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28830" windowHeight="6900"/>
  </bookViews>
  <sheets>
    <sheet name="元デタ対比" sheetId="4" r:id="rId1"/>
    <sheet name="CO2直排" sheetId="2" r:id="rId2"/>
    <sheet name="CO2換算ガス" sheetId="7" r:id="rId3"/>
    <sheet name="国環研90~15" sheetId="5" r:id="rId4"/>
    <sheet name="エバ総計90~14" sheetId="3" r:id="rId5"/>
    <sheet name="エバフォマト解析" sheetId="1" r:id="rId6"/>
    <sheet name="部門解釈など" sheetId="8" r:id="rId7"/>
    <sheet name="フロン類一覧" sheetId="9" r:id="rId8"/>
  </sheets>
  <calcPr calcId="145621" refMode="R1C1"/>
</workbook>
</file>

<file path=xl/calcChain.xml><?xml version="1.0" encoding="utf-8"?>
<calcChain xmlns="http://schemas.openxmlformats.org/spreadsheetml/2006/main">
  <c r="H160" i="2" l="1"/>
  <c r="I160" i="2"/>
  <c r="J160" i="2"/>
  <c r="K160" i="2"/>
  <c r="L160" i="2"/>
  <c r="M160" i="2"/>
  <c r="N160" i="2"/>
  <c r="O160" i="2"/>
  <c r="P160" i="2"/>
  <c r="Q160" i="2"/>
  <c r="R160" i="2"/>
  <c r="S160" i="2"/>
  <c r="T160" i="2"/>
  <c r="U160" i="2"/>
  <c r="V160" i="2"/>
  <c r="W160" i="2"/>
  <c r="X160" i="2"/>
  <c r="Y160" i="2"/>
  <c r="Z160" i="2"/>
  <c r="AA160" i="2"/>
  <c r="AB160" i="2"/>
  <c r="AC160" i="2"/>
  <c r="AD160" i="2"/>
  <c r="AE160" i="2"/>
  <c r="AF160" i="2"/>
  <c r="G160" i="2"/>
  <c r="AE102" i="2"/>
  <c r="AD102" i="2"/>
  <c r="AC102" i="2"/>
  <c r="AB102" i="2"/>
  <c r="AA102" i="2"/>
  <c r="Z102" i="2"/>
  <c r="Y102" i="2"/>
  <c r="X102" i="2"/>
  <c r="W102" i="2"/>
  <c r="V102" i="2"/>
  <c r="U102" i="2"/>
  <c r="T102" i="2"/>
  <c r="S102" i="2"/>
  <c r="R102" i="2"/>
  <c r="Q102" i="2"/>
  <c r="P102" i="2"/>
  <c r="O102" i="2"/>
  <c r="N102" i="2"/>
  <c r="M102" i="2"/>
  <c r="L102" i="2"/>
  <c r="K102" i="2"/>
  <c r="J102" i="2"/>
  <c r="I102" i="2"/>
  <c r="H102" i="2"/>
  <c r="G102" i="2"/>
  <c r="AE231" i="2"/>
  <c r="AD231" i="2"/>
  <c r="AC231" i="2"/>
  <c r="AB231" i="2"/>
  <c r="AA231" i="2"/>
  <c r="Z231" i="2"/>
  <c r="Y231" i="2"/>
  <c r="X231" i="2"/>
  <c r="W231" i="2"/>
  <c r="V231" i="2"/>
  <c r="U231" i="2"/>
  <c r="T231" i="2"/>
  <c r="S231" i="2"/>
  <c r="R231" i="2"/>
  <c r="Q231" i="2"/>
  <c r="P231" i="2"/>
  <c r="O231" i="2"/>
  <c r="N231" i="2"/>
  <c r="M231" i="2"/>
  <c r="L231" i="2"/>
  <c r="K231" i="2"/>
  <c r="J231" i="2"/>
  <c r="I231" i="2"/>
  <c r="H231" i="2"/>
  <c r="G231" i="2"/>
  <c r="G100" i="2" l="1"/>
  <c r="X23" i="2" l="1"/>
  <c r="H168" i="2" l="1"/>
  <c r="I168" i="2"/>
  <c r="J168" i="2"/>
  <c r="K168" i="2"/>
  <c r="L168" i="2"/>
  <c r="M168" i="2"/>
  <c r="N168" i="2"/>
  <c r="O168" i="2"/>
  <c r="P168" i="2"/>
  <c r="Q168" i="2"/>
  <c r="R168" i="2"/>
  <c r="S168" i="2"/>
  <c r="T168" i="2"/>
  <c r="U168" i="2"/>
  <c r="V168" i="2"/>
  <c r="W168" i="2"/>
  <c r="X168" i="2"/>
  <c r="Y168" i="2"/>
  <c r="Z168" i="2"/>
  <c r="AA168" i="2"/>
  <c r="AB168" i="2"/>
  <c r="AC168" i="2"/>
  <c r="AD168" i="2"/>
  <c r="AE168" i="2"/>
  <c r="G168" i="2"/>
  <c r="G45" i="2" l="1"/>
  <c r="AE45" i="2"/>
  <c r="AD45" i="2"/>
  <c r="AC45" i="2"/>
  <c r="AB45" i="2"/>
  <c r="AA45" i="2"/>
  <c r="Z45" i="2"/>
  <c r="Y45" i="2"/>
  <c r="X45" i="2"/>
  <c r="W45" i="2"/>
  <c r="V45" i="2"/>
  <c r="U45" i="2"/>
  <c r="T45" i="2"/>
  <c r="S45" i="2"/>
  <c r="R45" i="2"/>
  <c r="Q45" i="2"/>
  <c r="P45" i="2"/>
  <c r="O45" i="2"/>
  <c r="N45" i="2"/>
  <c r="M45" i="2"/>
  <c r="L45" i="2"/>
  <c r="K45" i="2"/>
  <c r="J45" i="2"/>
  <c r="I45" i="2"/>
  <c r="H45" i="2"/>
  <c r="G314" i="5" l="1"/>
  <c r="G309" i="5"/>
  <c r="G319" i="5" s="1"/>
  <c r="H309" i="5"/>
  <c r="H314" i="5"/>
  <c r="AF65" i="7" l="1"/>
  <c r="AF66" i="7"/>
  <c r="AF67" i="7"/>
  <c r="AF68" i="7"/>
  <c r="AF61" i="7"/>
  <c r="AF62" i="7"/>
  <c r="AF63" i="7"/>
  <c r="AF58" i="7"/>
  <c r="AF59" i="7"/>
  <c r="AF51" i="7"/>
  <c r="AF52" i="7"/>
  <c r="AF53" i="7"/>
  <c r="AF54" i="7"/>
  <c r="AF41" i="7"/>
  <c r="AF42" i="7"/>
  <c r="AF43" i="7"/>
  <c r="AF44" i="7"/>
  <c r="AF45" i="7"/>
  <c r="AF36" i="7"/>
  <c r="AF37" i="7"/>
  <c r="AF38" i="7"/>
  <c r="AF39" i="7"/>
  <c r="AF33" i="7"/>
  <c r="AF34" i="7"/>
  <c r="AF30" i="7"/>
  <c r="AF31" i="7"/>
  <c r="AF24" i="7"/>
  <c r="AF25" i="7"/>
  <c r="AF26" i="7"/>
  <c r="AF27" i="7"/>
  <c r="AF99" i="7"/>
  <c r="AF100" i="7"/>
  <c r="AF101" i="7"/>
  <c r="AF92" i="7"/>
  <c r="AF93" i="7"/>
  <c r="AF94" i="7"/>
  <c r="AF95" i="7"/>
  <c r="AF96" i="7"/>
  <c r="AF97" i="7"/>
  <c r="AF85" i="7"/>
  <c r="AF86" i="7"/>
  <c r="AF87" i="7"/>
  <c r="AF88" i="7"/>
  <c r="AF89" i="7"/>
  <c r="AF90" i="7"/>
  <c r="AF74" i="7"/>
  <c r="AF75" i="7"/>
  <c r="AF76" i="7"/>
  <c r="AF77" i="7"/>
  <c r="AF78" i="7"/>
  <c r="AF79" i="7"/>
  <c r="AF80" i="7"/>
  <c r="AF81" i="7"/>
  <c r="AF82" i="7"/>
  <c r="AF83" i="7"/>
  <c r="AC83" i="7"/>
  <c r="AB83" i="7"/>
  <c r="AA83" i="7"/>
  <c r="Z83" i="7"/>
  <c r="Y83" i="7"/>
  <c r="X83" i="7"/>
  <c r="W83" i="7"/>
  <c r="V83" i="7"/>
  <c r="U83" i="7"/>
  <c r="T83" i="7"/>
  <c r="AF9" i="2" l="1"/>
  <c r="R4" i="7"/>
  <c r="S4" i="7" s="1"/>
  <c r="T4" i="7" s="1"/>
  <c r="U4" i="7" s="1"/>
  <c r="V4" i="7" s="1"/>
  <c r="W4" i="7" s="1"/>
  <c r="X4" i="7" s="1"/>
  <c r="Y4" i="7" s="1"/>
  <c r="Z4" i="7" s="1"/>
  <c r="AA4" i="7" s="1"/>
  <c r="AB4" i="7" s="1"/>
  <c r="AC4" i="7" s="1"/>
  <c r="AD4" i="7" s="1"/>
  <c r="AE4" i="7" s="1"/>
  <c r="AF4" i="7" s="1"/>
  <c r="AF91" i="7" l="1"/>
  <c r="AF14" i="7" s="1"/>
  <c r="AF84" i="7"/>
  <c r="AF13" i="7" s="1"/>
  <c r="AF73" i="7"/>
  <c r="AF12" i="7" s="1"/>
  <c r="G120" i="7"/>
  <c r="G121" i="7"/>
  <c r="G37" i="7" s="1"/>
  <c r="H300" i="5"/>
  <c r="I300" i="5"/>
  <c r="J300" i="5"/>
  <c r="K300" i="5"/>
  <c r="L300" i="5"/>
  <c r="M300" i="5"/>
  <c r="N300" i="5"/>
  <c r="O300" i="5"/>
  <c r="P300" i="5"/>
  <c r="Q300" i="5"/>
  <c r="R300" i="5"/>
  <c r="S300" i="5"/>
  <c r="T300" i="5"/>
  <c r="U300" i="5"/>
  <c r="V300" i="5"/>
  <c r="W300" i="5"/>
  <c r="X300" i="5"/>
  <c r="Y300" i="5"/>
  <c r="Z300" i="5"/>
  <c r="AA300" i="5"/>
  <c r="AB300" i="5"/>
  <c r="AC300" i="5"/>
  <c r="AD300" i="5"/>
  <c r="AE300" i="5"/>
  <c r="AF300" i="5"/>
  <c r="G300" i="5"/>
  <c r="G304" i="5" s="1"/>
  <c r="AF293" i="5"/>
  <c r="AE293" i="5"/>
  <c r="AD293" i="5"/>
  <c r="AC293" i="5"/>
  <c r="AB293" i="5"/>
  <c r="AA293" i="5"/>
  <c r="Z293" i="5"/>
  <c r="Y293" i="5"/>
  <c r="X293" i="5"/>
  <c r="W293" i="5"/>
  <c r="V293" i="5"/>
  <c r="U293" i="5"/>
  <c r="T293" i="5"/>
  <c r="S293" i="5"/>
  <c r="R293" i="5"/>
  <c r="Q293" i="5"/>
  <c r="P293" i="5"/>
  <c r="O293" i="5"/>
  <c r="N293" i="5"/>
  <c r="M293" i="5"/>
  <c r="L293" i="5"/>
  <c r="K293" i="5"/>
  <c r="J293" i="5"/>
  <c r="I293" i="5"/>
  <c r="H293" i="5"/>
  <c r="G293" i="5"/>
  <c r="H286" i="5"/>
  <c r="I286" i="5"/>
  <c r="J286" i="5"/>
  <c r="K286" i="5"/>
  <c r="L286" i="5"/>
  <c r="M286" i="5"/>
  <c r="N286" i="5"/>
  <c r="O286" i="5"/>
  <c r="P286" i="5"/>
  <c r="Q286" i="5"/>
  <c r="R286" i="5"/>
  <c r="S286" i="5"/>
  <c r="T286" i="5"/>
  <c r="U286" i="5"/>
  <c r="V286" i="5"/>
  <c r="W286" i="5"/>
  <c r="X286" i="5"/>
  <c r="Y286" i="5"/>
  <c r="Z286" i="5"/>
  <c r="AA286" i="5"/>
  <c r="AB286" i="5"/>
  <c r="AC286" i="5"/>
  <c r="AD286" i="5"/>
  <c r="AE286" i="5"/>
  <c r="AF286" i="5"/>
  <c r="G286" i="5"/>
  <c r="H275" i="5"/>
  <c r="I275" i="5"/>
  <c r="J275" i="5"/>
  <c r="K275" i="5"/>
  <c r="L275" i="5"/>
  <c r="M275" i="5"/>
  <c r="N275" i="5"/>
  <c r="O275" i="5"/>
  <c r="P275" i="5"/>
  <c r="Q275" i="5"/>
  <c r="R275" i="5"/>
  <c r="S275" i="5"/>
  <c r="T275" i="5"/>
  <c r="U275" i="5"/>
  <c r="V275" i="5"/>
  <c r="W275" i="5"/>
  <c r="X275" i="5"/>
  <c r="Y275" i="5"/>
  <c r="Z275" i="5"/>
  <c r="AA275" i="5"/>
  <c r="AB275" i="5"/>
  <c r="AC275" i="5"/>
  <c r="AD275" i="5"/>
  <c r="AE275" i="5"/>
  <c r="AF275" i="5"/>
  <c r="G275" i="5"/>
  <c r="AF98" i="7"/>
  <c r="AE99" i="7"/>
  <c r="AD99" i="7"/>
  <c r="AC99" i="7"/>
  <c r="AB99" i="7"/>
  <c r="AA99" i="7"/>
  <c r="Z99" i="7"/>
  <c r="Y99" i="7"/>
  <c r="X99" i="7"/>
  <c r="W99" i="7"/>
  <c r="V99" i="7"/>
  <c r="U99" i="7"/>
  <c r="T99" i="7"/>
  <c r="S99" i="7"/>
  <c r="R99" i="7"/>
  <c r="Q99" i="7"/>
  <c r="P99" i="7"/>
  <c r="O99" i="7"/>
  <c r="N99" i="7"/>
  <c r="M99" i="7"/>
  <c r="L99" i="7"/>
  <c r="K99" i="7"/>
  <c r="J99" i="7"/>
  <c r="I99" i="7"/>
  <c r="H99" i="7"/>
  <c r="G99" i="7"/>
  <c r="AE97" i="7"/>
  <c r="AD97" i="7"/>
  <c r="AC97" i="7"/>
  <c r="AB97" i="7"/>
  <c r="AA97" i="7"/>
  <c r="Z97" i="7"/>
  <c r="Y97" i="7"/>
  <c r="X97" i="7"/>
  <c r="W97" i="7"/>
  <c r="V97" i="7"/>
  <c r="U97" i="7"/>
  <c r="T97" i="7"/>
  <c r="S97" i="7"/>
  <c r="R97" i="7"/>
  <c r="Q97" i="7"/>
  <c r="P97" i="7"/>
  <c r="O97" i="7"/>
  <c r="N97" i="7"/>
  <c r="M97" i="7"/>
  <c r="L97" i="7"/>
  <c r="K97" i="7"/>
  <c r="J97" i="7"/>
  <c r="I97" i="7"/>
  <c r="H97" i="7"/>
  <c r="G97" i="7"/>
  <c r="AE93" i="7"/>
  <c r="AD93" i="7"/>
  <c r="AC93" i="7"/>
  <c r="AB93" i="7"/>
  <c r="AA93" i="7"/>
  <c r="Z93" i="7"/>
  <c r="Y93" i="7"/>
  <c r="X93" i="7"/>
  <c r="W93" i="7"/>
  <c r="V93" i="7"/>
  <c r="U93" i="7"/>
  <c r="T93" i="7"/>
  <c r="S93" i="7"/>
  <c r="R93" i="7"/>
  <c r="Q93" i="7"/>
  <c r="P93" i="7"/>
  <c r="O93" i="7"/>
  <c r="N93" i="7"/>
  <c r="M93" i="7"/>
  <c r="L93" i="7"/>
  <c r="K93" i="7"/>
  <c r="J93" i="7"/>
  <c r="I93" i="7"/>
  <c r="H93" i="7"/>
  <c r="G93" i="7"/>
  <c r="AE92" i="7"/>
  <c r="AD92" i="7"/>
  <c r="AC92" i="7"/>
  <c r="AB92" i="7"/>
  <c r="AA92" i="7"/>
  <c r="Z92" i="7"/>
  <c r="Y92" i="7"/>
  <c r="X92" i="7"/>
  <c r="W92" i="7"/>
  <c r="V92" i="7"/>
  <c r="U92" i="7"/>
  <c r="T92" i="7"/>
  <c r="S92" i="7"/>
  <c r="R92" i="7"/>
  <c r="Q92" i="7"/>
  <c r="P92" i="7"/>
  <c r="O92" i="7"/>
  <c r="N92" i="7"/>
  <c r="M92" i="7"/>
  <c r="L92" i="7"/>
  <c r="K92" i="7"/>
  <c r="J92" i="7"/>
  <c r="I92" i="7"/>
  <c r="H92" i="7"/>
  <c r="G92" i="7"/>
  <c r="AE86" i="7"/>
  <c r="AD86" i="7"/>
  <c r="AC86" i="7"/>
  <c r="AB86" i="7"/>
  <c r="AA86" i="7"/>
  <c r="Z86" i="7"/>
  <c r="Y86" i="7"/>
  <c r="X86" i="7"/>
  <c r="W86" i="7"/>
  <c r="V86" i="7"/>
  <c r="U86" i="7"/>
  <c r="T86" i="7"/>
  <c r="S86" i="7"/>
  <c r="R86" i="7"/>
  <c r="Q86" i="7"/>
  <c r="P86" i="7"/>
  <c r="O86" i="7"/>
  <c r="N86" i="7"/>
  <c r="M86" i="7"/>
  <c r="L86" i="7"/>
  <c r="K86" i="7"/>
  <c r="J86" i="7"/>
  <c r="I86" i="7"/>
  <c r="H86" i="7"/>
  <c r="G86" i="7"/>
  <c r="AE85" i="7"/>
  <c r="AD85" i="7"/>
  <c r="AC85" i="7"/>
  <c r="AB85" i="7"/>
  <c r="AA85" i="7"/>
  <c r="Z85" i="7"/>
  <c r="Y85" i="7"/>
  <c r="X85" i="7"/>
  <c r="W85" i="7"/>
  <c r="V85" i="7"/>
  <c r="U85" i="7"/>
  <c r="T85" i="7"/>
  <c r="S85" i="7"/>
  <c r="R85" i="7"/>
  <c r="Q85" i="7"/>
  <c r="P85" i="7"/>
  <c r="O85" i="7"/>
  <c r="N85" i="7"/>
  <c r="M85" i="7"/>
  <c r="L85" i="7"/>
  <c r="K85" i="7"/>
  <c r="J85" i="7"/>
  <c r="I85" i="7"/>
  <c r="H85" i="7"/>
  <c r="G85" i="7"/>
  <c r="AD76" i="7"/>
  <c r="AC76" i="7"/>
  <c r="AE76" i="7"/>
  <c r="AB76" i="7"/>
  <c r="AE78" i="7"/>
  <c r="AD78" i="7"/>
  <c r="AC78" i="7"/>
  <c r="AB78" i="7"/>
  <c r="AA78" i="7"/>
  <c r="Z78" i="7"/>
  <c r="Y78" i="7"/>
  <c r="X78" i="7"/>
  <c r="W78" i="7"/>
  <c r="V78" i="7"/>
  <c r="U78" i="7"/>
  <c r="T78" i="7"/>
  <c r="S78" i="7"/>
  <c r="R78" i="7"/>
  <c r="Q78" i="7"/>
  <c r="P78" i="7"/>
  <c r="O78" i="7"/>
  <c r="N78" i="7"/>
  <c r="M78" i="7"/>
  <c r="L78" i="7"/>
  <c r="K78" i="7"/>
  <c r="J78" i="7"/>
  <c r="I78" i="7"/>
  <c r="AE77" i="7"/>
  <c r="AD77" i="7"/>
  <c r="AC77" i="7"/>
  <c r="AB77" i="7"/>
  <c r="AA77" i="7"/>
  <c r="Z77" i="7"/>
  <c r="Y77" i="7"/>
  <c r="X77" i="7"/>
  <c r="W77" i="7"/>
  <c r="V77" i="7"/>
  <c r="U77" i="7"/>
  <c r="T77" i="7"/>
  <c r="S77" i="7"/>
  <c r="R77" i="7"/>
  <c r="Q77" i="7"/>
  <c r="P77" i="7"/>
  <c r="O77" i="7"/>
  <c r="N77" i="7"/>
  <c r="M77" i="7"/>
  <c r="L77" i="7"/>
  <c r="K77" i="7"/>
  <c r="J77" i="7"/>
  <c r="I77" i="7"/>
  <c r="AE75" i="7"/>
  <c r="AD75" i="7"/>
  <c r="AC75" i="7"/>
  <c r="AB75" i="7"/>
  <c r="AA75" i="7"/>
  <c r="Z75" i="7"/>
  <c r="Y75" i="7"/>
  <c r="X75" i="7"/>
  <c r="W75" i="7"/>
  <c r="V75" i="7"/>
  <c r="U75" i="7"/>
  <c r="T75" i="7"/>
  <c r="S75" i="7"/>
  <c r="R75" i="7"/>
  <c r="Q75" i="7"/>
  <c r="P75" i="7"/>
  <c r="O75" i="7"/>
  <c r="N75" i="7"/>
  <c r="M75" i="7"/>
  <c r="L75" i="7"/>
  <c r="K75" i="7"/>
  <c r="J75" i="7"/>
  <c r="I75" i="7"/>
  <c r="G75" i="7"/>
  <c r="AE74" i="7"/>
  <c r="AD74" i="7"/>
  <c r="AC74" i="7"/>
  <c r="AB74" i="7"/>
  <c r="AA74" i="7"/>
  <c r="Z74" i="7"/>
  <c r="Y74" i="7"/>
  <c r="X74" i="7"/>
  <c r="W74" i="7"/>
  <c r="V74" i="7"/>
  <c r="U74" i="7"/>
  <c r="T74" i="7"/>
  <c r="S74" i="7"/>
  <c r="R74" i="7"/>
  <c r="Q74" i="7"/>
  <c r="P74" i="7"/>
  <c r="O74" i="7"/>
  <c r="N74" i="7"/>
  <c r="M74" i="7"/>
  <c r="L74" i="7"/>
  <c r="K74" i="7"/>
  <c r="J74" i="7"/>
  <c r="I74" i="7"/>
  <c r="H74" i="7"/>
  <c r="H73" i="7" s="1"/>
  <c r="H12" i="7" s="1"/>
  <c r="G74" i="7"/>
  <c r="AE42" i="7"/>
  <c r="AD42" i="7"/>
  <c r="AC42" i="7"/>
  <c r="AB42" i="7"/>
  <c r="AA42" i="7"/>
  <c r="Z42" i="7"/>
  <c r="Y42" i="7"/>
  <c r="X42" i="7"/>
  <c r="W42" i="7"/>
  <c r="V42" i="7"/>
  <c r="U42" i="7"/>
  <c r="T42" i="7"/>
  <c r="S42" i="7"/>
  <c r="R42" i="7"/>
  <c r="Q42" i="7"/>
  <c r="P42" i="7"/>
  <c r="O42" i="7"/>
  <c r="N42" i="7"/>
  <c r="M42" i="7"/>
  <c r="L42" i="7"/>
  <c r="K42" i="7"/>
  <c r="J42" i="7"/>
  <c r="I42" i="7"/>
  <c r="H42" i="7"/>
  <c r="G42" i="7"/>
  <c r="G36" i="7"/>
  <c r="AF288" i="7"/>
  <c r="H288" i="7"/>
  <c r="I288" i="7"/>
  <c r="J288" i="7"/>
  <c r="K288" i="7"/>
  <c r="L288" i="7"/>
  <c r="M288" i="7"/>
  <c r="N288" i="7"/>
  <c r="O288" i="7"/>
  <c r="P288" i="7"/>
  <c r="Q288" i="7"/>
  <c r="R288" i="7"/>
  <c r="S288" i="7"/>
  <c r="T288" i="7"/>
  <c r="U288" i="7"/>
  <c r="V288" i="7"/>
  <c r="W288" i="7"/>
  <c r="X288" i="7"/>
  <c r="Y288" i="7"/>
  <c r="Z288" i="7"/>
  <c r="AA288" i="7"/>
  <c r="AB288" i="7"/>
  <c r="AC288" i="7"/>
  <c r="AD288" i="7"/>
  <c r="AE288" i="7"/>
  <c r="H289" i="7"/>
  <c r="I289" i="7"/>
  <c r="J289" i="7"/>
  <c r="K289" i="7"/>
  <c r="L289" i="7"/>
  <c r="M289" i="7"/>
  <c r="N289" i="7"/>
  <c r="O289" i="7"/>
  <c r="P289" i="7"/>
  <c r="Q289" i="7"/>
  <c r="R289" i="7"/>
  <c r="S289" i="7"/>
  <c r="T289" i="7"/>
  <c r="U289" i="7"/>
  <c r="V289" i="7"/>
  <c r="W289" i="7"/>
  <c r="X289" i="7"/>
  <c r="Y289" i="7"/>
  <c r="Z289" i="7"/>
  <c r="AA289" i="7"/>
  <c r="AB289" i="7"/>
  <c r="AC289" i="7"/>
  <c r="AD289" i="7"/>
  <c r="AE289" i="7"/>
  <c r="H291" i="7"/>
  <c r="I291" i="7"/>
  <c r="J291" i="7"/>
  <c r="K291" i="7"/>
  <c r="L291" i="7"/>
  <c r="M291" i="7"/>
  <c r="N291" i="7"/>
  <c r="O291" i="7"/>
  <c r="P291" i="7"/>
  <c r="Q291" i="7"/>
  <c r="R291" i="7"/>
  <c r="S291" i="7"/>
  <c r="T291" i="7"/>
  <c r="U291" i="7"/>
  <c r="V291" i="7"/>
  <c r="W291" i="7"/>
  <c r="X291" i="7"/>
  <c r="Y291" i="7"/>
  <c r="Z291" i="7"/>
  <c r="AA291" i="7"/>
  <c r="AB291" i="7"/>
  <c r="AC291" i="7"/>
  <c r="AD291" i="7"/>
  <c r="AE291" i="7"/>
  <c r="AF283" i="7"/>
  <c r="K283" i="7"/>
  <c r="L283" i="7"/>
  <c r="M283" i="7"/>
  <c r="N283" i="7"/>
  <c r="O283" i="7"/>
  <c r="P283" i="7"/>
  <c r="Q283" i="7"/>
  <c r="R283" i="7"/>
  <c r="S283" i="7"/>
  <c r="T283" i="7"/>
  <c r="U283" i="7"/>
  <c r="V283" i="7"/>
  <c r="V284" i="7" s="1"/>
  <c r="W283" i="7"/>
  <c r="X283" i="7"/>
  <c r="Y283" i="7"/>
  <c r="Z283" i="7"/>
  <c r="AA283" i="7"/>
  <c r="AB283" i="7"/>
  <c r="AC283" i="7"/>
  <c r="AD283" i="7"/>
  <c r="AE283" i="7"/>
  <c r="K284" i="7"/>
  <c r="K290" i="7" s="1"/>
  <c r="K292" i="7" s="1"/>
  <c r="K163" i="7" s="1"/>
  <c r="K79" i="7" s="1"/>
  <c r="L284" i="7"/>
  <c r="L290" i="7" s="1"/>
  <c r="L292" i="7" s="1"/>
  <c r="L163" i="7" s="1"/>
  <c r="L79" i="7" s="1"/>
  <c r="M284" i="7"/>
  <c r="M290" i="7" s="1"/>
  <c r="M292" i="7" s="1"/>
  <c r="M163" i="7" s="1"/>
  <c r="M79" i="7" s="1"/>
  <c r="N284" i="7"/>
  <c r="N290" i="7" s="1"/>
  <c r="N292" i="7" s="1"/>
  <c r="N163" i="7" s="1"/>
  <c r="N79" i="7" s="1"/>
  <c r="O284" i="7"/>
  <c r="O290" i="7" s="1"/>
  <c r="O292" i="7" s="1"/>
  <c r="O163" i="7" s="1"/>
  <c r="O79" i="7" s="1"/>
  <c r="P284" i="7"/>
  <c r="P290" i="7" s="1"/>
  <c r="P292" i="7" s="1"/>
  <c r="P163" i="7" s="1"/>
  <c r="P79" i="7" s="1"/>
  <c r="Q284" i="7"/>
  <c r="Q290" i="7" s="1"/>
  <c r="Q292" i="7" s="1"/>
  <c r="Q163" i="7" s="1"/>
  <c r="Q79" i="7" s="1"/>
  <c r="R284" i="7"/>
  <c r="R290" i="7" s="1"/>
  <c r="R292" i="7" s="1"/>
  <c r="R163" i="7" s="1"/>
  <c r="R79" i="7" s="1"/>
  <c r="S284" i="7"/>
  <c r="S290" i="7" s="1"/>
  <c r="S292" i="7" s="1"/>
  <c r="S163" i="7" s="1"/>
  <c r="S79" i="7" s="1"/>
  <c r="T284" i="7"/>
  <c r="T290" i="7" s="1"/>
  <c r="T292" i="7" s="1"/>
  <c r="T163" i="7" s="1"/>
  <c r="T79" i="7" s="1"/>
  <c r="U284" i="7"/>
  <c r="U290" i="7" s="1"/>
  <c r="U292" i="7" s="1"/>
  <c r="U163" i="7" s="1"/>
  <c r="U79" i="7" s="1"/>
  <c r="W284" i="7"/>
  <c r="W290" i="7" s="1"/>
  <c r="W292" i="7" s="1"/>
  <c r="W163" i="7" s="1"/>
  <c r="W79" i="7" s="1"/>
  <c r="X284" i="7"/>
  <c r="X290" i="7" s="1"/>
  <c r="X292" i="7" s="1"/>
  <c r="X163" i="7" s="1"/>
  <c r="X79" i="7" s="1"/>
  <c r="Y284" i="7"/>
  <c r="Y290" i="7" s="1"/>
  <c r="Y292" i="7" s="1"/>
  <c r="Y163" i="7" s="1"/>
  <c r="Y79" i="7" s="1"/>
  <c r="Z284" i="7"/>
  <c r="Z290" i="7" s="1"/>
  <c r="Z292" i="7" s="1"/>
  <c r="Z163" i="7" s="1"/>
  <c r="Z79" i="7" s="1"/>
  <c r="AA284" i="7"/>
  <c r="AA290" i="7" s="1"/>
  <c r="AA292" i="7" s="1"/>
  <c r="AA163" i="7" s="1"/>
  <c r="AA79" i="7" s="1"/>
  <c r="AB284" i="7"/>
  <c r="AB290" i="7" s="1"/>
  <c r="AB292" i="7" s="1"/>
  <c r="AB163" i="7" s="1"/>
  <c r="AB79" i="7" s="1"/>
  <c r="AC284" i="7"/>
  <c r="AC290" i="7" s="1"/>
  <c r="AC292" i="7" s="1"/>
  <c r="AC163" i="7" s="1"/>
  <c r="AC79" i="7" s="1"/>
  <c r="AD284" i="7"/>
  <c r="AD290" i="7" s="1"/>
  <c r="AD292" i="7" s="1"/>
  <c r="AD163" i="7" s="1"/>
  <c r="AD79" i="7" s="1"/>
  <c r="AE284" i="7"/>
  <c r="AE290" i="7" s="1"/>
  <c r="AE292" i="7" s="1"/>
  <c r="AE163" i="7" s="1"/>
  <c r="AE79" i="7" s="1"/>
  <c r="J283" i="7"/>
  <c r="J284" i="7" s="1"/>
  <c r="J290" i="7" s="1"/>
  <c r="J292" i="7" s="1"/>
  <c r="J163" i="7" s="1"/>
  <c r="J79" i="7" s="1"/>
  <c r="H283" i="7"/>
  <c r="I283" i="7"/>
  <c r="H284" i="7"/>
  <c r="H290" i="7" s="1"/>
  <c r="H292" i="7" s="1"/>
  <c r="H163" i="7" s="1"/>
  <c r="I284" i="7"/>
  <c r="I290" i="7" s="1"/>
  <c r="I292" i="7" s="1"/>
  <c r="I163" i="7" s="1"/>
  <c r="I79" i="7" s="1"/>
  <c r="G291" i="7"/>
  <c r="G289" i="7"/>
  <c r="G288" i="7"/>
  <c r="G284" i="7"/>
  <c r="G290" i="7" s="1"/>
  <c r="G292" i="7" s="1"/>
  <c r="G163" i="7" s="1"/>
  <c r="G283" i="7"/>
  <c r="AF102" i="7" l="1"/>
  <c r="AF15" i="7"/>
  <c r="V290" i="7"/>
  <c r="V292" i="7" s="1"/>
  <c r="V163" i="7" s="1"/>
  <c r="V79" i="7" s="1"/>
  <c r="M171" i="7"/>
  <c r="M87" i="7" s="1"/>
  <c r="N171" i="7"/>
  <c r="N87" i="7" s="1"/>
  <c r="O171" i="7"/>
  <c r="O87" i="7" s="1"/>
  <c r="P171" i="7"/>
  <c r="P87" i="7" s="1"/>
  <c r="Q171" i="7"/>
  <c r="Q87" i="7" s="1"/>
  <c r="R171" i="7"/>
  <c r="R87" i="7" s="1"/>
  <c r="S171" i="7"/>
  <c r="S87" i="7" s="1"/>
  <c r="T171" i="7"/>
  <c r="T87" i="7" s="1"/>
  <c r="U171" i="7"/>
  <c r="U87" i="7" s="1"/>
  <c r="V171" i="7"/>
  <c r="V87" i="7" s="1"/>
  <c r="W171" i="7"/>
  <c r="W87" i="7" s="1"/>
  <c r="X171" i="7"/>
  <c r="X87" i="7" s="1"/>
  <c r="Y171" i="7"/>
  <c r="Y87" i="7" s="1"/>
  <c r="Z171" i="7"/>
  <c r="Z87" i="7" s="1"/>
  <c r="AA171" i="7"/>
  <c r="AA87" i="7" s="1"/>
  <c r="AB171" i="7"/>
  <c r="AB87" i="7" s="1"/>
  <c r="AC171" i="7"/>
  <c r="AC87" i="7" s="1"/>
  <c r="AD171" i="7"/>
  <c r="AD87" i="7" s="1"/>
  <c r="AE171" i="7"/>
  <c r="AE87" i="7" s="1"/>
  <c r="M172" i="7"/>
  <c r="M88" i="7" s="1"/>
  <c r="N172" i="7"/>
  <c r="N88" i="7" s="1"/>
  <c r="O172" i="7"/>
  <c r="O88" i="7" s="1"/>
  <c r="P172" i="7"/>
  <c r="P88" i="7" s="1"/>
  <c r="Q172" i="7"/>
  <c r="Q88" i="7" s="1"/>
  <c r="R172" i="7"/>
  <c r="R88" i="7" s="1"/>
  <c r="S172" i="7"/>
  <c r="S88" i="7" s="1"/>
  <c r="T172" i="7"/>
  <c r="T88" i="7" s="1"/>
  <c r="U172" i="7"/>
  <c r="U88" i="7" s="1"/>
  <c r="V172" i="7"/>
  <c r="V88" i="7" s="1"/>
  <c r="W172" i="7"/>
  <c r="W88" i="7" s="1"/>
  <c r="X172" i="7"/>
  <c r="X88" i="7" s="1"/>
  <c r="Y172" i="7"/>
  <c r="Y88" i="7" s="1"/>
  <c r="Z172" i="7"/>
  <c r="Z88" i="7" s="1"/>
  <c r="AA172" i="7"/>
  <c r="AA88" i="7" s="1"/>
  <c r="AB172" i="7"/>
  <c r="AB88" i="7" s="1"/>
  <c r="AC172" i="7"/>
  <c r="AC88" i="7" s="1"/>
  <c r="AD172" i="7"/>
  <c r="AD88" i="7" s="1"/>
  <c r="AE172" i="7"/>
  <c r="AE88" i="7" s="1"/>
  <c r="M178" i="7"/>
  <c r="M94" i="7" s="1"/>
  <c r="N178" i="7"/>
  <c r="N94" i="7" s="1"/>
  <c r="O178" i="7"/>
  <c r="O94" i="7" s="1"/>
  <c r="P178" i="7"/>
  <c r="P94" i="7" s="1"/>
  <c r="Q178" i="7"/>
  <c r="Q94" i="7" s="1"/>
  <c r="R178" i="7"/>
  <c r="R94" i="7" s="1"/>
  <c r="S178" i="7"/>
  <c r="S94" i="7" s="1"/>
  <c r="T178" i="7"/>
  <c r="T94" i="7" s="1"/>
  <c r="U178" i="7"/>
  <c r="U94" i="7" s="1"/>
  <c r="V178" i="7"/>
  <c r="V94" i="7" s="1"/>
  <c r="W178" i="7"/>
  <c r="W94" i="7" s="1"/>
  <c r="X178" i="7"/>
  <c r="X94" i="7" s="1"/>
  <c r="Y178" i="7"/>
  <c r="Y94" i="7" s="1"/>
  <c r="Z178" i="7"/>
  <c r="Z94" i="7" s="1"/>
  <c r="AA178" i="7"/>
  <c r="AA94" i="7" s="1"/>
  <c r="AB178" i="7"/>
  <c r="AB94" i="7" s="1"/>
  <c r="AC178" i="7"/>
  <c r="AC94" i="7" s="1"/>
  <c r="AD178" i="7"/>
  <c r="AD94" i="7" s="1"/>
  <c r="AE178" i="7"/>
  <c r="AE94" i="7" s="1"/>
  <c r="M179" i="7"/>
  <c r="M95" i="7" s="1"/>
  <c r="N179" i="7"/>
  <c r="N95" i="7" s="1"/>
  <c r="O179" i="7"/>
  <c r="O95" i="7" s="1"/>
  <c r="P179" i="7"/>
  <c r="P95" i="7" s="1"/>
  <c r="Q179" i="7"/>
  <c r="Q95" i="7" s="1"/>
  <c r="R179" i="7"/>
  <c r="R95" i="7" s="1"/>
  <c r="S179" i="7"/>
  <c r="S95" i="7" s="1"/>
  <c r="T179" i="7"/>
  <c r="T95" i="7" s="1"/>
  <c r="U179" i="7"/>
  <c r="U95" i="7" s="1"/>
  <c r="V179" i="7"/>
  <c r="V95" i="7" s="1"/>
  <c r="W179" i="7"/>
  <c r="W95" i="7" s="1"/>
  <c r="X179" i="7"/>
  <c r="X95" i="7" s="1"/>
  <c r="Y179" i="7"/>
  <c r="Y95" i="7" s="1"/>
  <c r="Z179" i="7"/>
  <c r="Z95" i="7" s="1"/>
  <c r="AA179" i="7"/>
  <c r="AA95" i="7" s="1"/>
  <c r="AB179" i="7"/>
  <c r="AB95" i="7" s="1"/>
  <c r="AC179" i="7"/>
  <c r="AC95" i="7" s="1"/>
  <c r="AD179" i="7"/>
  <c r="AD95" i="7" s="1"/>
  <c r="AE179" i="7"/>
  <c r="AE95" i="7" s="1"/>
  <c r="M184" i="7"/>
  <c r="M100" i="7" s="1"/>
  <c r="N184" i="7"/>
  <c r="N100" i="7" s="1"/>
  <c r="O184" i="7"/>
  <c r="O100" i="7" s="1"/>
  <c r="P184" i="7"/>
  <c r="P100" i="7" s="1"/>
  <c r="Q184" i="7"/>
  <c r="Q100" i="7" s="1"/>
  <c r="R184" i="7"/>
  <c r="R100" i="7" s="1"/>
  <c r="S184" i="7"/>
  <c r="S100" i="7" s="1"/>
  <c r="T184" i="7"/>
  <c r="T100" i="7" s="1"/>
  <c r="U184" i="7"/>
  <c r="U100" i="7" s="1"/>
  <c r="V184" i="7"/>
  <c r="V100" i="7" s="1"/>
  <c r="W184" i="7"/>
  <c r="W100" i="7" s="1"/>
  <c r="X184" i="7"/>
  <c r="X100" i="7" s="1"/>
  <c r="Y184" i="7"/>
  <c r="Y100" i="7" s="1"/>
  <c r="Z184" i="7"/>
  <c r="Z100" i="7" s="1"/>
  <c r="AA184" i="7"/>
  <c r="AA100" i="7" s="1"/>
  <c r="AB184" i="7"/>
  <c r="AB100" i="7" s="1"/>
  <c r="AC184" i="7"/>
  <c r="AC100" i="7" s="1"/>
  <c r="AD184" i="7"/>
  <c r="AD100" i="7" s="1"/>
  <c r="AE184" i="7"/>
  <c r="AE100" i="7" s="1"/>
  <c r="M185" i="7"/>
  <c r="M101" i="7" s="1"/>
  <c r="N185" i="7"/>
  <c r="N101" i="7" s="1"/>
  <c r="O185" i="7"/>
  <c r="O101" i="7" s="1"/>
  <c r="P185" i="7"/>
  <c r="P101" i="7" s="1"/>
  <c r="Q185" i="7"/>
  <c r="Q101" i="7" s="1"/>
  <c r="R185" i="7"/>
  <c r="R101" i="7" s="1"/>
  <c r="S185" i="7"/>
  <c r="S101" i="7" s="1"/>
  <c r="T185" i="7"/>
  <c r="T101" i="7" s="1"/>
  <c r="U185" i="7"/>
  <c r="U101" i="7" s="1"/>
  <c r="V185" i="7"/>
  <c r="V101" i="7" s="1"/>
  <c r="W185" i="7"/>
  <c r="W101" i="7" s="1"/>
  <c r="X185" i="7"/>
  <c r="X101" i="7" s="1"/>
  <c r="Y185" i="7"/>
  <c r="Y101" i="7" s="1"/>
  <c r="Z185" i="7"/>
  <c r="Z101" i="7" s="1"/>
  <c r="AA185" i="7"/>
  <c r="AA101" i="7" s="1"/>
  <c r="AB185" i="7"/>
  <c r="AB101" i="7" s="1"/>
  <c r="AC185" i="7"/>
  <c r="AC101" i="7" s="1"/>
  <c r="AD185" i="7"/>
  <c r="AD101" i="7" s="1"/>
  <c r="AE185" i="7"/>
  <c r="AE101" i="7" s="1"/>
  <c r="H171" i="7"/>
  <c r="H87" i="7" s="1"/>
  <c r="I171" i="7"/>
  <c r="I87" i="7" s="1"/>
  <c r="J171" i="7"/>
  <c r="J87" i="7" s="1"/>
  <c r="K171" i="7"/>
  <c r="K87" i="7" s="1"/>
  <c r="L171" i="7"/>
  <c r="L87" i="7" s="1"/>
  <c r="H172" i="7"/>
  <c r="H88" i="7" s="1"/>
  <c r="I172" i="7"/>
  <c r="I88" i="7" s="1"/>
  <c r="J172" i="7"/>
  <c r="J88" i="7" s="1"/>
  <c r="K172" i="7"/>
  <c r="K88" i="7" s="1"/>
  <c r="L172" i="7"/>
  <c r="L88" i="7" s="1"/>
  <c r="H178" i="7"/>
  <c r="H94" i="7" s="1"/>
  <c r="I178" i="7"/>
  <c r="I94" i="7" s="1"/>
  <c r="J178" i="7"/>
  <c r="J94" i="7" s="1"/>
  <c r="K178" i="7"/>
  <c r="K94" i="7" s="1"/>
  <c r="L178" i="7"/>
  <c r="L94" i="7" s="1"/>
  <c r="H179" i="7"/>
  <c r="H95" i="7" s="1"/>
  <c r="I179" i="7"/>
  <c r="I95" i="7" s="1"/>
  <c r="J179" i="7"/>
  <c r="J95" i="7" s="1"/>
  <c r="K179" i="7"/>
  <c r="K95" i="7" s="1"/>
  <c r="L179" i="7"/>
  <c r="L95" i="7" s="1"/>
  <c r="H184" i="7"/>
  <c r="H100" i="7" s="1"/>
  <c r="I184" i="7"/>
  <c r="I100" i="7" s="1"/>
  <c r="J184" i="7"/>
  <c r="J100" i="7" s="1"/>
  <c r="K184" i="7"/>
  <c r="K100" i="7" s="1"/>
  <c r="L184" i="7"/>
  <c r="L100" i="7" s="1"/>
  <c r="H185" i="7"/>
  <c r="H101" i="7" s="1"/>
  <c r="I185" i="7"/>
  <c r="I101" i="7" s="1"/>
  <c r="J185" i="7"/>
  <c r="J101" i="7" s="1"/>
  <c r="K185" i="7"/>
  <c r="K101" i="7" s="1"/>
  <c r="L185" i="7"/>
  <c r="L101" i="7" s="1"/>
  <c r="AE279" i="7"/>
  <c r="AE180" i="7" s="1"/>
  <c r="AE96" i="7" s="1"/>
  <c r="AD279" i="7"/>
  <c r="AD180" i="7" s="1"/>
  <c r="AD96" i="7" s="1"/>
  <c r="AC279" i="7"/>
  <c r="AC180" i="7" s="1"/>
  <c r="AC96" i="7" s="1"/>
  <c r="AB279" i="7"/>
  <c r="AB180" i="7" s="1"/>
  <c r="AB96" i="7" s="1"/>
  <c r="AA279" i="7"/>
  <c r="AA180" i="7" s="1"/>
  <c r="AA96" i="7" s="1"/>
  <c r="Z279" i="7"/>
  <c r="Z180" i="7" s="1"/>
  <c r="Z96" i="7" s="1"/>
  <c r="Y279" i="7"/>
  <c r="Y180" i="7" s="1"/>
  <c r="Y96" i="7" s="1"/>
  <c r="X279" i="7"/>
  <c r="X180" i="7" s="1"/>
  <c r="X96" i="7" s="1"/>
  <c r="W279" i="7"/>
  <c r="W180" i="7" s="1"/>
  <c r="W96" i="7" s="1"/>
  <c r="V279" i="7"/>
  <c r="V180" i="7" s="1"/>
  <c r="V96" i="7" s="1"/>
  <c r="U279" i="7"/>
  <c r="U180" i="7" s="1"/>
  <c r="U96" i="7" s="1"/>
  <c r="T279" i="7"/>
  <c r="T180" i="7" s="1"/>
  <c r="T96" i="7" s="1"/>
  <c r="S279" i="7"/>
  <c r="S180" i="7" s="1"/>
  <c r="S96" i="7" s="1"/>
  <c r="R279" i="7"/>
  <c r="R180" i="7" s="1"/>
  <c r="R96" i="7" s="1"/>
  <c r="Q279" i="7"/>
  <c r="Q180" i="7" s="1"/>
  <c r="Q96" i="7" s="1"/>
  <c r="P279" i="7"/>
  <c r="P180" i="7" s="1"/>
  <c r="P96" i="7" s="1"/>
  <c r="O279" i="7"/>
  <c r="O180" i="7" s="1"/>
  <c r="O96" i="7" s="1"/>
  <c r="N279" i="7"/>
  <c r="N180" i="7" s="1"/>
  <c r="N96" i="7" s="1"/>
  <c r="M279" i="7"/>
  <c r="M180" i="7" s="1"/>
  <c r="M96" i="7" s="1"/>
  <c r="L279" i="7"/>
  <c r="L180" i="7" s="1"/>
  <c r="L96" i="7" s="1"/>
  <c r="K279" i="7"/>
  <c r="K180" i="7" s="1"/>
  <c r="K96" i="7" s="1"/>
  <c r="J279" i="7"/>
  <c r="J180" i="7" s="1"/>
  <c r="J96" i="7" s="1"/>
  <c r="I279" i="7"/>
  <c r="I180" i="7" s="1"/>
  <c r="I96" i="7" s="1"/>
  <c r="H279" i="7"/>
  <c r="H180" i="7" s="1"/>
  <c r="H96" i="7" s="1"/>
  <c r="G279" i="7"/>
  <c r="G180" i="7" s="1"/>
  <c r="G96" i="7" s="1"/>
  <c r="AF11" i="7" l="1"/>
  <c r="L98" i="7"/>
  <c r="L15" i="7" s="1"/>
  <c r="J98" i="7"/>
  <c r="J15" i="7" s="1"/>
  <c r="H98" i="7"/>
  <c r="H15" i="7" s="1"/>
  <c r="AE98" i="7"/>
  <c r="AE15" i="7" s="1"/>
  <c r="AC98" i="7"/>
  <c r="AC15" i="7" s="1"/>
  <c r="AA98" i="7"/>
  <c r="AA15" i="7" s="1"/>
  <c r="Y98" i="7"/>
  <c r="Y15" i="7" s="1"/>
  <c r="W98" i="7"/>
  <c r="W15" i="7" s="1"/>
  <c r="U98" i="7"/>
  <c r="U15" i="7" s="1"/>
  <c r="S98" i="7"/>
  <c r="S15" i="7" s="1"/>
  <c r="Q98" i="7"/>
  <c r="Q15" i="7" s="1"/>
  <c r="O98" i="7"/>
  <c r="O15" i="7" s="1"/>
  <c r="M98" i="7"/>
  <c r="M15" i="7" s="1"/>
  <c r="K98" i="7"/>
  <c r="K15" i="7" s="1"/>
  <c r="I98" i="7"/>
  <c r="I15" i="7" s="1"/>
  <c r="AD98" i="7"/>
  <c r="AD15" i="7" s="1"/>
  <c r="AB98" i="7"/>
  <c r="AB15" i="7" s="1"/>
  <c r="Z98" i="7"/>
  <c r="Z15" i="7" s="1"/>
  <c r="X98" i="7"/>
  <c r="X15" i="7" s="1"/>
  <c r="V98" i="7"/>
  <c r="V15" i="7" s="1"/>
  <c r="T98" i="7"/>
  <c r="T15" i="7" s="1"/>
  <c r="R98" i="7"/>
  <c r="R15" i="7" s="1"/>
  <c r="P98" i="7"/>
  <c r="P15" i="7" s="1"/>
  <c r="N98" i="7"/>
  <c r="N15" i="7" s="1"/>
  <c r="L91" i="7"/>
  <c r="L14" i="7" s="1"/>
  <c r="J91" i="7"/>
  <c r="J14" i="7" s="1"/>
  <c r="H91" i="7"/>
  <c r="H14" i="7" s="1"/>
  <c r="AE91" i="7"/>
  <c r="AE14" i="7" s="1"/>
  <c r="AC91" i="7"/>
  <c r="AC14" i="7" s="1"/>
  <c r="AA91" i="7"/>
  <c r="AA14" i="7" s="1"/>
  <c r="Y91" i="7"/>
  <c r="Y14" i="7" s="1"/>
  <c r="W91" i="7"/>
  <c r="W14" i="7" s="1"/>
  <c r="U91" i="7"/>
  <c r="U14" i="7" s="1"/>
  <c r="S91" i="7"/>
  <c r="S14" i="7" s="1"/>
  <c r="Q91" i="7"/>
  <c r="Q14" i="7" s="1"/>
  <c r="O91" i="7"/>
  <c r="O14" i="7" s="1"/>
  <c r="M91" i="7"/>
  <c r="M14" i="7" s="1"/>
  <c r="K91" i="7"/>
  <c r="K14" i="7" s="1"/>
  <c r="I91" i="7"/>
  <c r="I14" i="7" s="1"/>
  <c r="AD91" i="7"/>
  <c r="AD14" i="7" s="1"/>
  <c r="AB91" i="7"/>
  <c r="AB14" i="7" s="1"/>
  <c r="Z91" i="7"/>
  <c r="Z14" i="7" s="1"/>
  <c r="X91" i="7"/>
  <c r="X14" i="7" s="1"/>
  <c r="V91" i="7"/>
  <c r="V14" i="7" s="1"/>
  <c r="T91" i="7"/>
  <c r="T14" i="7" s="1"/>
  <c r="R91" i="7"/>
  <c r="R14" i="7" s="1"/>
  <c r="P91" i="7"/>
  <c r="P14" i="7" s="1"/>
  <c r="N91" i="7"/>
  <c r="N14" i="7" s="1"/>
  <c r="AB270" i="7"/>
  <c r="AB272" i="7" s="1"/>
  <c r="H275" i="7"/>
  <c r="I275" i="7"/>
  <c r="J275" i="7"/>
  <c r="K275" i="7"/>
  <c r="L275" i="7"/>
  <c r="M275" i="7"/>
  <c r="N275" i="7"/>
  <c r="O275" i="7"/>
  <c r="P275" i="7"/>
  <c r="Q275" i="7"/>
  <c r="R275" i="7"/>
  <c r="S275" i="7"/>
  <c r="T275" i="7"/>
  <c r="U275" i="7"/>
  <c r="V275" i="7"/>
  <c r="W275" i="7"/>
  <c r="X275" i="7"/>
  <c r="Y275" i="7"/>
  <c r="Z275" i="7"/>
  <c r="AA275" i="7"/>
  <c r="AB275" i="7"/>
  <c r="AC275" i="7"/>
  <c r="AD275" i="7"/>
  <c r="AE275" i="7"/>
  <c r="H272" i="7"/>
  <c r="H276" i="7" s="1"/>
  <c r="H164" i="7" s="1"/>
  <c r="I272" i="7"/>
  <c r="I276" i="7" s="1"/>
  <c r="I164" i="7" s="1"/>
  <c r="I80" i="7" s="1"/>
  <c r="J272" i="7"/>
  <c r="J276" i="7" s="1"/>
  <c r="J164" i="7" s="1"/>
  <c r="J80" i="7" s="1"/>
  <c r="K272" i="7"/>
  <c r="K276" i="7" s="1"/>
  <c r="K164" i="7" s="1"/>
  <c r="K80" i="7" s="1"/>
  <c r="L272" i="7"/>
  <c r="L276" i="7" s="1"/>
  <c r="L164" i="7" s="1"/>
  <c r="L80" i="7" s="1"/>
  <c r="M272" i="7"/>
  <c r="M276" i="7" s="1"/>
  <c r="M164" i="7" s="1"/>
  <c r="M80" i="7" s="1"/>
  <c r="N272" i="7"/>
  <c r="N276" i="7" s="1"/>
  <c r="N164" i="7" s="1"/>
  <c r="N80" i="7" s="1"/>
  <c r="O272" i="7"/>
  <c r="O276" i="7" s="1"/>
  <c r="O164" i="7" s="1"/>
  <c r="O80" i="7" s="1"/>
  <c r="P272" i="7"/>
  <c r="P276" i="7" s="1"/>
  <c r="P164" i="7" s="1"/>
  <c r="P80" i="7" s="1"/>
  <c r="Q272" i="7"/>
  <c r="Q276" i="7" s="1"/>
  <c r="Q164" i="7" s="1"/>
  <c r="Q80" i="7" s="1"/>
  <c r="R272" i="7"/>
  <c r="R276" i="7" s="1"/>
  <c r="R164" i="7" s="1"/>
  <c r="R80" i="7" s="1"/>
  <c r="S272" i="7"/>
  <c r="S276" i="7" s="1"/>
  <c r="S164" i="7" s="1"/>
  <c r="S80" i="7" s="1"/>
  <c r="T272" i="7"/>
  <c r="T276" i="7" s="1"/>
  <c r="T164" i="7" s="1"/>
  <c r="T80" i="7" s="1"/>
  <c r="U272" i="7"/>
  <c r="U276" i="7" s="1"/>
  <c r="U164" i="7" s="1"/>
  <c r="U80" i="7" s="1"/>
  <c r="V272" i="7"/>
  <c r="V276" i="7" s="1"/>
  <c r="V164" i="7" s="1"/>
  <c r="V80" i="7" s="1"/>
  <c r="W272" i="7"/>
  <c r="W276" i="7" s="1"/>
  <c r="W164" i="7" s="1"/>
  <c r="W80" i="7" s="1"/>
  <c r="X272" i="7"/>
  <c r="X276" i="7" s="1"/>
  <c r="X164" i="7" s="1"/>
  <c r="X80" i="7" s="1"/>
  <c r="Y272" i="7"/>
  <c r="Y276" i="7" s="1"/>
  <c r="Y164" i="7" s="1"/>
  <c r="Y80" i="7" s="1"/>
  <c r="Z272" i="7"/>
  <c r="Z276" i="7" s="1"/>
  <c r="Z164" i="7" s="1"/>
  <c r="Z80" i="7" s="1"/>
  <c r="AA272" i="7"/>
  <c r="AA276" i="7" s="1"/>
  <c r="AA164" i="7" s="1"/>
  <c r="AA80" i="7" s="1"/>
  <c r="AC272" i="7"/>
  <c r="AD272" i="7"/>
  <c r="AD276" i="7" s="1"/>
  <c r="AD164" i="7" s="1"/>
  <c r="AD80" i="7" s="1"/>
  <c r="AE272" i="7"/>
  <c r="G275" i="7"/>
  <c r="G272" i="7"/>
  <c r="AE269" i="7"/>
  <c r="AD269" i="7"/>
  <c r="AC269" i="7"/>
  <c r="AB269" i="7"/>
  <c r="AA269" i="7"/>
  <c r="Z269" i="7"/>
  <c r="Y269" i="7"/>
  <c r="X269" i="7"/>
  <c r="W269" i="7"/>
  <c r="V269" i="7"/>
  <c r="U269" i="7"/>
  <c r="T269" i="7"/>
  <c r="S269" i="7"/>
  <c r="R269" i="7"/>
  <c r="Q269" i="7"/>
  <c r="P269" i="7"/>
  <c r="O269" i="7"/>
  <c r="N269" i="7"/>
  <c r="M269" i="7"/>
  <c r="L269" i="7"/>
  <c r="K269" i="7"/>
  <c r="J269" i="7"/>
  <c r="I269" i="7"/>
  <c r="H269" i="7"/>
  <c r="G269" i="7"/>
  <c r="G174" i="7" s="1"/>
  <c r="AE266" i="7"/>
  <c r="AD266" i="7"/>
  <c r="AC266" i="7"/>
  <c r="AB266" i="7"/>
  <c r="AA266" i="7"/>
  <c r="Z266" i="7"/>
  <c r="Y266" i="7"/>
  <c r="X266" i="7"/>
  <c r="W266" i="7"/>
  <c r="V266" i="7"/>
  <c r="U266" i="7"/>
  <c r="T266" i="7"/>
  <c r="S266" i="7"/>
  <c r="R266" i="7"/>
  <c r="Q266" i="7"/>
  <c r="P266" i="7"/>
  <c r="O266" i="7"/>
  <c r="N266" i="7"/>
  <c r="M266" i="7"/>
  <c r="L266" i="7"/>
  <c r="K266" i="7"/>
  <c r="J266" i="7"/>
  <c r="I266" i="7"/>
  <c r="H266" i="7"/>
  <c r="G266" i="7"/>
  <c r="G166" i="7" s="1"/>
  <c r="AE263" i="7"/>
  <c r="AD263" i="7"/>
  <c r="AC263" i="7"/>
  <c r="AB263" i="7"/>
  <c r="AA263" i="7"/>
  <c r="Z263" i="7"/>
  <c r="Y263" i="7"/>
  <c r="X263" i="7"/>
  <c r="W263" i="7"/>
  <c r="V263" i="7"/>
  <c r="U263" i="7"/>
  <c r="T263" i="7"/>
  <c r="S263" i="7"/>
  <c r="R263" i="7"/>
  <c r="Q263" i="7"/>
  <c r="P263" i="7"/>
  <c r="O263" i="7"/>
  <c r="N263" i="7"/>
  <c r="M263" i="7"/>
  <c r="L263" i="7"/>
  <c r="K263" i="7"/>
  <c r="J263" i="7"/>
  <c r="I263" i="7"/>
  <c r="H263" i="7"/>
  <c r="G263" i="7"/>
  <c r="G162" i="7" s="1"/>
  <c r="G78" i="7" s="1"/>
  <c r="H149" i="7"/>
  <c r="H65" i="7" s="1"/>
  <c r="I149" i="7"/>
  <c r="I65" i="7" s="1"/>
  <c r="J149" i="7"/>
  <c r="J65" i="7" s="1"/>
  <c r="K149" i="7"/>
  <c r="K65" i="7" s="1"/>
  <c r="L149" i="7"/>
  <c r="L65" i="7" s="1"/>
  <c r="M149" i="7"/>
  <c r="M65" i="7" s="1"/>
  <c r="N149" i="7"/>
  <c r="N65" i="7" s="1"/>
  <c r="O149" i="7"/>
  <c r="O65" i="7" s="1"/>
  <c r="P149" i="7"/>
  <c r="P65" i="7" s="1"/>
  <c r="Q149" i="7"/>
  <c r="Q65" i="7" s="1"/>
  <c r="R149" i="7"/>
  <c r="R65" i="7" s="1"/>
  <c r="S149" i="7"/>
  <c r="S65" i="7" s="1"/>
  <c r="T149" i="7"/>
  <c r="T65" i="7" s="1"/>
  <c r="U149" i="7"/>
  <c r="U65" i="7" s="1"/>
  <c r="V149" i="7"/>
  <c r="V65" i="7" s="1"/>
  <c r="W149" i="7"/>
  <c r="W65" i="7" s="1"/>
  <c r="X149" i="7"/>
  <c r="X65" i="7" s="1"/>
  <c r="Y149" i="7"/>
  <c r="Y65" i="7" s="1"/>
  <c r="Z149" i="7"/>
  <c r="Z65" i="7" s="1"/>
  <c r="AA149" i="7"/>
  <c r="AA65" i="7" s="1"/>
  <c r="AB149" i="7"/>
  <c r="AB65" i="7" s="1"/>
  <c r="AC149" i="7"/>
  <c r="AC65" i="7" s="1"/>
  <c r="AD149" i="7"/>
  <c r="AD65" i="7" s="1"/>
  <c r="AE149" i="7"/>
  <c r="AE65" i="7" s="1"/>
  <c r="H127" i="7"/>
  <c r="I127" i="7"/>
  <c r="J127" i="7"/>
  <c r="K127" i="7"/>
  <c r="L127" i="7"/>
  <c r="M127" i="7"/>
  <c r="N127" i="7"/>
  <c r="O127" i="7"/>
  <c r="P127" i="7"/>
  <c r="Q127" i="7"/>
  <c r="R127" i="7"/>
  <c r="S127" i="7"/>
  <c r="T127" i="7"/>
  <c r="U127" i="7"/>
  <c r="V127" i="7"/>
  <c r="W127" i="7"/>
  <c r="X127" i="7"/>
  <c r="Y127" i="7"/>
  <c r="Z127" i="7"/>
  <c r="AA127" i="7"/>
  <c r="AB127" i="7"/>
  <c r="AC127" i="7"/>
  <c r="AD127" i="7"/>
  <c r="AE127" i="7"/>
  <c r="AE259" i="7"/>
  <c r="AE129" i="7" s="1"/>
  <c r="AD259" i="7"/>
  <c r="AD129" i="7" s="1"/>
  <c r="AC259" i="7"/>
  <c r="AC129" i="7" s="1"/>
  <c r="AB259" i="7"/>
  <c r="AB129" i="7" s="1"/>
  <c r="AA259" i="7"/>
  <c r="AA129" i="7" s="1"/>
  <c r="Z259" i="7"/>
  <c r="Z129" i="7" s="1"/>
  <c r="Y259" i="7"/>
  <c r="Y129" i="7" s="1"/>
  <c r="X259" i="7"/>
  <c r="X129" i="7" s="1"/>
  <c r="W259" i="7"/>
  <c r="W129" i="7" s="1"/>
  <c r="V259" i="7"/>
  <c r="V129" i="7" s="1"/>
  <c r="U259" i="7"/>
  <c r="U129" i="7" s="1"/>
  <c r="T259" i="7"/>
  <c r="T129" i="7" s="1"/>
  <c r="S259" i="7"/>
  <c r="S129" i="7" s="1"/>
  <c r="R259" i="7"/>
  <c r="R129" i="7" s="1"/>
  <c r="Q259" i="7"/>
  <c r="Q129" i="7" s="1"/>
  <c r="P259" i="7"/>
  <c r="P129" i="7" s="1"/>
  <c r="O259" i="7"/>
  <c r="O129" i="7" s="1"/>
  <c r="N259" i="7"/>
  <c r="N129" i="7" s="1"/>
  <c r="M259" i="7"/>
  <c r="M129" i="7" s="1"/>
  <c r="L259" i="7"/>
  <c r="L129" i="7" s="1"/>
  <c r="K259" i="7"/>
  <c r="K129" i="7" s="1"/>
  <c r="J259" i="7"/>
  <c r="J129" i="7" s="1"/>
  <c r="I259" i="7"/>
  <c r="I129" i="7" s="1"/>
  <c r="H259" i="7"/>
  <c r="H129" i="7" s="1"/>
  <c r="G259" i="7"/>
  <c r="G129" i="7" s="1"/>
  <c r="AE255" i="7"/>
  <c r="AD255" i="7"/>
  <c r="AC255" i="7"/>
  <c r="AB255" i="7"/>
  <c r="AA255" i="7"/>
  <c r="Z255" i="7"/>
  <c r="Y255" i="7"/>
  <c r="X255" i="7"/>
  <c r="W255" i="7"/>
  <c r="V255" i="7"/>
  <c r="U255" i="7"/>
  <c r="T255" i="7"/>
  <c r="S255" i="7"/>
  <c r="R255" i="7"/>
  <c r="Q255" i="7"/>
  <c r="P255" i="7"/>
  <c r="O255" i="7"/>
  <c r="N255" i="7"/>
  <c r="M255" i="7"/>
  <c r="L255" i="7"/>
  <c r="K255" i="7"/>
  <c r="J255" i="7"/>
  <c r="I255" i="7"/>
  <c r="H255" i="7"/>
  <c r="G255" i="7"/>
  <c r="H152" i="7" l="1"/>
  <c r="H68" i="7" s="1"/>
  <c r="H45" i="7"/>
  <c r="J152" i="7"/>
  <c r="J68" i="7" s="1"/>
  <c r="J45" i="7"/>
  <c r="L152" i="7"/>
  <c r="L68" i="7" s="1"/>
  <c r="L45" i="7"/>
  <c r="N152" i="7"/>
  <c r="N68" i="7" s="1"/>
  <c r="N45" i="7"/>
  <c r="P152" i="7"/>
  <c r="P68" i="7" s="1"/>
  <c r="P45" i="7"/>
  <c r="R152" i="7"/>
  <c r="R68" i="7" s="1"/>
  <c r="R45" i="7"/>
  <c r="T152" i="7"/>
  <c r="T68" i="7" s="1"/>
  <c r="T45" i="7"/>
  <c r="V152" i="7"/>
  <c r="V68" i="7" s="1"/>
  <c r="V45" i="7"/>
  <c r="X152" i="7"/>
  <c r="X68" i="7" s="1"/>
  <c r="X45" i="7"/>
  <c r="Z152" i="7"/>
  <c r="Z68" i="7" s="1"/>
  <c r="Z45" i="7"/>
  <c r="AB152" i="7"/>
  <c r="AB68" i="7" s="1"/>
  <c r="AB45" i="7"/>
  <c r="AD152" i="7"/>
  <c r="AD68" i="7" s="1"/>
  <c r="AD45" i="7"/>
  <c r="AE150" i="7"/>
  <c r="AE66" i="7" s="1"/>
  <c r="AE43" i="7"/>
  <c r="AC150" i="7"/>
  <c r="AC66" i="7" s="1"/>
  <c r="AC43" i="7"/>
  <c r="AA150" i="7"/>
  <c r="AA66" i="7" s="1"/>
  <c r="AA43" i="7"/>
  <c r="Y150" i="7"/>
  <c r="Y66" i="7" s="1"/>
  <c r="Y43" i="7"/>
  <c r="W150" i="7"/>
  <c r="W66" i="7" s="1"/>
  <c r="W43" i="7"/>
  <c r="U150" i="7"/>
  <c r="U66" i="7" s="1"/>
  <c r="U43" i="7"/>
  <c r="S150" i="7"/>
  <c r="S66" i="7" s="1"/>
  <c r="S43" i="7"/>
  <c r="Q150" i="7"/>
  <c r="Q66" i="7" s="1"/>
  <c r="Q43" i="7"/>
  <c r="O150" i="7"/>
  <c r="O66" i="7" s="1"/>
  <c r="O43" i="7"/>
  <c r="M150" i="7"/>
  <c r="M66" i="7" s="1"/>
  <c r="M43" i="7"/>
  <c r="K150" i="7"/>
  <c r="K66" i="7" s="1"/>
  <c r="K43" i="7"/>
  <c r="I150" i="7"/>
  <c r="I66" i="7" s="1"/>
  <c r="I43" i="7"/>
  <c r="G152" i="7"/>
  <c r="G68" i="7" s="1"/>
  <c r="G45" i="7"/>
  <c r="I152" i="7"/>
  <c r="I68" i="7" s="1"/>
  <c r="I45" i="7"/>
  <c r="K152" i="7"/>
  <c r="K68" i="7" s="1"/>
  <c r="K45" i="7"/>
  <c r="M152" i="7"/>
  <c r="M68" i="7" s="1"/>
  <c r="M45" i="7"/>
  <c r="O152" i="7"/>
  <c r="O68" i="7" s="1"/>
  <c r="O45" i="7"/>
  <c r="Q152" i="7"/>
  <c r="Q68" i="7" s="1"/>
  <c r="Q45" i="7"/>
  <c r="S152" i="7"/>
  <c r="S68" i="7" s="1"/>
  <c r="S45" i="7"/>
  <c r="U152" i="7"/>
  <c r="U68" i="7" s="1"/>
  <c r="U45" i="7"/>
  <c r="W152" i="7"/>
  <c r="W68" i="7" s="1"/>
  <c r="W45" i="7"/>
  <c r="Y152" i="7"/>
  <c r="Y68" i="7" s="1"/>
  <c r="Y45" i="7"/>
  <c r="AA152" i="7"/>
  <c r="AA68" i="7" s="1"/>
  <c r="AA45" i="7"/>
  <c r="AC152" i="7"/>
  <c r="AC68" i="7" s="1"/>
  <c r="AC45" i="7"/>
  <c r="AE152" i="7"/>
  <c r="AE68" i="7" s="1"/>
  <c r="AE45" i="7"/>
  <c r="AD150" i="7"/>
  <c r="AD66" i="7" s="1"/>
  <c r="AD43" i="7"/>
  <c r="AB150" i="7"/>
  <c r="AB66" i="7" s="1"/>
  <c r="AB43" i="7"/>
  <c r="Z150" i="7"/>
  <c r="Z66" i="7" s="1"/>
  <c r="Z43" i="7"/>
  <c r="X150" i="7"/>
  <c r="X66" i="7" s="1"/>
  <c r="X43" i="7"/>
  <c r="V150" i="7"/>
  <c r="V66" i="7" s="1"/>
  <c r="V43" i="7"/>
  <c r="T150" i="7"/>
  <c r="T66" i="7" s="1"/>
  <c r="T43" i="7"/>
  <c r="R150" i="7"/>
  <c r="R66" i="7" s="1"/>
  <c r="R43" i="7"/>
  <c r="P150" i="7"/>
  <c r="P66" i="7" s="1"/>
  <c r="P43" i="7"/>
  <c r="N150" i="7"/>
  <c r="N66" i="7" s="1"/>
  <c r="N43" i="7"/>
  <c r="L150" i="7"/>
  <c r="L66" i="7" s="1"/>
  <c r="L43" i="7"/>
  <c r="J150" i="7"/>
  <c r="J66" i="7" s="1"/>
  <c r="J43" i="7"/>
  <c r="H150" i="7"/>
  <c r="H66" i="7" s="1"/>
  <c r="H43" i="7"/>
  <c r="AE276" i="7"/>
  <c r="AE164" i="7" s="1"/>
  <c r="AE80" i="7" s="1"/>
  <c r="AC276" i="7"/>
  <c r="AC164" i="7" s="1"/>
  <c r="AC80" i="7" s="1"/>
  <c r="AB276" i="7"/>
  <c r="AB164" i="7" s="1"/>
  <c r="AB80" i="7" s="1"/>
  <c r="G276" i="7"/>
  <c r="G164" i="7" s="1"/>
  <c r="G80" i="7" s="1"/>
  <c r="I165" i="7"/>
  <c r="I166" i="7"/>
  <c r="I82" i="7" s="1"/>
  <c r="I73" i="7" s="1"/>
  <c r="I12" i="7" s="1"/>
  <c r="K165" i="7"/>
  <c r="K166" i="7"/>
  <c r="K82" i="7" s="1"/>
  <c r="K73" i="7" s="1"/>
  <c r="K12" i="7" s="1"/>
  <c r="M165" i="7"/>
  <c r="M81" i="7" s="1"/>
  <c r="M166" i="7"/>
  <c r="M82" i="7" s="1"/>
  <c r="O165" i="7"/>
  <c r="O81" i="7" s="1"/>
  <c r="O166" i="7"/>
  <c r="O82" i="7" s="1"/>
  <c r="Q165" i="7"/>
  <c r="Q81" i="7" s="1"/>
  <c r="Q166" i="7"/>
  <c r="Q82" i="7" s="1"/>
  <c r="S165" i="7"/>
  <c r="S81" i="7" s="1"/>
  <c r="S166" i="7"/>
  <c r="S82" i="7" s="1"/>
  <c r="U165" i="7"/>
  <c r="U81" i="7" s="1"/>
  <c r="U166" i="7"/>
  <c r="U82" i="7" s="1"/>
  <c r="W165" i="7"/>
  <c r="W81" i="7" s="1"/>
  <c r="W166" i="7"/>
  <c r="W82" i="7" s="1"/>
  <c r="Y165" i="7"/>
  <c r="Y81" i="7" s="1"/>
  <c r="Y166" i="7"/>
  <c r="Y82" i="7" s="1"/>
  <c r="AA165" i="7"/>
  <c r="AA81" i="7" s="1"/>
  <c r="AA166" i="7"/>
  <c r="AA82" i="7" s="1"/>
  <c r="AC165" i="7"/>
  <c r="AC81" i="7" s="1"/>
  <c r="AC166" i="7"/>
  <c r="AC82" i="7" s="1"/>
  <c r="AE165" i="7"/>
  <c r="AE81" i="7" s="1"/>
  <c r="AE166" i="7"/>
  <c r="AE82" i="7" s="1"/>
  <c r="H173" i="7"/>
  <c r="H89" i="7" s="1"/>
  <c r="H84" i="7" s="1"/>
  <c r="H167" i="7"/>
  <c r="H174" i="7"/>
  <c r="J173" i="7"/>
  <c r="J89" i="7" s="1"/>
  <c r="J84" i="7" s="1"/>
  <c r="J13" i="7" s="1"/>
  <c r="J167" i="7"/>
  <c r="J174" i="7"/>
  <c r="L173" i="7"/>
  <c r="L89" i="7" s="1"/>
  <c r="L84" i="7" s="1"/>
  <c r="L13" i="7" s="1"/>
  <c r="L167" i="7"/>
  <c r="L174" i="7"/>
  <c r="N173" i="7"/>
  <c r="N89" i="7" s="1"/>
  <c r="N84" i="7" s="1"/>
  <c r="N13" i="7" s="1"/>
  <c r="N167" i="7"/>
  <c r="N174" i="7"/>
  <c r="P173" i="7"/>
  <c r="P89" i="7" s="1"/>
  <c r="P84" i="7" s="1"/>
  <c r="P13" i="7" s="1"/>
  <c r="P167" i="7"/>
  <c r="P174" i="7"/>
  <c r="R173" i="7"/>
  <c r="R89" i="7" s="1"/>
  <c r="R84" i="7" s="1"/>
  <c r="R13" i="7" s="1"/>
  <c r="R167" i="7"/>
  <c r="R174" i="7"/>
  <c r="T173" i="7"/>
  <c r="T89" i="7" s="1"/>
  <c r="T167" i="7"/>
  <c r="T174" i="7"/>
  <c r="T90" i="7" s="1"/>
  <c r="V173" i="7"/>
  <c r="V89" i="7" s="1"/>
  <c r="V167" i="7"/>
  <c r="V174" i="7"/>
  <c r="V90" i="7" s="1"/>
  <c r="X173" i="7"/>
  <c r="X89" i="7" s="1"/>
  <c r="X167" i="7"/>
  <c r="X174" i="7"/>
  <c r="X90" i="7" s="1"/>
  <c r="Z173" i="7"/>
  <c r="Z89" i="7" s="1"/>
  <c r="Z167" i="7"/>
  <c r="Z174" i="7"/>
  <c r="Z90" i="7" s="1"/>
  <c r="AB173" i="7"/>
  <c r="AB89" i="7" s="1"/>
  <c r="AB167" i="7"/>
  <c r="AB174" i="7"/>
  <c r="AB90" i="7" s="1"/>
  <c r="AD173" i="7"/>
  <c r="AD89" i="7" s="1"/>
  <c r="AD167" i="7"/>
  <c r="AD83" i="7" s="1"/>
  <c r="AD174" i="7"/>
  <c r="AD90" i="7" s="1"/>
  <c r="G165" i="7"/>
  <c r="G167" i="7"/>
  <c r="G173" i="7"/>
  <c r="G89" i="7" s="1"/>
  <c r="H166" i="7"/>
  <c r="H165" i="7"/>
  <c r="J166" i="7"/>
  <c r="J82" i="7" s="1"/>
  <c r="J73" i="7" s="1"/>
  <c r="J12" i="7" s="1"/>
  <c r="J165" i="7"/>
  <c r="L166" i="7"/>
  <c r="L82" i="7" s="1"/>
  <c r="L73" i="7" s="1"/>
  <c r="L12" i="7" s="1"/>
  <c r="L165" i="7"/>
  <c r="N166" i="7"/>
  <c r="N82" i="7" s="1"/>
  <c r="N165" i="7"/>
  <c r="N81" i="7" s="1"/>
  <c r="P166" i="7"/>
  <c r="P82" i="7" s="1"/>
  <c r="P165" i="7"/>
  <c r="P81" i="7" s="1"/>
  <c r="R166" i="7"/>
  <c r="R82" i="7" s="1"/>
  <c r="R165" i="7"/>
  <c r="R81" i="7" s="1"/>
  <c r="T166" i="7"/>
  <c r="T82" i="7" s="1"/>
  <c r="T165" i="7"/>
  <c r="T81" i="7" s="1"/>
  <c r="V166" i="7"/>
  <c r="V82" i="7" s="1"/>
  <c r="V165" i="7"/>
  <c r="V81" i="7" s="1"/>
  <c r="X166" i="7"/>
  <c r="X82" i="7" s="1"/>
  <c r="X165" i="7"/>
  <c r="X81" i="7" s="1"/>
  <c r="Z166" i="7"/>
  <c r="Z82" i="7" s="1"/>
  <c r="Z165" i="7"/>
  <c r="Z81" i="7" s="1"/>
  <c r="AB166" i="7"/>
  <c r="AB82" i="7" s="1"/>
  <c r="AB165" i="7"/>
  <c r="AB81" i="7" s="1"/>
  <c r="AD166" i="7"/>
  <c r="AD82" i="7" s="1"/>
  <c r="AD165" i="7"/>
  <c r="AD81" i="7" s="1"/>
  <c r="I167" i="7"/>
  <c r="I174" i="7"/>
  <c r="I173" i="7"/>
  <c r="I89" i="7" s="1"/>
  <c r="I84" i="7" s="1"/>
  <c r="I13" i="7" s="1"/>
  <c r="K167" i="7"/>
  <c r="K174" i="7"/>
  <c r="K173" i="7"/>
  <c r="K89" i="7" s="1"/>
  <c r="K84" i="7" s="1"/>
  <c r="K13" i="7" s="1"/>
  <c r="M167" i="7"/>
  <c r="M174" i="7"/>
  <c r="M173" i="7"/>
  <c r="M89" i="7" s="1"/>
  <c r="M84" i="7" s="1"/>
  <c r="M13" i="7" s="1"/>
  <c r="O167" i="7"/>
  <c r="O174" i="7"/>
  <c r="O173" i="7"/>
  <c r="O89" i="7" s="1"/>
  <c r="O84" i="7" s="1"/>
  <c r="O13" i="7" s="1"/>
  <c r="Q167" i="7"/>
  <c r="Q174" i="7"/>
  <c r="Q173" i="7"/>
  <c r="Q89" i="7" s="1"/>
  <c r="Q84" i="7" s="1"/>
  <c r="Q13" i="7" s="1"/>
  <c r="S167" i="7"/>
  <c r="S174" i="7"/>
  <c r="S90" i="7" s="1"/>
  <c r="S173" i="7"/>
  <c r="S89" i="7" s="1"/>
  <c r="U167" i="7"/>
  <c r="U174" i="7"/>
  <c r="U90" i="7" s="1"/>
  <c r="U173" i="7"/>
  <c r="U89" i="7" s="1"/>
  <c r="W167" i="7"/>
  <c r="W174" i="7"/>
  <c r="W90" i="7" s="1"/>
  <c r="W173" i="7"/>
  <c r="W89" i="7" s="1"/>
  <c r="Y167" i="7"/>
  <c r="Y174" i="7"/>
  <c r="Y90" i="7" s="1"/>
  <c r="Y173" i="7"/>
  <c r="Y89" i="7" s="1"/>
  <c r="AA167" i="7"/>
  <c r="AA174" i="7"/>
  <c r="AA90" i="7" s="1"/>
  <c r="AA173" i="7"/>
  <c r="AA89" i="7" s="1"/>
  <c r="AC167" i="7"/>
  <c r="AC174" i="7"/>
  <c r="AC173" i="7"/>
  <c r="AC89" i="7" s="1"/>
  <c r="AC84" i="7" s="1"/>
  <c r="AC13" i="7" s="1"/>
  <c r="AE167" i="7"/>
  <c r="AE83" i="7" s="1"/>
  <c r="AE174" i="7"/>
  <c r="AE90" i="7" s="1"/>
  <c r="AE173" i="7"/>
  <c r="AE89" i="7" s="1"/>
  <c r="G185" i="7"/>
  <c r="G101" i="7" s="1"/>
  <c r="G179" i="7"/>
  <c r="G95" i="7" s="1"/>
  <c r="G172" i="7"/>
  <c r="G88" i="7" s="1"/>
  <c r="G161" i="7"/>
  <c r="G77" i="7" s="1"/>
  <c r="H254" i="7"/>
  <c r="I254" i="7"/>
  <c r="J254" i="7"/>
  <c r="K254" i="7"/>
  <c r="L254" i="7"/>
  <c r="M254" i="7"/>
  <c r="N254" i="7"/>
  <c r="O254" i="7"/>
  <c r="P254" i="7"/>
  <c r="Q254" i="7"/>
  <c r="R254" i="7"/>
  <c r="S254" i="7"/>
  <c r="T254" i="7"/>
  <c r="U254" i="7"/>
  <c r="V254" i="7"/>
  <c r="W254" i="7"/>
  <c r="X254" i="7"/>
  <c r="Y254" i="7"/>
  <c r="Z254" i="7"/>
  <c r="AA254" i="7"/>
  <c r="AB254" i="7"/>
  <c r="AC254" i="7"/>
  <c r="AD254" i="7"/>
  <c r="AE254" i="7"/>
  <c r="G254" i="7"/>
  <c r="AE251" i="7"/>
  <c r="AE256" i="7" s="1"/>
  <c r="AE128" i="7" s="1"/>
  <c r="AD251" i="7"/>
  <c r="AD256" i="7" s="1"/>
  <c r="AD128" i="7" s="1"/>
  <c r="AC251" i="7"/>
  <c r="AC256" i="7" s="1"/>
  <c r="AC128" i="7" s="1"/>
  <c r="AB251" i="7"/>
  <c r="AB256" i="7" s="1"/>
  <c r="AB128" i="7" s="1"/>
  <c r="AA251" i="7"/>
  <c r="AA256" i="7" s="1"/>
  <c r="AA128" i="7" s="1"/>
  <c r="Z251" i="7"/>
  <c r="Z256" i="7" s="1"/>
  <c r="Z128" i="7" s="1"/>
  <c r="Y251" i="7"/>
  <c r="Y256" i="7" s="1"/>
  <c r="Y128" i="7" s="1"/>
  <c r="X251" i="7"/>
  <c r="X256" i="7" s="1"/>
  <c r="X128" i="7" s="1"/>
  <c r="W251" i="7"/>
  <c r="W256" i="7" s="1"/>
  <c r="W128" i="7" s="1"/>
  <c r="V251" i="7"/>
  <c r="V256" i="7" s="1"/>
  <c r="V128" i="7" s="1"/>
  <c r="U251" i="7"/>
  <c r="U256" i="7" s="1"/>
  <c r="U128" i="7" s="1"/>
  <c r="T251" i="7"/>
  <c r="T256" i="7" s="1"/>
  <c r="T128" i="7" s="1"/>
  <c r="S251" i="7"/>
  <c r="S256" i="7" s="1"/>
  <c r="S128" i="7" s="1"/>
  <c r="R251" i="7"/>
  <c r="R256" i="7" s="1"/>
  <c r="R128" i="7" s="1"/>
  <c r="Q251" i="7"/>
  <c r="Q256" i="7" s="1"/>
  <c r="Q128" i="7" s="1"/>
  <c r="P251" i="7"/>
  <c r="P256" i="7" s="1"/>
  <c r="P128" i="7" s="1"/>
  <c r="O251" i="7"/>
  <c r="O256" i="7" s="1"/>
  <c r="O128" i="7" s="1"/>
  <c r="N251" i="7"/>
  <c r="N256" i="7" s="1"/>
  <c r="N128" i="7" s="1"/>
  <c r="M251" i="7"/>
  <c r="M256" i="7" s="1"/>
  <c r="M128" i="7" s="1"/>
  <c r="L251" i="7"/>
  <c r="L256" i="7" s="1"/>
  <c r="L128" i="7" s="1"/>
  <c r="K251" i="7"/>
  <c r="K256" i="7" s="1"/>
  <c r="K128" i="7" s="1"/>
  <c r="J251" i="7"/>
  <c r="J256" i="7" s="1"/>
  <c r="J128" i="7" s="1"/>
  <c r="I251" i="7"/>
  <c r="I256" i="7" s="1"/>
  <c r="I128" i="7" s="1"/>
  <c r="H251" i="7"/>
  <c r="H256" i="7" s="1"/>
  <c r="H128" i="7" s="1"/>
  <c r="G251" i="7"/>
  <c r="G256" i="7" s="1"/>
  <c r="G128" i="7" s="1"/>
  <c r="G44" i="7" s="1"/>
  <c r="G73" i="7" l="1"/>
  <c r="G12" i="7" s="1"/>
  <c r="AA73" i="7"/>
  <c r="AA12" i="7" s="1"/>
  <c r="Y73" i="7"/>
  <c r="Y12" i="7" s="1"/>
  <c r="W73" i="7"/>
  <c r="W12" i="7" s="1"/>
  <c r="L11" i="7"/>
  <c r="J11" i="7"/>
  <c r="AE84" i="7"/>
  <c r="AE13" i="7" s="1"/>
  <c r="AA84" i="7"/>
  <c r="AA13" i="7" s="1"/>
  <c r="W84" i="7"/>
  <c r="W13" i="7" s="1"/>
  <c r="S84" i="7"/>
  <c r="S13" i="7" s="1"/>
  <c r="AD73" i="7"/>
  <c r="AD12" i="7" s="1"/>
  <c r="Z73" i="7"/>
  <c r="Z12" i="7" s="1"/>
  <c r="X73" i="7"/>
  <c r="X12" i="7" s="1"/>
  <c r="V73" i="7"/>
  <c r="V12" i="7" s="1"/>
  <c r="T73" i="7"/>
  <c r="T12" i="7" s="1"/>
  <c r="R73" i="7"/>
  <c r="R12" i="7" s="1"/>
  <c r="K11" i="7"/>
  <c r="I11" i="7"/>
  <c r="P73" i="7"/>
  <c r="P12" i="7" s="1"/>
  <c r="N73" i="7"/>
  <c r="N12" i="7" s="1"/>
  <c r="H102" i="7"/>
  <c r="H13" i="7"/>
  <c r="U73" i="7"/>
  <c r="U12" i="7" s="1"/>
  <c r="S73" i="7"/>
  <c r="S12" i="7" s="1"/>
  <c r="Q73" i="7"/>
  <c r="Q12" i="7" s="1"/>
  <c r="O73" i="7"/>
  <c r="O12" i="7" s="1"/>
  <c r="M73" i="7"/>
  <c r="M12" i="7" s="1"/>
  <c r="K102" i="7"/>
  <c r="L102" i="7"/>
  <c r="I151" i="7"/>
  <c r="I67" i="7" s="1"/>
  <c r="I44" i="7"/>
  <c r="K151" i="7"/>
  <c r="K67" i="7" s="1"/>
  <c r="K44" i="7"/>
  <c r="M151" i="7"/>
  <c r="M67" i="7" s="1"/>
  <c r="M44" i="7"/>
  <c r="O151" i="7"/>
  <c r="O67" i="7" s="1"/>
  <c r="O44" i="7"/>
  <c r="Q151" i="7"/>
  <c r="Q67" i="7" s="1"/>
  <c r="Q44" i="7"/>
  <c r="S151" i="7"/>
  <c r="S67" i="7" s="1"/>
  <c r="S44" i="7"/>
  <c r="U151" i="7"/>
  <c r="U67" i="7" s="1"/>
  <c r="U44" i="7"/>
  <c r="W151" i="7"/>
  <c r="W67" i="7" s="1"/>
  <c r="W44" i="7"/>
  <c r="Y151" i="7"/>
  <c r="Y67" i="7" s="1"/>
  <c r="Y44" i="7"/>
  <c r="AA151" i="7"/>
  <c r="AA67" i="7" s="1"/>
  <c r="AA44" i="7"/>
  <c r="AC151" i="7"/>
  <c r="AC67" i="7" s="1"/>
  <c r="AC44" i="7"/>
  <c r="AE151" i="7"/>
  <c r="AE67" i="7" s="1"/>
  <c r="AE44" i="7"/>
  <c r="W102" i="7"/>
  <c r="AB84" i="7"/>
  <c r="AB13" i="7" s="1"/>
  <c r="X84" i="7"/>
  <c r="T84" i="7"/>
  <c r="P102" i="7"/>
  <c r="AB73" i="7"/>
  <c r="AB12" i="7" s="1"/>
  <c r="AE73" i="7"/>
  <c r="H151" i="7"/>
  <c r="H67" i="7" s="1"/>
  <c r="H44" i="7"/>
  <c r="J151" i="7"/>
  <c r="J67" i="7" s="1"/>
  <c r="J44" i="7"/>
  <c r="L151" i="7"/>
  <c r="L67" i="7" s="1"/>
  <c r="L44" i="7"/>
  <c r="N151" i="7"/>
  <c r="N67" i="7" s="1"/>
  <c r="N44" i="7"/>
  <c r="P151" i="7"/>
  <c r="P67" i="7" s="1"/>
  <c r="P44" i="7"/>
  <c r="R151" i="7"/>
  <c r="R67" i="7" s="1"/>
  <c r="R44" i="7"/>
  <c r="T151" i="7"/>
  <c r="T67" i="7" s="1"/>
  <c r="T44" i="7"/>
  <c r="V151" i="7"/>
  <c r="V67" i="7" s="1"/>
  <c r="V44" i="7"/>
  <c r="X151" i="7"/>
  <c r="X67" i="7" s="1"/>
  <c r="X44" i="7"/>
  <c r="Z151" i="7"/>
  <c r="Z67" i="7" s="1"/>
  <c r="Z44" i="7"/>
  <c r="AB151" i="7"/>
  <c r="AB67" i="7" s="1"/>
  <c r="AB44" i="7"/>
  <c r="AD151" i="7"/>
  <c r="AD67" i="7" s="1"/>
  <c r="AD44" i="7"/>
  <c r="Y84" i="7"/>
  <c r="U84" i="7"/>
  <c r="Q102" i="7"/>
  <c r="I102" i="7"/>
  <c r="AD84" i="7"/>
  <c r="Z84" i="7"/>
  <c r="V84" i="7"/>
  <c r="R102" i="7"/>
  <c r="J102" i="7"/>
  <c r="AC73" i="7"/>
  <c r="G184" i="7"/>
  <c r="G100" i="7" s="1"/>
  <c r="G98" i="7" s="1"/>
  <c r="G15" i="7" s="1"/>
  <c r="G178" i="7"/>
  <c r="G94" i="7" s="1"/>
  <c r="G91" i="7" s="1"/>
  <c r="G14" i="7" s="1"/>
  <c r="G171" i="7"/>
  <c r="G87" i="7" s="1"/>
  <c r="G84" i="7" s="1"/>
  <c r="G13" i="7" s="1"/>
  <c r="M102" i="7" l="1"/>
  <c r="S102" i="7"/>
  <c r="AA102" i="7"/>
  <c r="W11" i="7"/>
  <c r="M11" i="7"/>
  <c r="Q11" i="7"/>
  <c r="H11" i="7"/>
  <c r="N11" i="7"/>
  <c r="R11" i="7"/>
  <c r="AA11" i="7"/>
  <c r="O11" i="7"/>
  <c r="S11" i="7"/>
  <c r="P11" i="7"/>
  <c r="AB11" i="7"/>
  <c r="G11" i="7"/>
  <c r="N102" i="7"/>
  <c r="O102" i="7"/>
  <c r="AC102" i="7"/>
  <c r="AC12" i="7"/>
  <c r="V102" i="7"/>
  <c r="V13" i="7"/>
  <c r="AD102" i="7"/>
  <c r="AD13" i="7"/>
  <c r="U102" i="7"/>
  <c r="U13" i="7"/>
  <c r="AE102" i="7"/>
  <c r="AE12" i="7"/>
  <c r="X102" i="7"/>
  <c r="X13" i="7"/>
  <c r="Z102" i="7"/>
  <c r="Z13" i="7"/>
  <c r="Y102" i="7"/>
  <c r="Y13" i="7"/>
  <c r="T102" i="7"/>
  <c r="T13" i="7"/>
  <c r="AB102" i="7"/>
  <c r="G127" i="7"/>
  <c r="G43" i="7" s="1"/>
  <c r="AE243" i="7"/>
  <c r="AE125" i="7" s="1"/>
  <c r="AE41" i="7" s="1"/>
  <c r="AD243" i="7"/>
  <c r="AD125" i="7" s="1"/>
  <c r="AD41" i="7" s="1"/>
  <c r="AC243" i="7"/>
  <c r="AC125" i="7" s="1"/>
  <c r="AC41" i="7" s="1"/>
  <c r="AB243" i="7"/>
  <c r="AB125" i="7" s="1"/>
  <c r="AB41" i="7" s="1"/>
  <c r="AA243" i="7"/>
  <c r="AA125" i="7" s="1"/>
  <c r="AA41" i="7" s="1"/>
  <c r="Z243" i="7"/>
  <c r="Z125" i="7" s="1"/>
  <c r="Z41" i="7" s="1"/>
  <c r="Y243" i="7"/>
  <c r="Y125" i="7" s="1"/>
  <c r="Y41" i="7" s="1"/>
  <c r="X243" i="7"/>
  <c r="X125" i="7" s="1"/>
  <c r="X41" i="7" s="1"/>
  <c r="W243" i="7"/>
  <c r="W125" i="7" s="1"/>
  <c r="W41" i="7" s="1"/>
  <c r="V243" i="7"/>
  <c r="V125" i="7" s="1"/>
  <c r="V41" i="7" s="1"/>
  <c r="U243" i="7"/>
  <c r="U125" i="7" s="1"/>
  <c r="U41" i="7" s="1"/>
  <c r="T243" i="7"/>
  <c r="T125" i="7" s="1"/>
  <c r="T41" i="7" s="1"/>
  <c r="S243" i="7"/>
  <c r="S125" i="7" s="1"/>
  <c r="S41" i="7" s="1"/>
  <c r="R243" i="7"/>
  <c r="R125" i="7" s="1"/>
  <c r="R41" i="7" s="1"/>
  <c r="Q243" i="7"/>
  <c r="Q125" i="7" s="1"/>
  <c r="Q41" i="7" s="1"/>
  <c r="P243" i="7"/>
  <c r="P125" i="7" s="1"/>
  <c r="P41" i="7" s="1"/>
  <c r="O243" i="7"/>
  <c r="O125" i="7" s="1"/>
  <c r="O41" i="7" s="1"/>
  <c r="N243" i="7"/>
  <c r="N125" i="7" s="1"/>
  <c r="N41" i="7" s="1"/>
  <c r="M243" i="7"/>
  <c r="M125" i="7" s="1"/>
  <c r="M41" i="7" s="1"/>
  <c r="L243" i="7"/>
  <c r="L125" i="7" s="1"/>
  <c r="L41" i="7" s="1"/>
  <c r="K243" i="7"/>
  <c r="K125" i="7" s="1"/>
  <c r="K41" i="7" s="1"/>
  <c r="J243" i="7"/>
  <c r="J125" i="7" s="1"/>
  <c r="J41" i="7" s="1"/>
  <c r="I243" i="7"/>
  <c r="I125" i="7" s="1"/>
  <c r="I41" i="7" s="1"/>
  <c r="H243" i="7"/>
  <c r="H125" i="7" s="1"/>
  <c r="H41" i="7" s="1"/>
  <c r="G243" i="7"/>
  <c r="G125" i="7" s="1"/>
  <c r="G41" i="7" s="1"/>
  <c r="H120" i="7"/>
  <c r="H36" i="7" s="1"/>
  <c r="I120" i="7"/>
  <c r="I36" i="7" s="1"/>
  <c r="J120" i="7"/>
  <c r="J36" i="7" s="1"/>
  <c r="K120" i="7"/>
  <c r="K36" i="7" s="1"/>
  <c r="L120" i="7"/>
  <c r="L36" i="7" s="1"/>
  <c r="M120" i="7"/>
  <c r="M36" i="7" s="1"/>
  <c r="N120" i="7"/>
  <c r="N36" i="7" s="1"/>
  <c r="O120" i="7"/>
  <c r="O36" i="7" s="1"/>
  <c r="P120" i="7"/>
  <c r="P36" i="7" s="1"/>
  <c r="Q120" i="7"/>
  <c r="Q36" i="7" s="1"/>
  <c r="R120" i="7"/>
  <c r="R36" i="7" s="1"/>
  <c r="S120" i="7"/>
  <c r="S36" i="7" s="1"/>
  <c r="T120" i="7"/>
  <c r="T36" i="7" s="1"/>
  <c r="U120" i="7"/>
  <c r="U36" i="7" s="1"/>
  <c r="W120" i="7"/>
  <c r="W36" i="7" s="1"/>
  <c r="X120" i="7"/>
  <c r="X36" i="7" s="1"/>
  <c r="Y120" i="7"/>
  <c r="Y36" i="7" s="1"/>
  <c r="Z120" i="7"/>
  <c r="Z36" i="7" s="1"/>
  <c r="AB120" i="7"/>
  <c r="AB36" i="7" s="1"/>
  <c r="AC120" i="7"/>
  <c r="AC36" i="7" s="1"/>
  <c r="AD120" i="7"/>
  <c r="AD36" i="7" s="1"/>
  <c r="AE120" i="7"/>
  <c r="AE36" i="7" s="1"/>
  <c r="H121" i="7"/>
  <c r="I121" i="7"/>
  <c r="J121" i="7"/>
  <c r="K121" i="7"/>
  <c r="L121" i="7"/>
  <c r="M121" i="7"/>
  <c r="N121" i="7"/>
  <c r="O121" i="7"/>
  <c r="P121" i="7"/>
  <c r="Q121" i="7"/>
  <c r="R121" i="7"/>
  <c r="S121" i="7"/>
  <c r="T121" i="7"/>
  <c r="U121" i="7"/>
  <c r="W121" i="7"/>
  <c r="X121" i="7"/>
  <c r="Y121" i="7"/>
  <c r="Z121" i="7"/>
  <c r="AD121" i="7"/>
  <c r="AE121" i="7"/>
  <c r="H239" i="7"/>
  <c r="H122" i="7" s="1"/>
  <c r="H38" i="7" s="1"/>
  <c r="I239" i="7"/>
  <c r="I122" i="7" s="1"/>
  <c r="I38" i="7" s="1"/>
  <c r="J239" i="7"/>
  <c r="J122" i="7" s="1"/>
  <c r="J38" i="7" s="1"/>
  <c r="K239" i="7"/>
  <c r="K122" i="7" s="1"/>
  <c r="K38" i="7" s="1"/>
  <c r="L239" i="7"/>
  <c r="L122" i="7" s="1"/>
  <c r="L38" i="7" s="1"/>
  <c r="M239" i="7"/>
  <c r="M122" i="7" s="1"/>
  <c r="M38" i="7" s="1"/>
  <c r="N239" i="7"/>
  <c r="N122" i="7" s="1"/>
  <c r="N38" i="7" s="1"/>
  <c r="O239" i="7"/>
  <c r="O122" i="7" s="1"/>
  <c r="O38" i="7" s="1"/>
  <c r="P239" i="7"/>
  <c r="P122" i="7" s="1"/>
  <c r="P38" i="7" s="1"/>
  <c r="Q239" i="7"/>
  <c r="Q122" i="7" s="1"/>
  <c r="Q38" i="7" s="1"/>
  <c r="R239" i="7"/>
  <c r="R122" i="7" s="1"/>
  <c r="R38" i="7" s="1"/>
  <c r="S239" i="7"/>
  <c r="S122" i="7" s="1"/>
  <c r="S38" i="7" s="1"/>
  <c r="T239" i="7"/>
  <c r="T122" i="7" s="1"/>
  <c r="T38" i="7" s="1"/>
  <c r="U239" i="7"/>
  <c r="U122" i="7" s="1"/>
  <c r="U38" i="7" s="1"/>
  <c r="V239" i="7"/>
  <c r="V122" i="7" s="1"/>
  <c r="V38" i="7" s="1"/>
  <c r="W239" i="7"/>
  <c r="W122" i="7" s="1"/>
  <c r="W38" i="7" s="1"/>
  <c r="X239" i="7"/>
  <c r="X122" i="7" s="1"/>
  <c r="X38" i="7" s="1"/>
  <c r="Y239" i="7"/>
  <c r="Y122" i="7" s="1"/>
  <c r="Y38" i="7" s="1"/>
  <c r="Z239" i="7"/>
  <c r="Z122" i="7" s="1"/>
  <c r="Z38" i="7" s="1"/>
  <c r="AA239" i="7"/>
  <c r="AA122" i="7" s="1"/>
  <c r="AA38" i="7" s="1"/>
  <c r="AB239" i="7"/>
  <c r="AB122" i="7" s="1"/>
  <c r="AB38" i="7" s="1"/>
  <c r="AC239" i="7"/>
  <c r="AC122" i="7" s="1"/>
  <c r="AC38" i="7" s="1"/>
  <c r="AD239" i="7"/>
  <c r="AD122" i="7" s="1"/>
  <c r="AD38" i="7" s="1"/>
  <c r="AE239" i="7"/>
  <c r="AE122" i="7" s="1"/>
  <c r="AE38" i="7" s="1"/>
  <c r="H240" i="7"/>
  <c r="H123" i="7" s="1"/>
  <c r="H39" i="7" s="1"/>
  <c r="I240" i="7"/>
  <c r="I123" i="7" s="1"/>
  <c r="I39" i="7" s="1"/>
  <c r="J240" i="7"/>
  <c r="J123" i="7" s="1"/>
  <c r="J39" i="7" s="1"/>
  <c r="K240" i="7"/>
  <c r="K123" i="7" s="1"/>
  <c r="K39" i="7" s="1"/>
  <c r="L240" i="7"/>
  <c r="L123" i="7" s="1"/>
  <c r="L39" i="7" s="1"/>
  <c r="M240" i="7"/>
  <c r="M123" i="7" s="1"/>
  <c r="M39" i="7" s="1"/>
  <c r="N240" i="7"/>
  <c r="N123" i="7" s="1"/>
  <c r="N39" i="7" s="1"/>
  <c r="O240" i="7"/>
  <c r="O123" i="7" s="1"/>
  <c r="O39" i="7" s="1"/>
  <c r="P240" i="7"/>
  <c r="P123" i="7" s="1"/>
  <c r="P39" i="7" s="1"/>
  <c r="Q240" i="7"/>
  <c r="Q123" i="7" s="1"/>
  <c r="Q39" i="7" s="1"/>
  <c r="R240" i="7"/>
  <c r="R123" i="7" s="1"/>
  <c r="R39" i="7" s="1"/>
  <c r="S240" i="7"/>
  <c r="S123" i="7" s="1"/>
  <c r="S39" i="7" s="1"/>
  <c r="T240" i="7"/>
  <c r="T123" i="7" s="1"/>
  <c r="T39" i="7" s="1"/>
  <c r="U240" i="7"/>
  <c r="U123" i="7" s="1"/>
  <c r="U39" i="7" s="1"/>
  <c r="V240" i="7"/>
  <c r="V123" i="7" s="1"/>
  <c r="V39" i="7" s="1"/>
  <c r="W240" i="7"/>
  <c r="W123" i="7" s="1"/>
  <c r="W39" i="7" s="1"/>
  <c r="X240" i="7"/>
  <c r="X123" i="7" s="1"/>
  <c r="X39" i="7" s="1"/>
  <c r="Y240" i="7"/>
  <c r="Y123" i="7" s="1"/>
  <c r="Y39" i="7" s="1"/>
  <c r="Z240" i="7"/>
  <c r="Z123" i="7" s="1"/>
  <c r="Z39" i="7" s="1"/>
  <c r="AA240" i="7"/>
  <c r="AA123" i="7" s="1"/>
  <c r="AA39" i="7" s="1"/>
  <c r="AB240" i="7"/>
  <c r="AB123" i="7" s="1"/>
  <c r="AB39" i="7" s="1"/>
  <c r="AC240" i="7"/>
  <c r="AC123" i="7" s="1"/>
  <c r="AC39" i="7" s="1"/>
  <c r="AD240" i="7"/>
  <c r="AD123" i="7" s="1"/>
  <c r="AD39" i="7" s="1"/>
  <c r="AE240" i="7"/>
  <c r="AE123" i="7" s="1"/>
  <c r="AE39" i="7" s="1"/>
  <c r="G240" i="7"/>
  <c r="G123" i="7" s="1"/>
  <c r="G39" i="7" s="1"/>
  <c r="G239" i="7"/>
  <c r="G122" i="7" s="1"/>
  <c r="G38" i="7" s="1"/>
  <c r="AF228" i="7"/>
  <c r="AC228" i="7"/>
  <c r="AB228" i="7"/>
  <c r="AA228" i="7"/>
  <c r="AF227" i="7"/>
  <c r="AA227" i="7"/>
  <c r="V227" i="7"/>
  <c r="AF226" i="7"/>
  <c r="AA226" i="7"/>
  <c r="V226" i="7"/>
  <c r="AF223" i="7"/>
  <c r="AC223" i="7"/>
  <c r="AC121" i="7" s="1"/>
  <c r="AB223" i="7"/>
  <c r="AB121" i="7" s="1"/>
  <c r="AA223" i="7"/>
  <c r="AF222" i="7"/>
  <c r="AA222" i="7"/>
  <c r="V222" i="7"/>
  <c r="AF221" i="7"/>
  <c r="AA221" i="7"/>
  <c r="AA120" i="7" s="1"/>
  <c r="AA36" i="7" s="1"/>
  <c r="V221" i="7"/>
  <c r="V120" i="7" s="1"/>
  <c r="V36" i="7" s="1"/>
  <c r="T11" i="7" l="1"/>
  <c r="Y11" i="7"/>
  <c r="Z11" i="7"/>
  <c r="X11" i="7"/>
  <c r="U11" i="7"/>
  <c r="AD11" i="7"/>
  <c r="V11" i="7"/>
  <c r="AE11" i="7"/>
  <c r="AC11" i="7"/>
  <c r="AB145" i="7"/>
  <c r="AB61" i="7" s="1"/>
  <c r="AB37" i="7"/>
  <c r="AD145" i="7"/>
  <c r="AD61" i="7" s="1"/>
  <c r="AD37" i="7"/>
  <c r="Y145" i="7"/>
  <c r="Y61" i="7" s="1"/>
  <c r="Y37" i="7"/>
  <c r="W145" i="7"/>
  <c r="W61" i="7" s="1"/>
  <c r="W37" i="7"/>
  <c r="T145" i="7"/>
  <c r="T61" i="7" s="1"/>
  <c r="T37" i="7"/>
  <c r="R145" i="7"/>
  <c r="R61" i="7" s="1"/>
  <c r="R37" i="7"/>
  <c r="P145" i="7"/>
  <c r="P61" i="7" s="1"/>
  <c r="P37" i="7"/>
  <c r="N145" i="7"/>
  <c r="N61" i="7" s="1"/>
  <c r="N37" i="7"/>
  <c r="L145" i="7"/>
  <c r="L61" i="7" s="1"/>
  <c r="L37" i="7"/>
  <c r="J145" i="7"/>
  <c r="J61" i="7" s="1"/>
  <c r="J37" i="7"/>
  <c r="H145" i="7"/>
  <c r="H61" i="7" s="1"/>
  <c r="H37" i="7"/>
  <c r="AC145" i="7"/>
  <c r="AC61" i="7" s="1"/>
  <c r="AC37" i="7"/>
  <c r="AE145" i="7"/>
  <c r="AE61" i="7" s="1"/>
  <c r="AE37" i="7"/>
  <c r="Z145" i="7"/>
  <c r="Z61" i="7" s="1"/>
  <c r="Z37" i="7"/>
  <c r="X145" i="7"/>
  <c r="X61" i="7" s="1"/>
  <c r="X37" i="7"/>
  <c r="U145" i="7"/>
  <c r="U61" i="7" s="1"/>
  <c r="U37" i="7"/>
  <c r="S145" i="7"/>
  <c r="S61" i="7" s="1"/>
  <c r="S37" i="7"/>
  <c r="Q145" i="7"/>
  <c r="Q61" i="7" s="1"/>
  <c r="Q37" i="7"/>
  <c r="O145" i="7"/>
  <c r="O61" i="7" s="1"/>
  <c r="O37" i="7"/>
  <c r="M145" i="7"/>
  <c r="M61" i="7" s="1"/>
  <c r="M37" i="7"/>
  <c r="K145" i="7"/>
  <c r="K61" i="7" s="1"/>
  <c r="K37" i="7"/>
  <c r="I145" i="7"/>
  <c r="I61" i="7" s="1"/>
  <c r="I37" i="7"/>
  <c r="AE146" i="7"/>
  <c r="AE62" i="7" s="1"/>
  <c r="AE147" i="7"/>
  <c r="AE63" i="7" s="1"/>
  <c r="AC146" i="7"/>
  <c r="AC62" i="7" s="1"/>
  <c r="AC147" i="7"/>
  <c r="AC63" i="7" s="1"/>
  <c r="AA146" i="7"/>
  <c r="AA62" i="7" s="1"/>
  <c r="AA147" i="7"/>
  <c r="AA63" i="7" s="1"/>
  <c r="Y146" i="7"/>
  <c r="Y62" i="7" s="1"/>
  <c r="Y147" i="7"/>
  <c r="Y63" i="7" s="1"/>
  <c r="W146" i="7"/>
  <c r="W62" i="7" s="1"/>
  <c r="W147" i="7"/>
  <c r="W63" i="7" s="1"/>
  <c r="U146" i="7"/>
  <c r="U62" i="7" s="1"/>
  <c r="U147" i="7"/>
  <c r="U63" i="7" s="1"/>
  <c r="S146" i="7"/>
  <c r="S62" i="7" s="1"/>
  <c r="S147" i="7"/>
  <c r="S63" i="7" s="1"/>
  <c r="Q146" i="7"/>
  <c r="Q62" i="7" s="1"/>
  <c r="Q147" i="7"/>
  <c r="Q63" i="7" s="1"/>
  <c r="O146" i="7"/>
  <c r="O62" i="7" s="1"/>
  <c r="O147" i="7"/>
  <c r="O63" i="7" s="1"/>
  <c r="M146" i="7"/>
  <c r="M62" i="7" s="1"/>
  <c r="M147" i="7"/>
  <c r="M63" i="7" s="1"/>
  <c r="K146" i="7"/>
  <c r="K62" i="7" s="1"/>
  <c r="K147" i="7"/>
  <c r="K63" i="7" s="1"/>
  <c r="I146" i="7"/>
  <c r="I62" i="7" s="1"/>
  <c r="I147" i="7"/>
  <c r="I63" i="7" s="1"/>
  <c r="AD146" i="7"/>
  <c r="AD62" i="7" s="1"/>
  <c r="AD147" i="7"/>
  <c r="AD63" i="7" s="1"/>
  <c r="AB146" i="7"/>
  <c r="AB62" i="7" s="1"/>
  <c r="AB147" i="7"/>
  <c r="AB63" i="7" s="1"/>
  <c r="Z146" i="7"/>
  <c r="Z62" i="7" s="1"/>
  <c r="Z147" i="7"/>
  <c r="Z63" i="7" s="1"/>
  <c r="X146" i="7"/>
  <c r="X62" i="7" s="1"/>
  <c r="X147" i="7"/>
  <c r="X63" i="7" s="1"/>
  <c r="V146" i="7"/>
  <c r="V62" i="7" s="1"/>
  <c r="V147" i="7"/>
  <c r="V63" i="7" s="1"/>
  <c r="T146" i="7"/>
  <c r="T62" i="7" s="1"/>
  <c r="T147" i="7"/>
  <c r="T63" i="7" s="1"/>
  <c r="R146" i="7"/>
  <c r="R62" i="7" s="1"/>
  <c r="R147" i="7"/>
  <c r="R63" i="7" s="1"/>
  <c r="P146" i="7"/>
  <c r="P62" i="7" s="1"/>
  <c r="P147" i="7"/>
  <c r="P63" i="7" s="1"/>
  <c r="N146" i="7"/>
  <c r="N62" i="7" s="1"/>
  <c r="N147" i="7"/>
  <c r="N63" i="7" s="1"/>
  <c r="L146" i="7"/>
  <c r="L62" i="7" s="1"/>
  <c r="L147" i="7"/>
  <c r="L63" i="7" s="1"/>
  <c r="J146" i="7"/>
  <c r="J62" i="7" s="1"/>
  <c r="J147" i="7"/>
  <c r="J63" i="7" s="1"/>
  <c r="H146" i="7"/>
  <c r="H62" i="7" s="1"/>
  <c r="H147" i="7"/>
  <c r="H63" i="7" s="1"/>
  <c r="AA121" i="7"/>
  <c r="V121" i="7"/>
  <c r="AA145" i="7" l="1"/>
  <c r="AA61" i="7" s="1"/>
  <c r="AA37" i="7"/>
  <c r="V145" i="7"/>
  <c r="V61" i="7" s="1"/>
  <c r="V37" i="7"/>
  <c r="AE218" i="7"/>
  <c r="AE118" i="7" s="1"/>
  <c r="AD218" i="7"/>
  <c r="AD118" i="7" s="1"/>
  <c r="AC218" i="7"/>
  <c r="AC118" i="7" s="1"/>
  <c r="AB218" i="7"/>
  <c r="AB118" i="7" s="1"/>
  <c r="AA218" i="7"/>
  <c r="AA118" i="7" s="1"/>
  <c r="Z218" i="7"/>
  <c r="Z118" i="7" s="1"/>
  <c r="Y218" i="7"/>
  <c r="Y118" i="7" s="1"/>
  <c r="X218" i="7"/>
  <c r="X118" i="7" s="1"/>
  <c r="W218" i="7"/>
  <c r="W118" i="7" s="1"/>
  <c r="V218" i="7"/>
  <c r="V118" i="7" s="1"/>
  <c r="U218" i="7"/>
  <c r="U118" i="7" s="1"/>
  <c r="T218" i="7"/>
  <c r="T118" i="7" s="1"/>
  <c r="S218" i="7"/>
  <c r="S118" i="7" s="1"/>
  <c r="R218" i="7"/>
  <c r="R118" i="7" s="1"/>
  <c r="Q218" i="7"/>
  <c r="Q118" i="7" s="1"/>
  <c r="P218" i="7"/>
  <c r="P118" i="7" s="1"/>
  <c r="O218" i="7"/>
  <c r="O118" i="7" s="1"/>
  <c r="N218" i="7"/>
  <c r="N118" i="7" s="1"/>
  <c r="M218" i="7"/>
  <c r="M118" i="7" s="1"/>
  <c r="L218" i="7"/>
  <c r="L118" i="7" s="1"/>
  <c r="K218" i="7"/>
  <c r="K118" i="7" s="1"/>
  <c r="J218" i="7"/>
  <c r="J118" i="7" s="1"/>
  <c r="I218" i="7"/>
  <c r="I118" i="7" s="1"/>
  <c r="H218" i="7"/>
  <c r="H118" i="7" s="1"/>
  <c r="G218" i="7"/>
  <c r="G118" i="7" s="1"/>
  <c r="G34" i="7" s="1"/>
  <c r="AE215" i="7"/>
  <c r="AE117" i="7" s="1"/>
  <c r="AD215" i="7"/>
  <c r="AD117" i="7" s="1"/>
  <c r="AC215" i="7"/>
  <c r="AC117" i="7" s="1"/>
  <c r="AB215" i="7"/>
  <c r="AB117" i="7" s="1"/>
  <c r="AA215" i="7"/>
  <c r="AA117" i="7" s="1"/>
  <c r="Z215" i="7"/>
  <c r="Z117" i="7" s="1"/>
  <c r="Y215" i="7"/>
  <c r="Y117" i="7" s="1"/>
  <c r="X215" i="7"/>
  <c r="X117" i="7" s="1"/>
  <c r="W215" i="7"/>
  <c r="W117" i="7" s="1"/>
  <c r="V215" i="7"/>
  <c r="V117" i="7" s="1"/>
  <c r="U215" i="7"/>
  <c r="U117" i="7" s="1"/>
  <c r="T215" i="7"/>
  <c r="T117" i="7" s="1"/>
  <c r="S215" i="7"/>
  <c r="S117" i="7" s="1"/>
  <c r="R215" i="7"/>
  <c r="R117" i="7" s="1"/>
  <c r="Q215" i="7"/>
  <c r="Q117" i="7" s="1"/>
  <c r="P215" i="7"/>
  <c r="P117" i="7" s="1"/>
  <c r="O215" i="7"/>
  <c r="O117" i="7" s="1"/>
  <c r="N215" i="7"/>
  <c r="N117" i="7" s="1"/>
  <c r="M215" i="7"/>
  <c r="M117" i="7" s="1"/>
  <c r="L215" i="7"/>
  <c r="L117" i="7" s="1"/>
  <c r="K215" i="7"/>
  <c r="K117" i="7" s="1"/>
  <c r="J215" i="7"/>
  <c r="J117" i="7" s="1"/>
  <c r="I215" i="7"/>
  <c r="I117" i="7" s="1"/>
  <c r="H215" i="7"/>
  <c r="H117" i="7" s="1"/>
  <c r="G215" i="7"/>
  <c r="G117" i="7" s="1"/>
  <c r="G33" i="7" s="1"/>
  <c r="I142" i="7" l="1"/>
  <c r="I58" i="7" s="1"/>
  <c r="I33" i="7"/>
  <c r="K142" i="7"/>
  <c r="K58" i="7" s="1"/>
  <c r="K33" i="7"/>
  <c r="M142" i="7"/>
  <c r="M58" i="7" s="1"/>
  <c r="M33" i="7"/>
  <c r="O142" i="7"/>
  <c r="O58" i="7" s="1"/>
  <c r="O33" i="7"/>
  <c r="Q142" i="7"/>
  <c r="Q58" i="7" s="1"/>
  <c r="Q33" i="7"/>
  <c r="S142" i="7"/>
  <c r="S58" i="7" s="1"/>
  <c r="S33" i="7"/>
  <c r="U142" i="7"/>
  <c r="U58" i="7" s="1"/>
  <c r="U33" i="7"/>
  <c r="W142" i="7"/>
  <c r="W58" i="7" s="1"/>
  <c r="W33" i="7"/>
  <c r="Y142" i="7"/>
  <c r="Y58" i="7" s="1"/>
  <c r="Y33" i="7"/>
  <c r="AA142" i="7"/>
  <c r="AA58" i="7" s="1"/>
  <c r="AA33" i="7"/>
  <c r="AC142" i="7"/>
  <c r="AC58" i="7" s="1"/>
  <c r="AC33" i="7"/>
  <c r="AE142" i="7"/>
  <c r="AE58" i="7" s="1"/>
  <c r="AE33" i="7"/>
  <c r="H143" i="7"/>
  <c r="H59" i="7" s="1"/>
  <c r="H34" i="7"/>
  <c r="J143" i="7"/>
  <c r="J59" i="7" s="1"/>
  <c r="J34" i="7"/>
  <c r="L143" i="7"/>
  <c r="L59" i="7" s="1"/>
  <c r="L34" i="7"/>
  <c r="N143" i="7"/>
  <c r="N59" i="7" s="1"/>
  <c r="N34" i="7"/>
  <c r="P143" i="7"/>
  <c r="P59" i="7" s="1"/>
  <c r="P34" i="7"/>
  <c r="R143" i="7"/>
  <c r="R59" i="7" s="1"/>
  <c r="R34" i="7"/>
  <c r="T143" i="7"/>
  <c r="T59" i="7" s="1"/>
  <c r="T34" i="7"/>
  <c r="V143" i="7"/>
  <c r="V59" i="7" s="1"/>
  <c r="V34" i="7"/>
  <c r="X143" i="7"/>
  <c r="X59" i="7" s="1"/>
  <c r="X34" i="7"/>
  <c r="Z143" i="7"/>
  <c r="Z59" i="7" s="1"/>
  <c r="Z34" i="7"/>
  <c r="AB143" i="7"/>
  <c r="AB59" i="7" s="1"/>
  <c r="AB34" i="7"/>
  <c r="AD143" i="7"/>
  <c r="AD59" i="7" s="1"/>
  <c r="AD34" i="7"/>
  <c r="H142" i="7"/>
  <c r="H58" i="7" s="1"/>
  <c r="H33" i="7"/>
  <c r="J142" i="7"/>
  <c r="J58" i="7" s="1"/>
  <c r="J33" i="7"/>
  <c r="L142" i="7"/>
  <c r="L58" i="7" s="1"/>
  <c r="L33" i="7"/>
  <c r="N142" i="7"/>
  <c r="N58" i="7" s="1"/>
  <c r="N33" i="7"/>
  <c r="P142" i="7"/>
  <c r="P58" i="7" s="1"/>
  <c r="P33" i="7"/>
  <c r="R142" i="7"/>
  <c r="R58" i="7" s="1"/>
  <c r="R33" i="7"/>
  <c r="T142" i="7"/>
  <c r="T58" i="7" s="1"/>
  <c r="T33" i="7"/>
  <c r="V142" i="7"/>
  <c r="V58" i="7" s="1"/>
  <c r="V33" i="7"/>
  <c r="X142" i="7"/>
  <c r="X58" i="7" s="1"/>
  <c r="X33" i="7"/>
  <c r="Z142" i="7"/>
  <c r="Z58" i="7" s="1"/>
  <c r="Z33" i="7"/>
  <c r="AB142" i="7"/>
  <c r="AB58" i="7" s="1"/>
  <c r="AB33" i="7"/>
  <c r="AD142" i="7"/>
  <c r="AD58" i="7" s="1"/>
  <c r="AD33" i="7"/>
  <c r="I143" i="7"/>
  <c r="I59" i="7" s="1"/>
  <c r="I34" i="7"/>
  <c r="K143" i="7"/>
  <c r="K59" i="7" s="1"/>
  <c r="K34" i="7"/>
  <c r="M143" i="7"/>
  <c r="M59" i="7" s="1"/>
  <c r="M34" i="7"/>
  <c r="O143" i="7"/>
  <c r="O59" i="7" s="1"/>
  <c r="O34" i="7"/>
  <c r="Q143" i="7"/>
  <c r="Q59" i="7" s="1"/>
  <c r="Q34" i="7"/>
  <c r="S143" i="7"/>
  <c r="S59" i="7" s="1"/>
  <c r="S34" i="7"/>
  <c r="U143" i="7"/>
  <c r="U59" i="7" s="1"/>
  <c r="U34" i="7"/>
  <c r="W143" i="7"/>
  <c r="W59" i="7" s="1"/>
  <c r="W34" i="7"/>
  <c r="Y143" i="7"/>
  <c r="Y59" i="7" s="1"/>
  <c r="Y34" i="7"/>
  <c r="AA143" i="7"/>
  <c r="AA59" i="7" s="1"/>
  <c r="AA34" i="7"/>
  <c r="AC143" i="7"/>
  <c r="AC59" i="7" s="1"/>
  <c r="AC34" i="7"/>
  <c r="AE143" i="7"/>
  <c r="AE59" i="7" s="1"/>
  <c r="AE34" i="7"/>
  <c r="AE208" i="7"/>
  <c r="AD208" i="7"/>
  <c r="AC208" i="7"/>
  <c r="AB208" i="7"/>
  <c r="AA208" i="7"/>
  <c r="Z208" i="7"/>
  <c r="Y208" i="7"/>
  <c r="X208" i="7"/>
  <c r="W208" i="7"/>
  <c r="V208" i="7"/>
  <c r="U208" i="7"/>
  <c r="T208" i="7"/>
  <c r="S208" i="7"/>
  <c r="R208" i="7"/>
  <c r="Q208" i="7"/>
  <c r="P208" i="7"/>
  <c r="O208" i="7"/>
  <c r="N208" i="7"/>
  <c r="M208" i="7"/>
  <c r="L208" i="7"/>
  <c r="K208" i="7"/>
  <c r="J208" i="7"/>
  <c r="I208" i="7"/>
  <c r="H208" i="7"/>
  <c r="G208" i="7"/>
  <c r="AE211" i="7" l="1"/>
  <c r="AE212" i="7" s="1"/>
  <c r="AE115" i="7" s="1"/>
  <c r="AD211" i="7"/>
  <c r="AD212" i="7" s="1"/>
  <c r="AD115" i="7" s="1"/>
  <c r="AC211" i="7"/>
  <c r="AC212" i="7" s="1"/>
  <c r="AC115" i="7" s="1"/>
  <c r="AB211" i="7"/>
  <c r="AB212" i="7" s="1"/>
  <c r="AB115" i="7" s="1"/>
  <c r="AA211" i="7"/>
  <c r="AA212" i="7" s="1"/>
  <c r="AA115" i="7" s="1"/>
  <c r="Z211" i="7"/>
  <c r="Z212" i="7" s="1"/>
  <c r="Z115" i="7" s="1"/>
  <c r="Y211" i="7"/>
  <c r="Y212" i="7" s="1"/>
  <c r="Y115" i="7" s="1"/>
  <c r="X211" i="7"/>
  <c r="X212" i="7" s="1"/>
  <c r="X115" i="7" s="1"/>
  <c r="W211" i="7"/>
  <c r="W212" i="7" s="1"/>
  <c r="W115" i="7" s="1"/>
  <c r="V211" i="7"/>
  <c r="V212" i="7" s="1"/>
  <c r="V115" i="7" s="1"/>
  <c r="U211" i="7"/>
  <c r="U212" i="7" s="1"/>
  <c r="U115" i="7" s="1"/>
  <c r="T211" i="7"/>
  <c r="T212" i="7" s="1"/>
  <c r="T115" i="7" s="1"/>
  <c r="S211" i="7"/>
  <c r="S212" i="7" s="1"/>
  <c r="S115" i="7" s="1"/>
  <c r="R211" i="7"/>
  <c r="R212" i="7" s="1"/>
  <c r="R115" i="7" s="1"/>
  <c r="Q211" i="7"/>
  <c r="Q212" i="7" s="1"/>
  <c r="Q115" i="7" s="1"/>
  <c r="P211" i="7"/>
  <c r="P212" i="7" s="1"/>
  <c r="P115" i="7" s="1"/>
  <c r="O211" i="7"/>
  <c r="O212" i="7" s="1"/>
  <c r="O115" i="7" s="1"/>
  <c r="N211" i="7"/>
  <c r="N212" i="7" s="1"/>
  <c r="N115" i="7" s="1"/>
  <c r="M211" i="7"/>
  <c r="M212" i="7" s="1"/>
  <c r="M115" i="7" s="1"/>
  <c r="L211" i="7"/>
  <c r="L212" i="7" s="1"/>
  <c r="L115" i="7" s="1"/>
  <c r="K211" i="7"/>
  <c r="K212" i="7" s="1"/>
  <c r="K115" i="7" s="1"/>
  <c r="J211" i="7"/>
  <c r="J212" i="7" s="1"/>
  <c r="J115" i="7" s="1"/>
  <c r="I211" i="7"/>
  <c r="I212" i="7" s="1"/>
  <c r="I115" i="7" s="1"/>
  <c r="H211" i="7"/>
  <c r="H212" i="7" s="1"/>
  <c r="H115" i="7" s="1"/>
  <c r="G211" i="7"/>
  <c r="G212" i="7" s="1"/>
  <c r="AE199" i="7"/>
  <c r="AE204" i="7" s="1"/>
  <c r="AC199" i="7"/>
  <c r="AC204" i="7" s="1"/>
  <c r="AB199" i="7"/>
  <c r="AB204" i="7" s="1"/>
  <c r="AA199" i="7"/>
  <c r="AA204" i="7" s="1"/>
  <c r="Z199" i="7"/>
  <c r="Z204" i="7" s="1"/>
  <c r="Y199" i="7"/>
  <c r="Y204" i="7" s="1"/>
  <c r="X199" i="7"/>
  <c r="X204" i="7" s="1"/>
  <c r="W199" i="7"/>
  <c r="W204" i="7" s="1"/>
  <c r="V199" i="7"/>
  <c r="V204" i="7" s="1"/>
  <c r="U199" i="7"/>
  <c r="U204" i="7" s="1"/>
  <c r="T199" i="7"/>
  <c r="T204" i="7" s="1"/>
  <c r="S199" i="7"/>
  <c r="S204" i="7" s="1"/>
  <c r="R199" i="7"/>
  <c r="R204" i="7" s="1"/>
  <c r="Q199" i="7"/>
  <c r="Q204" i="7" s="1"/>
  <c r="P199" i="7"/>
  <c r="P204" i="7" s="1"/>
  <c r="O199" i="7"/>
  <c r="O204" i="7" s="1"/>
  <c r="N199" i="7"/>
  <c r="N204" i="7" s="1"/>
  <c r="M199" i="7"/>
  <c r="M204" i="7" s="1"/>
  <c r="L199" i="7"/>
  <c r="L204" i="7" s="1"/>
  <c r="K199" i="7"/>
  <c r="K204" i="7" s="1"/>
  <c r="J199" i="7"/>
  <c r="J204" i="7" s="1"/>
  <c r="I199" i="7"/>
  <c r="I204" i="7" s="1"/>
  <c r="H199" i="7"/>
  <c r="H204" i="7" s="1"/>
  <c r="G199" i="7"/>
  <c r="G204" i="7" s="1"/>
  <c r="AD198" i="7"/>
  <c r="AD199" i="7" s="1"/>
  <c r="AD204" i="7" s="1"/>
  <c r="AE196" i="7"/>
  <c r="AD196" i="7"/>
  <c r="AC196" i="7"/>
  <c r="AB196" i="7"/>
  <c r="AA196" i="7"/>
  <c r="Z196" i="7"/>
  <c r="Y196" i="7"/>
  <c r="X196" i="7"/>
  <c r="W196" i="7"/>
  <c r="V196" i="7"/>
  <c r="U196" i="7"/>
  <c r="T196" i="7"/>
  <c r="S196" i="7"/>
  <c r="R196" i="7"/>
  <c r="Q196" i="7"/>
  <c r="P196" i="7"/>
  <c r="O196" i="7"/>
  <c r="N196" i="7"/>
  <c r="M196" i="7"/>
  <c r="L196" i="7"/>
  <c r="K196" i="7"/>
  <c r="J196" i="7"/>
  <c r="I196" i="7"/>
  <c r="H196" i="7"/>
  <c r="G196" i="7"/>
  <c r="G200" i="7" s="1"/>
  <c r="G114" i="7" s="1"/>
  <c r="G30" i="7" s="1"/>
  <c r="I189" i="2"/>
  <c r="G189" i="2"/>
  <c r="AE306" i="2"/>
  <c r="AE149" i="2" s="1"/>
  <c r="AD306" i="2"/>
  <c r="AD149" i="2" s="1"/>
  <c r="AC306" i="2"/>
  <c r="AC149" i="2" s="1"/>
  <c r="AB306" i="2"/>
  <c r="AB149" i="2" s="1"/>
  <c r="AA306" i="2"/>
  <c r="AA149" i="2" s="1"/>
  <c r="Z306" i="2"/>
  <c r="Z149" i="2" s="1"/>
  <c r="Y306" i="2"/>
  <c r="Y149" i="2" s="1"/>
  <c r="X306" i="2"/>
  <c r="X149" i="2" s="1"/>
  <c r="W306" i="2"/>
  <c r="W149" i="2" s="1"/>
  <c r="V306" i="2"/>
  <c r="V149" i="2" s="1"/>
  <c r="U306" i="2"/>
  <c r="U149" i="2" s="1"/>
  <c r="T306" i="2"/>
  <c r="T149" i="2" s="1"/>
  <c r="S306" i="2"/>
  <c r="S149" i="2" s="1"/>
  <c r="R306" i="2"/>
  <c r="R149" i="2" s="1"/>
  <c r="Q306" i="2"/>
  <c r="Q149" i="2" s="1"/>
  <c r="P306" i="2"/>
  <c r="P149" i="2" s="1"/>
  <c r="O306" i="2"/>
  <c r="O149" i="2" s="1"/>
  <c r="N306" i="2"/>
  <c r="N149" i="2" s="1"/>
  <c r="M306" i="2"/>
  <c r="M149" i="2" s="1"/>
  <c r="L306" i="2"/>
  <c r="L149" i="2" s="1"/>
  <c r="K306" i="2"/>
  <c r="K149" i="2" s="1"/>
  <c r="J306" i="2"/>
  <c r="J149" i="2" s="1"/>
  <c r="I306" i="2"/>
  <c r="I149" i="2" s="1"/>
  <c r="H306" i="2"/>
  <c r="H149" i="2" s="1"/>
  <c r="G306" i="2"/>
  <c r="G149" i="2" s="1"/>
  <c r="AE303" i="2"/>
  <c r="AE148" i="2" s="1"/>
  <c r="AD303" i="2"/>
  <c r="AD147" i="2" s="1"/>
  <c r="AC303" i="2"/>
  <c r="AC147" i="2" s="1"/>
  <c r="AB303" i="2"/>
  <c r="AB147" i="2" s="1"/>
  <c r="AA303" i="2"/>
  <c r="AA147" i="2" s="1"/>
  <c r="Z303" i="2"/>
  <c r="Z147" i="2" s="1"/>
  <c r="Y303" i="2"/>
  <c r="Y147" i="2" s="1"/>
  <c r="X303" i="2"/>
  <c r="X147" i="2" s="1"/>
  <c r="W303" i="2"/>
  <c r="W147" i="2" s="1"/>
  <c r="V303" i="2"/>
  <c r="V147" i="2" s="1"/>
  <c r="U303" i="2"/>
  <c r="U147" i="2" s="1"/>
  <c r="T303" i="2"/>
  <c r="T147" i="2" s="1"/>
  <c r="S303" i="2"/>
  <c r="S147" i="2" s="1"/>
  <c r="R303" i="2"/>
  <c r="R147" i="2" s="1"/>
  <c r="Q303" i="2"/>
  <c r="Q147" i="2" s="1"/>
  <c r="P303" i="2"/>
  <c r="P147" i="2" s="1"/>
  <c r="O303" i="2"/>
  <c r="O147" i="2" s="1"/>
  <c r="N303" i="2"/>
  <c r="N147" i="2" s="1"/>
  <c r="M303" i="2"/>
  <c r="M147" i="2" s="1"/>
  <c r="L303" i="2"/>
  <c r="L147" i="2" s="1"/>
  <c r="K303" i="2"/>
  <c r="K147" i="2" s="1"/>
  <c r="J303" i="2"/>
  <c r="J147" i="2" s="1"/>
  <c r="I303" i="2"/>
  <c r="I147" i="2" s="1"/>
  <c r="H303" i="2"/>
  <c r="H147" i="2" s="1"/>
  <c r="G303" i="2"/>
  <c r="G148" i="2" s="1"/>
  <c r="AE298" i="2"/>
  <c r="AE299" i="2" s="1"/>
  <c r="AD298" i="2"/>
  <c r="AD299" i="2" s="1"/>
  <c r="AC298" i="2"/>
  <c r="AC299" i="2" s="1"/>
  <c r="AB298" i="2"/>
  <c r="AB299" i="2" s="1"/>
  <c r="AA298" i="2"/>
  <c r="AA299" i="2" s="1"/>
  <c r="Z298" i="2"/>
  <c r="Z299" i="2" s="1"/>
  <c r="Y298" i="2"/>
  <c r="Y299" i="2" s="1"/>
  <c r="X298" i="2"/>
  <c r="X299" i="2" s="1"/>
  <c r="W298" i="2"/>
  <c r="W299" i="2" s="1"/>
  <c r="V298" i="2"/>
  <c r="V299" i="2" s="1"/>
  <c r="U298" i="2"/>
  <c r="U299" i="2" s="1"/>
  <c r="T298" i="2"/>
  <c r="T299" i="2" s="1"/>
  <c r="S298" i="2"/>
  <c r="S299" i="2" s="1"/>
  <c r="R298" i="2"/>
  <c r="R299" i="2" s="1"/>
  <c r="Q298" i="2"/>
  <c r="Q299" i="2" s="1"/>
  <c r="P298" i="2"/>
  <c r="P299" i="2" s="1"/>
  <c r="O298" i="2"/>
  <c r="O299" i="2" s="1"/>
  <c r="N298" i="2"/>
  <c r="N299" i="2" s="1"/>
  <c r="M298" i="2"/>
  <c r="M299" i="2" s="1"/>
  <c r="L298" i="2"/>
  <c r="L299" i="2" s="1"/>
  <c r="K298" i="2"/>
  <c r="K299" i="2" s="1"/>
  <c r="J298" i="2"/>
  <c r="J299" i="2" s="1"/>
  <c r="I298" i="2"/>
  <c r="I299" i="2" s="1"/>
  <c r="H298" i="2"/>
  <c r="H299" i="2" s="1"/>
  <c r="G298" i="2"/>
  <c r="G299" i="2" s="1"/>
  <c r="AE295" i="2"/>
  <c r="AD295" i="2"/>
  <c r="AD300" i="2" s="1"/>
  <c r="AD144" i="2" s="1"/>
  <c r="AC295" i="2"/>
  <c r="AB295" i="2"/>
  <c r="AB300" i="2" s="1"/>
  <c r="AB144" i="2" s="1"/>
  <c r="AA295" i="2"/>
  <c r="Z295" i="2"/>
  <c r="Z300" i="2" s="1"/>
  <c r="Z144" i="2" s="1"/>
  <c r="Y295" i="2"/>
  <c r="X295" i="2"/>
  <c r="X300" i="2" s="1"/>
  <c r="X144" i="2" s="1"/>
  <c r="W295" i="2"/>
  <c r="V295" i="2"/>
  <c r="V300" i="2" s="1"/>
  <c r="V144" i="2" s="1"/>
  <c r="U295" i="2"/>
  <c r="T295" i="2"/>
  <c r="T300" i="2" s="1"/>
  <c r="T144" i="2" s="1"/>
  <c r="S295" i="2"/>
  <c r="R295" i="2"/>
  <c r="R300" i="2" s="1"/>
  <c r="R144" i="2" s="1"/>
  <c r="Q295" i="2"/>
  <c r="Q300" i="2" s="1"/>
  <c r="Q144" i="2" s="1"/>
  <c r="P295" i="2"/>
  <c r="P300" i="2" s="1"/>
  <c r="P144" i="2" s="1"/>
  <c r="O295" i="2"/>
  <c r="O300" i="2" s="1"/>
  <c r="O144" i="2" s="1"/>
  <c r="N295" i="2"/>
  <c r="N300" i="2" s="1"/>
  <c r="N144" i="2" s="1"/>
  <c r="K295" i="2"/>
  <c r="K300" i="2" s="1"/>
  <c r="K144" i="2" s="1"/>
  <c r="J295" i="2"/>
  <c r="J300" i="2" s="1"/>
  <c r="J144" i="2" s="1"/>
  <c r="I295" i="2"/>
  <c r="I300" i="2" s="1"/>
  <c r="I144" i="2" s="1"/>
  <c r="H295" i="2"/>
  <c r="H300" i="2" s="1"/>
  <c r="H144" i="2" s="1"/>
  <c r="G295" i="2"/>
  <c r="G300" i="2" s="1"/>
  <c r="G144" i="2" s="1"/>
  <c r="M295" i="2"/>
  <c r="M300" i="2" s="1"/>
  <c r="M144" i="2" s="1"/>
  <c r="L295" i="2"/>
  <c r="L300" i="2" s="1"/>
  <c r="L144" i="2" s="1"/>
  <c r="AE290" i="2"/>
  <c r="AD290" i="2"/>
  <c r="AC290" i="2"/>
  <c r="AB290" i="2"/>
  <c r="AA290" i="2"/>
  <c r="Z290" i="2"/>
  <c r="Y290" i="2"/>
  <c r="X290" i="2"/>
  <c r="W290" i="2"/>
  <c r="V290" i="2"/>
  <c r="U290" i="2"/>
  <c r="T290" i="2"/>
  <c r="S290" i="2"/>
  <c r="R290" i="2"/>
  <c r="Q290" i="2"/>
  <c r="P290" i="2"/>
  <c r="O290" i="2"/>
  <c r="N290" i="2"/>
  <c r="M290" i="2"/>
  <c r="L290" i="2"/>
  <c r="K290" i="2"/>
  <c r="J290" i="2"/>
  <c r="I290" i="2"/>
  <c r="H290" i="2"/>
  <c r="G290" i="2"/>
  <c r="AE287" i="2"/>
  <c r="AE291" i="2" s="1"/>
  <c r="AE142" i="2" s="1"/>
  <c r="AD287" i="2"/>
  <c r="AD291" i="2" s="1"/>
  <c r="AD142" i="2" s="1"/>
  <c r="AC287" i="2"/>
  <c r="AC291" i="2" s="1"/>
  <c r="AC142" i="2" s="1"/>
  <c r="AB287" i="2"/>
  <c r="AB291" i="2" s="1"/>
  <c r="AB142" i="2" s="1"/>
  <c r="AA287" i="2"/>
  <c r="AA291" i="2" s="1"/>
  <c r="AA142" i="2" s="1"/>
  <c r="Z287" i="2"/>
  <c r="Z291" i="2" s="1"/>
  <c r="Z142" i="2" s="1"/>
  <c r="Y287" i="2"/>
  <c r="Y291" i="2" s="1"/>
  <c r="Y142" i="2" s="1"/>
  <c r="X287" i="2"/>
  <c r="X291" i="2" s="1"/>
  <c r="X142" i="2" s="1"/>
  <c r="W287" i="2"/>
  <c r="W291" i="2" s="1"/>
  <c r="W142" i="2" s="1"/>
  <c r="V287" i="2"/>
  <c r="V291" i="2" s="1"/>
  <c r="V142" i="2" s="1"/>
  <c r="U287" i="2"/>
  <c r="U291" i="2" s="1"/>
  <c r="U142" i="2" s="1"/>
  <c r="T287" i="2"/>
  <c r="T291" i="2" s="1"/>
  <c r="T142" i="2" s="1"/>
  <c r="S287" i="2"/>
  <c r="S291" i="2" s="1"/>
  <c r="S142" i="2" s="1"/>
  <c r="R287" i="2"/>
  <c r="R291" i="2" s="1"/>
  <c r="R142" i="2" s="1"/>
  <c r="Q287" i="2"/>
  <c r="Q291" i="2" s="1"/>
  <c r="Q142" i="2" s="1"/>
  <c r="P287" i="2"/>
  <c r="P291" i="2" s="1"/>
  <c r="P142" i="2" s="1"/>
  <c r="O287" i="2"/>
  <c r="O291" i="2" s="1"/>
  <c r="O142" i="2" s="1"/>
  <c r="N287" i="2"/>
  <c r="N291" i="2" s="1"/>
  <c r="N142" i="2" s="1"/>
  <c r="M287" i="2"/>
  <c r="M291" i="2" s="1"/>
  <c r="M142" i="2" s="1"/>
  <c r="L287" i="2"/>
  <c r="L291" i="2" s="1"/>
  <c r="L142" i="2" s="1"/>
  <c r="K287" i="2"/>
  <c r="K291" i="2" s="1"/>
  <c r="K142" i="2" s="1"/>
  <c r="J287" i="2"/>
  <c r="J291" i="2" s="1"/>
  <c r="J142" i="2" s="1"/>
  <c r="I287" i="2"/>
  <c r="I291" i="2" s="1"/>
  <c r="I142" i="2" s="1"/>
  <c r="H287" i="2"/>
  <c r="H291" i="2" s="1"/>
  <c r="H142" i="2" s="1"/>
  <c r="G287" i="2"/>
  <c r="G291" i="2" s="1"/>
  <c r="G142" i="2" s="1"/>
  <c r="AE277" i="2"/>
  <c r="AE139" i="2" s="1"/>
  <c r="R283" i="2"/>
  <c r="S283" i="2"/>
  <c r="T283" i="2"/>
  <c r="U283" i="2"/>
  <c r="V283" i="2"/>
  <c r="W283" i="2"/>
  <c r="X283" i="2"/>
  <c r="Y283" i="2"/>
  <c r="Z283" i="2"/>
  <c r="AA283" i="2"/>
  <c r="AB283" i="2"/>
  <c r="AC283" i="2"/>
  <c r="AD283" i="2"/>
  <c r="AE283" i="2"/>
  <c r="Q283" i="2"/>
  <c r="P283" i="2"/>
  <c r="O283" i="2"/>
  <c r="N283" i="2"/>
  <c r="M283" i="2"/>
  <c r="L283" i="2"/>
  <c r="K283" i="2"/>
  <c r="J283" i="2"/>
  <c r="I283" i="2"/>
  <c r="H283" i="2"/>
  <c r="G283" i="2"/>
  <c r="H280" i="2"/>
  <c r="H284" i="2" s="1"/>
  <c r="H140" i="2" s="1"/>
  <c r="I280" i="2"/>
  <c r="I284" i="2" s="1"/>
  <c r="I140" i="2" s="1"/>
  <c r="J280" i="2"/>
  <c r="J284" i="2" s="1"/>
  <c r="J140" i="2" s="1"/>
  <c r="K280" i="2"/>
  <c r="K284" i="2" s="1"/>
  <c r="K140" i="2" s="1"/>
  <c r="L280" i="2"/>
  <c r="L284" i="2" s="1"/>
  <c r="L140" i="2" s="1"/>
  <c r="M280" i="2"/>
  <c r="M284" i="2" s="1"/>
  <c r="M140" i="2" s="1"/>
  <c r="N280" i="2"/>
  <c r="N284" i="2" s="1"/>
  <c r="N140" i="2" s="1"/>
  <c r="O280" i="2"/>
  <c r="O284" i="2" s="1"/>
  <c r="O140" i="2" s="1"/>
  <c r="P280" i="2"/>
  <c r="P284" i="2" s="1"/>
  <c r="P140" i="2" s="1"/>
  <c r="Q280" i="2"/>
  <c r="Q284" i="2" s="1"/>
  <c r="Q140" i="2" s="1"/>
  <c r="R280" i="2"/>
  <c r="R284" i="2" s="1"/>
  <c r="R140" i="2" s="1"/>
  <c r="S280" i="2"/>
  <c r="S284" i="2" s="1"/>
  <c r="S140" i="2" s="1"/>
  <c r="T280" i="2"/>
  <c r="T284" i="2" s="1"/>
  <c r="T140" i="2" s="1"/>
  <c r="U280" i="2"/>
  <c r="U284" i="2" s="1"/>
  <c r="U140" i="2" s="1"/>
  <c r="V280" i="2"/>
  <c r="V284" i="2" s="1"/>
  <c r="V140" i="2" s="1"/>
  <c r="W280" i="2"/>
  <c r="W284" i="2" s="1"/>
  <c r="W140" i="2" s="1"/>
  <c r="X280" i="2"/>
  <c r="X284" i="2" s="1"/>
  <c r="X140" i="2" s="1"/>
  <c r="Y280" i="2"/>
  <c r="Y284" i="2" s="1"/>
  <c r="Y140" i="2" s="1"/>
  <c r="Z280" i="2"/>
  <c r="Z284" i="2" s="1"/>
  <c r="Z140" i="2" s="1"/>
  <c r="AA280" i="2"/>
  <c r="AA284" i="2" s="1"/>
  <c r="AA140" i="2" s="1"/>
  <c r="AB280" i="2"/>
  <c r="AB284" i="2" s="1"/>
  <c r="AB140" i="2" s="1"/>
  <c r="AC280" i="2"/>
  <c r="AC284" i="2" s="1"/>
  <c r="AC140" i="2" s="1"/>
  <c r="AD280" i="2"/>
  <c r="AD284" i="2" s="1"/>
  <c r="AD140" i="2" s="1"/>
  <c r="AE280" i="2"/>
  <c r="AE284" i="2" s="1"/>
  <c r="AE140" i="2" s="1"/>
  <c r="G280" i="2"/>
  <c r="G284" i="2" s="1"/>
  <c r="G140" i="2" s="1"/>
  <c r="AD277" i="2"/>
  <c r="AD139" i="2" s="1"/>
  <c r="AC277" i="2"/>
  <c r="AC139" i="2" s="1"/>
  <c r="AB277" i="2"/>
  <c r="AB139" i="2" s="1"/>
  <c r="AA277" i="2"/>
  <c r="AA139" i="2" s="1"/>
  <c r="Z277" i="2"/>
  <c r="Z139" i="2" s="1"/>
  <c r="Y277" i="2"/>
  <c r="Y139" i="2" s="1"/>
  <c r="X277" i="2"/>
  <c r="X139" i="2" s="1"/>
  <c r="W277" i="2"/>
  <c r="W139" i="2" s="1"/>
  <c r="V277" i="2"/>
  <c r="V139" i="2" s="1"/>
  <c r="U277" i="2"/>
  <c r="U139" i="2" s="1"/>
  <c r="T277" i="2"/>
  <c r="T139" i="2" s="1"/>
  <c r="S277" i="2"/>
  <c r="S139" i="2" s="1"/>
  <c r="R277" i="2"/>
  <c r="R139" i="2" s="1"/>
  <c r="Q277" i="2"/>
  <c r="Q139" i="2" s="1"/>
  <c r="P277" i="2"/>
  <c r="P139" i="2" s="1"/>
  <c r="O277" i="2"/>
  <c r="O139" i="2" s="1"/>
  <c r="N277" i="2"/>
  <c r="N139" i="2" s="1"/>
  <c r="M277" i="2"/>
  <c r="M139" i="2" s="1"/>
  <c r="L277" i="2"/>
  <c r="L139" i="2" s="1"/>
  <c r="K277" i="2"/>
  <c r="K139" i="2" s="1"/>
  <c r="J277" i="2"/>
  <c r="J139" i="2" s="1"/>
  <c r="I277" i="2"/>
  <c r="I139" i="2" s="1"/>
  <c r="H277" i="2"/>
  <c r="H139" i="2" s="1"/>
  <c r="G277" i="2"/>
  <c r="G139" i="2" s="1"/>
  <c r="AE274" i="2"/>
  <c r="AE138" i="2" s="1"/>
  <c r="AD274" i="2"/>
  <c r="AD138" i="2" s="1"/>
  <c r="AC274" i="2"/>
  <c r="AC138" i="2" s="1"/>
  <c r="AB274" i="2"/>
  <c r="AB138" i="2" s="1"/>
  <c r="AA274" i="2"/>
  <c r="AA138" i="2" s="1"/>
  <c r="Z274" i="2"/>
  <c r="Z138" i="2" s="1"/>
  <c r="Y274" i="2"/>
  <c r="Y138" i="2" s="1"/>
  <c r="X274" i="2"/>
  <c r="X138" i="2" s="1"/>
  <c r="W274" i="2"/>
  <c r="W138" i="2" s="1"/>
  <c r="V274" i="2"/>
  <c r="V138" i="2" s="1"/>
  <c r="U274" i="2"/>
  <c r="U138" i="2" s="1"/>
  <c r="T274" i="2"/>
  <c r="T138" i="2" s="1"/>
  <c r="S274" i="2"/>
  <c r="S138" i="2" s="1"/>
  <c r="R274" i="2"/>
  <c r="R138" i="2" s="1"/>
  <c r="Q274" i="2"/>
  <c r="Q138" i="2" s="1"/>
  <c r="P274" i="2"/>
  <c r="P138" i="2" s="1"/>
  <c r="O274" i="2"/>
  <c r="O138" i="2" s="1"/>
  <c r="N274" i="2"/>
  <c r="N138" i="2" s="1"/>
  <c r="M274" i="2"/>
  <c r="M138" i="2" s="1"/>
  <c r="L274" i="2"/>
  <c r="L138" i="2" s="1"/>
  <c r="K274" i="2"/>
  <c r="K138" i="2" s="1"/>
  <c r="J274" i="2"/>
  <c r="J138" i="2" s="1"/>
  <c r="I274" i="2"/>
  <c r="I138" i="2" s="1"/>
  <c r="H274" i="2"/>
  <c r="H138" i="2" s="1"/>
  <c r="G274" i="2"/>
  <c r="G138" i="2" s="1"/>
  <c r="AE271" i="2"/>
  <c r="AD271" i="2"/>
  <c r="AC271" i="2"/>
  <c r="AB271" i="2"/>
  <c r="AA271" i="2"/>
  <c r="Z271" i="2"/>
  <c r="Y271" i="2"/>
  <c r="X271" i="2"/>
  <c r="W271" i="2"/>
  <c r="W137" i="2" s="1"/>
  <c r="V271" i="2"/>
  <c r="U271" i="2"/>
  <c r="U136" i="2" s="1"/>
  <c r="T271" i="2"/>
  <c r="S271" i="2"/>
  <c r="S137" i="2" s="1"/>
  <c r="R271" i="2"/>
  <c r="Q271" i="2"/>
  <c r="Q136" i="2" s="1"/>
  <c r="P271" i="2"/>
  <c r="O271" i="2"/>
  <c r="O137" i="2" s="1"/>
  <c r="N271" i="2"/>
  <c r="M271" i="2"/>
  <c r="M136" i="2" s="1"/>
  <c r="L271" i="2"/>
  <c r="K271" i="2"/>
  <c r="K137" i="2" s="1"/>
  <c r="J271" i="2"/>
  <c r="I271" i="2"/>
  <c r="I136" i="2" s="1"/>
  <c r="H271" i="2"/>
  <c r="H137" i="2" s="1"/>
  <c r="G271" i="2"/>
  <c r="G137" i="2" s="1"/>
  <c r="AE268" i="2"/>
  <c r="AD268" i="2"/>
  <c r="AC268" i="2"/>
  <c r="AB268" i="2"/>
  <c r="AA268" i="2"/>
  <c r="Z268" i="2"/>
  <c r="Y268" i="2"/>
  <c r="X268" i="2"/>
  <c r="W268" i="2"/>
  <c r="W133" i="2" s="1"/>
  <c r="V268" i="2"/>
  <c r="U268" i="2"/>
  <c r="U132" i="2" s="1"/>
  <c r="T268" i="2"/>
  <c r="S268" i="2"/>
  <c r="S133" i="2" s="1"/>
  <c r="R268" i="2"/>
  <c r="Q268" i="2"/>
  <c r="Q132" i="2" s="1"/>
  <c r="P268" i="2"/>
  <c r="O268" i="2"/>
  <c r="O133" i="2" s="1"/>
  <c r="N268" i="2"/>
  <c r="M268" i="2"/>
  <c r="M132" i="2" s="1"/>
  <c r="L268" i="2"/>
  <c r="K268" i="2"/>
  <c r="K133" i="2" s="1"/>
  <c r="J268" i="2"/>
  <c r="I268" i="2"/>
  <c r="I132" i="2" s="1"/>
  <c r="H268" i="2"/>
  <c r="H133" i="2" s="1"/>
  <c r="G268" i="2"/>
  <c r="G132" i="2" s="1"/>
  <c r="H263" i="2"/>
  <c r="H127" i="2" s="1"/>
  <c r="I263" i="2"/>
  <c r="I127" i="2" s="1"/>
  <c r="J263" i="2"/>
  <c r="J127" i="2" s="1"/>
  <c r="K263" i="2"/>
  <c r="K127" i="2" s="1"/>
  <c r="L263" i="2"/>
  <c r="L127" i="2" s="1"/>
  <c r="M263" i="2"/>
  <c r="M127" i="2" s="1"/>
  <c r="N263" i="2"/>
  <c r="N127" i="2" s="1"/>
  <c r="O263" i="2"/>
  <c r="O127" i="2" s="1"/>
  <c r="P263" i="2"/>
  <c r="P127" i="2" s="1"/>
  <c r="Q263" i="2"/>
  <c r="Q127" i="2" s="1"/>
  <c r="R263" i="2"/>
  <c r="R127" i="2" s="1"/>
  <c r="S263" i="2"/>
  <c r="S127" i="2" s="1"/>
  <c r="T263" i="2"/>
  <c r="T127" i="2" s="1"/>
  <c r="U263" i="2"/>
  <c r="U127" i="2" s="1"/>
  <c r="V263" i="2"/>
  <c r="V127" i="2" s="1"/>
  <c r="W263" i="2"/>
  <c r="W127" i="2" s="1"/>
  <c r="X263" i="2"/>
  <c r="X127" i="2" s="1"/>
  <c r="Y263" i="2"/>
  <c r="Y127" i="2" s="1"/>
  <c r="Z263" i="2"/>
  <c r="Z127" i="2" s="1"/>
  <c r="AA263" i="2"/>
  <c r="AA127" i="2" s="1"/>
  <c r="AB263" i="2"/>
  <c r="AB127" i="2" s="1"/>
  <c r="AC263" i="2"/>
  <c r="AC127" i="2" s="1"/>
  <c r="AD263" i="2"/>
  <c r="AD127" i="2" s="1"/>
  <c r="AE263" i="2"/>
  <c r="AE127" i="2" s="1"/>
  <c r="G263" i="2"/>
  <c r="G127" i="2" s="1"/>
  <c r="AE260" i="2"/>
  <c r="AE126" i="2" s="1"/>
  <c r="AD260" i="2"/>
  <c r="AD126" i="2" s="1"/>
  <c r="AC260" i="2"/>
  <c r="AC126" i="2" s="1"/>
  <c r="AB260" i="2"/>
  <c r="AB126" i="2" s="1"/>
  <c r="AA260" i="2"/>
  <c r="AA126" i="2" s="1"/>
  <c r="Z260" i="2"/>
  <c r="Z126" i="2" s="1"/>
  <c r="Y260" i="2"/>
  <c r="Y126" i="2" s="1"/>
  <c r="X260" i="2"/>
  <c r="X126" i="2" s="1"/>
  <c r="W260" i="2"/>
  <c r="W126" i="2" s="1"/>
  <c r="V260" i="2"/>
  <c r="V126" i="2" s="1"/>
  <c r="U260" i="2"/>
  <c r="U126" i="2" s="1"/>
  <c r="T260" i="2"/>
  <c r="T126" i="2" s="1"/>
  <c r="S260" i="2"/>
  <c r="S126" i="2" s="1"/>
  <c r="R260" i="2"/>
  <c r="R126" i="2" s="1"/>
  <c r="Q260" i="2"/>
  <c r="Q126" i="2" s="1"/>
  <c r="P260" i="2"/>
  <c r="P126" i="2" s="1"/>
  <c r="O260" i="2"/>
  <c r="O126" i="2" s="1"/>
  <c r="N260" i="2"/>
  <c r="N126" i="2" s="1"/>
  <c r="M260" i="2"/>
  <c r="M126" i="2" s="1"/>
  <c r="L260" i="2"/>
  <c r="L126" i="2" s="1"/>
  <c r="K260" i="2"/>
  <c r="K126" i="2" s="1"/>
  <c r="J260" i="2"/>
  <c r="J126" i="2" s="1"/>
  <c r="I260" i="2"/>
  <c r="I126" i="2" s="1"/>
  <c r="H260" i="2"/>
  <c r="H126" i="2" s="1"/>
  <c r="G260" i="2"/>
  <c r="G126" i="2" s="1"/>
  <c r="AE256" i="2"/>
  <c r="AE122" i="2" s="1"/>
  <c r="AD256" i="2"/>
  <c r="AD122" i="2" s="1"/>
  <c r="AC256" i="2"/>
  <c r="AC122" i="2" s="1"/>
  <c r="AB256" i="2"/>
  <c r="AB122" i="2" s="1"/>
  <c r="AA256" i="2"/>
  <c r="AA122" i="2" s="1"/>
  <c r="Z256" i="2"/>
  <c r="Z122" i="2" s="1"/>
  <c r="Y256" i="2"/>
  <c r="Y122" i="2" s="1"/>
  <c r="X256" i="2"/>
  <c r="X122" i="2" s="1"/>
  <c r="W256" i="2"/>
  <c r="W122" i="2" s="1"/>
  <c r="V256" i="2"/>
  <c r="V122" i="2" s="1"/>
  <c r="U256" i="2"/>
  <c r="U122" i="2" s="1"/>
  <c r="T256" i="2"/>
  <c r="T122" i="2" s="1"/>
  <c r="S256" i="2"/>
  <c r="S122" i="2" s="1"/>
  <c r="R256" i="2"/>
  <c r="R122" i="2" s="1"/>
  <c r="Q256" i="2"/>
  <c r="Q122" i="2" s="1"/>
  <c r="P256" i="2"/>
  <c r="P122" i="2" s="1"/>
  <c r="O256" i="2"/>
  <c r="O122" i="2" s="1"/>
  <c r="N256" i="2"/>
  <c r="N122" i="2" s="1"/>
  <c r="M256" i="2"/>
  <c r="M122" i="2" s="1"/>
  <c r="L256" i="2"/>
  <c r="L122" i="2" s="1"/>
  <c r="K256" i="2"/>
  <c r="K122" i="2" s="1"/>
  <c r="J256" i="2"/>
  <c r="J122" i="2" s="1"/>
  <c r="I256" i="2"/>
  <c r="I122" i="2" s="1"/>
  <c r="H256" i="2"/>
  <c r="H122" i="2" s="1"/>
  <c r="G256" i="2"/>
  <c r="G122" i="2" s="1"/>
  <c r="AE253" i="2"/>
  <c r="AE121" i="2" s="1"/>
  <c r="AD253" i="2"/>
  <c r="AD121" i="2" s="1"/>
  <c r="AC253" i="2"/>
  <c r="AC121" i="2" s="1"/>
  <c r="AB253" i="2"/>
  <c r="AB121" i="2" s="1"/>
  <c r="AA253" i="2"/>
  <c r="AA121" i="2" s="1"/>
  <c r="Z253" i="2"/>
  <c r="Z121" i="2" s="1"/>
  <c r="Y253" i="2"/>
  <c r="Y121" i="2" s="1"/>
  <c r="X253" i="2"/>
  <c r="X121" i="2" s="1"/>
  <c r="W253" i="2"/>
  <c r="W121" i="2" s="1"/>
  <c r="V253" i="2"/>
  <c r="V121" i="2" s="1"/>
  <c r="U253" i="2"/>
  <c r="U121" i="2" s="1"/>
  <c r="T253" i="2"/>
  <c r="T121" i="2" s="1"/>
  <c r="S253" i="2"/>
  <c r="S121" i="2" s="1"/>
  <c r="R253" i="2"/>
  <c r="R121" i="2" s="1"/>
  <c r="Q253" i="2"/>
  <c r="Q121" i="2" s="1"/>
  <c r="P253" i="2"/>
  <c r="P121" i="2" s="1"/>
  <c r="O253" i="2"/>
  <c r="O121" i="2" s="1"/>
  <c r="N253" i="2"/>
  <c r="N121" i="2" s="1"/>
  <c r="M253" i="2"/>
  <c r="M121" i="2" s="1"/>
  <c r="L253" i="2"/>
  <c r="L121" i="2" s="1"/>
  <c r="K253" i="2"/>
  <c r="K121" i="2" s="1"/>
  <c r="J253" i="2"/>
  <c r="J121" i="2" s="1"/>
  <c r="I253" i="2"/>
  <c r="I121" i="2" s="1"/>
  <c r="H253" i="2"/>
  <c r="H121" i="2" s="1"/>
  <c r="G253" i="2"/>
  <c r="G121" i="2" s="1"/>
  <c r="H250" i="2"/>
  <c r="H118" i="2" s="1"/>
  <c r="I250" i="2"/>
  <c r="I118" i="2" s="1"/>
  <c r="J250" i="2"/>
  <c r="J118" i="2" s="1"/>
  <c r="K250" i="2"/>
  <c r="K118" i="2" s="1"/>
  <c r="L250" i="2"/>
  <c r="L118" i="2" s="1"/>
  <c r="M250" i="2"/>
  <c r="M118" i="2" s="1"/>
  <c r="N250" i="2"/>
  <c r="N118" i="2" s="1"/>
  <c r="O250" i="2"/>
  <c r="O118" i="2" s="1"/>
  <c r="P250" i="2"/>
  <c r="P118" i="2" s="1"/>
  <c r="Q250" i="2"/>
  <c r="Q118" i="2" s="1"/>
  <c r="R250" i="2"/>
  <c r="R118" i="2" s="1"/>
  <c r="S250" i="2"/>
  <c r="S118" i="2" s="1"/>
  <c r="T250" i="2"/>
  <c r="T118" i="2" s="1"/>
  <c r="U250" i="2"/>
  <c r="U118" i="2" s="1"/>
  <c r="V250" i="2"/>
  <c r="V118" i="2" s="1"/>
  <c r="W250" i="2"/>
  <c r="W118" i="2" s="1"/>
  <c r="X250" i="2"/>
  <c r="X118" i="2" s="1"/>
  <c r="Y250" i="2"/>
  <c r="Y118" i="2" s="1"/>
  <c r="Z250" i="2"/>
  <c r="Z118" i="2" s="1"/>
  <c r="AA250" i="2"/>
  <c r="AA118" i="2" s="1"/>
  <c r="AB250" i="2"/>
  <c r="AB118" i="2" s="1"/>
  <c r="AC250" i="2"/>
  <c r="AC118" i="2" s="1"/>
  <c r="AD250" i="2"/>
  <c r="AD118" i="2" s="1"/>
  <c r="AE250" i="2"/>
  <c r="AE118" i="2" s="1"/>
  <c r="G250" i="2"/>
  <c r="G118" i="2" s="1"/>
  <c r="H247" i="2"/>
  <c r="H117" i="2" s="1"/>
  <c r="I247" i="2"/>
  <c r="I117" i="2" s="1"/>
  <c r="J247" i="2"/>
  <c r="J117" i="2" s="1"/>
  <c r="K247" i="2"/>
  <c r="K117" i="2" s="1"/>
  <c r="L247" i="2"/>
  <c r="L117" i="2" s="1"/>
  <c r="M247" i="2"/>
  <c r="M117" i="2" s="1"/>
  <c r="N247" i="2"/>
  <c r="N117" i="2" s="1"/>
  <c r="O247" i="2"/>
  <c r="O117" i="2" s="1"/>
  <c r="P247" i="2"/>
  <c r="P117" i="2" s="1"/>
  <c r="Q247" i="2"/>
  <c r="Q117" i="2" s="1"/>
  <c r="R247" i="2"/>
  <c r="R117" i="2" s="1"/>
  <c r="S247" i="2"/>
  <c r="S117" i="2" s="1"/>
  <c r="T247" i="2"/>
  <c r="T117" i="2" s="1"/>
  <c r="U247" i="2"/>
  <c r="U117" i="2" s="1"/>
  <c r="V247" i="2"/>
  <c r="V117" i="2" s="1"/>
  <c r="W247" i="2"/>
  <c r="W117" i="2" s="1"/>
  <c r="X247" i="2"/>
  <c r="X117" i="2" s="1"/>
  <c r="Y247" i="2"/>
  <c r="Y117" i="2" s="1"/>
  <c r="Z247" i="2"/>
  <c r="Z117" i="2" s="1"/>
  <c r="AA247" i="2"/>
  <c r="AA117" i="2" s="1"/>
  <c r="AB247" i="2"/>
  <c r="AB117" i="2" s="1"/>
  <c r="AC247" i="2"/>
  <c r="AC117" i="2" s="1"/>
  <c r="AD247" i="2"/>
  <c r="AD117" i="2" s="1"/>
  <c r="AE247" i="2"/>
  <c r="AE117" i="2" s="1"/>
  <c r="G247" i="2"/>
  <c r="G117" i="2" s="1"/>
  <c r="AE243" i="2"/>
  <c r="AE115" i="2" s="1"/>
  <c r="AD243" i="2"/>
  <c r="AD115" i="2" s="1"/>
  <c r="AC243" i="2"/>
  <c r="AC115" i="2" s="1"/>
  <c r="AB243" i="2"/>
  <c r="AB115" i="2" s="1"/>
  <c r="AA243" i="2"/>
  <c r="AA115" i="2" s="1"/>
  <c r="Z243" i="2"/>
  <c r="Z115" i="2" s="1"/>
  <c r="Y243" i="2"/>
  <c r="Y115" i="2" s="1"/>
  <c r="X243" i="2"/>
  <c r="X115" i="2" s="1"/>
  <c r="W243" i="2"/>
  <c r="W115" i="2" s="1"/>
  <c r="V243" i="2"/>
  <c r="V115" i="2" s="1"/>
  <c r="U243" i="2"/>
  <c r="U115" i="2" s="1"/>
  <c r="T243" i="2"/>
  <c r="T115" i="2" s="1"/>
  <c r="S243" i="2"/>
  <c r="S115" i="2" s="1"/>
  <c r="R243" i="2"/>
  <c r="R115" i="2" s="1"/>
  <c r="Q243" i="2"/>
  <c r="Q115" i="2" s="1"/>
  <c r="P243" i="2"/>
  <c r="P115" i="2" s="1"/>
  <c r="O243" i="2"/>
  <c r="O115" i="2" s="1"/>
  <c r="N243" i="2"/>
  <c r="N115" i="2" s="1"/>
  <c r="M243" i="2"/>
  <c r="M115" i="2" s="1"/>
  <c r="L243" i="2"/>
  <c r="L115" i="2" s="1"/>
  <c r="K243" i="2"/>
  <c r="K115" i="2" s="1"/>
  <c r="J243" i="2"/>
  <c r="J115" i="2" s="1"/>
  <c r="I243" i="2"/>
  <c r="I115" i="2" s="1"/>
  <c r="H243" i="2"/>
  <c r="H115" i="2" s="1"/>
  <c r="G243" i="2"/>
  <c r="G115" i="2" s="1"/>
  <c r="AE240" i="2"/>
  <c r="AE112" i="2" s="1"/>
  <c r="AD240" i="2"/>
  <c r="AD112" i="2" s="1"/>
  <c r="AC240" i="2"/>
  <c r="AC112" i="2" s="1"/>
  <c r="AB240" i="2"/>
  <c r="AB112" i="2" s="1"/>
  <c r="AA240" i="2"/>
  <c r="AA112" i="2" s="1"/>
  <c r="Z240" i="2"/>
  <c r="Z112" i="2" s="1"/>
  <c r="Y240" i="2"/>
  <c r="Y112" i="2" s="1"/>
  <c r="X240" i="2"/>
  <c r="X112" i="2" s="1"/>
  <c r="W240" i="2"/>
  <c r="W112" i="2" s="1"/>
  <c r="V240" i="2"/>
  <c r="V112" i="2" s="1"/>
  <c r="U240" i="2"/>
  <c r="U112" i="2" s="1"/>
  <c r="T240" i="2"/>
  <c r="T112" i="2" s="1"/>
  <c r="S240" i="2"/>
  <c r="S112" i="2" s="1"/>
  <c r="R240" i="2"/>
  <c r="R112" i="2" s="1"/>
  <c r="Q240" i="2"/>
  <c r="Q112" i="2" s="1"/>
  <c r="P240" i="2"/>
  <c r="P112" i="2" s="1"/>
  <c r="O240" i="2"/>
  <c r="O112" i="2" s="1"/>
  <c r="N240" i="2"/>
  <c r="N112" i="2" s="1"/>
  <c r="M240" i="2"/>
  <c r="M112" i="2" s="1"/>
  <c r="L240" i="2"/>
  <c r="L112" i="2" s="1"/>
  <c r="K240" i="2"/>
  <c r="K112" i="2" s="1"/>
  <c r="J240" i="2"/>
  <c r="J112" i="2" s="1"/>
  <c r="I240" i="2"/>
  <c r="I112" i="2" s="1"/>
  <c r="H240" i="2"/>
  <c r="H112" i="2" s="1"/>
  <c r="G240" i="2"/>
  <c r="G112" i="2" s="1"/>
  <c r="H140" i="7" l="1"/>
  <c r="H56" i="7" s="1"/>
  <c r="H31" i="7"/>
  <c r="J140" i="7"/>
  <c r="J56" i="7" s="1"/>
  <c r="J31" i="7"/>
  <c r="L140" i="7"/>
  <c r="L56" i="7" s="1"/>
  <c r="L31" i="7"/>
  <c r="N140" i="7"/>
  <c r="N56" i="7" s="1"/>
  <c r="N31" i="7"/>
  <c r="P140" i="7"/>
  <c r="P56" i="7" s="1"/>
  <c r="P31" i="7"/>
  <c r="R140" i="7"/>
  <c r="R56" i="7" s="1"/>
  <c r="R31" i="7"/>
  <c r="T140" i="7"/>
  <c r="T56" i="7" s="1"/>
  <c r="T31" i="7"/>
  <c r="V140" i="7"/>
  <c r="V56" i="7" s="1"/>
  <c r="V31" i="7"/>
  <c r="X140" i="7"/>
  <c r="X56" i="7" s="1"/>
  <c r="X31" i="7"/>
  <c r="Z140" i="7"/>
  <c r="Z56" i="7" s="1"/>
  <c r="Z31" i="7"/>
  <c r="AB140" i="7"/>
  <c r="AB56" i="7" s="1"/>
  <c r="AB31" i="7"/>
  <c r="AD140" i="7"/>
  <c r="AD56" i="7" s="1"/>
  <c r="AD31" i="7"/>
  <c r="G140" i="7"/>
  <c r="G56" i="7" s="1"/>
  <c r="G115" i="7"/>
  <c r="G31" i="7" s="1"/>
  <c r="I140" i="7"/>
  <c r="I56" i="7" s="1"/>
  <c r="I31" i="7"/>
  <c r="K140" i="7"/>
  <c r="K56" i="7" s="1"/>
  <c r="K31" i="7"/>
  <c r="M140" i="7"/>
  <c r="M56" i="7" s="1"/>
  <c r="M31" i="7"/>
  <c r="O140" i="7"/>
  <c r="O56" i="7" s="1"/>
  <c r="O31" i="7"/>
  <c r="Q140" i="7"/>
  <c r="Q56" i="7" s="1"/>
  <c r="Q31" i="7"/>
  <c r="S140" i="7"/>
  <c r="S56" i="7" s="1"/>
  <c r="S31" i="7"/>
  <c r="U140" i="7"/>
  <c r="U56" i="7" s="1"/>
  <c r="U31" i="7"/>
  <c r="W140" i="7"/>
  <c r="W56" i="7" s="1"/>
  <c r="W31" i="7"/>
  <c r="Y140" i="7"/>
  <c r="Y56" i="7" s="1"/>
  <c r="Y31" i="7"/>
  <c r="AA140" i="7"/>
  <c r="AA56" i="7" s="1"/>
  <c r="AA31" i="7"/>
  <c r="AC140" i="7"/>
  <c r="AC56" i="7" s="1"/>
  <c r="AC31" i="7"/>
  <c r="AE140" i="7"/>
  <c r="AE56" i="7" s="1"/>
  <c r="AE31" i="7"/>
  <c r="H148" i="2"/>
  <c r="J132" i="2"/>
  <c r="J133" i="2"/>
  <c r="L132" i="2"/>
  <c r="L133" i="2"/>
  <c r="N132" i="2"/>
  <c r="N133" i="2"/>
  <c r="P132" i="2"/>
  <c r="P133" i="2"/>
  <c r="R132" i="2"/>
  <c r="R133" i="2"/>
  <c r="T132" i="2"/>
  <c r="T133" i="2"/>
  <c r="V132" i="2"/>
  <c r="V133" i="2"/>
  <c r="X132" i="2"/>
  <c r="X133" i="2"/>
  <c r="Z132" i="2"/>
  <c r="Z133" i="2"/>
  <c r="AB132" i="2"/>
  <c r="AB133" i="2"/>
  <c r="AD132" i="2"/>
  <c r="AD133" i="2"/>
  <c r="Y136" i="2"/>
  <c r="Y137" i="2"/>
  <c r="AA136" i="2"/>
  <c r="AA137" i="2"/>
  <c r="AC136" i="2"/>
  <c r="AC137" i="2"/>
  <c r="AE136" i="2"/>
  <c r="AE137" i="2"/>
  <c r="H136" i="2"/>
  <c r="H132" i="2"/>
  <c r="I137" i="2"/>
  <c r="I133" i="2"/>
  <c r="U137" i="2"/>
  <c r="Q137" i="2"/>
  <c r="M137" i="2"/>
  <c r="W136" i="2"/>
  <c r="S136" i="2"/>
  <c r="O136" i="2"/>
  <c r="K136" i="2"/>
  <c r="U133" i="2"/>
  <c r="Q133" i="2"/>
  <c r="M133" i="2"/>
  <c r="W132" i="2"/>
  <c r="S132" i="2"/>
  <c r="O132" i="2"/>
  <c r="K132" i="2"/>
  <c r="Y132" i="2"/>
  <c r="Y133" i="2"/>
  <c r="AA132" i="2"/>
  <c r="AA133" i="2"/>
  <c r="AC132" i="2"/>
  <c r="AC133" i="2"/>
  <c r="AE132" i="2"/>
  <c r="AE133" i="2"/>
  <c r="J136" i="2"/>
  <c r="J137" i="2"/>
  <c r="L136" i="2"/>
  <c r="L137" i="2"/>
  <c r="N136" i="2"/>
  <c r="N137" i="2"/>
  <c r="P136" i="2"/>
  <c r="P137" i="2"/>
  <c r="R136" i="2"/>
  <c r="R137" i="2"/>
  <c r="T136" i="2"/>
  <c r="T137" i="2"/>
  <c r="V136" i="2"/>
  <c r="V137" i="2"/>
  <c r="X136" i="2"/>
  <c r="X137" i="2"/>
  <c r="Z136" i="2"/>
  <c r="Z137" i="2"/>
  <c r="AB136" i="2"/>
  <c r="AB137" i="2"/>
  <c r="AD136" i="2"/>
  <c r="AD137" i="2"/>
  <c r="G147" i="2"/>
  <c r="J148" i="2"/>
  <c r="AD148" i="2"/>
  <c r="AB148" i="2"/>
  <c r="Z148" i="2"/>
  <c r="X148" i="2"/>
  <c r="V148" i="2"/>
  <c r="T148" i="2"/>
  <c r="R148" i="2"/>
  <c r="P148" i="2"/>
  <c r="N148" i="2"/>
  <c r="L148" i="2"/>
  <c r="AE300" i="2"/>
  <c r="AE144" i="2" s="1"/>
  <c r="AC300" i="2"/>
  <c r="AC144" i="2" s="1"/>
  <c r="AA300" i="2"/>
  <c r="AA144" i="2" s="1"/>
  <c r="Y300" i="2"/>
  <c r="Y144" i="2" s="1"/>
  <c r="W300" i="2"/>
  <c r="W144" i="2" s="1"/>
  <c r="U300" i="2"/>
  <c r="U144" i="2" s="1"/>
  <c r="S300" i="2"/>
  <c r="S144" i="2" s="1"/>
  <c r="I148" i="2"/>
  <c r="AC148" i="2"/>
  <c r="AA148" i="2"/>
  <c r="Y148" i="2"/>
  <c r="W148" i="2"/>
  <c r="U148" i="2"/>
  <c r="S148" i="2"/>
  <c r="Q148" i="2"/>
  <c r="O148" i="2"/>
  <c r="M148" i="2"/>
  <c r="K148" i="2"/>
  <c r="H200" i="7"/>
  <c r="H114" i="7" s="1"/>
  <c r="H30" i="7" s="1"/>
  <c r="H202" i="7"/>
  <c r="H205" i="7" s="1"/>
  <c r="J200" i="7"/>
  <c r="J114" i="7" s="1"/>
  <c r="J30" i="7" s="1"/>
  <c r="J202" i="7"/>
  <c r="J205" i="7" s="1"/>
  <c r="L200" i="7"/>
  <c r="L114" i="7" s="1"/>
  <c r="L30" i="7" s="1"/>
  <c r="L202" i="7"/>
  <c r="L205" i="7" s="1"/>
  <c r="N200" i="7"/>
  <c r="N114" i="7" s="1"/>
  <c r="N30" i="7" s="1"/>
  <c r="N202" i="7"/>
  <c r="N205" i="7" s="1"/>
  <c r="P200" i="7"/>
  <c r="P114" i="7" s="1"/>
  <c r="P30" i="7" s="1"/>
  <c r="P202" i="7"/>
  <c r="P205" i="7" s="1"/>
  <c r="R200" i="7"/>
  <c r="R114" i="7" s="1"/>
  <c r="R30" i="7" s="1"/>
  <c r="R202" i="7"/>
  <c r="R205" i="7" s="1"/>
  <c r="T200" i="7"/>
  <c r="T114" i="7" s="1"/>
  <c r="T30" i="7" s="1"/>
  <c r="T202" i="7"/>
  <c r="T205" i="7" s="1"/>
  <c r="V200" i="7"/>
  <c r="V114" i="7" s="1"/>
  <c r="V30" i="7" s="1"/>
  <c r="V202" i="7"/>
  <c r="V205" i="7" s="1"/>
  <c r="X200" i="7"/>
  <c r="X114" i="7" s="1"/>
  <c r="X30" i="7" s="1"/>
  <c r="X202" i="7"/>
  <c r="X205" i="7" s="1"/>
  <c r="Z200" i="7"/>
  <c r="Z114" i="7" s="1"/>
  <c r="Z30" i="7" s="1"/>
  <c r="Z202" i="7"/>
  <c r="Z205" i="7" s="1"/>
  <c r="AB200" i="7"/>
  <c r="AB114" i="7" s="1"/>
  <c r="AB30" i="7" s="1"/>
  <c r="AB202" i="7"/>
  <c r="AB205" i="7" s="1"/>
  <c r="AD200" i="7"/>
  <c r="AD114" i="7" s="1"/>
  <c r="AD30" i="7" s="1"/>
  <c r="AD202" i="7"/>
  <c r="AD205" i="7" s="1"/>
  <c r="I200" i="7"/>
  <c r="I114" i="7" s="1"/>
  <c r="I30" i="7" s="1"/>
  <c r="I202" i="7"/>
  <c r="I205" i="7" s="1"/>
  <c r="K200" i="7"/>
  <c r="K114" i="7" s="1"/>
  <c r="K30" i="7" s="1"/>
  <c r="K202" i="7"/>
  <c r="K205" i="7" s="1"/>
  <c r="M200" i="7"/>
  <c r="M114" i="7" s="1"/>
  <c r="M30" i="7" s="1"/>
  <c r="M202" i="7"/>
  <c r="M205" i="7" s="1"/>
  <c r="O200" i="7"/>
  <c r="O114" i="7" s="1"/>
  <c r="O30" i="7" s="1"/>
  <c r="O202" i="7"/>
  <c r="O205" i="7" s="1"/>
  <c r="Q200" i="7"/>
  <c r="Q114" i="7" s="1"/>
  <c r="Q30" i="7" s="1"/>
  <c r="Q202" i="7"/>
  <c r="Q205" i="7" s="1"/>
  <c r="S200" i="7"/>
  <c r="S114" i="7" s="1"/>
  <c r="S30" i="7" s="1"/>
  <c r="S202" i="7"/>
  <c r="S205" i="7" s="1"/>
  <c r="U200" i="7"/>
  <c r="U114" i="7" s="1"/>
  <c r="U30" i="7" s="1"/>
  <c r="U202" i="7"/>
  <c r="U205" i="7" s="1"/>
  <c r="W200" i="7"/>
  <c r="W114" i="7" s="1"/>
  <c r="W30" i="7" s="1"/>
  <c r="W202" i="7"/>
  <c r="W205" i="7" s="1"/>
  <c r="Y200" i="7"/>
  <c r="Y114" i="7" s="1"/>
  <c r="Y30" i="7" s="1"/>
  <c r="Y202" i="7"/>
  <c r="Y205" i="7" s="1"/>
  <c r="AA200" i="7"/>
  <c r="AA114" i="7" s="1"/>
  <c r="AA30" i="7" s="1"/>
  <c r="AA202" i="7"/>
  <c r="AA205" i="7" s="1"/>
  <c r="AC200" i="7"/>
  <c r="AC114" i="7" s="1"/>
  <c r="AC30" i="7" s="1"/>
  <c r="AC202" i="7"/>
  <c r="AC205" i="7" s="1"/>
  <c r="AE200" i="7"/>
  <c r="AE114" i="7" s="1"/>
  <c r="AE30" i="7" s="1"/>
  <c r="AE202" i="7"/>
  <c r="AE205" i="7" s="1"/>
  <c r="G202" i="7"/>
  <c r="G205" i="7" s="1"/>
  <c r="AE147" i="2"/>
  <c r="G133" i="2"/>
  <c r="G136" i="2"/>
  <c r="AE234" i="2" l="1"/>
  <c r="AE103" i="2" s="1"/>
  <c r="AE161" i="2" s="1"/>
  <c r="AD234" i="2"/>
  <c r="AC234" i="2"/>
  <c r="AB234" i="2"/>
  <c r="AA234" i="2"/>
  <c r="Z234" i="2"/>
  <c r="Y234" i="2"/>
  <c r="X234" i="2"/>
  <c r="W234" i="2"/>
  <c r="V234" i="2"/>
  <c r="U234" i="2"/>
  <c r="T234" i="2"/>
  <c r="S234" i="2"/>
  <c r="R234" i="2"/>
  <c r="Q234" i="2"/>
  <c r="P234" i="2"/>
  <c r="O234" i="2"/>
  <c r="N234" i="2"/>
  <c r="M234" i="2"/>
  <c r="L234" i="2"/>
  <c r="K234" i="2"/>
  <c r="J234" i="2"/>
  <c r="I234" i="2"/>
  <c r="H234" i="2"/>
  <c r="G234" i="2"/>
  <c r="AE227" i="2"/>
  <c r="AE100" i="2" s="1"/>
  <c r="AD227" i="2"/>
  <c r="AD100" i="2" s="1"/>
  <c r="AC227" i="2"/>
  <c r="AC100" i="2" s="1"/>
  <c r="AB227" i="2"/>
  <c r="AB100" i="2" s="1"/>
  <c r="AA227" i="2"/>
  <c r="AA100" i="2" s="1"/>
  <c r="Z227" i="2"/>
  <c r="Z100" i="2" s="1"/>
  <c r="Y227" i="2"/>
  <c r="Y100" i="2" s="1"/>
  <c r="X227" i="2"/>
  <c r="X100" i="2" s="1"/>
  <c r="W227" i="2"/>
  <c r="W100" i="2" s="1"/>
  <c r="V227" i="2"/>
  <c r="V100" i="2" s="1"/>
  <c r="U227" i="2"/>
  <c r="U100" i="2" s="1"/>
  <c r="T227" i="2"/>
  <c r="T100" i="2" s="1"/>
  <c r="S227" i="2"/>
  <c r="S100" i="2" s="1"/>
  <c r="R227" i="2"/>
  <c r="R100" i="2" s="1"/>
  <c r="Q227" i="2"/>
  <c r="Q100" i="2" s="1"/>
  <c r="P227" i="2"/>
  <c r="P100" i="2" s="1"/>
  <c r="O227" i="2"/>
  <c r="O100" i="2" s="1"/>
  <c r="N227" i="2"/>
  <c r="N100" i="2" s="1"/>
  <c r="M227" i="2"/>
  <c r="M100" i="2" s="1"/>
  <c r="L227" i="2"/>
  <c r="L100" i="2" s="1"/>
  <c r="K227" i="2"/>
  <c r="K100" i="2" s="1"/>
  <c r="J227" i="2"/>
  <c r="J100" i="2" s="1"/>
  <c r="I227" i="2"/>
  <c r="I100" i="2" s="1"/>
  <c r="H227" i="2"/>
  <c r="H100" i="2" s="1"/>
  <c r="G227" i="2"/>
  <c r="H224" i="2"/>
  <c r="I224" i="2"/>
  <c r="J224" i="2"/>
  <c r="K224" i="2"/>
  <c r="L224" i="2"/>
  <c r="M224" i="2"/>
  <c r="N224" i="2"/>
  <c r="O224" i="2"/>
  <c r="P224" i="2"/>
  <c r="Q224" i="2"/>
  <c r="R224" i="2"/>
  <c r="S224" i="2"/>
  <c r="T224" i="2"/>
  <c r="U224" i="2"/>
  <c r="V224" i="2"/>
  <c r="W224" i="2"/>
  <c r="X224" i="2"/>
  <c r="Y224" i="2"/>
  <c r="Z224" i="2"/>
  <c r="AA224" i="2"/>
  <c r="AB224" i="2"/>
  <c r="AC224" i="2"/>
  <c r="AD224" i="2"/>
  <c r="AE224" i="2"/>
  <c r="G224" i="2"/>
  <c r="AE220" i="2"/>
  <c r="AC220" i="2"/>
  <c r="AB220" i="2"/>
  <c r="AA220" i="2"/>
  <c r="Z220" i="2"/>
  <c r="Y220" i="2"/>
  <c r="X220" i="2"/>
  <c r="W220" i="2"/>
  <c r="V220" i="2"/>
  <c r="U220" i="2"/>
  <c r="T220" i="2"/>
  <c r="S220" i="2"/>
  <c r="R220" i="2"/>
  <c r="Q220" i="2"/>
  <c r="P220" i="2"/>
  <c r="O220" i="2"/>
  <c r="N220" i="2"/>
  <c r="M220" i="2"/>
  <c r="L220" i="2"/>
  <c r="K220" i="2"/>
  <c r="J220" i="2"/>
  <c r="I220" i="2"/>
  <c r="H220" i="2"/>
  <c r="G220" i="2"/>
  <c r="AE217" i="2"/>
  <c r="AE221" i="2" s="1"/>
  <c r="AE98" i="2" s="1"/>
  <c r="AD217" i="2"/>
  <c r="AC217" i="2"/>
  <c r="AB217" i="2"/>
  <c r="AA217" i="2"/>
  <c r="Z217" i="2"/>
  <c r="Y217" i="2"/>
  <c r="X217" i="2"/>
  <c r="W217" i="2"/>
  <c r="V217" i="2"/>
  <c r="U217" i="2"/>
  <c r="T217" i="2"/>
  <c r="S217" i="2"/>
  <c r="R217" i="2"/>
  <c r="Q217" i="2"/>
  <c r="P217" i="2"/>
  <c r="P221" i="2" s="1"/>
  <c r="P98" i="2" s="1"/>
  <c r="O217" i="2"/>
  <c r="N217" i="2"/>
  <c r="N221" i="2" s="1"/>
  <c r="N98" i="2" s="1"/>
  <c r="M217" i="2"/>
  <c r="L217" i="2"/>
  <c r="L221" i="2" s="1"/>
  <c r="L98" i="2" s="1"/>
  <c r="K217" i="2"/>
  <c r="J217" i="2"/>
  <c r="J221" i="2" s="1"/>
  <c r="J98" i="2" s="1"/>
  <c r="I217" i="2"/>
  <c r="H217" i="2"/>
  <c r="H221" i="2" s="1"/>
  <c r="H98" i="2" s="1"/>
  <c r="G217" i="2"/>
  <c r="I221" i="2" l="1"/>
  <c r="I98" i="2" s="1"/>
  <c r="K221" i="2"/>
  <c r="K98" i="2" s="1"/>
  <c r="M221" i="2"/>
  <c r="M98" i="2" s="1"/>
  <c r="O221" i="2"/>
  <c r="O98" i="2" s="1"/>
  <c r="Q221" i="2"/>
  <c r="Q98" i="2" s="1"/>
  <c r="S221" i="2"/>
  <c r="S98" i="2" s="1"/>
  <c r="U221" i="2"/>
  <c r="U98" i="2" s="1"/>
  <c r="W221" i="2"/>
  <c r="W98" i="2" s="1"/>
  <c r="Y221" i="2"/>
  <c r="Y98" i="2" s="1"/>
  <c r="AA221" i="2"/>
  <c r="AA98" i="2" s="1"/>
  <c r="AC221" i="2"/>
  <c r="AC98" i="2" s="1"/>
  <c r="H125" i="2"/>
  <c r="H150" i="2"/>
  <c r="H143" i="2"/>
  <c r="J125" i="2"/>
  <c r="J143" i="2"/>
  <c r="J150" i="2"/>
  <c r="L125" i="2"/>
  <c r="L143" i="2"/>
  <c r="L150" i="2"/>
  <c r="N125" i="2"/>
  <c r="N143" i="2"/>
  <c r="N150" i="2"/>
  <c r="P125" i="2"/>
  <c r="P143" i="2"/>
  <c r="P150" i="2"/>
  <c r="R125" i="2"/>
  <c r="R143" i="2"/>
  <c r="R150" i="2"/>
  <c r="T125" i="2"/>
  <c r="T143" i="2"/>
  <c r="T150" i="2"/>
  <c r="V125" i="2"/>
  <c r="V143" i="2"/>
  <c r="V150" i="2"/>
  <c r="X125" i="2"/>
  <c r="X143" i="2"/>
  <c r="X150" i="2"/>
  <c r="Z125" i="2"/>
  <c r="Z143" i="2"/>
  <c r="Z150" i="2"/>
  <c r="AB125" i="2"/>
  <c r="AB143" i="2"/>
  <c r="AB150" i="2"/>
  <c r="AD125" i="2"/>
  <c r="AD143" i="2"/>
  <c r="AD150" i="2"/>
  <c r="G125" i="2"/>
  <c r="G150" i="2"/>
  <c r="G143" i="2"/>
  <c r="I125" i="2"/>
  <c r="I143" i="2"/>
  <c r="I150" i="2"/>
  <c r="K125" i="2"/>
  <c r="K143" i="2"/>
  <c r="K150" i="2"/>
  <c r="M125" i="2"/>
  <c r="M143" i="2"/>
  <c r="M150" i="2"/>
  <c r="O125" i="2"/>
  <c r="O143" i="2"/>
  <c r="O150" i="2"/>
  <c r="Q125" i="2"/>
  <c r="Q143" i="2"/>
  <c r="Q150" i="2"/>
  <c r="S125" i="2"/>
  <c r="S143" i="2"/>
  <c r="S150" i="2"/>
  <c r="U125" i="2"/>
  <c r="U143" i="2"/>
  <c r="U150" i="2"/>
  <c r="W125" i="2"/>
  <c r="W143" i="2"/>
  <c r="W150" i="2"/>
  <c r="Y125" i="2"/>
  <c r="Y143" i="2"/>
  <c r="Y150" i="2"/>
  <c r="AA125" i="2"/>
  <c r="AA143" i="2"/>
  <c r="AA150" i="2"/>
  <c r="AC125" i="2"/>
  <c r="AC143" i="2"/>
  <c r="AC150" i="2"/>
  <c r="AE125" i="2"/>
  <c r="AE143" i="2"/>
  <c r="AE150" i="2"/>
  <c r="R221" i="2"/>
  <c r="R98" i="2" s="1"/>
  <c r="T221" i="2"/>
  <c r="T98" i="2" s="1"/>
  <c r="V221" i="2"/>
  <c r="V98" i="2" s="1"/>
  <c r="X221" i="2"/>
  <c r="X98" i="2" s="1"/>
  <c r="Z221" i="2"/>
  <c r="Z98" i="2" s="1"/>
  <c r="AB221" i="2"/>
  <c r="AB98" i="2" s="1"/>
  <c r="I103" i="2"/>
  <c r="I111" i="2"/>
  <c r="I114" i="2"/>
  <c r="I116" i="2"/>
  <c r="K103" i="2"/>
  <c r="K111" i="2"/>
  <c r="K114" i="2"/>
  <c r="K116" i="2"/>
  <c r="M103" i="2"/>
  <c r="M111" i="2"/>
  <c r="M114" i="2"/>
  <c r="M116" i="2"/>
  <c r="O103" i="2"/>
  <c r="O111" i="2"/>
  <c r="O114" i="2"/>
  <c r="O116" i="2"/>
  <c r="Q103" i="2"/>
  <c r="Q111" i="2"/>
  <c r="Q114" i="2"/>
  <c r="Q116" i="2"/>
  <c r="S103" i="2"/>
  <c r="S111" i="2"/>
  <c r="S114" i="2"/>
  <c r="S116" i="2"/>
  <c r="U103" i="2"/>
  <c r="U111" i="2"/>
  <c r="U114" i="2"/>
  <c r="U116" i="2"/>
  <c r="W103" i="2"/>
  <c r="W111" i="2"/>
  <c r="W114" i="2"/>
  <c r="W116" i="2"/>
  <c r="Y103" i="2"/>
  <c r="Y111" i="2"/>
  <c r="Y114" i="2"/>
  <c r="Y116" i="2"/>
  <c r="AA103" i="2"/>
  <c r="AA111" i="2"/>
  <c r="AA114" i="2"/>
  <c r="AA116" i="2"/>
  <c r="AC103" i="2"/>
  <c r="AC111" i="2"/>
  <c r="AC114" i="2"/>
  <c r="AC116" i="2"/>
  <c r="AE111" i="2"/>
  <c r="AE114" i="2"/>
  <c r="AE116" i="2"/>
  <c r="H103" i="2"/>
  <c r="H111" i="2"/>
  <c r="H114" i="2"/>
  <c r="H116" i="2"/>
  <c r="J103" i="2"/>
  <c r="J111" i="2"/>
  <c r="J114" i="2"/>
  <c r="J116" i="2"/>
  <c r="L103" i="2"/>
  <c r="L111" i="2"/>
  <c r="L114" i="2"/>
  <c r="L116" i="2"/>
  <c r="N103" i="2"/>
  <c r="N111" i="2"/>
  <c r="N114" i="2"/>
  <c r="N116" i="2"/>
  <c r="P103" i="2"/>
  <c r="P111" i="2"/>
  <c r="P114" i="2"/>
  <c r="P116" i="2"/>
  <c r="R103" i="2"/>
  <c r="R111" i="2"/>
  <c r="R114" i="2"/>
  <c r="R116" i="2"/>
  <c r="T103" i="2"/>
  <c r="T111" i="2"/>
  <c r="T114" i="2"/>
  <c r="T116" i="2"/>
  <c r="V103" i="2"/>
  <c r="V111" i="2"/>
  <c r="V114" i="2"/>
  <c r="V116" i="2"/>
  <c r="X103" i="2"/>
  <c r="X111" i="2"/>
  <c r="X114" i="2"/>
  <c r="X116" i="2"/>
  <c r="Z103" i="2"/>
  <c r="Z111" i="2"/>
  <c r="Z114" i="2"/>
  <c r="Z116" i="2"/>
  <c r="AB103" i="2"/>
  <c r="AB111" i="2"/>
  <c r="AB114" i="2"/>
  <c r="AB116" i="2"/>
  <c r="AD103" i="2"/>
  <c r="AD111" i="2"/>
  <c r="AD114" i="2"/>
  <c r="AD116" i="2"/>
  <c r="G103" i="2"/>
  <c r="G116" i="2"/>
  <c r="G111" i="2"/>
  <c r="G114" i="2"/>
  <c r="G221" i="2"/>
  <c r="G98" i="2" s="1"/>
  <c r="AD219" i="2"/>
  <c r="AD220" i="2" s="1"/>
  <c r="AD221" i="2" s="1"/>
  <c r="AD98" i="2" s="1"/>
  <c r="G156" i="2"/>
  <c r="G22" i="2" s="1"/>
  <c r="G151" i="7" l="1"/>
  <c r="G67" i="7" s="1"/>
  <c r="G149" i="7"/>
  <c r="G65" i="7" s="1"/>
  <c r="G143" i="7"/>
  <c r="G59" i="7" s="1"/>
  <c r="G142" i="7"/>
  <c r="G58" i="7" s="1"/>
  <c r="G145" i="7"/>
  <c r="G61" i="7" s="1"/>
  <c r="AF21" i="2" l="1"/>
  <c r="G18" i="5"/>
  <c r="AD161" i="2"/>
  <c r="H133" i="7"/>
  <c r="I133" i="7" s="1"/>
  <c r="J133" i="7" s="1"/>
  <c r="K133" i="7" s="1"/>
  <c r="L133" i="7" s="1"/>
  <c r="M133" i="7" s="1"/>
  <c r="N133" i="7" s="1"/>
  <c r="O133" i="7" s="1"/>
  <c r="P133" i="7" s="1"/>
  <c r="Q133" i="7" s="1"/>
  <c r="R133" i="7" s="1"/>
  <c r="S133" i="7" s="1"/>
  <c r="T133" i="7" s="1"/>
  <c r="U133" i="7" s="1"/>
  <c r="V133" i="7" s="1"/>
  <c r="W133" i="7" s="1"/>
  <c r="X133" i="7" s="1"/>
  <c r="Y133" i="7" s="1"/>
  <c r="Z133" i="7" s="1"/>
  <c r="AA133" i="7" s="1"/>
  <c r="AB133" i="7" s="1"/>
  <c r="AC133" i="7" s="1"/>
  <c r="AD133" i="7" s="1"/>
  <c r="AE133" i="7" s="1"/>
  <c r="AF133" i="7" s="1"/>
  <c r="H106" i="7"/>
  <c r="I106" i="7" s="1"/>
  <c r="J106" i="7" s="1"/>
  <c r="K106" i="7" s="1"/>
  <c r="L106" i="7" s="1"/>
  <c r="M106" i="7" s="1"/>
  <c r="N106" i="7" s="1"/>
  <c r="O106" i="7" s="1"/>
  <c r="P106" i="7" s="1"/>
  <c r="Q106" i="7" s="1"/>
  <c r="R106" i="7" s="1"/>
  <c r="S106" i="7" s="1"/>
  <c r="T106" i="7" s="1"/>
  <c r="U106" i="7" s="1"/>
  <c r="V106" i="7" s="1"/>
  <c r="W106" i="7" s="1"/>
  <c r="X106" i="7" s="1"/>
  <c r="Y106" i="7" s="1"/>
  <c r="Z106" i="7" s="1"/>
  <c r="AA106" i="7" s="1"/>
  <c r="AB106" i="7" s="1"/>
  <c r="AC106" i="7" s="1"/>
  <c r="AD106" i="7" s="1"/>
  <c r="AE106" i="7" s="1"/>
  <c r="AF106" i="7" s="1"/>
  <c r="AF64" i="7" l="1"/>
  <c r="AE64" i="7"/>
  <c r="AD64" i="7"/>
  <c r="AC64" i="7"/>
  <c r="AB64" i="7"/>
  <c r="AA64" i="7"/>
  <c r="Z64" i="7"/>
  <c r="Y64" i="7"/>
  <c r="X64" i="7"/>
  <c r="W64" i="7"/>
  <c r="V64" i="7"/>
  <c r="U64" i="7"/>
  <c r="T64" i="7"/>
  <c r="S64" i="7"/>
  <c r="R64" i="7"/>
  <c r="Q64" i="7"/>
  <c r="P64" i="7"/>
  <c r="O64" i="7"/>
  <c r="N64" i="7"/>
  <c r="M64" i="7"/>
  <c r="L64" i="7"/>
  <c r="K64" i="7"/>
  <c r="J64" i="7"/>
  <c r="I64" i="7"/>
  <c r="H64" i="7"/>
  <c r="AF60" i="7"/>
  <c r="AE60" i="7"/>
  <c r="AD60" i="7"/>
  <c r="AC60" i="7"/>
  <c r="AB60" i="7"/>
  <c r="AA60" i="7"/>
  <c r="Z60" i="7"/>
  <c r="Y60" i="7"/>
  <c r="X60" i="7"/>
  <c r="W60" i="7"/>
  <c r="V60" i="7"/>
  <c r="U60" i="7"/>
  <c r="T60" i="7"/>
  <c r="S60" i="7"/>
  <c r="R60" i="7"/>
  <c r="Q60" i="7"/>
  <c r="P60" i="7"/>
  <c r="O60" i="7"/>
  <c r="N60" i="7"/>
  <c r="M60" i="7"/>
  <c r="L60" i="7"/>
  <c r="K60" i="7"/>
  <c r="J60" i="7"/>
  <c r="I60" i="7"/>
  <c r="H60" i="7"/>
  <c r="AF57" i="7"/>
  <c r="AE57" i="7"/>
  <c r="AD57" i="7"/>
  <c r="AC57" i="7"/>
  <c r="AB57" i="7"/>
  <c r="AA57" i="7"/>
  <c r="Z57" i="7"/>
  <c r="Y57" i="7"/>
  <c r="X57" i="7"/>
  <c r="W57" i="7"/>
  <c r="V57" i="7"/>
  <c r="U57" i="7"/>
  <c r="T57" i="7"/>
  <c r="S57" i="7"/>
  <c r="R57" i="7"/>
  <c r="Q57" i="7"/>
  <c r="P57" i="7"/>
  <c r="O57" i="7"/>
  <c r="N57" i="7"/>
  <c r="M57" i="7"/>
  <c r="L57" i="7"/>
  <c r="K57" i="7"/>
  <c r="J57" i="7"/>
  <c r="I57" i="7"/>
  <c r="H57" i="7"/>
  <c r="G57" i="7"/>
  <c r="AF50" i="7"/>
  <c r="AF69" i="7" s="1"/>
  <c r="AF10" i="7" s="1"/>
  <c r="H49" i="7"/>
  <c r="I49" i="7" s="1"/>
  <c r="J49" i="7" s="1"/>
  <c r="K49" i="7" s="1"/>
  <c r="L49" i="7" s="1"/>
  <c r="M49" i="7" s="1"/>
  <c r="N49" i="7" s="1"/>
  <c r="O49" i="7" s="1"/>
  <c r="P49" i="7" s="1"/>
  <c r="Q49" i="7" s="1"/>
  <c r="R49" i="7" s="1"/>
  <c r="S49" i="7" s="1"/>
  <c r="T49" i="7" s="1"/>
  <c r="U49" i="7" s="1"/>
  <c r="V49" i="7" s="1"/>
  <c r="W49" i="7" s="1"/>
  <c r="X49" i="7" s="1"/>
  <c r="Y49" i="7" s="1"/>
  <c r="Z49" i="7" s="1"/>
  <c r="AA49" i="7" s="1"/>
  <c r="AB49" i="7" s="1"/>
  <c r="AC49" i="7" s="1"/>
  <c r="AD49" i="7" s="1"/>
  <c r="AE49" i="7" s="1"/>
  <c r="AF49" i="7" s="1"/>
  <c r="AF40" i="7"/>
  <c r="AE40" i="7"/>
  <c r="AD40" i="7"/>
  <c r="AC40" i="7"/>
  <c r="AB40" i="7"/>
  <c r="AA40" i="7"/>
  <c r="Z40" i="7"/>
  <c r="Y40" i="7"/>
  <c r="X40" i="7"/>
  <c r="W40" i="7"/>
  <c r="V40" i="7"/>
  <c r="U40" i="7"/>
  <c r="T40" i="7"/>
  <c r="S40" i="7"/>
  <c r="R40" i="7"/>
  <c r="Q40" i="7"/>
  <c r="P40" i="7"/>
  <c r="O40" i="7"/>
  <c r="N40" i="7"/>
  <c r="M40" i="7"/>
  <c r="L40" i="7"/>
  <c r="K40" i="7"/>
  <c r="J40" i="7"/>
  <c r="I40" i="7"/>
  <c r="H40" i="7"/>
  <c r="G40" i="7"/>
  <c r="AF35" i="7"/>
  <c r="AE35" i="7"/>
  <c r="AD35" i="7"/>
  <c r="AC35" i="7"/>
  <c r="AB35" i="7"/>
  <c r="AA35" i="7"/>
  <c r="Z35" i="7"/>
  <c r="Y35" i="7"/>
  <c r="X35" i="7"/>
  <c r="W35" i="7"/>
  <c r="V35" i="7"/>
  <c r="U35" i="7"/>
  <c r="T35" i="7"/>
  <c r="S35" i="7"/>
  <c r="R35" i="7"/>
  <c r="Q35" i="7"/>
  <c r="P35" i="7"/>
  <c r="O35" i="7"/>
  <c r="N35" i="7"/>
  <c r="M35" i="7"/>
  <c r="L35" i="7"/>
  <c r="K35" i="7"/>
  <c r="J35" i="7"/>
  <c r="I35" i="7"/>
  <c r="H35" i="7"/>
  <c r="G35" i="7"/>
  <c r="AF32" i="7"/>
  <c r="AE32" i="7"/>
  <c r="AD32" i="7"/>
  <c r="AC32" i="7"/>
  <c r="AB32" i="7"/>
  <c r="AA32" i="7"/>
  <c r="Z32" i="7"/>
  <c r="Y32" i="7"/>
  <c r="X32" i="7"/>
  <c r="W32" i="7"/>
  <c r="V32" i="7"/>
  <c r="U32" i="7"/>
  <c r="T32" i="7"/>
  <c r="S32" i="7"/>
  <c r="R32" i="7"/>
  <c r="Q32" i="7"/>
  <c r="P32" i="7"/>
  <c r="O32" i="7"/>
  <c r="N32" i="7"/>
  <c r="M32" i="7"/>
  <c r="L32" i="7"/>
  <c r="K32" i="7"/>
  <c r="J32" i="7"/>
  <c r="I32" i="7"/>
  <c r="H32" i="7"/>
  <c r="G32" i="7"/>
  <c r="AF29" i="7"/>
  <c r="AE29" i="7"/>
  <c r="AD29" i="7"/>
  <c r="AC29" i="7"/>
  <c r="AB29" i="7"/>
  <c r="AA29" i="7"/>
  <c r="Z29" i="7"/>
  <c r="Y29" i="7"/>
  <c r="X29" i="7"/>
  <c r="W29" i="7"/>
  <c r="V29" i="7"/>
  <c r="U29" i="7"/>
  <c r="T29" i="7"/>
  <c r="S29" i="7"/>
  <c r="R29" i="7"/>
  <c r="Q29" i="7"/>
  <c r="P29" i="7"/>
  <c r="O29" i="7"/>
  <c r="N29" i="7"/>
  <c r="M29" i="7"/>
  <c r="L29" i="7"/>
  <c r="K29" i="7"/>
  <c r="J29" i="7"/>
  <c r="I29" i="7"/>
  <c r="H29" i="7"/>
  <c r="G29" i="7"/>
  <c r="AF23" i="7"/>
  <c r="AF46" i="7" s="1"/>
  <c r="AF9" i="7" s="1"/>
  <c r="H22" i="7"/>
  <c r="I22" i="7" s="1"/>
  <c r="J22" i="7" s="1"/>
  <c r="K22" i="7" s="1"/>
  <c r="L22" i="7" s="1"/>
  <c r="M22" i="7" s="1"/>
  <c r="N22" i="7" s="1"/>
  <c r="O22" i="7" s="1"/>
  <c r="P22" i="7" s="1"/>
  <c r="Q22" i="7" s="1"/>
  <c r="R22" i="7" s="1"/>
  <c r="S22" i="7" s="1"/>
  <c r="T22" i="7" s="1"/>
  <c r="U22" i="7" s="1"/>
  <c r="V22" i="7" s="1"/>
  <c r="W22" i="7" s="1"/>
  <c r="X22" i="7" s="1"/>
  <c r="Y22" i="7" s="1"/>
  <c r="Z22" i="7" s="1"/>
  <c r="AA22" i="7" s="1"/>
  <c r="AB22" i="7" s="1"/>
  <c r="AC22" i="7" s="1"/>
  <c r="AD22" i="7" s="1"/>
  <c r="AE22" i="7" s="1"/>
  <c r="AF22" i="7" s="1"/>
  <c r="AF16" i="7" l="1"/>
  <c r="L158" i="2"/>
  <c r="G150" i="7" l="1"/>
  <c r="G66" i="7" s="1"/>
  <c r="G64" i="7" s="1"/>
  <c r="G146" i="7" l="1"/>
  <c r="G62" i="7" s="1"/>
  <c r="G147" i="7"/>
  <c r="G63" i="7" s="1"/>
  <c r="G60" i="7" l="1"/>
  <c r="X156" i="2"/>
  <c r="AB14" i="1"/>
  <c r="AC14" i="1"/>
  <c r="AD14" i="1"/>
  <c r="AE14" i="1"/>
  <c r="AA14" i="1"/>
  <c r="I93" i="5" l="1"/>
  <c r="J93" i="5"/>
  <c r="K93" i="5"/>
  <c r="L93" i="5"/>
  <c r="M93" i="5"/>
  <c r="N93" i="5"/>
  <c r="O93" i="5"/>
  <c r="P93" i="5"/>
  <c r="Q93" i="5"/>
  <c r="R93" i="5"/>
  <c r="S93" i="5"/>
  <c r="T93" i="5"/>
  <c r="U93" i="5"/>
  <c r="V93" i="5"/>
  <c r="W93" i="5"/>
  <c r="X93" i="5"/>
  <c r="Y93" i="5"/>
  <c r="Z93" i="5"/>
  <c r="AA93" i="5"/>
  <c r="AB93" i="5"/>
  <c r="AC93" i="5"/>
  <c r="AD93" i="5"/>
  <c r="AE93" i="5"/>
  <c r="AF93" i="5"/>
  <c r="H93" i="5"/>
  <c r="G93" i="5"/>
  <c r="G190" i="2" l="1"/>
  <c r="AF213" i="5"/>
  <c r="AE213" i="5"/>
  <c r="AD213" i="5"/>
  <c r="AC213" i="5"/>
  <c r="AB213" i="5"/>
  <c r="AA213" i="5"/>
  <c r="Z213" i="5"/>
  <c r="Y213" i="5"/>
  <c r="X213" i="5"/>
  <c r="W213" i="5"/>
  <c r="V213" i="5"/>
  <c r="U213" i="5"/>
  <c r="T213" i="5"/>
  <c r="S213" i="5"/>
  <c r="R213" i="5"/>
  <c r="Q213" i="5"/>
  <c r="P213" i="5"/>
  <c r="O213" i="5"/>
  <c r="N213" i="5"/>
  <c r="M213" i="5"/>
  <c r="L213" i="5"/>
  <c r="K213" i="5"/>
  <c r="J213" i="5"/>
  <c r="I213" i="5"/>
  <c r="H213" i="5"/>
  <c r="G213" i="5"/>
  <c r="AF212" i="5"/>
  <c r="AE212" i="5"/>
  <c r="AD212" i="5"/>
  <c r="AC212" i="5"/>
  <c r="AB212" i="5"/>
  <c r="AA212" i="5"/>
  <c r="Z212" i="5"/>
  <c r="Y212" i="5"/>
  <c r="X212" i="5"/>
  <c r="W212" i="5"/>
  <c r="V212" i="5"/>
  <c r="U212" i="5"/>
  <c r="T212" i="5"/>
  <c r="S212" i="5"/>
  <c r="R212" i="5"/>
  <c r="Q212" i="5"/>
  <c r="P212" i="5"/>
  <c r="O212" i="5"/>
  <c r="N212" i="5"/>
  <c r="M212" i="5"/>
  <c r="L212" i="5"/>
  <c r="K212" i="5"/>
  <c r="J212" i="5"/>
  <c r="I212" i="5"/>
  <c r="H212" i="5"/>
  <c r="G212" i="5"/>
  <c r="AF208" i="5"/>
  <c r="AE208" i="5"/>
  <c r="AD208" i="5"/>
  <c r="AC208" i="5"/>
  <c r="AB208" i="5"/>
  <c r="AA208" i="5"/>
  <c r="Z208" i="5"/>
  <c r="Y208" i="5"/>
  <c r="X208" i="5"/>
  <c r="W208" i="5"/>
  <c r="V208" i="5"/>
  <c r="U208" i="5"/>
  <c r="T208" i="5"/>
  <c r="S208" i="5"/>
  <c r="R208" i="5"/>
  <c r="Q208" i="5"/>
  <c r="P208" i="5"/>
  <c r="O208" i="5"/>
  <c r="N208" i="5"/>
  <c r="M208" i="5"/>
  <c r="L208" i="5"/>
  <c r="K208" i="5"/>
  <c r="J208" i="5"/>
  <c r="I208" i="5"/>
  <c r="H208" i="5"/>
  <c r="G208" i="5"/>
  <c r="AF202" i="5"/>
  <c r="AE202" i="5"/>
  <c r="AD202" i="5"/>
  <c r="AC202" i="5"/>
  <c r="AB202" i="5"/>
  <c r="AA202" i="5"/>
  <c r="Z202" i="5"/>
  <c r="Y202" i="5"/>
  <c r="X202" i="5"/>
  <c r="W202" i="5"/>
  <c r="V202" i="5"/>
  <c r="U202" i="5"/>
  <c r="T202" i="5"/>
  <c r="S202" i="5"/>
  <c r="R202" i="5"/>
  <c r="Q202" i="5"/>
  <c r="P202" i="5"/>
  <c r="O202" i="5"/>
  <c r="N202" i="5"/>
  <c r="M202" i="5"/>
  <c r="L202" i="5"/>
  <c r="K202" i="5"/>
  <c r="J202" i="5"/>
  <c r="I202" i="5"/>
  <c r="H202" i="5"/>
  <c r="G202" i="5"/>
  <c r="AF197" i="5"/>
  <c r="AE197" i="5"/>
  <c r="AD197" i="5"/>
  <c r="AC197" i="5"/>
  <c r="AB197" i="5"/>
  <c r="AA197" i="5"/>
  <c r="Z197" i="5"/>
  <c r="Y197" i="5"/>
  <c r="X197" i="5"/>
  <c r="W197" i="5"/>
  <c r="V197" i="5"/>
  <c r="U197" i="5"/>
  <c r="T197" i="5"/>
  <c r="S197" i="5"/>
  <c r="R197" i="5"/>
  <c r="Q197" i="5"/>
  <c r="P197" i="5"/>
  <c r="O197" i="5"/>
  <c r="N197" i="5"/>
  <c r="M197" i="5"/>
  <c r="L197" i="5"/>
  <c r="K197" i="5"/>
  <c r="J197" i="5"/>
  <c r="I197" i="5"/>
  <c r="H197" i="5"/>
  <c r="G197" i="5"/>
  <c r="AF196" i="5"/>
  <c r="AE196" i="5"/>
  <c r="AD196" i="5"/>
  <c r="AC196" i="5"/>
  <c r="AB196" i="5"/>
  <c r="AA196" i="5"/>
  <c r="Z196" i="5"/>
  <c r="Y196" i="5"/>
  <c r="X196" i="5"/>
  <c r="W196" i="5"/>
  <c r="V196" i="5"/>
  <c r="U196" i="5"/>
  <c r="T196" i="5"/>
  <c r="S196" i="5"/>
  <c r="R196" i="5"/>
  <c r="Q196" i="5"/>
  <c r="P196" i="5"/>
  <c r="O196" i="5"/>
  <c r="N196" i="5"/>
  <c r="M196" i="5"/>
  <c r="L196" i="5"/>
  <c r="K196" i="5"/>
  <c r="J196" i="5"/>
  <c r="I196" i="5"/>
  <c r="H196" i="5"/>
  <c r="G196" i="5"/>
  <c r="AF175" i="5"/>
  <c r="AE175" i="5"/>
  <c r="AD175" i="5"/>
  <c r="AC175" i="5"/>
  <c r="AB175" i="5"/>
  <c r="AA175" i="5"/>
  <c r="Z175" i="5"/>
  <c r="Y175" i="5"/>
  <c r="X175" i="5"/>
  <c r="W175" i="5"/>
  <c r="V175" i="5"/>
  <c r="U175" i="5"/>
  <c r="T175" i="5"/>
  <c r="S175" i="5"/>
  <c r="R175" i="5"/>
  <c r="Q175" i="5"/>
  <c r="P175" i="5"/>
  <c r="O175" i="5"/>
  <c r="N175" i="5"/>
  <c r="M175" i="5"/>
  <c r="L175" i="5"/>
  <c r="K175" i="5"/>
  <c r="J175" i="5"/>
  <c r="I175" i="5"/>
  <c r="H175" i="5"/>
  <c r="G175" i="5"/>
  <c r="AF163" i="5"/>
  <c r="AE163" i="5"/>
  <c r="AD163" i="5"/>
  <c r="AC163" i="5"/>
  <c r="AB163" i="5"/>
  <c r="AA163" i="5"/>
  <c r="Z163" i="5"/>
  <c r="Y163" i="5"/>
  <c r="X163" i="5"/>
  <c r="W163" i="5"/>
  <c r="V163" i="5"/>
  <c r="U163" i="5"/>
  <c r="T163" i="5"/>
  <c r="S163" i="5"/>
  <c r="R163" i="5"/>
  <c r="Q163" i="5"/>
  <c r="P163" i="5"/>
  <c r="O163" i="5"/>
  <c r="N163" i="5"/>
  <c r="M163" i="5"/>
  <c r="L163" i="5"/>
  <c r="K163" i="5"/>
  <c r="J163" i="5"/>
  <c r="I163" i="5"/>
  <c r="H163" i="5"/>
  <c r="G163" i="5"/>
  <c r="AF162" i="5"/>
  <c r="AE162" i="5"/>
  <c r="AD162" i="5"/>
  <c r="AC162" i="5"/>
  <c r="AB162" i="5"/>
  <c r="AA162" i="5"/>
  <c r="Z162" i="5"/>
  <c r="Y162" i="5"/>
  <c r="X162" i="5"/>
  <c r="W162" i="5"/>
  <c r="V162" i="5"/>
  <c r="U162" i="5"/>
  <c r="T162" i="5"/>
  <c r="S162" i="5"/>
  <c r="R162" i="5"/>
  <c r="Q162" i="5"/>
  <c r="P162" i="5"/>
  <c r="O162" i="5"/>
  <c r="N162" i="5"/>
  <c r="M162" i="5"/>
  <c r="L162" i="5"/>
  <c r="K162" i="5"/>
  <c r="J162" i="5"/>
  <c r="I162" i="5"/>
  <c r="H162" i="5"/>
  <c r="G162" i="5"/>
  <c r="AF161" i="5"/>
  <c r="AE161" i="5"/>
  <c r="AD161" i="5"/>
  <c r="AC161" i="5"/>
  <c r="AB161" i="5"/>
  <c r="AA161" i="5"/>
  <c r="Z161" i="5"/>
  <c r="Y161" i="5"/>
  <c r="X161" i="5"/>
  <c r="W161" i="5"/>
  <c r="V161" i="5"/>
  <c r="U161" i="5"/>
  <c r="T161" i="5"/>
  <c r="S161" i="5"/>
  <c r="R161" i="5"/>
  <c r="Q161" i="5"/>
  <c r="P161" i="5"/>
  <c r="O161" i="5"/>
  <c r="N161" i="5"/>
  <c r="M161" i="5"/>
  <c r="L161" i="5"/>
  <c r="K161" i="5"/>
  <c r="J161" i="5"/>
  <c r="I161" i="5"/>
  <c r="H161" i="5"/>
  <c r="G161" i="5"/>
  <c r="AF145" i="5"/>
  <c r="AE145" i="5"/>
  <c r="AD145" i="5"/>
  <c r="AC145" i="5"/>
  <c r="AB145" i="5"/>
  <c r="AA145" i="5"/>
  <c r="Z145" i="5"/>
  <c r="Y145" i="5"/>
  <c r="X145" i="5"/>
  <c r="W145" i="5"/>
  <c r="V145" i="5"/>
  <c r="U145" i="5"/>
  <c r="T145" i="5"/>
  <c r="S145" i="5"/>
  <c r="R145" i="5"/>
  <c r="Q145" i="5"/>
  <c r="P145" i="5"/>
  <c r="O145" i="5"/>
  <c r="N145" i="5"/>
  <c r="M145" i="5"/>
  <c r="L145" i="5"/>
  <c r="K145" i="5"/>
  <c r="J145" i="5"/>
  <c r="I145" i="5"/>
  <c r="H145" i="5"/>
  <c r="G145" i="5"/>
  <c r="AF100" i="5"/>
  <c r="AE100" i="5"/>
  <c r="AD100" i="5"/>
  <c r="AC100" i="5"/>
  <c r="AB100" i="5"/>
  <c r="AA100" i="5"/>
  <c r="Z100" i="5"/>
  <c r="Y100" i="5"/>
  <c r="X100" i="5"/>
  <c r="W100" i="5"/>
  <c r="V100" i="5"/>
  <c r="U100" i="5"/>
  <c r="T100" i="5"/>
  <c r="S100" i="5"/>
  <c r="R100" i="5"/>
  <c r="Q100" i="5"/>
  <c r="P100" i="5"/>
  <c r="O100" i="5"/>
  <c r="N100" i="5"/>
  <c r="M100" i="5"/>
  <c r="L100" i="5"/>
  <c r="K100" i="5"/>
  <c r="J100" i="5"/>
  <c r="I100" i="5"/>
  <c r="H100" i="5"/>
  <c r="G100" i="5"/>
  <c r="AF92" i="5"/>
  <c r="AF218" i="5" s="1"/>
  <c r="AE92" i="5"/>
  <c r="AE218" i="5" s="1"/>
  <c r="AD92" i="5"/>
  <c r="AD218" i="5" s="1"/>
  <c r="AC92" i="5"/>
  <c r="AC218" i="5" s="1"/>
  <c r="AB92" i="5"/>
  <c r="AB218" i="5" s="1"/>
  <c r="AA92" i="5"/>
  <c r="AA218" i="5" s="1"/>
  <c r="Z92" i="5"/>
  <c r="Z218" i="5" s="1"/>
  <c r="Y92" i="5"/>
  <c r="Y218" i="5" s="1"/>
  <c r="X92" i="5"/>
  <c r="X218" i="5" s="1"/>
  <c r="W92" i="5"/>
  <c r="W218" i="5" s="1"/>
  <c r="V92" i="5"/>
  <c r="V218" i="5" s="1"/>
  <c r="U92" i="5"/>
  <c r="U218" i="5" s="1"/>
  <c r="T92" i="5"/>
  <c r="T218" i="5" s="1"/>
  <c r="S92" i="5"/>
  <c r="S218" i="5" s="1"/>
  <c r="R92" i="5"/>
  <c r="R218" i="5" s="1"/>
  <c r="Q92" i="5"/>
  <c r="Q218" i="5" s="1"/>
  <c r="P92" i="5"/>
  <c r="P218" i="5" s="1"/>
  <c r="O92" i="5"/>
  <c r="O218" i="5" s="1"/>
  <c r="N92" i="5"/>
  <c r="N218" i="5" s="1"/>
  <c r="M92" i="5"/>
  <c r="M218" i="5" s="1"/>
  <c r="L92" i="5"/>
  <c r="L218" i="5" s="1"/>
  <c r="K92" i="5"/>
  <c r="K218" i="5" s="1"/>
  <c r="J92" i="5"/>
  <c r="J218" i="5" s="1"/>
  <c r="I92" i="5"/>
  <c r="I218" i="5" s="1"/>
  <c r="H92" i="5"/>
  <c r="H218" i="5" s="1"/>
  <c r="G92" i="5"/>
  <c r="G218" i="5" s="1"/>
  <c r="AF74" i="2" l="1"/>
  <c r="AE123" i="3" l="1"/>
  <c r="AD123" i="3"/>
  <c r="AC123" i="3"/>
  <c r="AB123" i="3"/>
  <c r="AA123" i="3"/>
  <c r="Z123" i="3"/>
  <c r="Y123" i="3"/>
  <c r="X123" i="3"/>
  <c r="W123" i="3"/>
  <c r="V123" i="3"/>
  <c r="U123" i="3"/>
  <c r="T123" i="3"/>
  <c r="S123" i="3"/>
  <c r="R123" i="3"/>
  <c r="Q123" i="3"/>
  <c r="P123" i="3"/>
  <c r="O123" i="3"/>
  <c r="N123" i="3"/>
  <c r="M123" i="3"/>
  <c r="L123" i="3"/>
  <c r="K123" i="3"/>
  <c r="J123" i="3"/>
  <c r="I123" i="3"/>
  <c r="H123" i="3"/>
  <c r="G123" i="3"/>
  <c r="AE122" i="3"/>
  <c r="AD122" i="3"/>
  <c r="AC122" i="3"/>
  <c r="AB122" i="3"/>
  <c r="AA122" i="3"/>
  <c r="Z122" i="3"/>
  <c r="Y122" i="3"/>
  <c r="X122" i="3"/>
  <c r="W122" i="3"/>
  <c r="V122" i="3"/>
  <c r="U122" i="3"/>
  <c r="T122" i="3"/>
  <c r="S122" i="3"/>
  <c r="R122" i="3"/>
  <c r="Q122" i="3"/>
  <c r="P122" i="3"/>
  <c r="O122" i="3"/>
  <c r="N122" i="3"/>
  <c r="M122" i="3"/>
  <c r="L122" i="3"/>
  <c r="K122" i="3"/>
  <c r="J122" i="3"/>
  <c r="I122" i="3"/>
  <c r="H122" i="3"/>
  <c r="G122" i="3"/>
  <c r="AE121" i="3"/>
  <c r="AD121" i="3"/>
  <c r="AC121" i="3"/>
  <c r="AB121" i="3"/>
  <c r="AA121" i="3"/>
  <c r="Z121" i="3"/>
  <c r="Y121" i="3"/>
  <c r="X121" i="3"/>
  <c r="W121" i="3"/>
  <c r="V121" i="3"/>
  <c r="U121" i="3"/>
  <c r="T121" i="3"/>
  <c r="S121" i="3"/>
  <c r="R121" i="3"/>
  <c r="Q121" i="3"/>
  <c r="P121" i="3"/>
  <c r="O121" i="3"/>
  <c r="N121" i="3"/>
  <c r="M121" i="3"/>
  <c r="L121" i="3"/>
  <c r="K121" i="3"/>
  <c r="J121" i="3"/>
  <c r="I121" i="3"/>
  <c r="H121" i="3"/>
  <c r="G121" i="3"/>
  <c r="AE119" i="3"/>
  <c r="AD119" i="3"/>
  <c r="AC119" i="3"/>
  <c r="AB119" i="3"/>
  <c r="AA119" i="3"/>
  <c r="Z119" i="3"/>
  <c r="Y119" i="3"/>
  <c r="X119" i="3"/>
  <c r="W119" i="3"/>
  <c r="V119" i="3"/>
  <c r="U119" i="3"/>
  <c r="T119" i="3"/>
  <c r="S119" i="3"/>
  <c r="R119" i="3"/>
  <c r="Q119" i="3"/>
  <c r="P119" i="3"/>
  <c r="O119" i="3"/>
  <c r="N119" i="3"/>
  <c r="M119" i="3"/>
  <c r="L119" i="3"/>
  <c r="K119" i="3"/>
  <c r="J119" i="3"/>
  <c r="I119" i="3"/>
  <c r="H119" i="3"/>
  <c r="G119" i="3"/>
  <c r="AE118" i="3"/>
  <c r="AD118" i="3"/>
  <c r="AC118" i="3"/>
  <c r="AB118" i="3"/>
  <c r="AA118" i="3"/>
  <c r="Z118" i="3"/>
  <c r="Y118" i="3"/>
  <c r="X118" i="3"/>
  <c r="W118" i="3"/>
  <c r="V118" i="3"/>
  <c r="U118" i="3"/>
  <c r="T118" i="3"/>
  <c r="S118" i="3"/>
  <c r="R118" i="3"/>
  <c r="Q118" i="3"/>
  <c r="P118" i="3"/>
  <c r="O118" i="3"/>
  <c r="N118" i="3"/>
  <c r="M118" i="3"/>
  <c r="L118" i="3"/>
  <c r="K118" i="3"/>
  <c r="J118" i="3"/>
  <c r="I118" i="3"/>
  <c r="H118" i="3"/>
  <c r="G118" i="3"/>
  <c r="AE117" i="3"/>
  <c r="AD117" i="3"/>
  <c r="AC117" i="3"/>
  <c r="AB117" i="3"/>
  <c r="AA117" i="3"/>
  <c r="Z117" i="3"/>
  <c r="Y117" i="3"/>
  <c r="X117" i="3"/>
  <c r="W117" i="3"/>
  <c r="V117" i="3"/>
  <c r="U117" i="3"/>
  <c r="T117" i="3"/>
  <c r="S117" i="3"/>
  <c r="R117" i="3"/>
  <c r="Q117" i="3"/>
  <c r="P117" i="3"/>
  <c r="O117" i="3"/>
  <c r="N117" i="3"/>
  <c r="M117" i="3"/>
  <c r="L117" i="3"/>
  <c r="K117" i="3"/>
  <c r="J117" i="3"/>
  <c r="I117" i="3"/>
  <c r="H117" i="3"/>
  <c r="G117" i="3"/>
  <c r="AE115" i="3"/>
  <c r="AE67" i="2" s="1"/>
  <c r="AD115" i="3"/>
  <c r="AD67" i="2" s="1"/>
  <c r="AD9" i="2" s="1"/>
  <c r="AC115" i="3"/>
  <c r="AC67" i="2" s="1"/>
  <c r="AC9" i="2" s="1"/>
  <c r="AB115" i="3"/>
  <c r="AB67" i="2" s="1"/>
  <c r="AB9" i="2" s="1"/>
  <c r="AA115" i="3"/>
  <c r="AA67" i="2" s="1"/>
  <c r="AA9" i="2" s="1"/>
  <c r="Z115" i="3"/>
  <c r="Z67" i="2" s="1"/>
  <c r="Z9" i="2" s="1"/>
  <c r="Y115" i="3"/>
  <c r="Y67" i="2" s="1"/>
  <c r="Y9" i="2" s="1"/>
  <c r="X115" i="3"/>
  <c r="X67" i="2" s="1"/>
  <c r="X9" i="2" s="1"/>
  <c r="W115" i="3"/>
  <c r="W67" i="2" s="1"/>
  <c r="W9" i="2" s="1"/>
  <c r="V115" i="3"/>
  <c r="V67" i="2" s="1"/>
  <c r="V9" i="2" s="1"/>
  <c r="U115" i="3"/>
  <c r="U67" i="2" s="1"/>
  <c r="U9" i="2" s="1"/>
  <c r="T115" i="3"/>
  <c r="T67" i="2" s="1"/>
  <c r="T9" i="2" s="1"/>
  <c r="S115" i="3"/>
  <c r="S67" i="2" s="1"/>
  <c r="S9" i="2" s="1"/>
  <c r="R115" i="3"/>
  <c r="R67" i="2" s="1"/>
  <c r="R9" i="2" s="1"/>
  <c r="Q115" i="3"/>
  <c r="Q67" i="2" s="1"/>
  <c r="Q9" i="2" s="1"/>
  <c r="P115" i="3"/>
  <c r="P67" i="2" s="1"/>
  <c r="P9" i="2" s="1"/>
  <c r="O115" i="3"/>
  <c r="O67" i="2" s="1"/>
  <c r="O9" i="2" s="1"/>
  <c r="N115" i="3"/>
  <c r="N67" i="2" s="1"/>
  <c r="N9" i="2" s="1"/>
  <c r="M115" i="3"/>
  <c r="M67" i="2" s="1"/>
  <c r="M9" i="2" s="1"/>
  <c r="L115" i="3"/>
  <c r="L67" i="2" s="1"/>
  <c r="L9" i="2" s="1"/>
  <c r="K115" i="3"/>
  <c r="K67" i="2" s="1"/>
  <c r="K9" i="2" s="1"/>
  <c r="J115" i="3"/>
  <c r="J67" i="2" s="1"/>
  <c r="J9" i="2" s="1"/>
  <c r="I115" i="3"/>
  <c r="I67" i="2" s="1"/>
  <c r="I9" i="2" s="1"/>
  <c r="H115" i="3"/>
  <c r="H67" i="2" s="1"/>
  <c r="H9" i="2" s="1"/>
  <c r="G115" i="3"/>
  <c r="G67" i="2" s="1"/>
  <c r="G9" i="2" s="1"/>
  <c r="AE113" i="3"/>
  <c r="AE61" i="2" s="1"/>
  <c r="AD113" i="3"/>
  <c r="AD61" i="2" s="1"/>
  <c r="AC113" i="3"/>
  <c r="AC61" i="2" s="1"/>
  <c r="AB113" i="3"/>
  <c r="AB61" i="2" s="1"/>
  <c r="AA113" i="3"/>
  <c r="AA61" i="2" s="1"/>
  <c r="Z113" i="3"/>
  <c r="Z61" i="2" s="1"/>
  <c r="Y113" i="3"/>
  <c r="Y61" i="2" s="1"/>
  <c r="X113" i="3"/>
  <c r="X61" i="2" s="1"/>
  <c r="W113" i="3"/>
  <c r="W61" i="2" s="1"/>
  <c r="V113" i="3"/>
  <c r="V61" i="2" s="1"/>
  <c r="U113" i="3"/>
  <c r="U61" i="2" s="1"/>
  <c r="T113" i="3"/>
  <c r="T61" i="2" s="1"/>
  <c r="S113" i="3"/>
  <c r="S61" i="2" s="1"/>
  <c r="R113" i="3"/>
  <c r="R61" i="2" s="1"/>
  <c r="Q113" i="3"/>
  <c r="Q61" i="2" s="1"/>
  <c r="P113" i="3"/>
  <c r="P61" i="2" s="1"/>
  <c r="O113" i="3"/>
  <c r="O61" i="2" s="1"/>
  <c r="N113" i="3"/>
  <c r="N61" i="2" s="1"/>
  <c r="M113" i="3"/>
  <c r="M61" i="2" s="1"/>
  <c r="L113" i="3"/>
  <c r="L61" i="2" s="1"/>
  <c r="K113" i="3"/>
  <c r="K61" i="2" s="1"/>
  <c r="J113" i="3"/>
  <c r="J61" i="2" s="1"/>
  <c r="I113" i="3"/>
  <c r="I61" i="2" s="1"/>
  <c r="H113" i="3"/>
  <c r="H61" i="2" s="1"/>
  <c r="G113" i="3"/>
  <c r="G61" i="2" s="1"/>
  <c r="AE112" i="3"/>
  <c r="AE60" i="2" s="1"/>
  <c r="AD112" i="3"/>
  <c r="AD60" i="2" s="1"/>
  <c r="AC112" i="3"/>
  <c r="AC60" i="2" s="1"/>
  <c r="AB112" i="3"/>
  <c r="AB60" i="2" s="1"/>
  <c r="AA112" i="3"/>
  <c r="AA60" i="2" s="1"/>
  <c r="Z112" i="3"/>
  <c r="Z60" i="2" s="1"/>
  <c r="Y112" i="3"/>
  <c r="Y60" i="2" s="1"/>
  <c r="X112" i="3"/>
  <c r="X60" i="2" s="1"/>
  <c r="W112" i="3"/>
  <c r="W60" i="2" s="1"/>
  <c r="V112" i="3"/>
  <c r="V60" i="2" s="1"/>
  <c r="U112" i="3"/>
  <c r="U60" i="2" s="1"/>
  <c r="T112" i="3"/>
  <c r="T60" i="2" s="1"/>
  <c r="S112" i="3"/>
  <c r="S60" i="2" s="1"/>
  <c r="R112" i="3"/>
  <c r="R60" i="2" s="1"/>
  <c r="Q112" i="3"/>
  <c r="Q60" i="2" s="1"/>
  <c r="P112" i="3"/>
  <c r="P60" i="2" s="1"/>
  <c r="O112" i="3"/>
  <c r="O60" i="2" s="1"/>
  <c r="N112" i="3"/>
  <c r="N60" i="2" s="1"/>
  <c r="M112" i="3"/>
  <c r="M60" i="2" s="1"/>
  <c r="L112" i="3"/>
  <c r="L60" i="2" s="1"/>
  <c r="K112" i="3"/>
  <c r="K60" i="2" s="1"/>
  <c r="J112" i="3"/>
  <c r="J60" i="2" s="1"/>
  <c r="I112" i="3"/>
  <c r="I60" i="2" s="1"/>
  <c r="H112" i="3"/>
  <c r="H60" i="2" s="1"/>
  <c r="G112" i="3"/>
  <c r="G60" i="2" s="1"/>
  <c r="AE111" i="3"/>
  <c r="AE59" i="2" s="1"/>
  <c r="AD111" i="3"/>
  <c r="AD59" i="2" s="1"/>
  <c r="AC111" i="3"/>
  <c r="AC59" i="2" s="1"/>
  <c r="AB111" i="3"/>
  <c r="AB59" i="2" s="1"/>
  <c r="AA111" i="3"/>
  <c r="AA59" i="2" s="1"/>
  <c r="Z111" i="3"/>
  <c r="Z59" i="2" s="1"/>
  <c r="Y111" i="3"/>
  <c r="Y59" i="2" s="1"/>
  <c r="X111" i="3"/>
  <c r="X59" i="2" s="1"/>
  <c r="W111" i="3"/>
  <c r="W59" i="2" s="1"/>
  <c r="V111" i="3"/>
  <c r="V59" i="2" s="1"/>
  <c r="U111" i="3"/>
  <c r="U59" i="2" s="1"/>
  <c r="T111" i="3"/>
  <c r="T59" i="2" s="1"/>
  <c r="S111" i="3"/>
  <c r="S59" i="2" s="1"/>
  <c r="R111" i="3"/>
  <c r="R59" i="2" s="1"/>
  <c r="Q111" i="3"/>
  <c r="Q59" i="2" s="1"/>
  <c r="P111" i="3"/>
  <c r="P59" i="2" s="1"/>
  <c r="O111" i="3"/>
  <c r="O59" i="2" s="1"/>
  <c r="N111" i="3"/>
  <c r="N59" i="2" s="1"/>
  <c r="M111" i="3"/>
  <c r="M59" i="2" s="1"/>
  <c r="L111" i="3"/>
  <c r="L59" i="2" s="1"/>
  <c r="K111" i="3"/>
  <c r="K59" i="2" s="1"/>
  <c r="J111" i="3"/>
  <c r="J59" i="2" s="1"/>
  <c r="I111" i="3"/>
  <c r="I59" i="2" s="1"/>
  <c r="H111" i="3"/>
  <c r="H59" i="2" s="1"/>
  <c r="G111" i="3"/>
  <c r="G59" i="2" s="1"/>
  <c r="AE110" i="3"/>
  <c r="AE58" i="2" s="1"/>
  <c r="AD110" i="3"/>
  <c r="AD58" i="2" s="1"/>
  <c r="AC110" i="3"/>
  <c r="AC58" i="2" s="1"/>
  <c r="AB110" i="3"/>
  <c r="AB58" i="2" s="1"/>
  <c r="AA110" i="3"/>
  <c r="AA58" i="2" s="1"/>
  <c r="Z110" i="3"/>
  <c r="Z58" i="2" s="1"/>
  <c r="Y110" i="3"/>
  <c r="Y58" i="2" s="1"/>
  <c r="X110" i="3"/>
  <c r="X58" i="2" s="1"/>
  <c r="W110" i="3"/>
  <c r="W58" i="2" s="1"/>
  <c r="V110" i="3"/>
  <c r="V58" i="2" s="1"/>
  <c r="U110" i="3"/>
  <c r="U58" i="2" s="1"/>
  <c r="T110" i="3"/>
  <c r="T58" i="2" s="1"/>
  <c r="S110" i="3"/>
  <c r="S58" i="2" s="1"/>
  <c r="R110" i="3"/>
  <c r="R58" i="2" s="1"/>
  <c r="Q110" i="3"/>
  <c r="Q58" i="2" s="1"/>
  <c r="P110" i="3"/>
  <c r="P58" i="2" s="1"/>
  <c r="O110" i="3"/>
  <c r="O58" i="2" s="1"/>
  <c r="N110" i="3"/>
  <c r="N58" i="2" s="1"/>
  <c r="M110" i="3"/>
  <c r="M58" i="2" s="1"/>
  <c r="L110" i="3"/>
  <c r="L58" i="2" s="1"/>
  <c r="K110" i="3"/>
  <c r="K58" i="2" s="1"/>
  <c r="J110" i="3"/>
  <c r="J58" i="2" s="1"/>
  <c r="I110" i="3"/>
  <c r="I58" i="2" s="1"/>
  <c r="H110" i="3"/>
  <c r="H58" i="2" s="1"/>
  <c r="G110" i="3"/>
  <c r="G58" i="2" s="1"/>
  <c r="AE109" i="3"/>
  <c r="AE57" i="2" s="1"/>
  <c r="AD109" i="3"/>
  <c r="AD57" i="2" s="1"/>
  <c r="AC109" i="3"/>
  <c r="AC57" i="2" s="1"/>
  <c r="AB109" i="3"/>
  <c r="AB57" i="2" s="1"/>
  <c r="AA109" i="3"/>
  <c r="AA57" i="2" s="1"/>
  <c r="Z109" i="3"/>
  <c r="Z57" i="2" s="1"/>
  <c r="Y109" i="3"/>
  <c r="Y57" i="2" s="1"/>
  <c r="X109" i="3"/>
  <c r="X57" i="2" s="1"/>
  <c r="W109" i="3"/>
  <c r="W57" i="2" s="1"/>
  <c r="V109" i="3"/>
  <c r="V57" i="2" s="1"/>
  <c r="U109" i="3"/>
  <c r="U57" i="2" s="1"/>
  <c r="T109" i="3"/>
  <c r="T57" i="2" s="1"/>
  <c r="S109" i="3"/>
  <c r="S57" i="2" s="1"/>
  <c r="R109" i="3"/>
  <c r="R57" i="2" s="1"/>
  <c r="Q109" i="3"/>
  <c r="Q57" i="2" s="1"/>
  <c r="P109" i="3"/>
  <c r="P57" i="2" s="1"/>
  <c r="O109" i="3"/>
  <c r="O57" i="2" s="1"/>
  <c r="N109" i="3"/>
  <c r="N57" i="2" s="1"/>
  <c r="M109" i="3"/>
  <c r="M57" i="2" s="1"/>
  <c r="L109" i="3"/>
  <c r="L57" i="2" s="1"/>
  <c r="K109" i="3"/>
  <c r="K57" i="2" s="1"/>
  <c r="J109" i="3"/>
  <c r="J57" i="2" s="1"/>
  <c r="I109" i="3"/>
  <c r="I57" i="2" s="1"/>
  <c r="H109" i="3"/>
  <c r="H57" i="2" s="1"/>
  <c r="G109" i="3"/>
  <c r="G57" i="2" s="1"/>
  <c r="AE108" i="3"/>
  <c r="AE56" i="2" s="1"/>
  <c r="AD108" i="3"/>
  <c r="AD56" i="2" s="1"/>
  <c r="AC108" i="3"/>
  <c r="AC56" i="2" s="1"/>
  <c r="AB108" i="3"/>
  <c r="AB56" i="2" s="1"/>
  <c r="AA108" i="3"/>
  <c r="AA56" i="2" s="1"/>
  <c r="Z108" i="3"/>
  <c r="Z56" i="2" s="1"/>
  <c r="Y108" i="3"/>
  <c r="Y56" i="2" s="1"/>
  <c r="X108" i="3"/>
  <c r="X56" i="2" s="1"/>
  <c r="W108" i="3"/>
  <c r="W56" i="2" s="1"/>
  <c r="V108" i="3"/>
  <c r="V56" i="2" s="1"/>
  <c r="U108" i="3"/>
  <c r="U56" i="2" s="1"/>
  <c r="T108" i="3"/>
  <c r="T56" i="2" s="1"/>
  <c r="S108" i="3"/>
  <c r="S56" i="2" s="1"/>
  <c r="R108" i="3"/>
  <c r="R56" i="2" s="1"/>
  <c r="Q108" i="3"/>
  <c r="Q56" i="2" s="1"/>
  <c r="P108" i="3"/>
  <c r="P56" i="2" s="1"/>
  <c r="O108" i="3"/>
  <c r="O56" i="2" s="1"/>
  <c r="N108" i="3"/>
  <c r="N56" i="2" s="1"/>
  <c r="M108" i="3"/>
  <c r="M56" i="2" s="1"/>
  <c r="L108" i="3"/>
  <c r="L56" i="2" s="1"/>
  <c r="K108" i="3"/>
  <c r="K56" i="2" s="1"/>
  <c r="J108" i="3"/>
  <c r="J56" i="2" s="1"/>
  <c r="I108" i="3"/>
  <c r="I56" i="2" s="1"/>
  <c r="H108" i="3"/>
  <c r="H56" i="2" s="1"/>
  <c r="G108" i="3"/>
  <c r="G56" i="2" s="1"/>
  <c r="AE107" i="3"/>
  <c r="AE55" i="2" s="1"/>
  <c r="AD107" i="3"/>
  <c r="AD55" i="2" s="1"/>
  <c r="AC107" i="3"/>
  <c r="AC55" i="2" s="1"/>
  <c r="AB107" i="3"/>
  <c r="AB55" i="2" s="1"/>
  <c r="AA107" i="3"/>
  <c r="AA55" i="2" s="1"/>
  <c r="Z107" i="3"/>
  <c r="Z55" i="2" s="1"/>
  <c r="Y107" i="3"/>
  <c r="Y55" i="2" s="1"/>
  <c r="X107" i="3"/>
  <c r="X55" i="2" s="1"/>
  <c r="W107" i="3"/>
  <c r="W55" i="2" s="1"/>
  <c r="V107" i="3"/>
  <c r="V55" i="2" s="1"/>
  <c r="U107" i="3"/>
  <c r="U55" i="2" s="1"/>
  <c r="T107" i="3"/>
  <c r="T55" i="2" s="1"/>
  <c r="S107" i="3"/>
  <c r="S55" i="2" s="1"/>
  <c r="R107" i="3"/>
  <c r="R55" i="2" s="1"/>
  <c r="Q107" i="3"/>
  <c r="Q55" i="2" s="1"/>
  <c r="P107" i="3"/>
  <c r="P55" i="2" s="1"/>
  <c r="O107" i="3"/>
  <c r="O55" i="2" s="1"/>
  <c r="N107" i="3"/>
  <c r="N55" i="2" s="1"/>
  <c r="M107" i="3"/>
  <c r="M55" i="2" s="1"/>
  <c r="L107" i="3"/>
  <c r="L55" i="2" s="1"/>
  <c r="K107" i="3"/>
  <c r="K55" i="2" s="1"/>
  <c r="J107" i="3"/>
  <c r="J55" i="2" s="1"/>
  <c r="I107" i="3"/>
  <c r="I55" i="2" s="1"/>
  <c r="H107" i="3"/>
  <c r="H55" i="2" s="1"/>
  <c r="G107" i="3"/>
  <c r="G55" i="2" s="1"/>
  <c r="AE106" i="3"/>
  <c r="AE54" i="2" s="1"/>
  <c r="AD106" i="3"/>
  <c r="AD54" i="2" s="1"/>
  <c r="AC106" i="3"/>
  <c r="AC54" i="2" s="1"/>
  <c r="AB106" i="3"/>
  <c r="AB54" i="2" s="1"/>
  <c r="AA106" i="3"/>
  <c r="AA54" i="2" s="1"/>
  <c r="Z106" i="3"/>
  <c r="Z54" i="2" s="1"/>
  <c r="Y106" i="3"/>
  <c r="Y54" i="2" s="1"/>
  <c r="X106" i="3"/>
  <c r="X54" i="2" s="1"/>
  <c r="W106" i="3"/>
  <c r="W54" i="2" s="1"/>
  <c r="V106" i="3"/>
  <c r="V54" i="2" s="1"/>
  <c r="U106" i="3"/>
  <c r="U54" i="2" s="1"/>
  <c r="T106" i="3"/>
  <c r="T54" i="2" s="1"/>
  <c r="S106" i="3"/>
  <c r="S54" i="2" s="1"/>
  <c r="R106" i="3"/>
  <c r="R54" i="2" s="1"/>
  <c r="Q106" i="3"/>
  <c r="Q54" i="2" s="1"/>
  <c r="P106" i="3"/>
  <c r="P54" i="2" s="1"/>
  <c r="O106" i="3"/>
  <c r="O54" i="2" s="1"/>
  <c r="N106" i="3"/>
  <c r="N54" i="2" s="1"/>
  <c r="M106" i="3"/>
  <c r="M54" i="2" s="1"/>
  <c r="L106" i="3"/>
  <c r="L54" i="2" s="1"/>
  <c r="K106" i="3"/>
  <c r="K54" i="2" s="1"/>
  <c r="J106" i="3"/>
  <c r="J54" i="2" s="1"/>
  <c r="I106" i="3"/>
  <c r="I54" i="2" s="1"/>
  <c r="H106" i="3"/>
  <c r="H54" i="2" s="1"/>
  <c r="G106" i="3"/>
  <c r="G54" i="2" s="1"/>
  <c r="AE105" i="3"/>
  <c r="AE53" i="2" s="1"/>
  <c r="AD105" i="3"/>
  <c r="AD53" i="2" s="1"/>
  <c r="AC105" i="3"/>
  <c r="AC53" i="2" s="1"/>
  <c r="AB105" i="3"/>
  <c r="AB53" i="2" s="1"/>
  <c r="AA105" i="3"/>
  <c r="AA53" i="2" s="1"/>
  <c r="Z105" i="3"/>
  <c r="Z53" i="2" s="1"/>
  <c r="Y105" i="3"/>
  <c r="Y53" i="2" s="1"/>
  <c r="X105" i="3"/>
  <c r="X53" i="2" s="1"/>
  <c r="W105" i="3"/>
  <c r="W53" i="2" s="1"/>
  <c r="V105" i="3"/>
  <c r="V53" i="2" s="1"/>
  <c r="U105" i="3"/>
  <c r="U53" i="2" s="1"/>
  <c r="T105" i="3"/>
  <c r="T53" i="2" s="1"/>
  <c r="S105" i="3"/>
  <c r="S53" i="2" s="1"/>
  <c r="R105" i="3"/>
  <c r="R53" i="2" s="1"/>
  <c r="Q105" i="3"/>
  <c r="Q53" i="2" s="1"/>
  <c r="P105" i="3"/>
  <c r="P53" i="2" s="1"/>
  <c r="O105" i="3"/>
  <c r="O53" i="2" s="1"/>
  <c r="N105" i="3"/>
  <c r="N53" i="2" s="1"/>
  <c r="M105" i="3"/>
  <c r="M53" i="2" s="1"/>
  <c r="L105" i="3"/>
  <c r="L53" i="2" s="1"/>
  <c r="K105" i="3"/>
  <c r="K53" i="2" s="1"/>
  <c r="J105" i="3"/>
  <c r="J53" i="2" s="1"/>
  <c r="I105" i="3"/>
  <c r="I53" i="2" s="1"/>
  <c r="H105" i="3"/>
  <c r="H53" i="2" s="1"/>
  <c r="G105" i="3"/>
  <c r="G53" i="2" s="1"/>
  <c r="AE104" i="3"/>
  <c r="AE52" i="2" s="1"/>
  <c r="AD104" i="3"/>
  <c r="AD52" i="2" s="1"/>
  <c r="AC104" i="3"/>
  <c r="AC52" i="2" s="1"/>
  <c r="AB104" i="3"/>
  <c r="AB52" i="2" s="1"/>
  <c r="AA104" i="3"/>
  <c r="AA52" i="2" s="1"/>
  <c r="Z104" i="3"/>
  <c r="Z52" i="2" s="1"/>
  <c r="Y104" i="3"/>
  <c r="Y52" i="2" s="1"/>
  <c r="X104" i="3"/>
  <c r="X52" i="2" s="1"/>
  <c r="W104" i="3"/>
  <c r="W52" i="2" s="1"/>
  <c r="V104" i="3"/>
  <c r="V52" i="2" s="1"/>
  <c r="U104" i="3"/>
  <c r="U52" i="2" s="1"/>
  <c r="T104" i="3"/>
  <c r="T52" i="2" s="1"/>
  <c r="S104" i="3"/>
  <c r="S52" i="2" s="1"/>
  <c r="R104" i="3"/>
  <c r="R52" i="2" s="1"/>
  <c r="Q104" i="3"/>
  <c r="Q52" i="2" s="1"/>
  <c r="P104" i="3"/>
  <c r="P52" i="2" s="1"/>
  <c r="O104" i="3"/>
  <c r="O52" i="2" s="1"/>
  <c r="N104" i="3"/>
  <c r="N52" i="2" s="1"/>
  <c r="M104" i="3"/>
  <c r="M52" i="2" s="1"/>
  <c r="L104" i="3"/>
  <c r="L52" i="2" s="1"/>
  <c r="K104" i="3"/>
  <c r="K52" i="2" s="1"/>
  <c r="J104" i="3"/>
  <c r="J52" i="2" s="1"/>
  <c r="I104" i="3"/>
  <c r="I52" i="2" s="1"/>
  <c r="H104" i="3"/>
  <c r="H52" i="2" s="1"/>
  <c r="G104" i="3"/>
  <c r="G52" i="2" s="1"/>
  <c r="AE103" i="3"/>
  <c r="AE51" i="2" s="1"/>
  <c r="AD103" i="3"/>
  <c r="AD51" i="2" s="1"/>
  <c r="AC103" i="3"/>
  <c r="AC51" i="2" s="1"/>
  <c r="AB103" i="3"/>
  <c r="AB51" i="2" s="1"/>
  <c r="AA103" i="3"/>
  <c r="AA51" i="2" s="1"/>
  <c r="Z103" i="3"/>
  <c r="Z51" i="2" s="1"/>
  <c r="Y103" i="3"/>
  <c r="Y51" i="2" s="1"/>
  <c r="X103" i="3"/>
  <c r="X51" i="2" s="1"/>
  <c r="W103" i="3"/>
  <c r="W51" i="2" s="1"/>
  <c r="V103" i="3"/>
  <c r="V51" i="2" s="1"/>
  <c r="U103" i="3"/>
  <c r="U51" i="2" s="1"/>
  <c r="T103" i="3"/>
  <c r="T51" i="2" s="1"/>
  <c r="S103" i="3"/>
  <c r="S51" i="2" s="1"/>
  <c r="R103" i="3"/>
  <c r="R51" i="2" s="1"/>
  <c r="Q103" i="3"/>
  <c r="Q51" i="2" s="1"/>
  <c r="P103" i="3"/>
  <c r="P51" i="2" s="1"/>
  <c r="O103" i="3"/>
  <c r="O51" i="2" s="1"/>
  <c r="N103" i="3"/>
  <c r="N51" i="2" s="1"/>
  <c r="M103" i="3"/>
  <c r="M51" i="2" s="1"/>
  <c r="L103" i="3"/>
  <c r="L51" i="2" s="1"/>
  <c r="K103" i="3"/>
  <c r="K51" i="2" s="1"/>
  <c r="J103" i="3"/>
  <c r="J51" i="2" s="1"/>
  <c r="I103" i="3"/>
  <c r="I51" i="2" s="1"/>
  <c r="H103" i="3"/>
  <c r="H51" i="2" s="1"/>
  <c r="G103" i="3"/>
  <c r="G51" i="2" s="1"/>
  <c r="AE102" i="3"/>
  <c r="AE50" i="2" s="1"/>
  <c r="AD102" i="3"/>
  <c r="AD50" i="2" s="1"/>
  <c r="AC102" i="3"/>
  <c r="AC50" i="2" s="1"/>
  <c r="AB102" i="3"/>
  <c r="AB50" i="2" s="1"/>
  <c r="AA102" i="3"/>
  <c r="AA50" i="2" s="1"/>
  <c r="Z102" i="3"/>
  <c r="Z50" i="2" s="1"/>
  <c r="Y102" i="3"/>
  <c r="Y50" i="2" s="1"/>
  <c r="X102" i="3"/>
  <c r="X50" i="2" s="1"/>
  <c r="W102" i="3"/>
  <c r="W50" i="2" s="1"/>
  <c r="V102" i="3"/>
  <c r="V50" i="2" s="1"/>
  <c r="U102" i="3"/>
  <c r="U50" i="2" s="1"/>
  <c r="T102" i="3"/>
  <c r="T50" i="2" s="1"/>
  <c r="S102" i="3"/>
  <c r="S50" i="2" s="1"/>
  <c r="R102" i="3"/>
  <c r="R50" i="2" s="1"/>
  <c r="Q102" i="3"/>
  <c r="Q50" i="2" s="1"/>
  <c r="P102" i="3"/>
  <c r="P50" i="2" s="1"/>
  <c r="O102" i="3"/>
  <c r="O50" i="2" s="1"/>
  <c r="N102" i="3"/>
  <c r="N50" i="2" s="1"/>
  <c r="M102" i="3"/>
  <c r="M50" i="2" s="1"/>
  <c r="L102" i="3"/>
  <c r="L50" i="2" s="1"/>
  <c r="K102" i="3"/>
  <c r="K50" i="2" s="1"/>
  <c r="J102" i="3"/>
  <c r="J50" i="2" s="1"/>
  <c r="I102" i="3"/>
  <c r="I50" i="2" s="1"/>
  <c r="H102" i="3"/>
  <c r="H50" i="2" s="1"/>
  <c r="G102" i="3"/>
  <c r="G50" i="2" s="1"/>
  <c r="AE101" i="3"/>
  <c r="AE49" i="2" s="1"/>
  <c r="AD101" i="3"/>
  <c r="AD49" i="2" s="1"/>
  <c r="AC101" i="3"/>
  <c r="AC49" i="2" s="1"/>
  <c r="AB101" i="3"/>
  <c r="AB49" i="2" s="1"/>
  <c r="AA101" i="3"/>
  <c r="AA49" i="2" s="1"/>
  <c r="Z101" i="3"/>
  <c r="Z49" i="2" s="1"/>
  <c r="Y101" i="3"/>
  <c r="Y49" i="2" s="1"/>
  <c r="X101" i="3"/>
  <c r="X49" i="2" s="1"/>
  <c r="W101" i="3"/>
  <c r="W49" i="2" s="1"/>
  <c r="V101" i="3"/>
  <c r="V49" i="2" s="1"/>
  <c r="U101" i="3"/>
  <c r="U49" i="2" s="1"/>
  <c r="T101" i="3"/>
  <c r="T49" i="2" s="1"/>
  <c r="S101" i="3"/>
  <c r="S49" i="2" s="1"/>
  <c r="R101" i="3"/>
  <c r="R49" i="2" s="1"/>
  <c r="Q101" i="3"/>
  <c r="Q49" i="2" s="1"/>
  <c r="P101" i="3"/>
  <c r="P49" i="2" s="1"/>
  <c r="O101" i="3"/>
  <c r="O49" i="2" s="1"/>
  <c r="N101" i="3"/>
  <c r="N49" i="2" s="1"/>
  <c r="M101" i="3"/>
  <c r="M49" i="2" s="1"/>
  <c r="L101" i="3"/>
  <c r="L49" i="2" s="1"/>
  <c r="K101" i="3"/>
  <c r="K49" i="2" s="1"/>
  <c r="J101" i="3"/>
  <c r="J49" i="2" s="1"/>
  <c r="I101" i="3"/>
  <c r="I49" i="2" s="1"/>
  <c r="H101" i="3"/>
  <c r="H49" i="2" s="1"/>
  <c r="G101" i="3"/>
  <c r="G49" i="2" s="1"/>
  <c r="AE100" i="3"/>
  <c r="AE48" i="2" s="1"/>
  <c r="AD100" i="3"/>
  <c r="AD48" i="2" s="1"/>
  <c r="AC100" i="3"/>
  <c r="AC48" i="2" s="1"/>
  <c r="AB100" i="3"/>
  <c r="AB48" i="2" s="1"/>
  <c r="AA100" i="3"/>
  <c r="AA48" i="2" s="1"/>
  <c r="Z100" i="3"/>
  <c r="Z48" i="2" s="1"/>
  <c r="Y100" i="3"/>
  <c r="Y48" i="2" s="1"/>
  <c r="X100" i="3"/>
  <c r="X48" i="2" s="1"/>
  <c r="W100" i="3"/>
  <c r="W48" i="2" s="1"/>
  <c r="V100" i="3"/>
  <c r="V48" i="2" s="1"/>
  <c r="U100" i="3"/>
  <c r="U48" i="2" s="1"/>
  <c r="T100" i="3"/>
  <c r="T48" i="2" s="1"/>
  <c r="S100" i="3"/>
  <c r="S48" i="2" s="1"/>
  <c r="R100" i="3"/>
  <c r="R48" i="2" s="1"/>
  <c r="Q100" i="3"/>
  <c r="Q48" i="2" s="1"/>
  <c r="P100" i="3"/>
  <c r="P48" i="2" s="1"/>
  <c r="O100" i="3"/>
  <c r="O48" i="2" s="1"/>
  <c r="N100" i="3"/>
  <c r="N48" i="2" s="1"/>
  <c r="M100" i="3"/>
  <c r="M48" i="2" s="1"/>
  <c r="L100" i="3"/>
  <c r="L48" i="2" s="1"/>
  <c r="K100" i="3"/>
  <c r="K48" i="2" s="1"/>
  <c r="J100" i="3"/>
  <c r="J48" i="2" s="1"/>
  <c r="I100" i="3"/>
  <c r="I48" i="2" s="1"/>
  <c r="H100" i="3"/>
  <c r="H48" i="2" s="1"/>
  <c r="G100" i="3"/>
  <c r="G48" i="2" s="1"/>
  <c r="AE99" i="3"/>
  <c r="AE47" i="2" s="1"/>
  <c r="AE46" i="2" s="1"/>
  <c r="AD99" i="3"/>
  <c r="AD47" i="2" s="1"/>
  <c r="AC99" i="3"/>
  <c r="AC47" i="2" s="1"/>
  <c r="AB99" i="3"/>
  <c r="AB47" i="2" s="1"/>
  <c r="AA99" i="3"/>
  <c r="AA47" i="2" s="1"/>
  <c r="Z99" i="3"/>
  <c r="Z47" i="2" s="1"/>
  <c r="Y99" i="3"/>
  <c r="Y47" i="2" s="1"/>
  <c r="X99" i="3"/>
  <c r="X47" i="2" s="1"/>
  <c r="W99" i="3"/>
  <c r="W47" i="2" s="1"/>
  <c r="V99" i="3"/>
  <c r="V47" i="2" s="1"/>
  <c r="U99" i="3"/>
  <c r="U47" i="2" s="1"/>
  <c r="T99" i="3"/>
  <c r="T47" i="2" s="1"/>
  <c r="S99" i="3"/>
  <c r="S47" i="2" s="1"/>
  <c r="R99" i="3"/>
  <c r="R47" i="2" s="1"/>
  <c r="Q99" i="3"/>
  <c r="Q47" i="2" s="1"/>
  <c r="P99" i="3"/>
  <c r="P47" i="2" s="1"/>
  <c r="O99" i="3"/>
  <c r="O47" i="2" s="1"/>
  <c r="N99" i="3"/>
  <c r="N47" i="2" s="1"/>
  <c r="M99" i="3"/>
  <c r="M47" i="2" s="1"/>
  <c r="L99" i="3"/>
  <c r="L47" i="2" s="1"/>
  <c r="K99" i="3"/>
  <c r="K47" i="2" s="1"/>
  <c r="J99" i="3"/>
  <c r="J47" i="2" s="1"/>
  <c r="I99" i="3"/>
  <c r="I47" i="2" s="1"/>
  <c r="H99" i="3"/>
  <c r="H47" i="2" s="1"/>
  <c r="G99" i="3"/>
  <c r="G47" i="2" s="1"/>
  <c r="AE98" i="3"/>
  <c r="AD98" i="3"/>
  <c r="AC98" i="3"/>
  <c r="AB98" i="3"/>
  <c r="AA98" i="3"/>
  <c r="Z98" i="3"/>
  <c r="Y98" i="3"/>
  <c r="X98" i="3"/>
  <c r="W98" i="3"/>
  <c r="V98" i="3"/>
  <c r="U98" i="3"/>
  <c r="T98" i="3"/>
  <c r="S98" i="3"/>
  <c r="R98" i="3"/>
  <c r="Q98" i="3"/>
  <c r="P98" i="3"/>
  <c r="O98" i="3"/>
  <c r="N98" i="3"/>
  <c r="M98" i="3"/>
  <c r="L98" i="3"/>
  <c r="K98" i="3"/>
  <c r="J98" i="3"/>
  <c r="I98" i="3"/>
  <c r="H98" i="3"/>
  <c r="G98" i="3"/>
  <c r="AE96" i="3"/>
  <c r="AE44" i="2" s="1"/>
  <c r="AD96" i="3"/>
  <c r="AD44" i="2" s="1"/>
  <c r="AC96" i="3"/>
  <c r="AC44" i="2" s="1"/>
  <c r="AB96" i="3"/>
  <c r="AB44" i="2" s="1"/>
  <c r="AA96" i="3"/>
  <c r="AA44" i="2" s="1"/>
  <c r="Z96" i="3"/>
  <c r="Z44" i="2" s="1"/>
  <c r="Y96" i="3"/>
  <c r="Y44" i="2" s="1"/>
  <c r="X96" i="3"/>
  <c r="X44" i="2" s="1"/>
  <c r="W96" i="3"/>
  <c r="W44" i="2" s="1"/>
  <c r="V96" i="3"/>
  <c r="V44" i="2" s="1"/>
  <c r="U96" i="3"/>
  <c r="U44" i="2" s="1"/>
  <c r="T96" i="3"/>
  <c r="T44" i="2" s="1"/>
  <c r="S96" i="3"/>
  <c r="S44" i="2" s="1"/>
  <c r="R96" i="3"/>
  <c r="R44" i="2" s="1"/>
  <c r="Q96" i="3"/>
  <c r="Q44" i="2" s="1"/>
  <c r="P96" i="3"/>
  <c r="P44" i="2" s="1"/>
  <c r="O96" i="3"/>
  <c r="O44" i="2" s="1"/>
  <c r="N96" i="3"/>
  <c r="N44" i="2" s="1"/>
  <c r="M96" i="3"/>
  <c r="M44" i="2" s="1"/>
  <c r="L96" i="3"/>
  <c r="L44" i="2" s="1"/>
  <c r="K96" i="3"/>
  <c r="K44" i="2" s="1"/>
  <c r="J96" i="3"/>
  <c r="J44" i="2" s="1"/>
  <c r="I96" i="3"/>
  <c r="I44" i="2" s="1"/>
  <c r="H96" i="3"/>
  <c r="H44" i="2" s="1"/>
  <c r="G96" i="3"/>
  <c r="G44" i="2" s="1"/>
  <c r="AE95" i="3"/>
  <c r="AE43" i="2" s="1"/>
  <c r="AD95" i="3"/>
  <c r="AD43" i="2" s="1"/>
  <c r="AC95" i="3"/>
  <c r="AC43" i="2" s="1"/>
  <c r="AB95" i="3"/>
  <c r="AB43" i="2" s="1"/>
  <c r="AA95" i="3"/>
  <c r="AA43" i="2" s="1"/>
  <c r="Z95" i="3"/>
  <c r="Z43" i="2" s="1"/>
  <c r="Y95" i="3"/>
  <c r="Y43" i="2" s="1"/>
  <c r="X95" i="3"/>
  <c r="X43" i="2" s="1"/>
  <c r="W95" i="3"/>
  <c r="W43" i="2" s="1"/>
  <c r="V95" i="3"/>
  <c r="V43" i="2" s="1"/>
  <c r="U95" i="3"/>
  <c r="U43" i="2" s="1"/>
  <c r="T95" i="3"/>
  <c r="T43" i="2" s="1"/>
  <c r="S95" i="3"/>
  <c r="S43" i="2" s="1"/>
  <c r="R95" i="3"/>
  <c r="R43" i="2" s="1"/>
  <c r="Q95" i="3"/>
  <c r="Q43" i="2" s="1"/>
  <c r="P95" i="3"/>
  <c r="P43" i="2" s="1"/>
  <c r="O95" i="3"/>
  <c r="O43" i="2" s="1"/>
  <c r="N95" i="3"/>
  <c r="N43" i="2" s="1"/>
  <c r="M95" i="3"/>
  <c r="M43" i="2" s="1"/>
  <c r="L95" i="3"/>
  <c r="L43" i="2" s="1"/>
  <c r="K95" i="3"/>
  <c r="K43" i="2" s="1"/>
  <c r="J95" i="3"/>
  <c r="J43" i="2" s="1"/>
  <c r="I95" i="3"/>
  <c r="I43" i="2" s="1"/>
  <c r="H95" i="3"/>
  <c r="H43" i="2" s="1"/>
  <c r="G95" i="3"/>
  <c r="G43" i="2" s="1"/>
  <c r="AE94" i="3"/>
  <c r="AE42" i="2" s="1"/>
  <c r="AD94" i="3"/>
  <c r="AD42" i="2" s="1"/>
  <c r="AC94" i="3"/>
  <c r="AC42" i="2" s="1"/>
  <c r="AB94" i="3"/>
  <c r="AB42" i="2" s="1"/>
  <c r="AA94" i="3"/>
  <c r="AA42" i="2" s="1"/>
  <c r="Z94" i="3"/>
  <c r="Z42" i="2" s="1"/>
  <c r="Y94" i="3"/>
  <c r="Y42" i="2" s="1"/>
  <c r="X94" i="3"/>
  <c r="X42" i="2" s="1"/>
  <c r="W94" i="3"/>
  <c r="W42" i="2" s="1"/>
  <c r="V94" i="3"/>
  <c r="V42" i="2" s="1"/>
  <c r="U94" i="3"/>
  <c r="U42" i="2" s="1"/>
  <c r="T94" i="3"/>
  <c r="T42" i="2" s="1"/>
  <c r="S94" i="3"/>
  <c r="S42" i="2" s="1"/>
  <c r="R94" i="3"/>
  <c r="R42" i="2" s="1"/>
  <c r="Q94" i="3"/>
  <c r="Q42" i="2" s="1"/>
  <c r="P94" i="3"/>
  <c r="P42" i="2" s="1"/>
  <c r="O94" i="3"/>
  <c r="O42" i="2" s="1"/>
  <c r="N94" i="3"/>
  <c r="N42" i="2" s="1"/>
  <c r="M94" i="3"/>
  <c r="M42" i="2" s="1"/>
  <c r="L94" i="3"/>
  <c r="L42" i="2" s="1"/>
  <c r="K94" i="3"/>
  <c r="K42" i="2" s="1"/>
  <c r="J94" i="3"/>
  <c r="J42" i="2" s="1"/>
  <c r="I94" i="3"/>
  <c r="I42" i="2" s="1"/>
  <c r="H94" i="3"/>
  <c r="H42" i="2" s="1"/>
  <c r="G94" i="3"/>
  <c r="G42" i="2" s="1"/>
  <c r="AE93" i="3"/>
  <c r="AE41" i="2" s="1"/>
  <c r="AD93" i="3"/>
  <c r="AD41" i="2" s="1"/>
  <c r="AC93" i="3"/>
  <c r="AC41" i="2" s="1"/>
  <c r="AB93" i="3"/>
  <c r="AB41" i="2" s="1"/>
  <c r="AA93" i="3"/>
  <c r="AA41" i="2" s="1"/>
  <c r="Z93" i="3"/>
  <c r="Z41" i="2" s="1"/>
  <c r="Y93" i="3"/>
  <c r="Y41" i="2" s="1"/>
  <c r="X93" i="3"/>
  <c r="X41" i="2" s="1"/>
  <c r="W93" i="3"/>
  <c r="W41" i="2" s="1"/>
  <c r="V93" i="3"/>
  <c r="V41" i="2" s="1"/>
  <c r="U93" i="3"/>
  <c r="U41" i="2" s="1"/>
  <c r="T93" i="3"/>
  <c r="T41" i="2" s="1"/>
  <c r="S93" i="3"/>
  <c r="S41" i="2" s="1"/>
  <c r="R93" i="3"/>
  <c r="R41" i="2" s="1"/>
  <c r="Q93" i="3"/>
  <c r="Q41" i="2" s="1"/>
  <c r="P93" i="3"/>
  <c r="P41" i="2" s="1"/>
  <c r="O93" i="3"/>
  <c r="O41" i="2" s="1"/>
  <c r="N93" i="3"/>
  <c r="N41" i="2" s="1"/>
  <c r="M93" i="3"/>
  <c r="M41" i="2" s="1"/>
  <c r="L93" i="3"/>
  <c r="L41" i="2" s="1"/>
  <c r="K93" i="3"/>
  <c r="K41" i="2" s="1"/>
  <c r="J93" i="3"/>
  <c r="J41" i="2" s="1"/>
  <c r="I93" i="3"/>
  <c r="I41" i="2" s="1"/>
  <c r="H93" i="3"/>
  <c r="H41" i="2" s="1"/>
  <c r="G93" i="3"/>
  <c r="G41" i="2" s="1"/>
  <c r="AE92" i="3"/>
  <c r="AE40" i="2" s="1"/>
  <c r="AD92" i="3"/>
  <c r="AD40" i="2" s="1"/>
  <c r="AC92" i="3"/>
  <c r="AC40" i="2" s="1"/>
  <c r="AB92" i="3"/>
  <c r="AB40" i="2" s="1"/>
  <c r="AA92" i="3"/>
  <c r="AA40" i="2" s="1"/>
  <c r="Z92" i="3"/>
  <c r="Z40" i="2" s="1"/>
  <c r="Y92" i="3"/>
  <c r="Y40" i="2" s="1"/>
  <c r="X92" i="3"/>
  <c r="X40" i="2" s="1"/>
  <c r="W92" i="3"/>
  <c r="W40" i="2" s="1"/>
  <c r="V92" i="3"/>
  <c r="V40" i="2" s="1"/>
  <c r="U92" i="3"/>
  <c r="U40" i="2" s="1"/>
  <c r="T92" i="3"/>
  <c r="T40" i="2" s="1"/>
  <c r="S92" i="3"/>
  <c r="S40" i="2" s="1"/>
  <c r="R92" i="3"/>
  <c r="R40" i="2" s="1"/>
  <c r="Q92" i="3"/>
  <c r="Q40" i="2" s="1"/>
  <c r="P92" i="3"/>
  <c r="P40" i="2" s="1"/>
  <c r="O92" i="3"/>
  <c r="O40" i="2" s="1"/>
  <c r="N92" i="3"/>
  <c r="N40" i="2" s="1"/>
  <c r="M92" i="3"/>
  <c r="M40" i="2" s="1"/>
  <c r="L92" i="3"/>
  <c r="L40" i="2" s="1"/>
  <c r="K92" i="3"/>
  <c r="K40" i="2" s="1"/>
  <c r="J92" i="3"/>
  <c r="J40" i="2" s="1"/>
  <c r="I92" i="3"/>
  <c r="I40" i="2" s="1"/>
  <c r="H92" i="3"/>
  <c r="H40" i="2" s="1"/>
  <c r="G92" i="3"/>
  <c r="G40" i="2" s="1"/>
  <c r="AE91" i="3"/>
  <c r="AE39" i="2" s="1"/>
  <c r="AD91" i="3"/>
  <c r="AD39" i="2" s="1"/>
  <c r="AC91" i="3"/>
  <c r="AC39" i="2" s="1"/>
  <c r="AB91" i="3"/>
  <c r="AB39" i="2" s="1"/>
  <c r="AA91" i="3"/>
  <c r="AA39" i="2" s="1"/>
  <c r="Z91" i="3"/>
  <c r="Z39" i="2" s="1"/>
  <c r="Y91" i="3"/>
  <c r="Y39" i="2" s="1"/>
  <c r="X91" i="3"/>
  <c r="X39" i="2" s="1"/>
  <c r="W91" i="3"/>
  <c r="W39" i="2" s="1"/>
  <c r="V91" i="3"/>
  <c r="V39" i="2" s="1"/>
  <c r="U91" i="3"/>
  <c r="U39" i="2" s="1"/>
  <c r="T91" i="3"/>
  <c r="T39" i="2" s="1"/>
  <c r="S91" i="3"/>
  <c r="S39" i="2" s="1"/>
  <c r="R91" i="3"/>
  <c r="R39" i="2" s="1"/>
  <c r="Q91" i="3"/>
  <c r="Q39" i="2" s="1"/>
  <c r="P91" i="3"/>
  <c r="P39" i="2" s="1"/>
  <c r="O91" i="3"/>
  <c r="O39" i="2" s="1"/>
  <c r="N91" i="3"/>
  <c r="N39" i="2" s="1"/>
  <c r="M91" i="3"/>
  <c r="M39" i="2" s="1"/>
  <c r="L91" i="3"/>
  <c r="L39" i="2" s="1"/>
  <c r="K91" i="3"/>
  <c r="K39" i="2" s="1"/>
  <c r="J91" i="3"/>
  <c r="J39" i="2" s="1"/>
  <c r="I91" i="3"/>
  <c r="I39" i="2" s="1"/>
  <c r="H91" i="3"/>
  <c r="H39" i="2" s="1"/>
  <c r="G91" i="3"/>
  <c r="G39" i="2" s="1"/>
  <c r="AE90" i="3"/>
  <c r="AE38" i="2" s="1"/>
  <c r="AD90" i="3"/>
  <c r="AD38" i="2" s="1"/>
  <c r="AC90" i="3"/>
  <c r="AC38" i="2" s="1"/>
  <c r="AB90" i="3"/>
  <c r="AB38" i="2" s="1"/>
  <c r="AA90" i="3"/>
  <c r="AA38" i="2" s="1"/>
  <c r="Z90" i="3"/>
  <c r="Z38" i="2" s="1"/>
  <c r="Y90" i="3"/>
  <c r="Y38" i="2" s="1"/>
  <c r="X90" i="3"/>
  <c r="X38" i="2" s="1"/>
  <c r="W90" i="3"/>
  <c r="W38" i="2" s="1"/>
  <c r="V90" i="3"/>
  <c r="V38" i="2" s="1"/>
  <c r="U90" i="3"/>
  <c r="U38" i="2" s="1"/>
  <c r="T90" i="3"/>
  <c r="T38" i="2" s="1"/>
  <c r="S90" i="3"/>
  <c r="S38" i="2" s="1"/>
  <c r="R90" i="3"/>
  <c r="R38" i="2" s="1"/>
  <c r="Q90" i="3"/>
  <c r="Q38" i="2" s="1"/>
  <c r="P90" i="3"/>
  <c r="P38" i="2" s="1"/>
  <c r="O90" i="3"/>
  <c r="O38" i="2" s="1"/>
  <c r="N90" i="3"/>
  <c r="N38" i="2" s="1"/>
  <c r="M90" i="3"/>
  <c r="M38" i="2" s="1"/>
  <c r="L90" i="3"/>
  <c r="L38" i="2" s="1"/>
  <c r="K90" i="3"/>
  <c r="K38" i="2" s="1"/>
  <c r="J90" i="3"/>
  <c r="J38" i="2" s="1"/>
  <c r="I90" i="3"/>
  <c r="I38" i="2" s="1"/>
  <c r="H90" i="3"/>
  <c r="H38" i="2" s="1"/>
  <c r="G90" i="3"/>
  <c r="G38" i="2" s="1"/>
  <c r="AE89" i="3"/>
  <c r="AE37" i="2" s="1"/>
  <c r="AD89" i="3"/>
  <c r="AD37" i="2" s="1"/>
  <c r="AC89" i="3"/>
  <c r="AC37" i="2" s="1"/>
  <c r="AB89" i="3"/>
  <c r="AB37" i="2" s="1"/>
  <c r="AA89" i="3"/>
  <c r="AA37" i="2" s="1"/>
  <c r="Z89" i="3"/>
  <c r="Z37" i="2" s="1"/>
  <c r="Y89" i="3"/>
  <c r="Y37" i="2" s="1"/>
  <c r="X89" i="3"/>
  <c r="X37" i="2" s="1"/>
  <c r="W89" i="3"/>
  <c r="W37" i="2" s="1"/>
  <c r="V89" i="3"/>
  <c r="V37" i="2" s="1"/>
  <c r="U89" i="3"/>
  <c r="U37" i="2" s="1"/>
  <c r="T89" i="3"/>
  <c r="T37" i="2" s="1"/>
  <c r="S89" i="3"/>
  <c r="S37" i="2" s="1"/>
  <c r="R89" i="3"/>
  <c r="R37" i="2" s="1"/>
  <c r="Q89" i="3"/>
  <c r="Q37" i="2" s="1"/>
  <c r="P89" i="3"/>
  <c r="P37" i="2" s="1"/>
  <c r="O89" i="3"/>
  <c r="O37" i="2" s="1"/>
  <c r="N89" i="3"/>
  <c r="N37" i="2" s="1"/>
  <c r="M89" i="3"/>
  <c r="M37" i="2" s="1"/>
  <c r="L89" i="3"/>
  <c r="L37" i="2" s="1"/>
  <c r="K89" i="3"/>
  <c r="K37" i="2" s="1"/>
  <c r="J89" i="3"/>
  <c r="J37" i="2" s="1"/>
  <c r="I89" i="3"/>
  <c r="I37" i="2" s="1"/>
  <c r="H89" i="3"/>
  <c r="H37" i="2" s="1"/>
  <c r="G89" i="3"/>
  <c r="G37" i="2" s="1"/>
  <c r="AE88" i="3"/>
  <c r="AE36" i="2" s="1"/>
  <c r="AD88" i="3"/>
  <c r="AD36" i="2" s="1"/>
  <c r="AC88" i="3"/>
  <c r="AC36" i="2" s="1"/>
  <c r="AB88" i="3"/>
  <c r="AB36" i="2" s="1"/>
  <c r="AA88" i="3"/>
  <c r="AA36" i="2" s="1"/>
  <c r="Z88" i="3"/>
  <c r="Z36" i="2" s="1"/>
  <c r="Y88" i="3"/>
  <c r="Y36" i="2" s="1"/>
  <c r="X88" i="3"/>
  <c r="X36" i="2" s="1"/>
  <c r="W88" i="3"/>
  <c r="W36" i="2" s="1"/>
  <c r="V88" i="3"/>
  <c r="V36" i="2" s="1"/>
  <c r="U88" i="3"/>
  <c r="U36" i="2" s="1"/>
  <c r="T88" i="3"/>
  <c r="T36" i="2" s="1"/>
  <c r="S88" i="3"/>
  <c r="S36" i="2" s="1"/>
  <c r="R88" i="3"/>
  <c r="R36" i="2" s="1"/>
  <c r="Q88" i="3"/>
  <c r="Q36" i="2" s="1"/>
  <c r="P88" i="3"/>
  <c r="P36" i="2" s="1"/>
  <c r="O88" i="3"/>
  <c r="O36" i="2" s="1"/>
  <c r="N88" i="3"/>
  <c r="N36" i="2" s="1"/>
  <c r="M88" i="3"/>
  <c r="M36" i="2" s="1"/>
  <c r="L88" i="3"/>
  <c r="L36" i="2" s="1"/>
  <c r="K88" i="3"/>
  <c r="K36" i="2" s="1"/>
  <c r="J88" i="3"/>
  <c r="J36" i="2" s="1"/>
  <c r="I88" i="3"/>
  <c r="I36" i="2" s="1"/>
  <c r="H88" i="3"/>
  <c r="H36" i="2" s="1"/>
  <c r="G88" i="3"/>
  <c r="G36" i="2" s="1"/>
  <c r="AE87" i="3"/>
  <c r="AE35" i="2" s="1"/>
  <c r="AD87" i="3"/>
  <c r="AD35" i="2" s="1"/>
  <c r="AC87" i="3"/>
  <c r="AC35" i="2" s="1"/>
  <c r="AB87" i="3"/>
  <c r="AB35" i="2" s="1"/>
  <c r="AA87" i="3"/>
  <c r="AA35" i="2" s="1"/>
  <c r="Z87" i="3"/>
  <c r="Z35" i="2" s="1"/>
  <c r="Y87" i="3"/>
  <c r="Y35" i="2" s="1"/>
  <c r="X87" i="3"/>
  <c r="X35" i="2" s="1"/>
  <c r="W87" i="3"/>
  <c r="W35" i="2" s="1"/>
  <c r="V87" i="3"/>
  <c r="V35" i="2" s="1"/>
  <c r="U87" i="3"/>
  <c r="U35" i="2" s="1"/>
  <c r="T87" i="3"/>
  <c r="T35" i="2" s="1"/>
  <c r="S87" i="3"/>
  <c r="S35" i="2" s="1"/>
  <c r="R87" i="3"/>
  <c r="R35" i="2" s="1"/>
  <c r="Q87" i="3"/>
  <c r="Q35" i="2" s="1"/>
  <c r="P87" i="3"/>
  <c r="P35" i="2" s="1"/>
  <c r="O87" i="3"/>
  <c r="O35" i="2" s="1"/>
  <c r="N87" i="3"/>
  <c r="N35" i="2" s="1"/>
  <c r="M87" i="3"/>
  <c r="M35" i="2" s="1"/>
  <c r="L87" i="3"/>
  <c r="L35" i="2" s="1"/>
  <c r="K87" i="3"/>
  <c r="K35" i="2" s="1"/>
  <c r="J87" i="3"/>
  <c r="J35" i="2" s="1"/>
  <c r="I87" i="3"/>
  <c r="I35" i="2" s="1"/>
  <c r="H87" i="3"/>
  <c r="H35" i="2" s="1"/>
  <c r="G87" i="3"/>
  <c r="G35" i="2" s="1"/>
  <c r="AE86" i="3"/>
  <c r="AE34" i="2" s="1"/>
  <c r="AE33" i="2" s="1"/>
  <c r="AD86" i="3"/>
  <c r="AD34" i="2" s="1"/>
  <c r="AC86" i="3"/>
  <c r="AC34" i="2" s="1"/>
  <c r="AB86" i="3"/>
  <c r="AB34" i="2" s="1"/>
  <c r="AA86" i="3"/>
  <c r="AA34" i="2" s="1"/>
  <c r="Z86" i="3"/>
  <c r="Z34" i="2" s="1"/>
  <c r="Y86" i="3"/>
  <c r="Y34" i="2" s="1"/>
  <c r="X86" i="3"/>
  <c r="X34" i="2" s="1"/>
  <c r="W86" i="3"/>
  <c r="W34" i="2" s="1"/>
  <c r="V86" i="3"/>
  <c r="V34" i="2" s="1"/>
  <c r="U86" i="3"/>
  <c r="U34" i="2" s="1"/>
  <c r="T86" i="3"/>
  <c r="T34" i="2" s="1"/>
  <c r="S86" i="3"/>
  <c r="S34" i="2" s="1"/>
  <c r="R86" i="3"/>
  <c r="R34" i="2" s="1"/>
  <c r="Q86" i="3"/>
  <c r="Q34" i="2" s="1"/>
  <c r="P86" i="3"/>
  <c r="P34" i="2" s="1"/>
  <c r="O86" i="3"/>
  <c r="O34" i="2" s="1"/>
  <c r="N86" i="3"/>
  <c r="N34" i="2" s="1"/>
  <c r="M86" i="3"/>
  <c r="M34" i="2" s="1"/>
  <c r="L86" i="3"/>
  <c r="L34" i="2" s="1"/>
  <c r="K86" i="3"/>
  <c r="K34" i="2" s="1"/>
  <c r="J86" i="3"/>
  <c r="J34" i="2" s="1"/>
  <c r="I86" i="3"/>
  <c r="I34" i="2" s="1"/>
  <c r="H86" i="3"/>
  <c r="H34" i="2" s="1"/>
  <c r="G86" i="3"/>
  <c r="G34" i="2" s="1"/>
  <c r="AE85" i="3"/>
  <c r="AD85" i="3"/>
  <c r="AC85" i="3"/>
  <c r="AB85" i="3"/>
  <c r="AA85" i="3"/>
  <c r="Z85" i="3"/>
  <c r="Y85" i="3"/>
  <c r="X85" i="3"/>
  <c r="W85" i="3"/>
  <c r="V85" i="3"/>
  <c r="U85" i="3"/>
  <c r="T85" i="3"/>
  <c r="S85" i="3"/>
  <c r="R85" i="3"/>
  <c r="Q85" i="3"/>
  <c r="P85" i="3"/>
  <c r="O85" i="3"/>
  <c r="N85" i="3"/>
  <c r="M85" i="3"/>
  <c r="L85" i="3"/>
  <c r="K85" i="3"/>
  <c r="J85" i="3"/>
  <c r="I85" i="3"/>
  <c r="H85" i="3"/>
  <c r="G85" i="3"/>
  <c r="AE84" i="3"/>
  <c r="AE32" i="2" s="1"/>
  <c r="AD84" i="3"/>
  <c r="AD32" i="2" s="1"/>
  <c r="AC84" i="3"/>
  <c r="AC32" i="2" s="1"/>
  <c r="AB84" i="3"/>
  <c r="AB32" i="2" s="1"/>
  <c r="AA84" i="3"/>
  <c r="AA32" i="2" s="1"/>
  <c r="Z84" i="3"/>
  <c r="Z32" i="2" s="1"/>
  <c r="Y84" i="3"/>
  <c r="Y32" i="2" s="1"/>
  <c r="X84" i="3"/>
  <c r="X32" i="2" s="1"/>
  <c r="W84" i="3"/>
  <c r="W32" i="2" s="1"/>
  <c r="V84" i="3"/>
  <c r="V32" i="2" s="1"/>
  <c r="U84" i="3"/>
  <c r="U32" i="2" s="1"/>
  <c r="T84" i="3"/>
  <c r="T32" i="2" s="1"/>
  <c r="S84" i="3"/>
  <c r="S32" i="2" s="1"/>
  <c r="R84" i="3"/>
  <c r="R32" i="2" s="1"/>
  <c r="Q84" i="3"/>
  <c r="Q32" i="2" s="1"/>
  <c r="P84" i="3"/>
  <c r="P32" i="2" s="1"/>
  <c r="O84" i="3"/>
  <c r="O32" i="2" s="1"/>
  <c r="N84" i="3"/>
  <c r="N32" i="2" s="1"/>
  <c r="M84" i="3"/>
  <c r="M32" i="2" s="1"/>
  <c r="L84" i="3"/>
  <c r="L32" i="2" s="1"/>
  <c r="K84" i="3"/>
  <c r="K32" i="2" s="1"/>
  <c r="J84" i="3"/>
  <c r="J32" i="2" s="1"/>
  <c r="I84" i="3"/>
  <c r="I32" i="2" s="1"/>
  <c r="H84" i="3"/>
  <c r="H32" i="2" s="1"/>
  <c r="G84" i="3"/>
  <c r="G32" i="2" s="1"/>
  <c r="AE83" i="3"/>
  <c r="AE31" i="2" s="1"/>
  <c r="AD83" i="3"/>
  <c r="AD31" i="2" s="1"/>
  <c r="AC83" i="3"/>
  <c r="AC31" i="2" s="1"/>
  <c r="AB83" i="3"/>
  <c r="AB31" i="2" s="1"/>
  <c r="AA83" i="3"/>
  <c r="AA31" i="2" s="1"/>
  <c r="Z83" i="3"/>
  <c r="Z31" i="2" s="1"/>
  <c r="Y83" i="3"/>
  <c r="Y31" i="2" s="1"/>
  <c r="X83" i="3"/>
  <c r="X31" i="2" s="1"/>
  <c r="W83" i="3"/>
  <c r="W31" i="2" s="1"/>
  <c r="V83" i="3"/>
  <c r="V31" i="2" s="1"/>
  <c r="U83" i="3"/>
  <c r="U31" i="2" s="1"/>
  <c r="T83" i="3"/>
  <c r="T31" i="2" s="1"/>
  <c r="S83" i="3"/>
  <c r="S31" i="2" s="1"/>
  <c r="R83" i="3"/>
  <c r="R31" i="2" s="1"/>
  <c r="Q83" i="3"/>
  <c r="Q31" i="2" s="1"/>
  <c r="P83" i="3"/>
  <c r="P31" i="2" s="1"/>
  <c r="O83" i="3"/>
  <c r="O31" i="2" s="1"/>
  <c r="N83" i="3"/>
  <c r="N31" i="2" s="1"/>
  <c r="M83" i="3"/>
  <c r="M31" i="2" s="1"/>
  <c r="L83" i="3"/>
  <c r="L31" i="2" s="1"/>
  <c r="K83" i="3"/>
  <c r="K31" i="2" s="1"/>
  <c r="J83" i="3"/>
  <c r="J31" i="2" s="1"/>
  <c r="I83" i="3"/>
  <c r="I31" i="2" s="1"/>
  <c r="H83" i="3"/>
  <c r="H31" i="2" s="1"/>
  <c r="G83" i="3"/>
  <c r="G31" i="2" s="1"/>
  <c r="AE82" i="3"/>
  <c r="AE30" i="2" s="1"/>
  <c r="AD82" i="3"/>
  <c r="AD30" i="2" s="1"/>
  <c r="AC82" i="3"/>
  <c r="AC30" i="2" s="1"/>
  <c r="AB82" i="3"/>
  <c r="AB30" i="2" s="1"/>
  <c r="AA82" i="3"/>
  <c r="AA30" i="2" s="1"/>
  <c r="Z82" i="3"/>
  <c r="Z30" i="2" s="1"/>
  <c r="Y82" i="3"/>
  <c r="Y30" i="2" s="1"/>
  <c r="X82" i="3"/>
  <c r="X30" i="2" s="1"/>
  <c r="W82" i="3"/>
  <c r="W30" i="2" s="1"/>
  <c r="V82" i="3"/>
  <c r="V30" i="2" s="1"/>
  <c r="U82" i="3"/>
  <c r="U30" i="2" s="1"/>
  <c r="T82" i="3"/>
  <c r="T30" i="2" s="1"/>
  <c r="S82" i="3"/>
  <c r="S30" i="2" s="1"/>
  <c r="R82" i="3"/>
  <c r="R30" i="2" s="1"/>
  <c r="Q82" i="3"/>
  <c r="Q30" i="2" s="1"/>
  <c r="P82" i="3"/>
  <c r="P30" i="2" s="1"/>
  <c r="O82" i="3"/>
  <c r="O30" i="2" s="1"/>
  <c r="N82" i="3"/>
  <c r="N30" i="2" s="1"/>
  <c r="M82" i="3"/>
  <c r="M30" i="2" s="1"/>
  <c r="L82" i="3"/>
  <c r="L30" i="2" s="1"/>
  <c r="K82" i="3"/>
  <c r="K30" i="2" s="1"/>
  <c r="J82" i="3"/>
  <c r="J30" i="2" s="1"/>
  <c r="I82" i="3"/>
  <c r="I30" i="2" s="1"/>
  <c r="H82" i="3"/>
  <c r="H30" i="2" s="1"/>
  <c r="G82" i="3"/>
  <c r="G30" i="2" s="1"/>
  <c r="AE81" i="3"/>
  <c r="AD81" i="3"/>
  <c r="AC81" i="3"/>
  <c r="AB81" i="3"/>
  <c r="AA81" i="3"/>
  <c r="Z81" i="3"/>
  <c r="Y81" i="3"/>
  <c r="X81" i="3"/>
  <c r="W81" i="3"/>
  <c r="V81" i="3"/>
  <c r="U81" i="3"/>
  <c r="T81" i="3"/>
  <c r="S81" i="3"/>
  <c r="R81" i="3"/>
  <c r="Q81" i="3"/>
  <c r="P81" i="3"/>
  <c r="O81" i="3"/>
  <c r="N81" i="3"/>
  <c r="M81" i="3"/>
  <c r="L81" i="3"/>
  <c r="K81" i="3"/>
  <c r="J81" i="3"/>
  <c r="I81" i="3"/>
  <c r="H81" i="3"/>
  <c r="G81" i="3"/>
  <c r="AE79" i="3"/>
  <c r="AD79" i="3"/>
  <c r="AC79" i="3"/>
  <c r="AB79" i="3"/>
  <c r="AA79" i="3"/>
  <c r="Z79" i="3"/>
  <c r="Y79" i="3"/>
  <c r="X79" i="3"/>
  <c r="W79" i="3"/>
  <c r="V79" i="3"/>
  <c r="U79" i="3"/>
  <c r="T79" i="3"/>
  <c r="S79" i="3"/>
  <c r="R79" i="3"/>
  <c r="Q79" i="3"/>
  <c r="P79" i="3"/>
  <c r="O79" i="3"/>
  <c r="N79" i="3"/>
  <c r="M79" i="3"/>
  <c r="L79" i="3"/>
  <c r="K79" i="3"/>
  <c r="J79" i="3"/>
  <c r="I79" i="3"/>
  <c r="H79" i="3"/>
  <c r="G79" i="3"/>
  <c r="H77" i="3"/>
  <c r="I77" i="3"/>
  <c r="J77" i="3"/>
  <c r="K77" i="3"/>
  <c r="L77" i="3"/>
  <c r="M77" i="3"/>
  <c r="N77" i="3"/>
  <c r="O77" i="3"/>
  <c r="P77" i="3"/>
  <c r="Q77" i="3"/>
  <c r="R77" i="3"/>
  <c r="S77" i="3"/>
  <c r="T77" i="3"/>
  <c r="U77" i="3"/>
  <c r="V77" i="3"/>
  <c r="W77" i="3"/>
  <c r="X77" i="3"/>
  <c r="Y77" i="3"/>
  <c r="Z77" i="3"/>
  <c r="AA77" i="3"/>
  <c r="AB77" i="3"/>
  <c r="AC77" i="3"/>
  <c r="AD77" i="3"/>
  <c r="AE77" i="3"/>
  <c r="G77" i="3"/>
  <c r="AF85" i="2"/>
  <c r="AF84" i="2" s="1"/>
  <c r="AF13" i="2" s="1"/>
  <c r="AF80" i="2"/>
  <c r="AF12" i="2" s="1"/>
  <c r="AF69" i="2"/>
  <c r="AF68" i="2" s="1"/>
  <c r="AF11" i="2" s="1"/>
  <c r="AF14" i="2" s="1"/>
  <c r="AF62" i="2"/>
  <c r="AF7" i="2" s="1"/>
  <c r="AF46" i="2"/>
  <c r="AF8" i="2" s="1"/>
  <c r="AD46" i="2"/>
  <c r="Z46" i="2"/>
  <c r="Z8" i="2" s="1"/>
  <c r="V46" i="2"/>
  <c r="V8" i="2" s="1"/>
  <c r="R46" i="2"/>
  <c r="R8" i="2" s="1"/>
  <c r="N46" i="2"/>
  <c r="N8" i="2" s="1"/>
  <c r="J46" i="2"/>
  <c r="J8" i="2" s="1"/>
  <c r="AF33" i="2"/>
  <c r="AD33" i="2"/>
  <c r="V33" i="2"/>
  <c r="AF29" i="2"/>
  <c r="AE29" i="2"/>
  <c r="AF8" i="7" l="1"/>
  <c r="H46" i="2"/>
  <c r="H8" i="2" s="1"/>
  <c r="Z33" i="2"/>
  <c r="L46" i="2"/>
  <c r="L8" i="2" s="1"/>
  <c r="P46" i="2"/>
  <c r="P8" i="2" s="1"/>
  <c r="T46" i="2"/>
  <c r="T8" i="2" s="1"/>
  <c r="X46" i="2"/>
  <c r="X8" i="2" s="1"/>
  <c r="AB46" i="2"/>
  <c r="AB8" i="2" s="1"/>
  <c r="AE9" i="2"/>
  <c r="AE28" i="2"/>
  <c r="AE8" i="2"/>
  <c r="G33" i="2"/>
  <c r="AF28" i="2"/>
  <c r="AF6" i="2" s="1"/>
  <c r="I33" i="2"/>
  <c r="K33" i="2"/>
  <c r="M33" i="2"/>
  <c r="O33" i="2"/>
  <c r="Q33" i="2"/>
  <c r="S33" i="2"/>
  <c r="U33" i="2"/>
  <c r="W33" i="2"/>
  <c r="Y33" i="2"/>
  <c r="AA33" i="2"/>
  <c r="AC33" i="2"/>
  <c r="T33" i="2"/>
  <c r="G46" i="2"/>
  <c r="G8" i="2" s="1"/>
  <c r="I46" i="2"/>
  <c r="I8" i="2" s="1"/>
  <c r="K46" i="2"/>
  <c r="K8" i="2" s="1"/>
  <c r="M46" i="2"/>
  <c r="M8" i="2" s="1"/>
  <c r="O46" i="2"/>
  <c r="O8" i="2" s="1"/>
  <c r="X33" i="2"/>
  <c r="AB33" i="2"/>
  <c r="Q46" i="2"/>
  <c r="Q8" i="2" s="1"/>
  <c r="S46" i="2"/>
  <c r="S8" i="2" s="1"/>
  <c r="U46" i="2"/>
  <c r="U8" i="2" s="1"/>
  <c r="W46" i="2"/>
  <c r="W8" i="2" s="1"/>
  <c r="Y46" i="2"/>
  <c r="Y8" i="2" s="1"/>
  <c r="AA46" i="2"/>
  <c r="AC46" i="2"/>
  <c r="H29" i="2"/>
  <c r="J29" i="2"/>
  <c r="L29" i="2"/>
  <c r="N29" i="2"/>
  <c r="P29" i="2"/>
  <c r="R29" i="2"/>
  <c r="T29" i="2"/>
  <c r="V29" i="2"/>
  <c r="V28" i="2" s="1"/>
  <c r="X29" i="2"/>
  <c r="Z29" i="2"/>
  <c r="AB29" i="2"/>
  <c r="AD29" i="2"/>
  <c r="AD28" i="2" s="1"/>
  <c r="AD6" i="2" s="1"/>
  <c r="H33" i="2"/>
  <c r="J33" i="2"/>
  <c r="L33" i="2"/>
  <c r="N33" i="2"/>
  <c r="P33" i="2"/>
  <c r="Z28" i="2"/>
  <c r="R33" i="2"/>
  <c r="R28" i="2" s="1"/>
  <c r="G29" i="2"/>
  <c r="G28" i="2" s="1"/>
  <c r="I29" i="2"/>
  <c r="I28" i="2" s="1"/>
  <c r="K29" i="2"/>
  <c r="M29" i="2"/>
  <c r="M28" i="2" s="1"/>
  <c r="O29" i="2"/>
  <c r="Q29" i="2"/>
  <c r="Q28" i="2" s="1"/>
  <c r="S29" i="2"/>
  <c r="U29" i="2"/>
  <c r="U28" i="2" s="1"/>
  <c r="W29" i="2"/>
  <c r="Y29" i="2"/>
  <c r="Y28" i="2" s="1"/>
  <c r="AA29" i="2"/>
  <c r="AC29" i="2"/>
  <c r="AC28" i="2" s="1"/>
  <c r="AC6" i="2" s="1"/>
  <c r="AF5" i="2"/>
  <c r="AF10" i="2" s="1"/>
  <c r="AF7" i="7" s="1"/>
  <c r="AF6" i="7" s="1"/>
  <c r="AF17" i="7" s="1"/>
  <c r="AD8" i="2"/>
  <c r="AA8" i="2"/>
  <c r="AC8" i="2"/>
  <c r="AF208" i="2"/>
  <c r="AE208" i="2"/>
  <c r="AE89" i="2" s="1"/>
  <c r="AD208" i="2"/>
  <c r="AD89" i="2" s="1"/>
  <c r="AC208" i="2"/>
  <c r="AC89" i="2" s="1"/>
  <c r="AB208" i="2"/>
  <c r="AB89" i="2" s="1"/>
  <c r="AA208" i="2"/>
  <c r="AA89" i="2" s="1"/>
  <c r="Z208" i="2"/>
  <c r="Z89" i="2" s="1"/>
  <c r="Y208" i="2"/>
  <c r="Y89" i="2" s="1"/>
  <c r="X208" i="2"/>
  <c r="X89" i="2" s="1"/>
  <c r="W208" i="2"/>
  <c r="W89" i="2" s="1"/>
  <c r="V208" i="2"/>
  <c r="V89" i="2" s="1"/>
  <c r="U208" i="2"/>
  <c r="U89" i="2" s="1"/>
  <c r="T208" i="2"/>
  <c r="T89" i="2" s="1"/>
  <c r="S208" i="2"/>
  <c r="S89" i="2" s="1"/>
  <c r="R208" i="2"/>
  <c r="R89" i="2" s="1"/>
  <c r="Q208" i="2"/>
  <c r="Q89" i="2" s="1"/>
  <c r="P208" i="2"/>
  <c r="P89" i="2" s="1"/>
  <c r="O208" i="2"/>
  <c r="O89" i="2" s="1"/>
  <c r="N208" i="2"/>
  <c r="N89" i="2" s="1"/>
  <c r="M208" i="2"/>
  <c r="M89" i="2" s="1"/>
  <c r="L208" i="2"/>
  <c r="L89" i="2" s="1"/>
  <c r="K208" i="2"/>
  <c r="K89" i="2" s="1"/>
  <c r="J208" i="2"/>
  <c r="J89" i="2" s="1"/>
  <c r="I208" i="2"/>
  <c r="I89" i="2" s="1"/>
  <c r="H208" i="2"/>
  <c r="H89" i="2" s="1"/>
  <c r="G208" i="2"/>
  <c r="G89" i="2" s="1"/>
  <c r="AF207" i="2"/>
  <c r="AE207" i="2"/>
  <c r="AE88" i="2" s="1"/>
  <c r="AD207" i="2"/>
  <c r="AD88" i="2" s="1"/>
  <c r="AC207" i="2"/>
  <c r="AC88" i="2" s="1"/>
  <c r="AB207" i="2"/>
  <c r="AB88" i="2" s="1"/>
  <c r="AA207" i="2"/>
  <c r="AA88" i="2" s="1"/>
  <c r="Z207" i="2"/>
  <c r="Z88" i="2" s="1"/>
  <c r="Y207" i="2"/>
  <c r="Y88" i="2" s="1"/>
  <c r="X207" i="2"/>
  <c r="X88" i="2" s="1"/>
  <c r="W207" i="2"/>
  <c r="W88" i="2" s="1"/>
  <c r="V207" i="2"/>
  <c r="V88" i="2" s="1"/>
  <c r="U207" i="2"/>
  <c r="U88" i="2" s="1"/>
  <c r="T207" i="2"/>
  <c r="T88" i="2" s="1"/>
  <c r="S207" i="2"/>
  <c r="S88" i="2" s="1"/>
  <c r="R207" i="2"/>
  <c r="R88" i="2" s="1"/>
  <c r="Q207" i="2"/>
  <c r="Q88" i="2" s="1"/>
  <c r="P207" i="2"/>
  <c r="P88" i="2" s="1"/>
  <c r="O207" i="2"/>
  <c r="O88" i="2" s="1"/>
  <c r="N207" i="2"/>
  <c r="N88" i="2" s="1"/>
  <c r="M207" i="2"/>
  <c r="M88" i="2" s="1"/>
  <c r="L207" i="2"/>
  <c r="L88" i="2" s="1"/>
  <c r="K207" i="2"/>
  <c r="K88" i="2" s="1"/>
  <c r="J207" i="2"/>
  <c r="J88" i="2" s="1"/>
  <c r="I207" i="2"/>
  <c r="I88" i="2" s="1"/>
  <c r="H207" i="2"/>
  <c r="H88" i="2" s="1"/>
  <c r="G207" i="2"/>
  <c r="G88" i="2" s="1"/>
  <c r="AF206" i="2"/>
  <c r="AE206" i="2"/>
  <c r="AE87" i="2" s="1"/>
  <c r="AD206" i="2"/>
  <c r="AD87" i="2" s="1"/>
  <c r="AC206" i="2"/>
  <c r="AC87" i="2" s="1"/>
  <c r="AB206" i="2"/>
  <c r="AB87" i="2" s="1"/>
  <c r="AA206" i="2"/>
  <c r="AA87" i="2" s="1"/>
  <c r="Z206" i="2"/>
  <c r="Z87" i="2" s="1"/>
  <c r="Y206" i="2"/>
  <c r="Y87" i="2" s="1"/>
  <c r="X206" i="2"/>
  <c r="X87" i="2" s="1"/>
  <c r="W206" i="2"/>
  <c r="W87" i="2" s="1"/>
  <c r="V206" i="2"/>
  <c r="V87" i="2" s="1"/>
  <c r="U206" i="2"/>
  <c r="U87" i="2" s="1"/>
  <c r="T206" i="2"/>
  <c r="T87" i="2" s="1"/>
  <c r="S206" i="2"/>
  <c r="S87" i="2" s="1"/>
  <c r="R206" i="2"/>
  <c r="R87" i="2" s="1"/>
  <c r="Q206" i="2"/>
  <c r="Q87" i="2" s="1"/>
  <c r="P206" i="2"/>
  <c r="P87" i="2" s="1"/>
  <c r="O206" i="2"/>
  <c r="O87" i="2" s="1"/>
  <c r="N206" i="2"/>
  <c r="N87" i="2" s="1"/>
  <c r="M206" i="2"/>
  <c r="M87" i="2" s="1"/>
  <c r="L206" i="2"/>
  <c r="L87" i="2" s="1"/>
  <c r="K206" i="2"/>
  <c r="K87" i="2" s="1"/>
  <c r="J206" i="2"/>
  <c r="J87" i="2" s="1"/>
  <c r="I206" i="2"/>
  <c r="I87" i="2" s="1"/>
  <c r="H206" i="2"/>
  <c r="H87" i="2" s="1"/>
  <c r="G206" i="2"/>
  <c r="G87" i="2" s="1"/>
  <c r="AF205" i="2"/>
  <c r="AE205" i="2"/>
  <c r="AE86" i="2" s="1"/>
  <c r="AE85" i="2" s="1"/>
  <c r="AE84" i="2" s="1"/>
  <c r="AD205" i="2"/>
  <c r="AD86" i="2" s="1"/>
  <c r="AD85" i="2" s="1"/>
  <c r="AD84" i="2" s="1"/>
  <c r="AC205" i="2"/>
  <c r="AC86" i="2" s="1"/>
  <c r="AC85" i="2" s="1"/>
  <c r="AC84" i="2" s="1"/>
  <c r="AB205" i="2"/>
  <c r="AB86" i="2" s="1"/>
  <c r="AB85" i="2" s="1"/>
  <c r="AB84" i="2" s="1"/>
  <c r="AA205" i="2"/>
  <c r="AA86" i="2" s="1"/>
  <c r="AA85" i="2" s="1"/>
  <c r="AA84" i="2" s="1"/>
  <c r="Z205" i="2"/>
  <c r="Z86" i="2" s="1"/>
  <c r="Z85" i="2" s="1"/>
  <c r="Z84" i="2" s="1"/>
  <c r="Y205" i="2"/>
  <c r="Y86" i="2" s="1"/>
  <c r="Y85" i="2" s="1"/>
  <c r="Y84" i="2" s="1"/>
  <c r="X205" i="2"/>
  <c r="X86" i="2" s="1"/>
  <c r="X85" i="2" s="1"/>
  <c r="X84" i="2" s="1"/>
  <c r="W205" i="2"/>
  <c r="W86" i="2" s="1"/>
  <c r="W85" i="2" s="1"/>
  <c r="W84" i="2" s="1"/>
  <c r="V205" i="2"/>
  <c r="V86" i="2" s="1"/>
  <c r="V85" i="2" s="1"/>
  <c r="V84" i="2" s="1"/>
  <c r="U205" i="2"/>
  <c r="U86" i="2" s="1"/>
  <c r="U85" i="2" s="1"/>
  <c r="U84" i="2" s="1"/>
  <c r="T205" i="2"/>
  <c r="T86" i="2" s="1"/>
  <c r="T85" i="2" s="1"/>
  <c r="T84" i="2" s="1"/>
  <c r="S205" i="2"/>
  <c r="S86" i="2" s="1"/>
  <c r="S85" i="2" s="1"/>
  <c r="S84" i="2" s="1"/>
  <c r="R205" i="2"/>
  <c r="R86" i="2" s="1"/>
  <c r="R85" i="2" s="1"/>
  <c r="R84" i="2" s="1"/>
  <c r="Q205" i="2"/>
  <c r="Q86" i="2" s="1"/>
  <c r="Q85" i="2" s="1"/>
  <c r="Q84" i="2" s="1"/>
  <c r="P205" i="2"/>
  <c r="P86" i="2" s="1"/>
  <c r="P85" i="2" s="1"/>
  <c r="P84" i="2" s="1"/>
  <c r="O205" i="2"/>
  <c r="O86" i="2" s="1"/>
  <c r="O85" i="2" s="1"/>
  <c r="O84" i="2" s="1"/>
  <c r="N205" i="2"/>
  <c r="N86" i="2" s="1"/>
  <c r="N85" i="2" s="1"/>
  <c r="N84" i="2" s="1"/>
  <c r="M205" i="2"/>
  <c r="M86" i="2" s="1"/>
  <c r="M85" i="2" s="1"/>
  <c r="M84" i="2" s="1"/>
  <c r="L205" i="2"/>
  <c r="L86" i="2" s="1"/>
  <c r="L85" i="2" s="1"/>
  <c r="L84" i="2" s="1"/>
  <c r="K205" i="2"/>
  <c r="K86" i="2" s="1"/>
  <c r="K85" i="2" s="1"/>
  <c r="K84" i="2" s="1"/>
  <c r="J205" i="2"/>
  <c r="J86" i="2" s="1"/>
  <c r="J85" i="2" s="1"/>
  <c r="J84" i="2" s="1"/>
  <c r="I205" i="2"/>
  <c r="I86" i="2" s="1"/>
  <c r="I85" i="2" s="1"/>
  <c r="I84" i="2" s="1"/>
  <c r="H205" i="2"/>
  <c r="H86" i="2" s="1"/>
  <c r="H85" i="2" s="1"/>
  <c r="H84" i="2" s="1"/>
  <c r="G205" i="2"/>
  <c r="G86" i="2" s="1"/>
  <c r="G85" i="2" s="1"/>
  <c r="G84" i="2" s="1"/>
  <c r="AF202" i="2"/>
  <c r="AE202" i="2"/>
  <c r="AE83" i="2" s="1"/>
  <c r="AD202" i="2"/>
  <c r="AD83" i="2" s="1"/>
  <c r="AC202" i="2"/>
  <c r="AC83" i="2" s="1"/>
  <c r="AB202" i="2"/>
  <c r="AB83" i="2" s="1"/>
  <c r="AA202" i="2"/>
  <c r="AA83" i="2" s="1"/>
  <c r="Z202" i="2"/>
  <c r="Z83" i="2" s="1"/>
  <c r="Y202" i="2"/>
  <c r="Y83" i="2" s="1"/>
  <c r="X202" i="2"/>
  <c r="X83" i="2" s="1"/>
  <c r="W202" i="2"/>
  <c r="W83" i="2" s="1"/>
  <c r="V202" i="2"/>
  <c r="V83" i="2" s="1"/>
  <c r="U202" i="2"/>
  <c r="U83" i="2" s="1"/>
  <c r="T202" i="2"/>
  <c r="T83" i="2" s="1"/>
  <c r="S202" i="2"/>
  <c r="S83" i="2" s="1"/>
  <c r="R202" i="2"/>
  <c r="R83" i="2" s="1"/>
  <c r="Q202" i="2"/>
  <c r="Q83" i="2" s="1"/>
  <c r="P202" i="2"/>
  <c r="P83" i="2" s="1"/>
  <c r="O202" i="2"/>
  <c r="O83" i="2" s="1"/>
  <c r="N202" i="2"/>
  <c r="N83" i="2" s="1"/>
  <c r="M202" i="2"/>
  <c r="M83" i="2" s="1"/>
  <c r="L202" i="2"/>
  <c r="L83" i="2" s="1"/>
  <c r="K202" i="2"/>
  <c r="K83" i="2" s="1"/>
  <c r="J202" i="2"/>
  <c r="J83" i="2" s="1"/>
  <c r="I202" i="2"/>
  <c r="I83" i="2" s="1"/>
  <c r="H202" i="2"/>
  <c r="H83" i="2" s="1"/>
  <c r="G202" i="2"/>
  <c r="G83" i="2" s="1"/>
  <c r="AF201" i="2"/>
  <c r="AE201" i="2"/>
  <c r="AE82" i="2" s="1"/>
  <c r="AD201" i="2"/>
  <c r="AD82" i="2" s="1"/>
  <c r="AC201" i="2"/>
  <c r="AC82" i="2" s="1"/>
  <c r="AB201" i="2"/>
  <c r="AB82" i="2" s="1"/>
  <c r="AA201" i="2"/>
  <c r="AA82" i="2" s="1"/>
  <c r="Z201" i="2"/>
  <c r="Z82" i="2" s="1"/>
  <c r="Y201" i="2"/>
  <c r="Y82" i="2" s="1"/>
  <c r="X201" i="2"/>
  <c r="X82" i="2" s="1"/>
  <c r="W201" i="2"/>
  <c r="W82" i="2" s="1"/>
  <c r="V201" i="2"/>
  <c r="V82" i="2" s="1"/>
  <c r="U201" i="2"/>
  <c r="U82" i="2" s="1"/>
  <c r="T201" i="2"/>
  <c r="T82" i="2" s="1"/>
  <c r="S201" i="2"/>
  <c r="S82" i="2" s="1"/>
  <c r="R201" i="2"/>
  <c r="R82" i="2" s="1"/>
  <c r="Q201" i="2"/>
  <c r="Q82" i="2" s="1"/>
  <c r="P201" i="2"/>
  <c r="P82" i="2" s="1"/>
  <c r="O201" i="2"/>
  <c r="O82" i="2" s="1"/>
  <c r="N201" i="2"/>
  <c r="N82" i="2" s="1"/>
  <c r="M201" i="2"/>
  <c r="M82" i="2" s="1"/>
  <c r="L201" i="2"/>
  <c r="L82" i="2" s="1"/>
  <c r="K201" i="2"/>
  <c r="K82" i="2" s="1"/>
  <c r="J201" i="2"/>
  <c r="J82" i="2" s="1"/>
  <c r="I201" i="2"/>
  <c r="I82" i="2" s="1"/>
  <c r="H201" i="2"/>
  <c r="H82" i="2" s="1"/>
  <c r="G201" i="2"/>
  <c r="G82" i="2" s="1"/>
  <c r="AF200" i="2"/>
  <c r="AE200" i="2"/>
  <c r="AE81" i="2" s="1"/>
  <c r="AE80" i="2" s="1"/>
  <c r="AE12" i="2" s="1"/>
  <c r="AD200" i="2"/>
  <c r="AD81" i="2" s="1"/>
  <c r="AD80" i="2" s="1"/>
  <c r="AC200" i="2"/>
  <c r="AC81" i="2" s="1"/>
  <c r="AC80" i="2" s="1"/>
  <c r="AB200" i="2"/>
  <c r="AB81" i="2" s="1"/>
  <c r="AB80" i="2" s="1"/>
  <c r="AB12" i="2" s="1"/>
  <c r="AA200" i="2"/>
  <c r="AA81" i="2" s="1"/>
  <c r="AA80" i="2" s="1"/>
  <c r="Z200" i="2"/>
  <c r="Z81" i="2" s="1"/>
  <c r="Z80" i="2" s="1"/>
  <c r="Z12" i="2" s="1"/>
  <c r="Y200" i="2"/>
  <c r="Y81" i="2" s="1"/>
  <c r="Y80" i="2" s="1"/>
  <c r="Y12" i="2" s="1"/>
  <c r="X200" i="2"/>
  <c r="X81" i="2" s="1"/>
  <c r="X80" i="2" s="1"/>
  <c r="X12" i="2" s="1"/>
  <c r="W200" i="2"/>
  <c r="W81" i="2" s="1"/>
  <c r="W80" i="2" s="1"/>
  <c r="W12" i="2" s="1"/>
  <c r="V200" i="2"/>
  <c r="V81" i="2" s="1"/>
  <c r="V80" i="2" s="1"/>
  <c r="V12" i="2" s="1"/>
  <c r="U200" i="2"/>
  <c r="U81" i="2" s="1"/>
  <c r="U80" i="2" s="1"/>
  <c r="U12" i="2" s="1"/>
  <c r="T200" i="2"/>
  <c r="T81" i="2" s="1"/>
  <c r="T80" i="2" s="1"/>
  <c r="T12" i="2" s="1"/>
  <c r="S200" i="2"/>
  <c r="S81" i="2" s="1"/>
  <c r="S80" i="2" s="1"/>
  <c r="S12" i="2" s="1"/>
  <c r="R200" i="2"/>
  <c r="R81" i="2" s="1"/>
  <c r="R80" i="2" s="1"/>
  <c r="R12" i="2" s="1"/>
  <c r="Q200" i="2"/>
  <c r="Q81" i="2" s="1"/>
  <c r="Q80" i="2" s="1"/>
  <c r="Q12" i="2" s="1"/>
  <c r="P200" i="2"/>
  <c r="P81" i="2" s="1"/>
  <c r="P80" i="2" s="1"/>
  <c r="P12" i="2" s="1"/>
  <c r="O200" i="2"/>
  <c r="O81" i="2" s="1"/>
  <c r="O80" i="2" s="1"/>
  <c r="O12" i="2" s="1"/>
  <c r="N200" i="2"/>
  <c r="N81" i="2" s="1"/>
  <c r="N80" i="2" s="1"/>
  <c r="N12" i="2" s="1"/>
  <c r="M200" i="2"/>
  <c r="M81" i="2" s="1"/>
  <c r="M80" i="2" s="1"/>
  <c r="M12" i="2" s="1"/>
  <c r="L200" i="2"/>
  <c r="L81" i="2" s="1"/>
  <c r="L80" i="2" s="1"/>
  <c r="L12" i="2" s="1"/>
  <c r="K200" i="2"/>
  <c r="K81" i="2" s="1"/>
  <c r="K80" i="2" s="1"/>
  <c r="K12" i="2" s="1"/>
  <c r="J200" i="2"/>
  <c r="J81" i="2" s="1"/>
  <c r="J80" i="2" s="1"/>
  <c r="J12" i="2" s="1"/>
  <c r="I200" i="2"/>
  <c r="I81" i="2" s="1"/>
  <c r="I80" i="2" s="1"/>
  <c r="I12" i="2" s="1"/>
  <c r="H200" i="2"/>
  <c r="H81" i="2" s="1"/>
  <c r="H80" i="2" s="1"/>
  <c r="H12" i="2" s="1"/>
  <c r="G200" i="2"/>
  <c r="G81" i="2" s="1"/>
  <c r="AF198" i="2"/>
  <c r="AE198" i="2"/>
  <c r="AE79" i="2" s="1"/>
  <c r="AD198" i="2"/>
  <c r="AD79" i="2" s="1"/>
  <c r="AC198" i="2"/>
  <c r="AC79" i="2" s="1"/>
  <c r="AB198" i="2"/>
  <c r="AB79" i="2" s="1"/>
  <c r="AA198" i="2"/>
  <c r="AA79" i="2" s="1"/>
  <c r="Z198" i="2"/>
  <c r="Z79" i="2" s="1"/>
  <c r="Y198" i="2"/>
  <c r="Y79" i="2" s="1"/>
  <c r="X198" i="2"/>
  <c r="X79" i="2" s="1"/>
  <c r="W198" i="2"/>
  <c r="W79" i="2" s="1"/>
  <c r="V198" i="2"/>
  <c r="V79" i="2" s="1"/>
  <c r="U198" i="2"/>
  <c r="U79" i="2" s="1"/>
  <c r="T198" i="2"/>
  <c r="T79" i="2" s="1"/>
  <c r="S198" i="2"/>
  <c r="S79" i="2" s="1"/>
  <c r="R198" i="2"/>
  <c r="R79" i="2" s="1"/>
  <c r="Q198" i="2"/>
  <c r="Q79" i="2" s="1"/>
  <c r="P198" i="2"/>
  <c r="P79" i="2" s="1"/>
  <c r="O198" i="2"/>
  <c r="O79" i="2" s="1"/>
  <c r="N198" i="2"/>
  <c r="N79" i="2" s="1"/>
  <c r="M198" i="2"/>
  <c r="M79" i="2" s="1"/>
  <c r="L198" i="2"/>
  <c r="L79" i="2" s="1"/>
  <c r="K198" i="2"/>
  <c r="K79" i="2" s="1"/>
  <c r="J198" i="2"/>
  <c r="J79" i="2" s="1"/>
  <c r="I198" i="2"/>
  <c r="I79" i="2" s="1"/>
  <c r="H198" i="2"/>
  <c r="H79" i="2" s="1"/>
  <c r="G198" i="2"/>
  <c r="G79" i="2" s="1"/>
  <c r="AF197" i="2"/>
  <c r="AE197" i="2"/>
  <c r="AE78" i="2" s="1"/>
  <c r="AD197" i="2"/>
  <c r="AD78" i="2" s="1"/>
  <c r="AC197" i="2"/>
  <c r="AC78" i="2" s="1"/>
  <c r="AB197" i="2"/>
  <c r="AB78" i="2" s="1"/>
  <c r="AA197" i="2"/>
  <c r="AA78" i="2" s="1"/>
  <c r="Z197" i="2"/>
  <c r="Z78" i="2" s="1"/>
  <c r="Y197" i="2"/>
  <c r="Y78" i="2" s="1"/>
  <c r="X197" i="2"/>
  <c r="X78" i="2" s="1"/>
  <c r="W197" i="2"/>
  <c r="W78" i="2" s="1"/>
  <c r="V197" i="2"/>
  <c r="V78" i="2" s="1"/>
  <c r="U197" i="2"/>
  <c r="U78" i="2" s="1"/>
  <c r="T197" i="2"/>
  <c r="T78" i="2" s="1"/>
  <c r="S197" i="2"/>
  <c r="S78" i="2" s="1"/>
  <c r="R197" i="2"/>
  <c r="R78" i="2" s="1"/>
  <c r="Q197" i="2"/>
  <c r="Q78" i="2" s="1"/>
  <c r="P197" i="2"/>
  <c r="P78" i="2" s="1"/>
  <c r="O197" i="2"/>
  <c r="O78" i="2" s="1"/>
  <c r="N197" i="2"/>
  <c r="N78" i="2" s="1"/>
  <c r="M197" i="2"/>
  <c r="M78" i="2" s="1"/>
  <c r="L197" i="2"/>
  <c r="L78" i="2" s="1"/>
  <c r="K197" i="2"/>
  <c r="K78" i="2" s="1"/>
  <c r="J197" i="2"/>
  <c r="J78" i="2" s="1"/>
  <c r="I197" i="2"/>
  <c r="I78" i="2" s="1"/>
  <c r="H197" i="2"/>
  <c r="H78" i="2" s="1"/>
  <c r="G197" i="2"/>
  <c r="G78" i="2" s="1"/>
  <c r="AF196" i="2"/>
  <c r="AE196" i="2"/>
  <c r="AE77" i="2" s="1"/>
  <c r="AD196" i="2"/>
  <c r="AD77" i="2" s="1"/>
  <c r="AC196" i="2"/>
  <c r="AC77" i="2" s="1"/>
  <c r="AB196" i="2"/>
  <c r="AB77" i="2" s="1"/>
  <c r="AA196" i="2"/>
  <c r="AA77" i="2" s="1"/>
  <c r="Z196" i="2"/>
  <c r="Z77" i="2" s="1"/>
  <c r="Y196" i="2"/>
  <c r="Y77" i="2" s="1"/>
  <c r="X196" i="2"/>
  <c r="X77" i="2" s="1"/>
  <c r="W196" i="2"/>
  <c r="W77" i="2" s="1"/>
  <c r="V196" i="2"/>
  <c r="V77" i="2" s="1"/>
  <c r="U196" i="2"/>
  <c r="U77" i="2" s="1"/>
  <c r="T196" i="2"/>
  <c r="T77" i="2" s="1"/>
  <c r="S196" i="2"/>
  <c r="S77" i="2" s="1"/>
  <c r="R196" i="2"/>
  <c r="R77" i="2" s="1"/>
  <c r="Q196" i="2"/>
  <c r="Q77" i="2" s="1"/>
  <c r="P196" i="2"/>
  <c r="P77" i="2" s="1"/>
  <c r="O196" i="2"/>
  <c r="O77" i="2" s="1"/>
  <c r="N196" i="2"/>
  <c r="N77" i="2" s="1"/>
  <c r="M196" i="2"/>
  <c r="M77" i="2" s="1"/>
  <c r="L196" i="2"/>
  <c r="L77" i="2" s="1"/>
  <c r="K196" i="2"/>
  <c r="K77" i="2" s="1"/>
  <c r="J196" i="2"/>
  <c r="J77" i="2" s="1"/>
  <c r="I196" i="2"/>
  <c r="I77" i="2" s="1"/>
  <c r="H196" i="2"/>
  <c r="H77" i="2" s="1"/>
  <c r="G196" i="2"/>
  <c r="G77" i="2" s="1"/>
  <c r="AF195" i="2"/>
  <c r="AE195" i="2"/>
  <c r="AE76" i="2" s="1"/>
  <c r="AD195" i="2"/>
  <c r="AD76" i="2" s="1"/>
  <c r="AC195" i="2"/>
  <c r="AC76" i="2" s="1"/>
  <c r="AB195" i="2"/>
  <c r="AB76" i="2" s="1"/>
  <c r="AA195" i="2"/>
  <c r="AA76" i="2" s="1"/>
  <c r="Z195" i="2"/>
  <c r="Z76" i="2" s="1"/>
  <c r="Y195" i="2"/>
  <c r="Y76" i="2" s="1"/>
  <c r="X195" i="2"/>
  <c r="X76" i="2" s="1"/>
  <c r="W195" i="2"/>
  <c r="W76" i="2" s="1"/>
  <c r="V195" i="2"/>
  <c r="V76" i="2" s="1"/>
  <c r="U195" i="2"/>
  <c r="U76" i="2" s="1"/>
  <c r="T195" i="2"/>
  <c r="T76" i="2" s="1"/>
  <c r="S195" i="2"/>
  <c r="S76" i="2" s="1"/>
  <c r="R195" i="2"/>
  <c r="R76" i="2" s="1"/>
  <c r="Q195" i="2"/>
  <c r="Q76" i="2" s="1"/>
  <c r="P195" i="2"/>
  <c r="P76" i="2" s="1"/>
  <c r="O195" i="2"/>
  <c r="O76" i="2" s="1"/>
  <c r="N195" i="2"/>
  <c r="N76" i="2" s="1"/>
  <c r="M195" i="2"/>
  <c r="M76" i="2" s="1"/>
  <c r="L195" i="2"/>
  <c r="L76" i="2" s="1"/>
  <c r="K195" i="2"/>
  <c r="K76" i="2" s="1"/>
  <c r="J195" i="2"/>
  <c r="J76" i="2" s="1"/>
  <c r="I195" i="2"/>
  <c r="I76" i="2" s="1"/>
  <c r="H195" i="2"/>
  <c r="H76" i="2" s="1"/>
  <c r="G195" i="2"/>
  <c r="G76" i="2" s="1"/>
  <c r="AF194" i="2"/>
  <c r="AF193" i="2" s="1"/>
  <c r="AE194" i="2"/>
  <c r="AD194" i="2"/>
  <c r="AD75" i="2" s="1"/>
  <c r="AD74" i="2" s="1"/>
  <c r="AC194" i="2"/>
  <c r="AC75" i="2" s="1"/>
  <c r="AC74" i="2" s="1"/>
  <c r="AB194" i="2"/>
  <c r="AB75" i="2" s="1"/>
  <c r="AB74" i="2" s="1"/>
  <c r="AA194" i="2"/>
  <c r="AA75" i="2" s="1"/>
  <c r="AA74" i="2" s="1"/>
  <c r="Z194" i="2"/>
  <c r="Z75" i="2" s="1"/>
  <c r="Z74" i="2" s="1"/>
  <c r="Y194" i="2"/>
  <c r="Y75" i="2" s="1"/>
  <c r="Y74" i="2" s="1"/>
  <c r="X194" i="2"/>
  <c r="X75" i="2" s="1"/>
  <c r="X74" i="2" s="1"/>
  <c r="W194" i="2"/>
  <c r="W75" i="2" s="1"/>
  <c r="W74" i="2" s="1"/>
  <c r="V194" i="2"/>
  <c r="V75" i="2" s="1"/>
  <c r="V74" i="2" s="1"/>
  <c r="U194" i="2"/>
  <c r="U75" i="2" s="1"/>
  <c r="U74" i="2" s="1"/>
  <c r="T194" i="2"/>
  <c r="T75" i="2" s="1"/>
  <c r="T74" i="2" s="1"/>
  <c r="S194" i="2"/>
  <c r="S75" i="2" s="1"/>
  <c r="S74" i="2" s="1"/>
  <c r="R194" i="2"/>
  <c r="R75" i="2" s="1"/>
  <c r="R74" i="2" s="1"/>
  <c r="Q194" i="2"/>
  <c r="Q75" i="2" s="1"/>
  <c r="Q74" i="2" s="1"/>
  <c r="P194" i="2"/>
  <c r="P75" i="2" s="1"/>
  <c r="P74" i="2" s="1"/>
  <c r="O194" i="2"/>
  <c r="O75" i="2" s="1"/>
  <c r="O74" i="2" s="1"/>
  <c r="N194" i="2"/>
  <c r="N75" i="2" s="1"/>
  <c r="N74" i="2" s="1"/>
  <c r="M194" i="2"/>
  <c r="M75" i="2" s="1"/>
  <c r="L194" i="2"/>
  <c r="L75" i="2" s="1"/>
  <c r="L74" i="2" s="1"/>
  <c r="K194" i="2"/>
  <c r="K75" i="2" s="1"/>
  <c r="K74" i="2" s="1"/>
  <c r="J194" i="2"/>
  <c r="J75" i="2" s="1"/>
  <c r="J74" i="2" s="1"/>
  <c r="I194" i="2"/>
  <c r="I75" i="2" s="1"/>
  <c r="I74" i="2" s="1"/>
  <c r="H194" i="2"/>
  <c r="H75" i="2" s="1"/>
  <c r="H74" i="2" s="1"/>
  <c r="G194" i="2"/>
  <c r="G75" i="2" s="1"/>
  <c r="G74" i="2" s="1"/>
  <c r="AF192" i="2"/>
  <c r="AE192" i="2"/>
  <c r="AE73" i="2" s="1"/>
  <c r="AD192" i="2"/>
  <c r="AD73" i="2" s="1"/>
  <c r="AC192" i="2"/>
  <c r="AC73" i="2" s="1"/>
  <c r="AB192" i="2"/>
  <c r="AB73" i="2" s="1"/>
  <c r="AA192" i="2"/>
  <c r="AA73" i="2" s="1"/>
  <c r="Z192" i="2"/>
  <c r="Z73" i="2" s="1"/>
  <c r="Y192" i="2"/>
  <c r="Y73" i="2" s="1"/>
  <c r="X192" i="2"/>
  <c r="X73" i="2" s="1"/>
  <c r="W192" i="2"/>
  <c r="W73" i="2" s="1"/>
  <c r="V192" i="2"/>
  <c r="V73" i="2" s="1"/>
  <c r="U192" i="2"/>
  <c r="U73" i="2" s="1"/>
  <c r="T192" i="2"/>
  <c r="T73" i="2" s="1"/>
  <c r="S192" i="2"/>
  <c r="S73" i="2" s="1"/>
  <c r="R192" i="2"/>
  <c r="R73" i="2" s="1"/>
  <c r="Q192" i="2"/>
  <c r="Q73" i="2" s="1"/>
  <c r="P192" i="2"/>
  <c r="P73" i="2" s="1"/>
  <c r="O192" i="2"/>
  <c r="O73" i="2" s="1"/>
  <c r="N192" i="2"/>
  <c r="N73" i="2" s="1"/>
  <c r="M192" i="2"/>
  <c r="M73" i="2" s="1"/>
  <c r="L192" i="2"/>
  <c r="L73" i="2" s="1"/>
  <c r="K192" i="2"/>
  <c r="K73" i="2" s="1"/>
  <c r="J192" i="2"/>
  <c r="J73" i="2" s="1"/>
  <c r="I192" i="2"/>
  <c r="I73" i="2" s="1"/>
  <c r="H192" i="2"/>
  <c r="H73" i="2" s="1"/>
  <c r="G192" i="2"/>
  <c r="G73" i="2" s="1"/>
  <c r="AF191" i="2"/>
  <c r="AE191" i="2"/>
  <c r="AE72" i="2" s="1"/>
  <c r="AD191" i="2"/>
  <c r="AD72" i="2" s="1"/>
  <c r="AC191" i="2"/>
  <c r="AC72" i="2" s="1"/>
  <c r="AB191" i="2"/>
  <c r="AB72" i="2" s="1"/>
  <c r="AA191" i="2"/>
  <c r="AA72" i="2" s="1"/>
  <c r="Z191" i="2"/>
  <c r="Z72" i="2" s="1"/>
  <c r="Y191" i="2"/>
  <c r="Y72" i="2" s="1"/>
  <c r="X191" i="2"/>
  <c r="X72" i="2" s="1"/>
  <c r="W191" i="2"/>
  <c r="W72" i="2" s="1"/>
  <c r="V191" i="2"/>
  <c r="V72" i="2" s="1"/>
  <c r="U191" i="2"/>
  <c r="U72" i="2" s="1"/>
  <c r="T191" i="2"/>
  <c r="T72" i="2" s="1"/>
  <c r="S191" i="2"/>
  <c r="S72" i="2" s="1"/>
  <c r="R191" i="2"/>
  <c r="R72" i="2" s="1"/>
  <c r="Q191" i="2"/>
  <c r="Q72" i="2" s="1"/>
  <c r="P191" i="2"/>
  <c r="P72" i="2" s="1"/>
  <c r="O191" i="2"/>
  <c r="O72" i="2" s="1"/>
  <c r="N191" i="2"/>
  <c r="N72" i="2" s="1"/>
  <c r="M191" i="2"/>
  <c r="M72" i="2" s="1"/>
  <c r="L191" i="2"/>
  <c r="L72" i="2" s="1"/>
  <c r="K191" i="2"/>
  <c r="K72" i="2" s="1"/>
  <c r="J191" i="2"/>
  <c r="J72" i="2" s="1"/>
  <c r="I191" i="2"/>
  <c r="I72" i="2" s="1"/>
  <c r="H191" i="2"/>
  <c r="H72" i="2" s="1"/>
  <c r="G191" i="2"/>
  <c r="G72" i="2" s="1"/>
  <c r="AF190" i="2"/>
  <c r="AE190" i="2"/>
  <c r="AE71" i="2" s="1"/>
  <c r="AD190" i="2"/>
  <c r="AD71" i="2" s="1"/>
  <c r="AC190" i="2"/>
  <c r="AC71" i="2" s="1"/>
  <c r="AB190" i="2"/>
  <c r="AB71" i="2" s="1"/>
  <c r="AA190" i="2"/>
  <c r="AA71" i="2" s="1"/>
  <c r="Z190" i="2"/>
  <c r="Z71" i="2" s="1"/>
  <c r="Y190" i="2"/>
  <c r="Y71" i="2" s="1"/>
  <c r="X190" i="2"/>
  <c r="X71" i="2" s="1"/>
  <c r="W190" i="2"/>
  <c r="W71" i="2" s="1"/>
  <c r="V190" i="2"/>
  <c r="V71" i="2" s="1"/>
  <c r="U190" i="2"/>
  <c r="U71" i="2" s="1"/>
  <c r="T190" i="2"/>
  <c r="T71" i="2" s="1"/>
  <c r="S190" i="2"/>
  <c r="S71" i="2" s="1"/>
  <c r="R190" i="2"/>
  <c r="R71" i="2" s="1"/>
  <c r="Q190" i="2"/>
  <c r="Q71" i="2" s="1"/>
  <c r="P190" i="2"/>
  <c r="P71" i="2" s="1"/>
  <c r="O190" i="2"/>
  <c r="O71" i="2" s="1"/>
  <c r="N190" i="2"/>
  <c r="N71" i="2" s="1"/>
  <c r="M190" i="2"/>
  <c r="M71" i="2" s="1"/>
  <c r="L190" i="2"/>
  <c r="L71" i="2" s="1"/>
  <c r="K190" i="2"/>
  <c r="K71" i="2" s="1"/>
  <c r="J190" i="2"/>
  <c r="J71" i="2" s="1"/>
  <c r="I190" i="2"/>
  <c r="I71" i="2" s="1"/>
  <c r="H190" i="2"/>
  <c r="H71" i="2" s="1"/>
  <c r="G71" i="2"/>
  <c r="AF189" i="2"/>
  <c r="AE189" i="2"/>
  <c r="AE70" i="2" s="1"/>
  <c r="AE69" i="2" s="1"/>
  <c r="AD189" i="2"/>
  <c r="AD70" i="2" s="1"/>
  <c r="AD69" i="2" s="1"/>
  <c r="AD68" i="2" s="1"/>
  <c r="AD11" i="2" s="1"/>
  <c r="AC189" i="2"/>
  <c r="AC70" i="2" s="1"/>
  <c r="AC69" i="2" s="1"/>
  <c r="AC68" i="2" s="1"/>
  <c r="AC11" i="2" s="1"/>
  <c r="AB189" i="2"/>
  <c r="AB70" i="2" s="1"/>
  <c r="AB69" i="2" s="1"/>
  <c r="AB68" i="2" s="1"/>
  <c r="AB11" i="2" s="1"/>
  <c r="AA189" i="2"/>
  <c r="AA70" i="2" s="1"/>
  <c r="AA69" i="2" s="1"/>
  <c r="AA68" i="2" s="1"/>
  <c r="AA11" i="2" s="1"/>
  <c r="Z189" i="2"/>
  <c r="Z70" i="2" s="1"/>
  <c r="Z69" i="2" s="1"/>
  <c r="Z68" i="2" s="1"/>
  <c r="Z11" i="2" s="1"/>
  <c r="Y189" i="2"/>
  <c r="Y70" i="2" s="1"/>
  <c r="Y69" i="2" s="1"/>
  <c r="Y68" i="2" s="1"/>
  <c r="Y11" i="2" s="1"/>
  <c r="X189" i="2"/>
  <c r="X70" i="2" s="1"/>
  <c r="X69" i="2" s="1"/>
  <c r="X68" i="2" s="1"/>
  <c r="X11" i="2" s="1"/>
  <c r="W189" i="2"/>
  <c r="W70" i="2" s="1"/>
  <c r="W69" i="2" s="1"/>
  <c r="W68" i="2" s="1"/>
  <c r="W11" i="2" s="1"/>
  <c r="V189" i="2"/>
  <c r="V70" i="2" s="1"/>
  <c r="V69" i="2" s="1"/>
  <c r="V68" i="2" s="1"/>
  <c r="V11" i="2" s="1"/>
  <c r="U189" i="2"/>
  <c r="U70" i="2" s="1"/>
  <c r="U69" i="2" s="1"/>
  <c r="U68" i="2" s="1"/>
  <c r="U11" i="2" s="1"/>
  <c r="T189" i="2"/>
  <c r="T70" i="2" s="1"/>
  <c r="T69" i="2" s="1"/>
  <c r="T68" i="2" s="1"/>
  <c r="T11" i="2" s="1"/>
  <c r="S189" i="2"/>
  <c r="S70" i="2" s="1"/>
  <c r="S69" i="2" s="1"/>
  <c r="S68" i="2" s="1"/>
  <c r="S11" i="2" s="1"/>
  <c r="R189" i="2"/>
  <c r="R70" i="2" s="1"/>
  <c r="Q189" i="2"/>
  <c r="Q70" i="2" s="1"/>
  <c r="Q69" i="2" s="1"/>
  <c r="Q68" i="2" s="1"/>
  <c r="Q11" i="2" s="1"/>
  <c r="P189" i="2"/>
  <c r="P70" i="2" s="1"/>
  <c r="P69" i="2" s="1"/>
  <c r="P68" i="2" s="1"/>
  <c r="P11" i="2" s="1"/>
  <c r="O189" i="2"/>
  <c r="O70" i="2" s="1"/>
  <c r="N189" i="2"/>
  <c r="N70" i="2" s="1"/>
  <c r="N69" i="2" s="1"/>
  <c r="N68" i="2" s="1"/>
  <c r="N11" i="2" s="1"/>
  <c r="M189" i="2"/>
  <c r="M70" i="2" s="1"/>
  <c r="M69" i="2" s="1"/>
  <c r="L189" i="2"/>
  <c r="L70" i="2" s="1"/>
  <c r="L69" i="2" s="1"/>
  <c r="L68" i="2" s="1"/>
  <c r="L11" i="2" s="1"/>
  <c r="K189" i="2"/>
  <c r="K70" i="2" s="1"/>
  <c r="K69" i="2" s="1"/>
  <c r="K68" i="2" s="1"/>
  <c r="K11" i="2" s="1"/>
  <c r="J189" i="2"/>
  <c r="J70" i="2" s="1"/>
  <c r="J69" i="2" s="1"/>
  <c r="J68" i="2" s="1"/>
  <c r="J11" i="2" s="1"/>
  <c r="I70" i="2"/>
  <c r="I69" i="2" s="1"/>
  <c r="I68" i="2" s="1"/>
  <c r="I11" i="2" s="1"/>
  <c r="H189" i="2"/>
  <c r="G188" i="2"/>
  <c r="AF185" i="2"/>
  <c r="AE185" i="2"/>
  <c r="AD185" i="2"/>
  <c r="AC185" i="2"/>
  <c r="AB185" i="2"/>
  <c r="AA185" i="2"/>
  <c r="Z185" i="2"/>
  <c r="Y185" i="2"/>
  <c r="X185" i="2"/>
  <c r="W185" i="2"/>
  <c r="V185" i="2"/>
  <c r="U185" i="2"/>
  <c r="T185" i="2"/>
  <c r="S185" i="2"/>
  <c r="R185" i="2"/>
  <c r="Q185" i="2"/>
  <c r="P185" i="2"/>
  <c r="O185" i="2"/>
  <c r="N185" i="2"/>
  <c r="M185" i="2"/>
  <c r="L185" i="2"/>
  <c r="K185" i="2"/>
  <c r="J185" i="2"/>
  <c r="I185" i="2"/>
  <c r="H185" i="2"/>
  <c r="G185" i="2"/>
  <c r="AF184" i="2"/>
  <c r="AE184" i="2"/>
  <c r="AD184" i="2"/>
  <c r="AC184" i="2"/>
  <c r="AB184" i="2"/>
  <c r="AA184" i="2"/>
  <c r="Z184" i="2"/>
  <c r="Y184" i="2"/>
  <c r="X184" i="2"/>
  <c r="W184" i="2"/>
  <c r="V184" i="2"/>
  <c r="U184" i="2"/>
  <c r="T184" i="2"/>
  <c r="S184" i="2"/>
  <c r="R184" i="2"/>
  <c r="Q184" i="2"/>
  <c r="P184" i="2"/>
  <c r="O184" i="2"/>
  <c r="N184" i="2"/>
  <c r="M184" i="2"/>
  <c r="L184" i="2"/>
  <c r="K184" i="2"/>
  <c r="J184" i="2"/>
  <c r="I184" i="2"/>
  <c r="H184" i="2"/>
  <c r="G184" i="2"/>
  <c r="AF183" i="2"/>
  <c r="AE183" i="2"/>
  <c r="AD183" i="2"/>
  <c r="AC183" i="2"/>
  <c r="AB183" i="2"/>
  <c r="AA183" i="2"/>
  <c r="Z183" i="2"/>
  <c r="Y183" i="2"/>
  <c r="X183" i="2"/>
  <c r="W183" i="2"/>
  <c r="V183" i="2"/>
  <c r="U183" i="2"/>
  <c r="T183" i="2"/>
  <c r="S183" i="2"/>
  <c r="R183" i="2"/>
  <c r="Q183" i="2"/>
  <c r="P183" i="2"/>
  <c r="O183" i="2"/>
  <c r="N183" i="2"/>
  <c r="M183" i="2"/>
  <c r="L183" i="2"/>
  <c r="K183" i="2"/>
  <c r="J183" i="2"/>
  <c r="I183" i="2"/>
  <c r="H183" i="2"/>
  <c r="G183" i="2"/>
  <c r="AF182" i="2"/>
  <c r="AE182" i="2"/>
  <c r="AD182" i="2"/>
  <c r="AC182" i="2"/>
  <c r="AB182" i="2"/>
  <c r="AA182" i="2"/>
  <c r="Z182" i="2"/>
  <c r="Y182" i="2"/>
  <c r="X182" i="2"/>
  <c r="W182" i="2"/>
  <c r="V182" i="2"/>
  <c r="U182" i="2"/>
  <c r="T182" i="2"/>
  <c r="S182" i="2"/>
  <c r="R182" i="2"/>
  <c r="Q182" i="2"/>
  <c r="P182" i="2"/>
  <c r="O182" i="2"/>
  <c r="N182" i="2"/>
  <c r="M182" i="2"/>
  <c r="L182" i="2"/>
  <c r="K182" i="2"/>
  <c r="J182" i="2"/>
  <c r="I182" i="2"/>
  <c r="H182" i="2"/>
  <c r="G182" i="2"/>
  <c r="AF181" i="2"/>
  <c r="AE181" i="2"/>
  <c r="AD181" i="2"/>
  <c r="AC181" i="2"/>
  <c r="AB181" i="2"/>
  <c r="AA181" i="2"/>
  <c r="Z181" i="2"/>
  <c r="Y181" i="2"/>
  <c r="X181" i="2"/>
  <c r="W181" i="2"/>
  <c r="V181" i="2"/>
  <c r="U181" i="2"/>
  <c r="T181" i="2"/>
  <c r="S181" i="2"/>
  <c r="R181" i="2"/>
  <c r="Q181" i="2"/>
  <c r="P181" i="2"/>
  <c r="O181" i="2"/>
  <c r="N181" i="2"/>
  <c r="M181" i="2"/>
  <c r="L181" i="2"/>
  <c r="K181" i="2"/>
  <c r="J181" i="2"/>
  <c r="I181" i="2"/>
  <c r="H181" i="2"/>
  <c r="G181" i="2"/>
  <c r="AF180" i="2"/>
  <c r="AE180" i="2"/>
  <c r="AD180" i="2"/>
  <c r="AC180" i="2"/>
  <c r="AB180" i="2"/>
  <c r="AA180" i="2"/>
  <c r="Z180" i="2"/>
  <c r="Y180" i="2"/>
  <c r="X180" i="2"/>
  <c r="W180" i="2"/>
  <c r="V180" i="2"/>
  <c r="U180" i="2"/>
  <c r="T180" i="2"/>
  <c r="S180" i="2"/>
  <c r="R180" i="2"/>
  <c r="Q180" i="2"/>
  <c r="P180" i="2"/>
  <c r="O180" i="2"/>
  <c r="N180" i="2"/>
  <c r="M180" i="2"/>
  <c r="L180" i="2"/>
  <c r="K180" i="2"/>
  <c r="J180" i="2"/>
  <c r="I180" i="2"/>
  <c r="H180" i="2"/>
  <c r="G180" i="2"/>
  <c r="AF179" i="2"/>
  <c r="AE179" i="2"/>
  <c r="AE178" i="2" s="1"/>
  <c r="AD179" i="2"/>
  <c r="AC179" i="2"/>
  <c r="AB179" i="2"/>
  <c r="AA179" i="2"/>
  <c r="Z179" i="2"/>
  <c r="Y179" i="2"/>
  <c r="X179" i="2"/>
  <c r="W179" i="2"/>
  <c r="V179" i="2"/>
  <c r="U179" i="2"/>
  <c r="T179" i="2"/>
  <c r="S179" i="2"/>
  <c r="R179" i="2"/>
  <c r="Q179" i="2"/>
  <c r="P179" i="2"/>
  <c r="O179" i="2"/>
  <c r="N179" i="2"/>
  <c r="M179" i="2"/>
  <c r="L179" i="2"/>
  <c r="K179" i="2"/>
  <c r="J179" i="2"/>
  <c r="I179" i="2"/>
  <c r="H179" i="2"/>
  <c r="G179" i="2"/>
  <c r="AF176" i="2"/>
  <c r="AE176" i="2"/>
  <c r="AE66" i="2" s="1"/>
  <c r="AD176" i="2"/>
  <c r="AD66" i="2" s="1"/>
  <c r="AC176" i="2"/>
  <c r="AC66" i="2" s="1"/>
  <c r="AB176" i="2"/>
  <c r="AB66" i="2" s="1"/>
  <c r="AA176" i="2"/>
  <c r="AA66" i="2" s="1"/>
  <c r="Z176" i="2"/>
  <c r="Z66" i="2" s="1"/>
  <c r="Y176" i="2"/>
  <c r="Y66" i="2" s="1"/>
  <c r="X176" i="2"/>
  <c r="X66" i="2" s="1"/>
  <c r="W176" i="2"/>
  <c r="W66" i="2" s="1"/>
  <c r="V176" i="2"/>
  <c r="V66" i="2" s="1"/>
  <c r="U176" i="2"/>
  <c r="U66" i="2" s="1"/>
  <c r="T176" i="2"/>
  <c r="T66" i="2" s="1"/>
  <c r="S176" i="2"/>
  <c r="S66" i="2" s="1"/>
  <c r="R176" i="2"/>
  <c r="R66" i="2" s="1"/>
  <c r="Q176" i="2"/>
  <c r="Q66" i="2" s="1"/>
  <c r="P176" i="2"/>
  <c r="P66" i="2" s="1"/>
  <c r="O176" i="2"/>
  <c r="O66" i="2" s="1"/>
  <c r="N176" i="2"/>
  <c r="N66" i="2" s="1"/>
  <c r="M176" i="2"/>
  <c r="M66" i="2" s="1"/>
  <c r="L176" i="2"/>
  <c r="L66" i="2" s="1"/>
  <c r="K176" i="2"/>
  <c r="K66" i="2" s="1"/>
  <c r="J176" i="2"/>
  <c r="J66" i="2" s="1"/>
  <c r="I176" i="2"/>
  <c r="I66" i="2" s="1"/>
  <c r="H176" i="2"/>
  <c r="H66" i="2" s="1"/>
  <c r="G176" i="2"/>
  <c r="G66" i="2" s="1"/>
  <c r="AF175" i="2"/>
  <c r="AE175" i="2"/>
  <c r="AE65" i="2" s="1"/>
  <c r="AD175" i="2"/>
  <c r="AD65" i="2" s="1"/>
  <c r="AC175" i="2"/>
  <c r="AC65" i="2" s="1"/>
  <c r="AB175" i="2"/>
  <c r="AB65" i="2" s="1"/>
  <c r="AA175" i="2"/>
  <c r="AA65" i="2" s="1"/>
  <c r="Z175" i="2"/>
  <c r="Z65" i="2" s="1"/>
  <c r="Y175" i="2"/>
  <c r="Y65" i="2" s="1"/>
  <c r="X175" i="2"/>
  <c r="X65" i="2" s="1"/>
  <c r="W175" i="2"/>
  <c r="W65" i="2" s="1"/>
  <c r="V175" i="2"/>
  <c r="V65" i="2" s="1"/>
  <c r="U175" i="2"/>
  <c r="U65" i="2" s="1"/>
  <c r="T175" i="2"/>
  <c r="T65" i="2" s="1"/>
  <c r="S175" i="2"/>
  <c r="S65" i="2" s="1"/>
  <c r="R175" i="2"/>
  <c r="R65" i="2" s="1"/>
  <c r="Q175" i="2"/>
  <c r="Q65" i="2" s="1"/>
  <c r="P175" i="2"/>
  <c r="P65" i="2" s="1"/>
  <c r="O175" i="2"/>
  <c r="O65" i="2" s="1"/>
  <c r="N175" i="2"/>
  <c r="N65" i="2" s="1"/>
  <c r="M175" i="2"/>
  <c r="M65" i="2" s="1"/>
  <c r="L175" i="2"/>
  <c r="L65" i="2" s="1"/>
  <c r="K175" i="2"/>
  <c r="K65" i="2" s="1"/>
  <c r="J175" i="2"/>
  <c r="J65" i="2" s="1"/>
  <c r="I175" i="2"/>
  <c r="I65" i="2" s="1"/>
  <c r="H175" i="2"/>
  <c r="H65" i="2" s="1"/>
  <c r="G175" i="2"/>
  <c r="G65" i="2" s="1"/>
  <c r="AF174" i="2"/>
  <c r="AE174" i="2"/>
  <c r="AE64" i="2" s="1"/>
  <c r="AD174" i="2"/>
  <c r="AD64" i="2" s="1"/>
  <c r="AC174" i="2"/>
  <c r="AC64" i="2" s="1"/>
  <c r="AB174" i="2"/>
  <c r="AB64" i="2" s="1"/>
  <c r="AA174" i="2"/>
  <c r="AA64" i="2" s="1"/>
  <c r="Z174" i="2"/>
  <c r="Z64" i="2" s="1"/>
  <c r="Y174" i="2"/>
  <c r="Y64" i="2" s="1"/>
  <c r="X174" i="2"/>
  <c r="X64" i="2" s="1"/>
  <c r="W174" i="2"/>
  <c r="W64" i="2" s="1"/>
  <c r="V174" i="2"/>
  <c r="V64" i="2" s="1"/>
  <c r="U174" i="2"/>
  <c r="U64" i="2" s="1"/>
  <c r="T174" i="2"/>
  <c r="T64" i="2" s="1"/>
  <c r="S174" i="2"/>
  <c r="S64" i="2" s="1"/>
  <c r="R174" i="2"/>
  <c r="R64" i="2" s="1"/>
  <c r="Q174" i="2"/>
  <c r="Q64" i="2" s="1"/>
  <c r="P174" i="2"/>
  <c r="P64" i="2" s="1"/>
  <c r="O174" i="2"/>
  <c r="O64" i="2" s="1"/>
  <c r="N174" i="2"/>
  <c r="N64" i="2" s="1"/>
  <c r="M174" i="2"/>
  <c r="M64" i="2" s="1"/>
  <c r="L174" i="2"/>
  <c r="L64" i="2" s="1"/>
  <c r="K174" i="2"/>
  <c r="K64" i="2" s="1"/>
  <c r="J174" i="2"/>
  <c r="J64" i="2" s="1"/>
  <c r="I174" i="2"/>
  <c r="I64" i="2" s="1"/>
  <c r="H174" i="2"/>
  <c r="H64" i="2" s="1"/>
  <c r="G174" i="2"/>
  <c r="G64" i="2" s="1"/>
  <c r="AF173" i="2"/>
  <c r="AE173" i="2"/>
  <c r="AD173" i="2"/>
  <c r="AC173" i="2"/>
  <c r="AB173" i="2"/>
  <c r="AA173" i="2"/>
  <c r="Z173" i="2"/>
  <c r="Y173" i="2"/>
  <c r="X173" i="2"/>
  <c r="W173" i="2"/>
  <c r="V173" i="2"/>
  <c r="U173" i="2"/>
  <c r="T173" i="2"/>
  <c r="S173" i="2"/>
  <c r="R173" i="2"/>
  <c r="Q173" i="2"/>
  <c r="P173" i="2"/>
  <c r="O173" i="2"/>
  <c r="N173" i="2"/>
  <c r="M173" i="2"/>
  <c r="L173" i="2"/>
  <c r="K173" i="2"/>
  <c r="J173" i="2"/>
  <c r="I173" i="2"/>
  <c r="H173" i="2"/>
  <c r="G173" i="2"/>
  <c r="AF172" i="2"/>
  <c r="AF171" i="2" s="1"/>
  <c r="AE172" i="2"/>
  <c r="AE171" i="2" s="1"/>
  <c r="AD172" i="2"/>
  <c r="AD171" i="2" s="1"/>
  <c r="AC172" i="2"/>
  <c r="AC171" i="2" s="1"/>
  <c r="AB172" i="2"/>
  <c r="AB171" i="2" s="1"/>
  <c r="AA172" i="2"/>
  <c r="AA171" i="2" s="1"/>
  <c r="Z172" i="2"/>
  <c r="Z171" i="2" s="1"/>
  <c r="Y172" i="2"/>
  <c r="Y171" i="2" s="1"/>
  <c r="X172" i="2"/>
  <c r="X171" i="2" s="1"/>
  <c r="W172" i="2"/>
  <c r="W171" i="2" s="1"/>
  <c r="V172" i="2"/>
  <c r="V171" i="2" s="1"/>
  <c r="U172" i="2"/>
  <c r="U171" i="2" s="1"/>
  <c r="T172" i="2"/>
  <c r="T171" i="2" s="1"/>
  <c r="S172" i="2"/>
  <c r="S171" i="2" s="1"/>
  <c r="R172" i="2"/>
  <c r="R171" i="2" s="1"/>
  <c r="Q172" i="2"/>
  <c r="Q171" i="2" s="1"/>
  <c r="P172" i="2"/>
  <c r="P171" i="2" s="1"/>
  <c r="O172" i="2"/>
  <c r="O171" i="2" s="1"/>
  <c r="N172" i="2"/>
  <c r="N171" i="2" s="1"/>
  <c r="M172" i="2"/>
  <c r="M171" i="2" s="1"/>
  <c r="L172" i="2"/>
  <c r="L171" i="2" s="1"/>
  <c r="K172" i="2"/>
  <c r="K171" i="2" s="1"/>
  <c r="J172" i="2"/>
  <c r="J171" i="2" s="1"/>
  <c r="I172" i="2"/>
  <c r="I171" i="2" s="1"/>
  <c r="H172" i="2"/>
  <c r="H171" i="2" s="1"/>
  <c r="G172" i="2"/>
  <c r="G171" i="2" s="1"/>
  <c r="AF170" i="2"/>
  <c r="AE170" i="2"/>
  <c r="AD170" i="2"/>
  <c r="AC170" i="2"/>
  <c r="AB170" i="2"/>
  <c r="AA170" i="2"/>
  <c r="Z170" i="2"/>
  <c r="Y170" i="2"/>
  <c r="X170" i="2"/>
  <c r="W170" i="2"/>
  <c r="V170" i="2"/>
  <c r="U170" i="2"/>
  <c r="T170" i="2"/>
  <c r="S170" i="2"/>
  <c r="R170" i="2"/>
  <c r="Q170" i="2"/>
  <c r="P170" i="2"/>
  <c r="O170" i="2"/>
  <c r="N170" i="2"/>
  <c r="M170" i="2"/>
  <c r="L170" i="2"/>
  <c r="K170" i="2"/>
  <c r="J170" i="2"/>
  <c r="I170" i="2"/>
  <c r="H170" i="2"/>
  <c r="G170" i="2"/>
  <c r="AF169" i="2"/>
  <c r="AE169" i="2"/>
  <c r="AE167" i="2" s="1"/>
  <c r="AE166" i="2" s="1"/>
  <c r="AD169" i="2"/>
  <c r="AD167" i="2" s="1"/>
  <c r="AC169" i="2"/>
  <c r="AC167" i="2" s="1"/>
  <c r="AB169" i="2"/>
  <c r="AB167" i="2" s="1"/>
  <c r="AA169" i="2"/>
  <c r="AA167" i="2" s="1"/>
  <c r="Z169" i="2"/>
  <c r="Z167" i="2" s="1"/>
  <c r="Y169" i="2"/>
  <c r="Y167" i="2" s="1"/>
  <c r="X169" i="2"/>
  <c r="X167" i="2" s="1"/>
  <c r="W169" i="2"/>
  <c r="W167" i="2" s="1"/>
  <c r="V169" i="2"/>
  <c r="V167" i="2" s="1"/>
  <c r="U169" i="2"/>
  <c r="U167" i="2" s="1"/>
  <c r="T169" i="2"/>
  <c r="T167" i="2" s="1"/>
  <c r="S169" i="2"/>
  <c r="S167" i="2" s="1"/>
  <c r="R169" i="2"/>
  <c r="R167" i="2" s="1"/>
  <c r="Q169" i="2"/>
  <c r="Q167" i="2" s="1"/>
  <c r="P169" i="2"/>
  <c r="P167" i="2" s="1"/>
  <c r="O169" i="2"/>
  <c r="O167" i="2" s="1"/>
  <c r="N169" i="2"/>
  <c r="N167" i="2" s="1"/>
  <c r="M169" i="2"/>
  <c r="M167" i="2" s="1"/>
  <c r="L169" i="2"/>
  <c r="L167" i="2" s="1"/>
  <c r="K169" i="2"/>
  <c r="K167" i="2" s="1"/>
  <c r="J169" i="2"/>
  <c r="J167" i="2" s="1"/>
  <c r="I169" i="2"/>
  <c r="I167" i="2" s="1"/>
  <c r="H169" i="2"/>
  <c r="H167" i="2" s="1"/>
  <c r="G169" i="2"/>
  <c r="G167" i="2" s="1"/>
  <c r="AF161" i="2"/>
  <c r="AE27" i="2"/>
  <c r="AD27" i="2"/>
  <c r="AC161" i="2"/>
  <c r="AC27" i="2" s="1"/>
  <c r="AB161" i="2"/>
  <c r="AB27" i="2" s="1"/>
  <c r="AA161" i="2"/>
  <c r="AA27" i="2" s="1"/>
  <c r="Z161" i="2"/>
  <c r="Z27" i="2" s="1"/>
  <c r="Y161" i="2"/>
  <c r="Y27" i="2" s="1"/>
  <c r="X161" i="2"/>
  <c r="X27" i="2" s="1"/>
  <c r="W161" i="2"/>
  <c r="W27" i="2" s="1"/>
  <c r="V161" i="2"/>
  <c r="V27" i="2" s="1"/>
  <c r="U161" i="2"/>
  <c r="U27" i="2" s="1"/>
  <c r="T161" i="2"/>
  <c r="T27" i="2" s="1"/>
  <c r="S161" i="2"/>
  <c r="S27" i="2" s="1"/>
  <c r="R161" i="2"/>
  <c r="R27" i="2" s="1"/>
  <c r="Q161" i="2"/>
  <c r="Q27" i="2" s="1"/>
  <c r="P161" i="2"/>
  <c r="P27" i="2" s="1"/>
  <c r="O161" i="2"/>
  <c r="O27" i="2" s="1"/>
  <c r="N161" i="2"/>
  <c r="N27" i="2" s="1"/>
  <c r="M161" i="2"/>
  <c r="M27" i="2" s="1"/>
  <c r="L161" i="2"/>
  <c r="L27" i="2" s="1"/>
  <c r="K161" i="2"/>
  <c r="K27" i="2" s="1"/>
  <c r="J161" i="2"/>
  <c r="J27" i="2" s="1"/>
  <c r="I161" i="2"/>
  <c r="I27" i="2" s="1"/>
  <c r="H161" i="2"/>
  <c r="H27" i="2" s="1"/>
  <c r="G161" i="2"/>
  <c r="G27" i="2" s="1"/>
  <c r="AE26" i="2"/>
  <c r="AD26" i="2"/>
  <c r="AC26" i="2"/>
  <c r="AB26" i="2"/>
  <c r="AA26" i="2"/>
  <c r="Z26" i="2"/>
  <c r="Y26" i="2"/>
  <c r="X26" i="2"/>
  <c r="W26" i="2"/>
  <c r="V26" i="2"/>
  <c r="U26" i="2"/>
  <c r="T26" i="2"/>
  <c r="S26" i="2"/>
  <c r="R26" i="2"/>
  <c r="Q26" i="2"/>
  <c r="P26" i="2"/>
  <c r="O26" i="2"/>
  <c r="N26" i="2"/>
  <c r="M26" i="2"/>
  <c r="L26" i="2"/>
  <c r="K26" i="2"/>
  <c r="J26" i="2"/>
  <c r="I26" i="2"/>
  <c r="H26" i="2"/>
  <c r="G26" i="2"/>
  <c r="AF159" i="2"/>
  <c r="AD25" i="2"/>
  <c r="AC25" i="2"/>
  <c r="AB25" i="2"/>
  <c r="AA25" i="2"/>
  <c r="Z25" i="2"/>
  <c r="Y25" i="2"/>
  <c r="X25" i="2"/>
  <c r="W25" i="2"/>
  <c r="V25" i="2"/>
  <c r="U25" i="2"/>
  <c r="T25" i="2"/>
  <c r="S25" i="2"/>
  <c r="R25" i="2"/>
  <c r="Q25" i="2"/>
  <c r="P25" i="2"/>
  <c r="O25" i="2"/>
  <c r="N25" i="2"/>
  <c r="M25" i="2"/>
  <c r="L25" i="2"/>
  <c r="K25" i="2"/>
  <c r="J25" i="2"/>
  <c r="I25" i="2"/>
  <c r="H25" i="2"/>
  <c r="G25" i="2"/>
  <c r="AF158" i="2"/>
  <c r="AE158" i="2"/>
  <c r="AE24" i="2" s="1"/>
  <c r="AD158" i="2"/>
  <c r="AD24" i="2" s="1"/>
  <c r="AC158" i="2"/>
  <c r="AC24" i="2" s="1"/>
  <c r="AB158" i="2"/>
  <c r="AB24" i="2" s="1"/>
  <c r="AA158" i="2"/>
  <c r="AA24" i="2" s="1"/>
  <c r="Z158" i="2"/>
  <c r="Z24" i="2" s="1"/>
  <c r="Y158" i="2"/>
  <c r="Y24" i="2" s="1"/>
  <c r="X158" i="2"/>
  <c r="X24" i="2" s="1"/>
  <c r="W158" i="2"/>
  <c r="W24" i="2" s="1"/>
  <c r="V158" i="2"/>
  <c r="V24" i="2" s="1"/>
  <c r="U158" i="2"/>
  <c r="U24" i="2" s="1"/>
  <c r="T158" i="2"/>
  <c r="T24" i="2" s="1"/>
  <c r="S158" i="2"/>
  <c r="S24" i="2" s="1"/>
  <c r="R158" i="2"/>
  <c r="R24" i="2" s="1"/>
  <c r="Q158" i="2"/>
  <c r="Q24" i="2" s="1"/>
  <c r="P158" i="2"/>
  <c r="P24" i="2" s="1"/>
  <c r="O158" i="2"/>
  <c r="O24" i="2" s="1"/>
  <c r="N158" i="2"/>
  <c r="N24" i="2" s="1"/>
  <c r="M158" i="2"/>
  <c r="M24" i="2" s="1"/>
  <c r="L24" i="2"/>
  <c r="K158" i="2"/>
  <c r="K24" i="2" s="1"/>
  <c r="J158" i="2"/>
  <c r="J24" i="2" s="1"/>
  <c r="I158" i="2"/>
  <c r="I24" i="2" s="1"/>
  <c r="H158" i="2"/>
  <c r="H24" i="2" s="1"/>
  <c r="G158" i="2"/>
  <c r="G24" i="2" s="1"/>
  <c r="AF157" i="2"/>
  <c r="AE23" i="2"/>
  <c r="AD23" i="2"/>
  <c r="AC23" i="2"/>
  <c r="AB23" i="2"/>
  <c r="AA23" i="2"/>
  <c r="Z23" i="2"/>
  <c r="Y23" i="2"/>
  <c r="W23" i="2"/>
  <c r="V23" i="2"/>
  <c r="U23" i="2"/>
  <c r="T23" i="2"/>
  <c r="S23" i="2"/>
  <c r="R23" i="2"/>
  <c r="Q23" i="2"/>
  <c r="P23" i="2"/>
  <c r="O23" i="2"/>
  <c r="N23" i="2"/>
  <c r="M23" i="2"/>
  <c r="L23" i="2"/>
  <c r="K23" i="2"/>
  <c r="J23" i="2"/>
  <c r="I23" i="2"/>
  <c r="H23" i="2"/>
  <c r="G23" i="2"/>
  <c r="AF156" i="2"/>
  <c r="AE156" i="2"/>
  <c r="AE22" i="2" s="1"/>
  <c r="AE21" i="2" s="1"/>
  <c r="AD156" i="2"/>
  <c r="AC156" i="2"/>
  <c r="AB156" i="2"/>
  <c r="AA156" i="2"/>
  <c r="Z156" i="2"/>
  <c r="Y156" i="2"/>
  <c r="W156" i="2"/>
  <c r="V156" i="2"/>
  <c r="U156" i="2"/>
  <c r="T156" i="2"/>
  <c r="S156" i="2"/>
  <c r="R156" i="2"/>
  <c r="Q156" i="2"/>
  <c r="P156" i="2"/>
  <c r="O156" i="2"/>
  <c r="N156" i="2"/>
  <c r="M156" i="2"/>
  <c r="L156" i="2"/>
  <c r="K156" i="2"/>
  <c r="J156" i="2"/>
  <c r="I156" i="2"/>
  <c r="H156" i="2"/>
  <c r="G193" i="2"/>
  <c r="O193" i="2"/>
  <c r="W193" i="2"/>
  <c r="X28" i="2" l="1"/>
  <c r="T28" i="2"/>
  <c r="M74" i="2"/>
  <c r="M68" i="2" s="1"/>
  <c r="M11" i="2" s="1"/>
  <c r="AA193" i="2"/>
  <c r="S193" i="2"/>
  <c r="K193" i="2"/>
  <c r="AF15" i="2"/>
  <c r="AF20" i="2"/>
  <c r="AF90" i="2" s="1"/>
  <c r="AA28" i="2"/>
  <c r="W28" i="2"/>
  <c r="W6" i="2" s="1"/>
  <c r="S28" i="2"/>
  <c r="O28" i="2"/>
  <c r="O6" i="2" s="1"/>
  <c r="K28" i="2"/>
  <c r="AB28" i="2"/>
  <c r="AE5" i="2"/>
  <c r="AE193" i="2"/>
  <c r="AE75" i="2"/>
  <c r="AE74" i="2" s="1"/>
  <c r="AE68" i="2" s="1"/>
  <c r="AE11" i="2" s="1"/>
  <c r="G13" i="2"/>
  <c r="I13" i="2"/>
  <c r="K13" i="2"/>
  <c r="M13" i="2"/>
  <c r="O13" i="2"/>
  <c r="Q13" i="2"/>
  <c r="S13" i="2"/>
  <c r="U13" i="2"/>
  <c r="W13" i="2"/>
  <c r="Y13" i="2"/>
  <c r="AA13" i="2"/>
  <c r="AC13" i="2"/>
  <c r="AE13" i="2"/>
  <c r="O69" i="2"/>
  <c r="O68" i="2" s="1"/>
  <c r="O11" i="2" s="1"/>
  <c r="H13" i="2"/>
  <c r="J13" i="2"/>
  <c r="L13" i="2"/>
  <c r="N13" i="2"/>
  <c r="P13" i="2"/>
  <c r="R13" i="2"/>
  <c r="T13" i="2"/>
  <c r="V13" i="2"/>
  <c r="X13" i="2"/>
  <c r="Z13" i="2"/>
  <c r="AB13" i="2"/>
  <c r="AD13" i="2"/>
  <c r="AE6" i="2"/>
  <c r="R69" i="2"/>
  <c r="R68" i="2" s="1"/>
  <c r="R11" i="2" s="1"/>
  <c r="G21" i="2"/>
  <c r="AA6" i="2"/>
  <c r="S6" i="2"/>
  <c r="K6" i="2"/>
  <c r="Z6" i="2"/>
  <c r="T6" i="2"/>
  <c r="P28" i="2"/>
  <c r="L28" i="2"/>
  <c r="H28" i="2"/>
  <c r="Y6" i="2"/>
  <c r="U6" i="2"/>
  <c r="Q6" i="2"/>
  <c r="M6" i="2"/>
  <c r="I6" i="2"/>
  <c r="R6" i="2"/>
  <c r="AB6" i="2"/>
  <c r="X6" i="2"/>
  <c r="V6" i="2"/>
  <c r="N28" i="2"/>
  <c r="J28" i="2"/>
  <c r="G155" i="2"/>
  <c r="I22" i="2"/>
  <c r="I21" i="2" s="1"/>
  <c r="I155" i="2"/>
  <c r="K22" i="2"/>
  <c r="K21" i="2" s="1"/>
  <c r="K155" i="2"/>
  <c r="M22" i="2"/>
  <c r="M21" i="2" s="1"/>
  <c r="M155" i="2"/>
  <c r="O22" i="2"/>
  <c r="O21" i="2" s="1"/>
  <c r="O155" i="2"/>
  <c r="Q22" i="2"/>
  <c r="Q21" i="2" s="1"/>
  <c r="Q155" i="2"/>
  <c r="S22" i="2"/>
  <c r="S21" i="2" s="1"/>
  <c r="S155" i="2"/>
  <c r="U22" i="2"/>
  <c r="U21" i="2" s="1"/>
  <c r="U155" i="2"/>
  <c r="W22" i="2"/>
  <c r="W21" i="2" s="1"/>
  <c r="W155" i="2"/>
  <c r="Y22" i="2"/>
  <c r="Y21" i="2" s="1"/>
  <c r="Y155" i="2"/>
  <c r="AA22" i="2"/>
  <c r="AA21" i="2" s="1"/>
  <c r="AA155" i="2"/>
  <c r="AC22" i="2"/>
  <c r="AC155" i="2"/>
  <c r="H22" i="2"/>
  <c r="H21" i="2" s="1"/>
  <c r="H155" i="2"/>
  <c r="J22" i="2"/>
  <c r="J21" i="2" s="1"/>
  <c r="J155" i="2"/>
  <c r="L22" i="2"/>
  <c r="L21" i="2" s="1"/>
  <c r="L155" i="2"/>
  <c r="N22" i="2"/>
  <c r="N21" i="2" s="1"/>
  <c r="N155" i="2"/>
  <c r="P22" i="2"/>
  <c r="P21" i="2" s="1"/>
  <c r="P155" i="2"/>
  <c r="R22" i="2"/>
  <c r="R21" i="2" s="1"/>
  <c r="R155" i="2"/>
  <c r="T22" i="2"/>
  <c r="T21" i="2" s="1"/>
  <c r="T155" i="2"/>
  <c r="V22" i="2"/>
  <c r="V21" i="2" s="1"/>
  <c r="V155" i="2"/>
  <c r="X22" i="2"/>
  <c r="X21" i="2" s="1"/>
  <c r="X5" i="2" s="1"/>
  <c r="X155" i="2"/>
  <c r="Z22" i="2"/>
  <c r="Z21" i="2" s="1"/>
  <c r="Z155" i="2"/>
  <c r="AB22" i="2"/>
  <c r="AB21" i="2" s="1"/>
  <c r="AB155" i="2"/>
  <c r="AD22" i="2"/>
  <c r="AD21" i="2" s="1"/>
  <c r="AD155" i="2"/>
  <c r="H70" i="2"/>
  <c r="H69" i="2" s="1"/>
  <c r="H68" i="2" s="1"/>
  <c r="H11" i="2" s="1"/>
  <c r="H188" i="2"/>
  <c r="AD5" i="2"/>
  <c r="AD12" i="2"/>
  <c r="AA5" i="2"/>
  <c r="AA12" i="2"/>
  <c r="AA14" i="2" s="1"/>
  <c r="AC12" i="2"/>
  <c r="G70" i="2"/>
  <c r="G69" i="2" s="1"/>
  <c r="G68" i="2" s="1"/>
  <c r="G11" i="2" s="1"/>
  <c r="AC193" i="2"/>
  <c r="Y193" i="2"/>
  <c r="U193" i="2"/>
  <c r="Q193" i="2"/>
  <c r="M193" i="2"/>
  <c r="I193" i="2"/>
  <c r="AD193" i="2"/>
  <c r="AB193" i="2"/>
  <c r="Z193" i="2"/>
  <c r="X193" i="2"/>
  <c r="V193" i="2"/>
  <c r="T193" i="2"/>
  <c r="R193" i="2"/>
  <c r="P193" i="2"/>
  <c r="N193" i="2"/>
  <c r="L193" i="2"/>
  <c r="J193" i="2"/>
  <c r="H193" i="2"/>
  <c r="G166" i="2"/>
  <c r="I166" i="2"/>
  <c r="K166" i="2"/>
  <c r="M166" i="2"/>
  <c r="O166" i="2"/>
  <c r="Q166" i="2"/>
  <c r="S166" i="2"/>
  <c r="U166" i="2"/>
  <c r="W166" i="2"/>
  <c r="Y166" i="2"/>
  <c r="AA166" i="2"/>
  <c r="AC166" i="2"/>
  <c r="G80" i="2"/>
  <c r="G12" i="2" s="1"/>
  <c r="H166" i="2"/>
  <c r="J166" i="2"/>
  <c r="L166" i="2"/>
  <c r="N166" i="2"/>
  <c r="P166" i="2"/>
  <c r="R166" i="2"/>
  <c r="T166" i="2"/>
  <c r="V166" i="2"/>
  <c r="X166" i="2"/>
  <c r="Z166" i="2"/>
  <c r="AB166" i="2"/>
  <c r="AD166" i="2"/>
  <c r="AF155" i="2"/>
  <c r="AE155" i="2"/>
  <c r="AF265" i="5"/>
  <c r="AE265" i="5"/>
  <c r="AD265" i="5"/>
  <c r="AC265" i="5"/>
  <c r="AB265" i="5"/>
  <c r="AA265" i="5"/>
  <c r="Z265" i="5"/>
  <c r="Y265" i="5"/>
  <c r="X265" i="5"/>
  <c r="W265" i="5"/>
  <c r="V265" i="5"/>
  <c r="U265" i="5"/>
  <c r="T265" i="5"/>
  <c r="S265" i="5"/>
  <c r="R265" i="5"/>
  <c r="Q265" i="5"/>
  <c r="P265" i="5"/>
  <c r="O265" i="5"/>
  <c r="N265" i="5"/>
  <c r="M265" i="5"/>
  <c r="L265" i="5"/>
  <c r="K265" i="5"/>
  <c r="J265" i="5"/>
  <c r="I265" i="5"/>
  <c r="H265" i="5"/>
  <c r="G265" i="5"/>
  <c r="AF261" i="5"/>
  <c r="AE261" i="5"/>
  <c r="AD261" i="5"/>
  <c r="AC261" i="5"/>
  <c r="AB261" i="5"/>
  <c r="AA261" i="5"/>
  <c r="Z261" i="5"/>
  <c r="Y261" i="5"/>
  <c r="X261" i="5"/>
  <c r="W261" i="5"/>
  <c r="V261" i="5"/>
  <c r="U261" i="5"/>
  <c r="T261" i="5"/>
  <c r="S261" i="5"/>
  <c r="R261" i="5"/>
  <c r="Q261" i="5"/>
  <c r="P261" i="5"/>
  <c r="O261" i="5"/>
  <c r="N261" i="5"/>
  <c r="M261" i="5"/>
  <c r="L261" i="5"/>
  <c r="K261" i="5"/>
  <c r="J261" i="5"/>
  <c r="I261" i="5"/>
  <c r="H261" i="5"/>
  <c r="G261" i="5"/>
  <c r="AF258" i="5"/>
  <c r="AE258" i="5"/>
  <c r="AD258" i="5"/>
  <c r="AC258" i="5"/>
  <c r="AB258" i="5"/>
  <c r="AA258" i="5"/>
  <c r="Z258" i="5"/>
  <c r="Y258" i="5"/>
  <c r="X258" i="5"/>
  <c r="W258" i="5"/>
  <c r="V258" i="5"/>
  <c r="U258" i="5"/>
  <c r="T258" i="5"/>
  <c r="S258" i="5"/>
  <c r="R258" i="5"/>
  <c r="Q258" i="5"/>
  <c r="P258" i="5"/>
  <c r="O258" i="5"/>
  <c r="N258" i="5"/>
  <c r="M258" i="5"/>
  <c r="L258" i="5"/>
  <c r="K258" i="5"/>
  <c r="J258" i="5"/>
  <c r="I258" i="5"/>
  <c r="H258" i="5"/>
  <c r="G258" i="5"/>
  <c r="AF251" i="5"/>
  <c r="AF270" i="5" s="1"/>
  <c r="AE251" i="5"/>
  <c r="AE270" i="5" s="1"/>
  <c r="AD251" i="5"/>
  <c r="AD270" i="5" s="1"/>
  <c r="AC251" i="5"/>
  <c r="AC270" i="5" s="1"/>
  <c r="AB251" i="5"/>
  <c r="AB270" i="5" s="1"/>
  <c r="AA251" i="5"/>
  <c r="AA270" i="5" s="1"/>
  <c r="Z251" i="5"/>
  <c r="Z270" i="5" s="1"/>
  <c r="Y251" i="5"/>
  <c r="Y270" i="5" s="1"/>
  <c r="X251" i="5"/>
  <c r="X270" i="5" s="1"/>
  <c r="W251" i="5"/>
  <c r="W270" i="5" s="1"/>
  <c r="V251" i="5"/>
  <c r="V270" i="5" s="1"/>
  <c r="U251" i="5"/>
  <c r="U270" i="5" s="1"/>
  <c r="T251" i="5"/>
  <c r="T270" i="5" s="1"/>
  <c r="S251" i="5"/>
  <c r="S270" i="5" s="1"/>
  <c r="R251" i="5"/>
  <c r="R270" i="5" s="1"/>
  <c r="Q251" i="5"/>
  <c r="Q270" i="5" s="1"/>
  <c r="P251" i="5"/>
  <c r="P270" i="5" s="1"/>
  <c r="O251" i="5"/>
  <c r="O270" i="5" s="1"/>
  <c r="N251" i="5"/>
  <c r="N270" i="5" s="1"/>
  <c r="M251" i="5"/>
  <c r="M270" i="5" s="1"/>
  <c r="L251" i="5"/>
  <c r="L270" i="5" s="1"/>
  <c r="K251" i="5"/>
  <c r="K270" i="5" s="1"/>
  <c r="J251" i="5"/>
  <c r="J270" i="5" s="1"/>
  <c r="I251" i="5"/>
  <c r="I270" i="5" s="1"/>
  <c r="H251" i="5"/>
  <c r="H270" i="5" s="1"/>
  <c r="G251" i="5"/>
  <c r="G270" i="5" s="1"/>
  <c r="H250" i="5"/>
  <c r="I250" i="5" s="1"/>
  <c r="J250" i="5" s="1"/>
  <c r="K250" i="5" s="1"/>
  <c r="L250" i="5" s="1"/>
  <c r="M250" i="5" s="1"/>
  <c r="N250" i="5" s="1"/>
  <c r="O250" i="5" s="1"/>
  <c r="P250" i="5" s="1"/>
  <c r="Q250" i="5" s="1"/>
  <c r="R250" i="5" s="1"/>
  <c r="S250" i="5" s="1"/>
  <c r="T250" i="5" s="1"/>
  <c r="U250" i="5" s="1"/>
  <c r="V250" i="5" s="1"/>
  <c r="W250" i="5" s="1"/>
  <c r="X250" i="5" s="1"/>
  <c r="Y250" i="5" s="1"/>
  <c r="Z250" i="5" s="1"/>
  <c r="AA250" i="5" s="1"/>
  <c r="AB250" i="5" s="1"/>
  <c r="AC250" i="5" s="1"/>
  <c r="AD250" i="5" s="1"/>
  <c r="AE250" i="5" s="1"/>
  <c r="AF250" i="5" s="1"/>
  <c r="AF240" i="5"/>
  <c r="AE240" i="5"/>
  <c r="AD240" i="5"/>
  <c r="AC240" i="5"/>
  <c r="AB240" i="5"/>
  <c r="AA240" i="5"/>
  <c r="Z240" i="5"/>
  <c r="Y240" i="5"/>
  <c r="X240" i="5"/>
  <c r="W240" i="5"/>
  <c r="V240" i="5"/>
  <c r="U240" i="5"/>
  <c r="T240" i="5"/>
  <c r="S240" i="5"/>
  <c r="R240" i="5"/>
  <c r="Q240" i="5"/>
  <c r="P240" i="5"/>
  <c r="O240" i="5"/>
  <c r="N240" i="5"/>
  <c r="M240" i="5"/>
  <c r="L240" i="5"/>
  <c r="K240" i="5"/>
  <c r="J240" i="5"/>
  <c r="I240" i="5"/>
  <c r="H240" i="5"/>
  <c r="G240" i="5"/>
  <c r="AF235" i="5"/>
  <c r="AE235" i="5"/>
  <c r="AD235" i="5"/>
  <c r="AC235" i="5"/>
  <c r="AB235" i="5"/>
  <c r="AA235" i="5"/>
  <c r="Z235" i="5"/>
  <c r="Y235" i="5"/>
  <c r="X235" i="5"/>
  <c r="W235" i="5"/>
  <c r="V235" i="5"/>
  <c r="U235" i="5"/>
  <c r="T235" i="5"/>
  <c r="S235" i="5"/>
  <c r="R235" i="5"/>
  <c r="Q235" i="5"/>
  <c r="P235" i="5"/>
  <c r="O235" i="5"/>
  <c r="N235" i="5"/>
  <c r="M235" i="5"/>
  <c r="L235" i="5"/>
  <c r="K235" i="5"/>
  <c r="J235" i="5"/>
  <c r="I235" i="5"/>
  <c r="H235" i="5"/>
  <c r="G235" i="5"/>
  <c r="AF232" i="5"/>
  <c r="AE232" i="5"/>
  <c r="AD232" i="5"/>
  <c r="AC232" i="5"/>
  <c r="AB232" i="5"/>
  <c r="AA232" i="5"/>
  <c r="Z232" i="5"/>
  <c r="Y232" i="5"/>
  <c r="X232" i="5"/>
  <c r="W232" i="5"/>
  <c r="V232" i="5"/>
  <c r="U232" i="5"/>
  <c r="T232" i="5"/>
  <c r="S232" i="5"/>
  <c r="R232" i="5"/>
  <c r="Q232" i="5"/>
  <c r="P232" i="5"/>
  <c r="O232" i="5"/>
  <c r="N232" i="5"/>
  <c r="M232" i="5"/>
  <c r="L232" i="5"/>
  <c r="K232" i="5"/>
  <c r="J232" i="5"/>
  <c r="I232" i="5"/>
  <c r="H232" i="5"/>
  <c r="G232" i="5"/>
  <c r="AF229" i="5"/>
  <c r="AE229" i="5"/>
  <c r="AD229" i="5"/>
  <c r="AC229" i="5"/>
  <c r="AB229" i="5"/>
  <c r="AA229" i="5"/>
  <c r="Z229" i="5"/>
  <c r="Y229" i="5"/>
  <c r="X229" i="5"/>
  <c r="W229" i="5"/>
  <c r="V229" i="5"/>
  <c r="U229" i="5"/>
  <c r="T229" i="5"/>
  <c r="S229" i="5"/>
  <c r="R229" i="5"/>
  <c r="Q229" i="5"/>
  <c r="P229" i="5"/>
  <c r="O229" i="5"/>
  <c r="N229" i="5"/>
  <c r="M229" i="5"/>
  <c r="L229" i="5"/>
  <c r="K229" i="5"/>
  <c r="J229" i="5"/>
  <c r="I229" i="5"/>
  <c r="H229" i="5"/>
  <c r="G229" i="5"/>
  <c r="AF223" i="5"/>
  <c r="AF246" i="5" s="1"/>
  <c r="AE223" i="5"/>
  <c r="AE246" i="5" s="1"/>
  <c r="AD223" i="5"/>
  <c r="AD246" i="5" s="1"/>
  <c r="AC223" i="5"/>
  <c r="AC246" i="5" s="1"/>
  <c r="AB223" i="5"/>
  <c r="AB246" i="5" s="1"/>
  <c r="AA223" i="5"/>
  <c r="AA246" i="5" s="1"/>
  <c r="Z223" i="5"/>
  <c r="Z246" i="5" s="1"/>
  <c r="Y223" i="5"/>
  <c r="Y246" i="5" s="1"/>
  <c r="X223" i="5"/>
  <c r="X246" i="5" s="1"/>
  <c r="W223" i="5"/>
  <c r="W246" i="5" s="1"/>
  <c r="V223" i="5"/>
  <c r="V246" i="5" s="1"/>
  <c r="U223" i="5"/>
  <c r="U246" i="5" s="1"/>
  <c r="T223" i="5"/>
  <c r="T246" i="5" s="1"/>
  <c r="S223" i="5"/>
  <c r="S246" i="5" s="1"/>
  <c r="R223" i="5"/>
  <c r="R246" i="5" s="1"/>
  <c r="Q223" i="5"/>
  <c r="Q246" i="5" s="1"/>
  <c r="P223" i="5"/>
  <c r="P246" i="5" s="1"/>
  <c r="O223" i="5"/>
  <c r="O246" i="5" s="1"/>
  <c r="N223" i="5"/>
  <c r="N246" i="5" s="1"/>
  <c r="M223" i="5"/>
  <c r="M246" i="5" s="1"/>
  <c r="L223" i="5"/>
  <c r="L246" i="5" s="1"/>
  <c r="K223" i="5"/>
  <c r="K246" i="5" s="1"/>
  <c r="J223" i="5"/>
  <c r="J246" i="5" s="1"/>
  <c r="I223" i="5"/>
  <c r="I246" i="5" s="1"/>
  <c r="H223" i="5"/>
  <c r="H246" i="5" s="1"/>
  <c r="G223" i="5"/>
  <c r="G246" i="5" s="1"/>
  <c r="H222" i="5"/>
  <c r="I222" i="5" s="1"/>
  <c r="J222" i="5" s="1"/>
  <c r="K222" i="5" s="1"/>
  <c r="L222" i="5" s="1"/>
  <c r="M222" i="5" s="1"/>
  <c r="N222" i="5" s="1"/>
  <c r="O222" i="5" s="1"/>
  <c r="P222" i="5" s="1"/>
  <c r="Q222" i="5" s="1"/>
  <c r="R222" i="5" s="1"/>
  <c r="S222" i="5" s="1"/>
  <c r="T222" i="5" s="1"/>
  <c r="U222" i="5" s="1"/>
  <c r="V222" i="5" s="1"/>
  <c r="W222" i="5" s="1"/>
  <c r="X222" i="5" s="1"/>
  <c r="Y222" i="5" s="1"/>
  <c r="Z222" i="5" s="1"/>
  <c r="AA222" i="5" s="1"/>
  <c r="AB222" i="5" s="1"/>
  <c r="AC222" i="5" s="1"/>
  <c r="AD222" i="5" s="1"/>
  <c r="AE222" i="5" s="1"/>
  <c r="AF222" i="5" s="1"/>
  <c r="AF328" i="5"/>
  <c r="AE328" i="5"/>
  <c r="AD328" i="5"/>
  <c r="AC328" i="5"/>
  <c r="AB328" i="5"/>
  <c r="AA328" i="5"/>
  <c r="Z328" i="5"/>
  <c r="Y328" i="5"/>
  <c r="X328" i="5"/>
  <c r="W328" i="5"/>
  <c r="V328" i="5"/>
  <c r="U328" i="5"/>
  <c r="T328" i="5"/>
  <c r="S328" i="5"/>
  <c r="R328" i="5"/>
  <c r="Q328" i="5"/>
  <c r="P328" i="5"/>
  <c r="O328" i="5"/>
  <c r="N328" i="5"/>
  <c r="M328" i="5"/>
  <c r="L328" i="5"/>
  <c r="K328" i="5"/>
  <c r="J328" i="5"/>
  <c r="I328" i="5"/>
  <c r="H328" i="5"/>
  <c r="G328" i="5"/>
  <c r="AF327" i="5"/>
  <c r="AE327" i="5"/>
  <c r="AD327" i="5"/>
  <c r="AC327" i="5"/>
  <c r="AB327" i="5"/>
  <c r="AA327" i="5"/>
  <c r="Z327" i="5"/>
  <c r="Y327" i="5"/>
  <c r="X327" i="5"/>
  <c r="W327" i="5"/>
  <c r="V327" i="5"/>
  <c r="U327" i="5"/>
  <c r="T327" i="5"/>
  <c r="S327" i="5"/>
  <c r="R327" i="5"/>
  <c r="Q327" i="5"/>
  <c r="P327" i="5"/>
  <c r="O327" i="5"/>
  <c r="N327" i="5"/>
  <c r="M327" i="5"/>
  <c r="L327" i="5"/>
  <c r="K327" i="5"/>
  <c r="J327" i="5"/>
  <c r="I327" i="5"/>
  <c r="H327" i="5"/>
  <c r="G327" i="5"/>
  <c r="H324" i="5"/>
  <c r="I324" i="5" s="1"/>
  <c r="J324" i="5" s="1"/>
  <c r="K324" i="5" s="1"/>
  <c r="L324" i="5" s="1"/>
  <c r="M324" i="5" s="1"/>
  <c r="N324" i="5" s="1"/>
  <c r="O324" i="5" s="1"/>
  <c r="P324" i="5" s="1"/>
  <c r="Q324" i="5" s="1"/>
  <c r="R324" i="5" s="1"/>
  <c r="S324" i="5" s="1"/>
  <c r="T324" i="5" s="1"/>
  <c r="U324" i="5" s="1"/>
  <c r="V324" i="5" s="1"/>
  <c r="W324" i="5" s="1"/>
  <c r="X324" i="5" s="1"/>
  <c r="Y324" i="5" s="1"/>
  <c r="Z324" i="5" s="1"/>
  <c r="AA324" i="5" s="1"/>
  <c r="AB324" i="5" s="1"/>
  <c r="AC324" i="5" s="1"/>
  <c r="AD324" i="5" s="1"/>
  <c r="AE324" i="5" s="1"/>
  <c r="AF324" i="5" s="1"/>
  <c r="AF8" i="5"/>
  <c r="AE8" i="5"/>
  <c r="AD8" i="5"/>
  <c r="AC8" i="5"/>
  <c r="AB8" i="5"/>
  <c r="AA8" i="5"/>
  <c r="Z8" i="5"/>
  <c r="Y8" i="5"/>
  <c r="X8" i="5"/>
  <c r="W8" i="5"/>
  <c r="V8" i="5"/>
  <c r="U8" i="5"/>
  <c r="T8" i="5"/>
  <c r="S8" i="5"/>
  <c r="R8" i="5"/>
  <c r="Q8" i="5"/>
  <c r="P8" i="5"/>
  <c r="O8" i="5"/>
  <c r="N8" i="5"/>
  <c r="M8" i="5"/>
  <c r="L8" i="5"/>
  <c r="K8" i="5"/>
  <c r="J8" i="5"/>
  <c r="I8" i="5"/>
  <c r="H8" i="5"/>
  <c r="G8" i="5"/>
  <c r="AF82" i="5"/>
  <c r="AE82" i="5"/>
  <c r="AD82" i="5"/>
  <c r="AC82" i="5"/>
  <c r="AB82" i="5"/>
  <c r="AA82" i="5"/>
  <c r="Z82" i="5"/>
  <c r="Y82" i="5"/>
  <c r="X82" i="5"/>
  <c r="W82" i="5"/>
  <c r="V82" i="5"/>
  <c r="U82" i="5"/>
  <c r="T82" i="5"/>
  <c r="S82" i="5"/>
  <c r="R82" i="5"/>
  <c r="Q82" i="5"/>
  <c r="P82" i="5"/>
  <c r="O82" i="5"/>
  <c r="N82" i="5"/>
  <c r="M82" i="5"/>
  <c r="L82" i="5"/>
  <c r="K82" i="5"/>
  <c r="J82" i="5"/>
  <c r="I82" i="5"/>
  <c r="H82" i="5"/>
  <c r="G82" i="5"/>
  <c r="AF81" i="5"/>
  <c r="AF11" i="5" s="1"/>
  <c r="AE81" i="5"/>
  <c r="AE11" i="5" s="1"/>
  <c r="AD81" i="5"/>
  <c r="AD11" i="5" s="1"/>
  <c r="AC81" i="5"/>
  <c r="AC11" i="5" s="1"/>
  <c r="AB81" i="5"/>
  <c r="AB11" i="5" s="1"/>
  <c r="AA81" i="5"/>
  <c r="AA11" i="5" s="1"/>
  <c r="Z81" i="5"/>
  <c r="Z11" i="5" s="1"/>
  <c r="Y81" i="5"/>
  <c r="Y11" i="5" s="1"/>
  <c r="X81" i="5"/>
  <c r="X11" i="5" s="1"/>
  <c r="W81" i="5"/>
  <c r="W11" i="5" s="1"/>
  <c r="V81" i="5"/>
  <c r="V11" i="5" s="1"/>
  <c r="U81" i="5"/>
  <c r="U11" i="5" s="1"/>
  <c r="T81" i="5"/>
  <c r="T11" i="5" s="1"/>
  <c r="S81" i="5"/>
  <c r="S11" i="5" s="1"/>
  <c r="R81" i="5"/>
  <c r="R11" i="5" s="1"/>
  <c r="Q81" i="5"/>
  <c r="Q11" i="5" s="1"/>
  <c r="P81" i="5"/>
  <c r="P11" i="5" s="1"/>
  <c r="O81" i="5"/>
  <c r="O11" i="5" s="1"/>
  <c r="N81" i="5"/>
  <c r="N11" i="5" s="1"/>
  <c r="M81" i="5"/>
  <c r="M11" i="5" s="1"/>
  <c r="L81" i="5"/>
  <c r="L11" i="5" s="1"/>
  <c r="K81" i="5"/>
  <c r="K11" i="5" s="1"/>
  <c r="J81" i="5"/>
  <c r="J11" i="5" s="1"/>
  <c r="I81" i="5"/>
  <c r="I11" i="5" s="1"/>
  <c r="H81" i="5"/>
  <c r="H11" i="5" s="1"/>
  <c r="G81" i="5"/>
  <c r="G11" i="5" s="1"/>
  <c r="AF77" i="5"/>
  <c r="AF10" i="5" s="1"/>
  <c r="AE77" i="5"/>
  <c r="AE10" i="5" s="1"/>
  <c r="AD77" i="5"/>
  <c r="AD10" i="5" s="1"/>
  <c r="AC77" i="5"/>
  <c r="AC10" i="5" s="1"/>
  <c r="AB77" i="5"/>
  <c r="AB10" i="5" s="1"/>
  <c r="AA77" i="5"/>
  <c r="AA10" i="5" s="1"/>
  <c r="Z77" i="5"/>
  <c r="Z10" i="5" s="1"/>
  <c r="Y77" i="5"/>
  <c r="Y10" i="5" s="1"/>
  <c r="X77" i="5"/>
  <c r="X10" i="5" s="1"/>
  <c r="W77" i="5"/>
  <c r="W10" i="5" s="1"/>
  <c r="V77" i="5"/>
  <c r="V10" i="5" s="1"/>
  <c r="U77" i="5"/>
  <c r="U10" i="5" s="1"/>
  <c r="T77" i="5"/>
  <c r="T10" i="5" s="1"/>
  <c r="S77" i="5"/>
  <c r="S10" i="5" s="1"/>
  <c r="R77" i="5"/>
  <c r="R10" i="5" s="1"/>
  <c r="Q77" i="5"/>
  <c r="Q10" i="5" s="1"/>
  <c r="P77" i="5"/>
  <c r="P10" i="5" s="1"/>
  <c r="O77" i="5"/>
  <c r="O10" i="5" s="1"/>
  <c r="N77" i="5"/>
  <c r="N10" i="5" s="1"/>
  <c r="M77" i="5"/>
  <c r="M10" i="5" s="1"/>
  <c r="L77" i="5"/>
  <c r="L10" i="5" s="1"/>
  <c r="K77" i="5"/>
  <c r="K10" i="5" s="1"/>
  <c r="J77" i="5"/>
  <c r="J10" i="5" s="1"/>
  <c r="I77" i="5"/>
  <c r="I10" i="5" s="1"/>
  <c r="H77" i="5"/>
  <c r="H10" i="5" s="1"/>
  <c r="G77" i="5"/>
  <c r="G10" i="5" s="1"/>
  <c r="AF66" i="5"/>
  <c r="AE66" i="5"/>
  <c r="AD66" i="5"/>
  <c r="AC66" i="5"/>
  <c r="AB66" i="5"/>
  <c r="AA66" i="5"/>
  <c r="Z66" i="5"/>
  <c r="Y66" i="5"/>
  <c r="X66" i="5"/>
  <c r="W66" i="5"/>
  <c r="V66" i="5"/>
  <c r="U66" i="5"/>
  <c r="T66" i="5"/>
  <c r="S66" i="5"/>
  <c r="R66" i="5"/>
  <c r="Q66" i="5"/>
  <c r="P66" i="5"/>
  <c r="O66" i="5"/>
  <c r="N66" i="5"/>
  <c r="M66" i="5"/>
  <c r="L66" i="5"/>
  <c r="K66" i="5"/>
  <c r="J66" i="5"/>
  <c r="I66" i="5"/>
  <c r="H66" i="5"/>
  <c r="G66" i="5"/>
  <c r="AF65" i="5"/>
  <c r="AF9" i="5" s="1"/>
  <c r="AE65" i="5"/>
  <c r="AE9" i="5" s="1"/>
  <c r="AD65" i="5"/>
  <c r="AD9" i="5" s="1"/>
  <c r="AC65" i="5"/>
  <c r="AC9" i="5" s="1"/>
  <c r="AB65" i="5"/>
  <c r="AB9" i="5" s="1"/>
  <c r="AA65" i="5"/>
  <c r="AA9" i="5" s="1"/>
  <c r="Z65" i="5"/>
  <c r="Z9" i="5" s="1"/>
  <c r="Y65" i="5"/>
  <c r="Y9" i="5" s="1"/>
  <c r="X65" i="5"/>
  <c r="X9" i="5" s="1"/>
  <c r="W65" i="5"/>
  <c r="W9" i="5" s="1"/>
  <c r="V65" i="5"/>
  <c r="V9" i="5" s="1"/>
  <c r="U65" i="5"/>
  <c r="U9" i="5" s="1"/>
  <c r="T65" i="5"/>
  <c r="T9" i="5" s="1"/>
  <c r="S65" i="5"/>
  <c r="S9" i="5" s="1"/>
  <c r="R65" i="5"/>
  <c r="R9" i="5" s="1"/>
  <c r="Q65" i="5"/>
  <c r="Q9" i="5" s="1"/>
  <c r="P65" i="5"/>
  <c r="P9" i="5" s="1"/>
  <c r="O65" i="5"/>
  <c r="O9" i="5" s="1"/>
  <c r="N65" i="5"/>
  <c r="N9" i="5" s="1"/>
  <c r="M65" i="5"/>
  <c r="M9" i="5" s="1"/>
  <c r="L65" i="5"/>
  <c r="L9" i="5" s="1"/>
  <c r="K65" i="5"/>
  <c r="K9" i="5" s="1"/>
  <c r="J65" i="5"/>
  <c r="J9" i="5" s="1"/>
  <c r="I65" i="5"/>
  <c r="I9" i="5" s="1"/>
  <c r="H65" i="5"/>
  <c r="H9" i="5" s="1"/>
  <c r="G65" i="5"/>
  <c r="G9" i="5" s="1"/>
  <c r="AF59" i="5"/>
  <c r="AF6" i="5" s="1"/>
  <c r="AE59" i="5"/>
  <c r="AE6" i="5" s="1"/>
  <c r="AD59" i="5"/>
  <c r="AD6" i="5" s="1"/>
  <c r="AC59" i="5"/>
  <c r="AC6" i="5" s="1"/>
  <c r="AB59" i="5"/>
  <c r="AB6" i="5" s="1"/>
  <c r="AA59" i="5"/>
  <c r="AA6" i="5" s="1"/>
  <c r="Z59" i="5"/>
  <c r="Z6" i="5" s="1"/>
  <c r="Y59" i="5"/>
  <c r="Y6" i="5" s="1"/>
  <c r="X59" i="5"/>
  <c r="X6" i="5" s="1"/>
  <c r="W59" i="5"/>
  <c r="W6" i="5" s="1"/>
  <c r="V59" i="5"/>
  <c r="V6" i="5" s="1"/>
  <c r="U59" i="5"/>
  <c r="U6" i="5" s="1"/>
  <c r="T59" i="5"/>
  <c r="T6" i="5" s="1"/>
  <c r="S59" i="5"/>
  <c r="S6" i="5" s="1"/>
  <c r="R59" i="5"/>
  <c r="R6" i="5" s="1"/>
  <c r="Q59" i="5"/>
  <c r="Q6" i="5" s="1"/>
  <c r="P59" i="5"/>
  <c r="P6" i="5" s="1"/>
  <c r="O59" i="5"/>
  <c r="O6" i="5" s="1"/>
  <c r="N59" i="5"/>
  <c r="N6" i="5" s="1"/>
  <c r="M59" i="5"/>
  <c r="M6" i="5" s="1"/>
  <c r="L59" i="5"/>
  <c r="L6" i="5" s="1"/>
  <c r="K59" i="5"/>
  <c r="K6" i="5" s="1"/>
  <c r="J59" i="5"/>
  <c r="J6" i="5" s="1"/>
  <c r="I59" i="5"/>
  <c r="I6" i="5" s="1"/>
  <c r="H59" i="5"/>
  <c r="H6" i="5" s="1"/>
  <c r="G59" i="5"/>
  <c r="G6" i="5" s="1"/>
  <c r="AF43" i="5"/>
  <c r="AF7" i="5" s="1"/>
  <c r="AE43" i="5"/>
  <c r="AD43" i="5"/>
  <c r="AC43" i="5"/>
  <c r="AB43" i="5"/>
  <c r="AA43" i="5"/>
  <c r="Z43" i="5"/>
  <c r="Y43" i="5"/>
  <c r="X43" i="5"/>
  <c r="W43" i="5"/>
  <c r="V43" i="5"/>
  <c r="U43" i="5"/>
  <c r="T43" i="5"/>
  <c r="S43" i="5"/>
  <c r="R43" i="5"/>
  <c r="Q43" i="5"/>
  <c r="P43" i="5"/>
  <c r="O43" i="5"/>
  <c r="N43" i="5"/>
  <c r="M43" i="5"/>
  <c r="L43" i="5"/>
  <c r="K43" i="5"/>
  <c r="J43" i="5"/>
  <c r="I43" i="5"/>
  <c r="H43" i="5"/>
  <c r="G43" i="5"/>
  <c r="G111" i="7" s="1"/>
  <c r="G27" i="7" s="1"/>
  <c r="AF30" i="5"/>
  <c r="AE30" i="5"/>
  <c r="AD30" i="5"/>
  <c r="AC30" i="5"/>
  <c r="AB30" i="5"/>
  <c r="AA30" i="5"/>
  <c r="Z30" i="5"/>
  <c r="Y30" i="5"/>
  <c r="X30" i="5"/>
  <c r="W30" i="5"/>
  <c r="V30" i="5"/>
  <c r="U30" i="5"/>
  <c r="T30" i="5"/>
  <c r="S30" i="5"/>
  <c r="R30" i="5"/>
  <c r="Q30" i="5"/>
  <c r="P30" i="5"/>
  <c r="O30" i="5"/>
  <c r="N30" i="5"/>
  <c r="M30" i="5"/>
  <c r="L30" i="5"/>
  <c r="K30" i="5"/>
  <c r="J30" i="5"/>
  <c r="I30" i="5"/>
  <c r="H30" i="5"/>
  <c r="G30" i="5"/>
  <c r="AF26" i="5"/>
  <c r="AE26" i="5"/>
  <c r="AD26" i="5"/>
  <c r="AC26" i="5"/>
  <c r="AB26" i="5"/>
  <c r="AA26" i="5"/>
  <c r="Z26" i="5"/>
  <c r="Y26" i="5"/>
  <c r="X26" i="5"/>
  <c r="W26" i="5"/>
  <c r="V26" i="5"/>
  <c r="U26" i="5"/>
  <c r="T26" i="5"/>
  <c r="S26" i="5"/>
  <c r="R26" i="5"/>
  <c r="Q26" i="5"/>
  <c r="P26" i="5"/>
  <c r="O26" i="5"/>
  <c r="N26" i="5"/>
  <c r="M26" i="5"/>
  <c r="L26" i="5"/>
  <c r="K26" i="5"/>
  <c r="J26" i="5"/>
  <c r="I26" i="5"/>
  <c r="H26" i="5"/>
  <c r="G26" i="5"/>
  <c r="AF25" i="5"/>
  <c r="AF5" i="5" s="1"/>
  <c r="AE25" i="5"/>
  <c r="AD25" i="5"/>
  <c r="AC25" i="5"/>
  <c r="AB25" i="5"/>
  <c r="AA25" i="5"/>
  <c r="Z25" i="5"/>
  <c r="Y25" i="5"/>
  <c r="X25" i="5"/>
  <c r="W25" i="5"/>
  <c r="V25" i="5"/>
  <c r="U25" i="5"/>
  <c r="T25" i="5"/>
  <c r="S25" i="5"/>
  <c r="R25" i="5"/>
  <c r="Q25" i="5"/>
  <c r="P25" i="5"/>
  <c r="P5" i="5" s="1"/>
  <c r="O25" i="5"/>
  <c r="N25" i="5"/>
  <c r="N5" i="5" s="1"/>
  <c r="M25" i="5"/>
  <c r="L25" i="5"/>
  <c r="L5" i="5" s="1"/>
  <c r="K25" i="5"/>
  <c r="J25" i="5"/>
  <c r="J5" i="5" s="1"/>
  <c r="I25" i="5"/>
  <c r="H25" i="5"/>
  <c r="H5" i="5" s="1"/>
  <c r="G25" i="5"/>
  <c r="G109" i="7" s="1"/>
  <c r="G25" i="7" s="1"/>
  <c r="AF18" i="5"/>
  <c r="AF4" i="5" s="1"/>
  <c r="AF12" i="5" s="1"/>
  <c r="AE18" i="5"/>
  <c r="AD18" i="5"/>
  <c r="AD4" i="5" s="1"/>
  <c r="AC18" i="5"/>
  <c r="AC4" i="5" s="1"/>
  <c r="AB18" i="5"/>
  <c r="AB4" i="5" s="1"/>
  <c r="AA18" i="5"/>
  <c r="AA4" i="5" s="1"/>
  <c r="Z18" i="5"/>
  <c r="Z4" i="5" s="1"/>
  <c r="Y18" i="5"/>
  <c r="Y4" i="5" s="1"/>
  <c r="X18" i="5"/>
  <c r="X4" i="5" s="1"/>
  <c r="W18" i="5"/>
  <c r="W4" i="5" s="1"/>
  <c r="V18" i="5"/>
  <c r="V4" i="5" s="1"/>
  <c r="U18" i="5"/>
  <c r="U4" i="5" s="1"/>
  <c r="T18" i="5"/>
  <c r="T4" i="5" s="1"/>
  <c r="S18" i="5"/>
  <c r="S4" i="5" s="1"/>
  <c r="R18" i="5"/>
  <c r="R4" i="5" s="1"/>
  <c r="Q18" i="5"/>
  <c r="Q4" i="5" s="1"/>
  <c r="P18" i="5"/>
  <c r="P4" i="5" s="1"/>
  <c r="O18" i="5"/>
  <c r="O4" i="5" s="1"/>
  <c r="N18" i="5"/>
  <c r="N4" i="5" s="1"/>
  <c r="M18" i="5"/>
  <c r="M4" i="5" s="1"/>
  <c r="L18" i="5"/>
  <c r="L4" i="5" s="1"/>
  <c r="K18" i="5"/>
  <c r="K4" i="5" s="1"/>
  <c r="J18" i="5"/>
  <c r="J4" i="5" s="1"/>
  <c r="I18" i="5"/>
  <c r="I4" i="5" s="1"/>
  <c r="H18" i="5"/>
  <c r="H4" i="5" s="1"/>
  <c r="G4" i="5"/>
  <c r="AF17" i="5"/>
  <c r="AF87" i="5" s="1"/>
  <c r="AE17" i="5"/>
  <c r="AE87" i="5" s="1"/>
  <c r="AD17" i="5"/>
  <c r="AD87" i="5" s="1"/>
  <c r="AC17" i="5"/>
  <c r="AC87" i="5" s="1"/>
  <c r="AB17" i="5"/>
  <c r="AB87" i="5" s="1"/>
  <c r="AA17" i="5"/>
  <c r="AA87" i="5" s="1"/>
  <c r="Z17" i="5"/>
  <c r="Z87" i="5" s="1"/>
  <c r="Y17" i="5"/>
  <c r="Y87" i="5" s="1"/>
  <c r="X17" i="5"/>
  <c r="X87" i="5" s="1"/>
  <c r="W17" i="5"/>
  <c r="W87" i="5" s="1"/>
  <c r="V17" i="5"/>
  <c r="V87" i="5" s="1"/>
  <c r="U17" i="5"/>
  <c r="U87" i="5" s="1"/>
  <c r="T17" i="5"/>
  <c r="T87" i="5" s="1"/>
  <c r="S17" i="5"/>
  <c r="S87" i="5" s="1"/>
  <c r="R17" i="5"/>
  <c r="R87" i="5" s="1"/>
  <c r="Q17" i="5"/>
  <c r="Q87" i="5" s="1"/>
  <c r="P17" i="5"/>
  <c r="P87" i="5" s="1"/>
  <c r="O17" i="5"/>
  <c r="O87" i="5" s="1"/>
  <c r="N17" i="5"/>
  <c r="N87" i="5" s="1"/>
  <c r="M17" i="5"/>
  <c r="M87" i="5" s="1"/>
  <c r="L17" i="5"/>
  <c r="L87" i="5" s="1"/>
  <c r="K17" i="5"/>
  <c r="K87" i="5" s="1"/>
  <c r="J17" i="5"/>
  <c r="J87" i="5" s="1"/>
  <c r="I17" i="5"/>
  <c r="I87" i="5" s="1"/>
  <c r="H17" i="5"/>
  <c r="H87" i="5" s="1"/>
  <c r="G17" i="5"/>
  <c r="G87" i="5" s="1"/>
  <c r="AF314" i="5"/>
  <c r="AE314" i="5"/>
  <c r="AD314" i="5"/>
  <c r="AC314" i="5"/>
  <c r="AB314" i="5"/>
  <c r="AA314" i="5"/>
  <c r="Z314" i="5"/>
  <c r="Y314" i="5"/>
  <c r="X314" i="5"/>
  <c r="W314" i="5"/>
  <c r="V314" i="5"/>
  <c r="U314" i="5"/>
  <c r="T314" i="5"/>
  <c r="S314" i="5"/>
  <c r="R314" i="5"/>
  <c r="Q314" i="5"/>
  <c r="P314" i="5"/>
  <c r="O314" i="5"/>
  <c r="N314" i="5"/>
  <c r="M314" i="5"/>
  <c r="L314" i="5"/>
  <c r="K314" i="5"/>
  <c r="J314" i="5"/>
  <c r="I314" i="5"/>
  <c r="AF309" i="5"/>
  <c r="AF319" i="5" s="1"/>
  <c r="AE309" i="5"/>
  <c r="AE319" i="5" s="1"/>
  <c r="AD309" i="5"/>
  <c r="AD319" i="5" s="1"/>
  <c r="AC309" i="5"/>
  <c r="AC319" i="5" s="1"/>
  <c r="AB309" i="5"/>
  <c r="AB319" i="5" s="1"/>
  <c r="AA309" i="5"/>
  <c r="AA319" i="5" s="1"/>
  <c r="Z309" i="5"/>
  <c r="Z319" i="5" s="1"/>
  <c r="Y309" i="5"/>
  <c r="Y319" i="5" s="1"/>
  <c r="X309" i="5"/>
  <c r="X319" i="5" s="1"/>
  <c r="W309" i="5"/>
  <c r="W319" i="5" s="1"/>
  <c r="V309" i="5"/>
  <c r="V319" i="5" s="1"/>
  <c r="U309" i="5"/>
  <c r="U319" i="5" s="1"/>
  <c r="T309" i="5"/>
  <c r="T319" i="5" s="1"/>
  <c r="S309" i="5"/>
  <c r="S319" i="5" s="1"/>
  <c r="R309" i="5"/>
  <c r="R319" i="5" s="1"/>
  <c r="Q309" i="5"/>
  <c r="Q319" i="5" s="1"/>
  <c r="P309" i="5"/>
  <c r="P319" i="5" s="1"/>
  <c r="O309" i="5"/>
  <c r="O319" i="5" s="1"/>
  <c r="N309" i="5"/>
  <c r="N319" i="5" s="1"/>
  <c r="M309" i="5"/>
  <c r="M319" i="5" s="1"/>
  <c r="L309" i="5"/>
  <c r="L319" i="5" s="1"/>
  <c r="K309" i="5"/>
  <c r="K319" i="5" s="1"/>
  <c r="J309" i="5"/>
  <c r="J319" i="5" s="1"/>
  <c r="I309" i="5"/>
  <c r="I319" i="5" s="1"/>
  <c r="H319" i="5"/>
  <c r="R308" i="5"/>
  <c r="S308" i="5" s="1"/>
  <c r="T308" i="5" s="1"/>
  <c r="U308" i="5" s="1"/>
  <c r="V308" i="5" s="1"/>
  <c r="W308" i="5" s="1"/>
  <c r="X308" i="5" s="1"/>
  <c r="Y308" i="5" s="1"/>
  <c r="Z308" i="5" s="1"/>
  <c r="AA308" i="5" s="1"/>
  <c r="AB308" i="5" s="1"/>
  <c r="AC308" i="5" s="1"/>
  <c r="AD308" i="5" s="1"/>
  <c r="AE308" i="5" s="1"/>
  <c r="AF308" i="5" s="1"/>
  <c r="AC14" i="2" l="1"/>
  <c r="AC8" i="7"/>
  <c r="AA8" i="7"/>
  <c r="H14" i="2"/>
  <c r="R14" i="2"/>
  <c r="O14" i="2"/>
  <c r="AE14" i="2"/>
  <c r="Y14" i="2"/>
  <c r="W14" i="2"/>
  <c r="U14" i="2"/>
  <c r="S14" i="2"/>
  <c r="Q14" i="2"/>
  <c r="M14" i="2"/>
  <c r="K14" i="2"/>
  <c r="I14" i="2"/>
  <c r="AD14" i="2"/>
  <c r="AB14" i="2"/>
  <c r="Z14" i="2"/>
  <c r="X14" i="2"/>
  <c r="V14" i="2"/>
  <c r="T14" i="2"/>
  <c r="P14" i="2"/>
  <c r="N14" i="2"/>
  <c r="L14" i="2"/>
  <c r="J14" i="2"/>
  <c r="G14" i="2"/>
  <c r="G112" i="7"/>
  <c r="G108" i="7"/>
  <c r="G24" i="7" s="1"/>
  <c r="AE4" i="5"/>
  <c r="AE108" i="7"/>
  <c r="G5" i="5"/>
  <c r="G136" i="7"/>
  <c r="G52" i="7" s="1"/>
  <c r="I5" i="5"/>
  <c r="I109" i="7"/>
  <c r="K5" i="5"/>
  <c r="K109" i="7"/>
  <c r="M5" i="5"/>
  <c r="M109" i="7"/>
  <c r="O5" i="5"/>
  <c r="O109" i="7"/>
  <c r="Q5" i="5"/>
  <c r="Q109" i="7"/>
  <c r="S5" i="5"/>
  <c r="S109" i="7"/>
  <c r="U5" i="5"/>
  <c r="U109" i="7"/>
  <c r="W5" i="5"/>
  <c r="W109" i="7"/>
  <c r="Y5" i="5"/>
  <c r="Y109" i="7"/>
  <c r="AA5" i="5"/>
  <c r="AA109" i="7"/>
  <c r="AC5" i="5"/>
  <c r="AC109" i="7"/>
  <c r="AE5" i="5"/>
  <c r="AE109" i="7"/>
  <c r="G7" i="5"/>
  <c r="I7" i="5"/>
  <c r="I111" i="7"/>
  <c r="K7" i="5"/>
  <c r="K111" i="7"/>
  <c r="M7" i="5"/>
  <c r="M111" i="7"/>
  <c r="O7" i="5"/>
  <c r="O111" i="7"/>
  <c r="Q7" i="5"/>
  <c r="Q111" i="7"/>
  <c r="S7" i="5"/>
  <c r="S111" i="7"/>
  <c r="R5" i="5"/>
  <c r="R109" i="7"/>
  <c r="T5" i="5"/>
  <c r="T109" i="7"/>
  <c r="V5" i="5"/>
  <c r="V109" i="7"/>
  <c r="X5" i="5"/>
  <c r="X109" i="7"/>
  <c r="Z5" i="5"/>
  <c r="Z109" i="7"/>
  <c r="AB5" i="5"/>
  <c r="AB109" i="7"/>
  <c r="AD5" i="5"/>
  <c r="AD109" i="7"/>
  <c r="H7" i="5"/>
  <c r="H12" i="5" s="1"/>
  <c r="H111" i="7"/>
  <c r="J7" i="5"/>
  <c r="J12" i="5" s="1"/>
  <c r="J111" i="7"/>
  <c r="L7" i="5"/>
  <c r="L12" i="5" s="1"/>
  <c r="L111" i="7"/>
  <c r="N7" i="5"/>
  <c r="N12" i="5" s="1"/>
  <c r="N111" i="7"/>
  <c r="P7" i="5"/>
  <c r="P12" i="5" s="1"/>
  <c r="P111" i="7"/>
  <c r="R7" i="5"/>
  <c r="R12" i="5" s="1"/>
  <c r="R111" i="7"/>
  <c r="T7" i="5"/>
  <c r="T111" i="7"/>
  <c r="U7" i="5"/>
  <c r="U111" i="7"/>
  <c r="W7" i="5"/>
  <c r="W111" i="7"/>
  <c r="Y7" i="5"/>
  <c r="Y111" i="7"/>
  <c r="AA7" i="5"/>
  <c r="AA111" i="7"/>
  <c r="AC7" i="5"/>
  <c r="AC111" i="7"/>
  <c r="AE7" i="5"/>
  <c r="AE111" i="7"/>
  <c r="AD112" i="7"/>
  <c r="AD139" i="7" s="1"/>
  <c r="AB112" i="7"/>
  <c r="AB139" i="7" s="1"/>
  <c r="Z112" i="7"/>
  <c r="Z139" i="7" s="1"/>
  <c r="X112" i="7"/>
  <c r="X139" i="7" s="1"/>
  <c r="V112" i="7"/>
  <c r="V139" i="7" s="1"/>
  <c r="T112" i="7"/>
  <c r="T139" i="7" s="1"/>
  <c r="R112" i="7"/>
  <c r="R139" i="7" s="1"/>
  <c r="P112" i="7"/>
  <c r="P139" i="7" s="1"/>
  <c r="N112" i="7"/>
  <c r="N139" i="7" s="1"/>
  <c r="L112" i="7"/>
  <c r="L139" i="7" s="1"/>
  <c r="J112" i="7"/>
  <c r="J139" i="7" s="1"/>
  <c r="H112" i="7"/>
  <c r="H139" i="7" s="1"/>
  <c r="AE112" i="7"/>
  <c r="AE139" i="7" s="1"/>
  <c r="V7" i="5"/>
  <c r="V12" i="5" s="1"/>
  <c r="V111" i="7"/>
  <c r="X7" i="5"/>
  <c r="X111" i="7"/>
  <c r="Z7" i="5"/>
  <c r="Z12" i="5" s="1"/>
  <c r="Z111" i="7"/>
  <c r="AB7" i="5"/>
  <c r="AB111" i="7"/>
  <c r="AD7" i="5"/>
  <c r="AD12" i="5" s="1"/>
  <c r="AD111" i="7"/>
  <c r="AD108" i="7"/>
  <c r="AB108" i="7"/>
  <c r="Z108" i="7"/>
  <c r="X108" i="7"/>
  <c r="V108" i="7"/>
  <c r="T108" i="7"/>
  <c r="R108" i="7"/>
  <c r="P108" i="7"/>
  <c r="N108" i="7"/>
  <c r="L108" i="7"/>
  <c r="J108" i="7"/>
  <c r="H108" i="7"/>
  <c r="AA108" i="7"/>
  <c r="Y108" i="7"/>
  <c r="W108" i="7"/>
  <c r="U108" i="7"/>
  <c r="S108" i="7"/>
  <c r="Q108" i="7"/>
  <c r="O108" i="7"/>
  <c r="M108" i="7"/>
  <c r="K108" i="7"/>
  <c r="I108" i="7"/>
  <c r="AC112" i="7"/>
  <c r="AC139" i="7" s="1"/>
  <c r="AA112" i="7"/>
  <c r="AA139" i="7" s="1"/>
  <c r="Y112" i="7"/>
  <c r="Y139" i="7" s="1"/>
  <c r="W112" i="7"/>
  <c r="W139" i="7" s="1"/>
  <c r="U112" i="7"/>
  <c r="U139" i="7" s="1"/>
  <c r="S112" i="7"/>
  <c r="S139" i="7" s="1"/>
  <c r="Q112" i="7"/>
  <c r="Q139" i="7" s="1"/>
  <c r="O112" i="7"/>
  <c r="O139" i="7" s="1"/>
  <c r="M112" i="7"/>
  <c r="M139" i="7" s="1"/>
  <c r="K112" i="7"/>
  <c r="K139" i="7" s="1"/>
  <c r="I112" i="7"/>
  <c r="I139" i="7" s="1"/>
  <c r="G139" i="7"/>
  <c r="N6" i="2"/>
  <c r="N109" i="7"/>
  <c r="L6" i="2"/>
  <c r="L109" i="7"/>
  <c r="AC21" i="2"/>
  <c r="AC108" i="7" s="1"/>
  <c r="J6" i="2"/>
  <c r="J109" i="7"/>
  <c r="H6" i="2"/>
  <c r="H109" i="7"/>
  <c r="P6" i="2"/>
  <c r="P109" i="7"/>
  <c r="H187" i="2"/>
  <c r="AB5" i="2"/>
  <c r="Z5" i="2"/>
  <c r="V5" i="2"/>
  <c r="T5" i="2"/>
  <c r="R5" i="2"/>
  <c r="P5" i="2"/>
  <c r="N5" i="2"/>
  <c r="L5" i="2"/>
  <c r="J5" i="2"/>
  <c r="H5" i="2"/>
  <c r="Y5" i="2"/>
  <c r="W5" i="2"/>
  <c r="U5" i="2"/>
  <c r="S5" i="2"/>
  <c r="Q5" i="2"/>
  <c r="O5" i="2"/>
  <c r="M5" i="2"/>
  <c r="K5" i="2"/>
  <c r="I5" i="2"/>
  <c r="G5" i="2"/>
  <c r="G178" i="2"/>
  <c r="AC178" i="2"/>
  <c r="AA178" i="2"/>
  <c r="Y178" i="2"/>
  <c r="W178" i="2"/>
  <c r="U178" i="2"/>
  <c r="S178" i="2"/>
  <c r="Q178" i="2"/>
  <c r="O178" i="2"/>
  <c r="M178" i="2"/>
  <c r="K178" i="2"/>
  <c r="I178" i="2"/>
  <c r="AD178" i="2"/>
  <c r="AB178" i="2"/>
  <c r="Z178" i="2"/>
  <c r="X178" i="2"/>
  <c r="V178" i="2"/>
  <c r="T178" i="2"/>
  <c r="R178" i="2"/>
  <c r="P178" i="2"/>
  <c r="N178" i="2"/>
  <c r="L178" i="2"/>
  <c r="J178" i="2"/>
  <c r="H178" i="2"/>
  <c r="G8" i="7" l="1"/>
  <c r="J8" i="7"/>
  <c r="N8" i="7"/>
  <c r="T8" i="7"/>
  <c r="X8" i="7"/>
  <c r="AB8" i="7"/>
  <c r="I8" i="7"/>
  <c r="M8" i="7"/>
  <c r="S8" i="7"/>
  <c r="W8" i="7"/>
  <c r="AE8" i="7"/>
  <c r="O8" i="7"/>
  <c r="R8" i="7"/>
  <c r="H8" i="7"/>
  <c r="L8" i="7"/>
  <c r="P8" i="7"/>
  <c r="V8" i="7"/>
  <c r="Z8" i="7"/>
  <c r="AD8" i="7"/>
  <c r="K8" i="7"/>
  <c r="Q8" i="7"/>
  <c r="U8" i="7"/>
  <c r="Y8" i="7"/>
  <c r="AB12" i="5"/>
  <c r="X12" i="5"/>
  <c r="T12" i="5"/>
  <c r="AC12" i="5"/>
  <c r="AA12" i="5"/>
  <c r="Y12" i="5"/>
  <c r="W12" i="5"/>
  <c r="U12" i="5"/>
  <c r="S12" i="5"/>
  <c r="Q12" i="5"/>
  <c r="O12" i="5"/>
  <c r="M12" i="5"/>
  <c r="K12" i="5"/>
  <c r="I12" i="5"/>
  <c r="G12" i="5"/>
  <c r="G135" i="7"/>
  <c r="G51" i="7" s="1"/>
  <c r="H136" i="7"/>
  <c r="H52" i="7" s="1"/>
  <c r="H25" i="7"/>
  <c r="AC135" i="7"/>
  <c r="AC51" i="7" s="1"/>
  <c r="AC24" i="7"/>
  <c r="K135" i="7"/>
  <c r="K51" i="7" s="1"/>
  <c r="K24" i="7"/>
  <c r="S135" i="7"/>
  <c r="S51" i="7" s="1"/>
  <c r="S24" i="7"/>
  <c r="AA135" i="7"/>
  <c r="AA51" i="7" s="1"/>
  <c r="AA24" i="7"/>
  <c r="N135" i="7"/>
  <c r="N51" i="7" s="1"/>
  <c r="N24" i="7"/>
  <c r="V135" i="7"/>
  <c r="V51" i="7" s="1"/>
  <c r="V24" i="7"/>
  <c r="AD135" i="7"/>
  <c r="AD51" i="7" s="1"/>
  <c r="AD24" i="7"/>
  <c r="AA138" i="7"/>
  <c r="AA54" i="7" s="1"/>
  <c r="AA27" i="7"/>
  <c r="L136" i="7"/>
  <c r="L52" i="7" s="1"/>
  <c r="L25" i="7"/>
  <c r="N136" i="7"/>
  <c r="N52" i="7" s="1"/>
  <c r="N25" i="7"/>
  <c r="I135" i="7"/>
  <c r="I51" i="7" s="1"/>
  <c r="I24" i="7"/>
  <c r="M135" i="7"/>
  <c r="M51" i="7" s="1"/>
  <c r="M24" i="7"/>
  <c r="Q135" i="7"/>
  <c r="Q51" i="7" s="1"/>
  <c r="Q24" i="7"/>
  <c r="U135" i="7"/>
  <c r="U51" i="7" s="1"/>
  <c r="U24" i="7"/>
  <c r="Y135" i="7"/>
  <c r="Y51" i="7" s="1"/>
  <c r="Y24" i="7"/>
  <c r="H135" i="7"/>
  <c r="H51" i="7" s="1"/>
  <c r="H24" i="7"/>
  <c r="L135" i="7"/>
  <c r="L51" i="7" s="1"/>
  <c r="L24" i="7"/>
  <c r="P135" i="7"/>
  <c r="P51" i="7" s="1"/>
  <c r="P24" i="7"/>
  <c r="T135" i="7"/>
  <c r="T51" i="7" s="1"/>
  <c r="T24" i="7"/>
  <c r="X135" i="7"/>
  <c r="X51" i="7" s="1"/>
  <c r="X24" i="7"/>
  <c r="AB135" i="7"/>
  <c r="AB51" i="7" s="1"/>
  <c r="AB24" i="7"/>
  <c r="AD138" i="7"/>
  <c r="AD54" i="7" s="1"/>
  <c r="AD27" i="7"/>
  <c r="AB138" i="7"/>
  <c r="AB54" i="7" s="1"/>
  <c r="AB27" i="7"/>
  <c r="Z138" i="7"/>
  <c r="Z54" i="7" s="1"/>
  <c r="Z27" i="7"/>
  <c r="X138" i="7"/>
  <c r="X54" i="7" s="1"/>
  <c r="X27" i="7"/>
  <c r="V138" i="7"/>
  <c r="V54" i="7" s="1"/>
  <c r="V27" i="7"/>
  <c r="S138" i="7"/>
  <c r="S54" i="7" s="1"/>
  <c r="S27" i="7"/>
  <c r="Q138" i="7"/>
  <c r="Q54" i="7" s="1"/>
  <c r="Q27" i="7"/>
  <c r="O138" i="7"/>
  <c r="O54" i="7" s="1"/>
  <c r="O27" i="7"/>
  <c r="M138" i="7"/>
  <c r="M54" i="7" s="1"/>
  <c r="M27" i="7"/>
  <c r="K138" i="7"/>
  <c r="K54" i="7" s="1"/>
  <c r="K27" i="7"/>
  <c r="I138" i="7"/>
  <c r="I54" i="7" s="1"/>
  <c r="I27" i="7"/>
  <c r="P136" i="7"/>
  <c r="P52" i="7" s="1"/>
  <c r="P25" i="7"/>
  <c r="J136" i="7"/>
  <c r="J52" i="7" s="1"/>
  <c r="J25" i="7"/>
  <c r="O135" i="7"/>
  <c r="O51" i="7" s="1"/>
  <c r="O24" i="7"/>
  <c r="W135" i="7"/>
  <c r="W51" i="7" s="1"/>
  <c r="W24" i="7"/>
  <c r="J135" i="7"/>
  <c r="J51" i="7" s="1"/>
  <c r="J24" i="7"/>
  <c r="R135" i="7"/>
  <c r="R51" i="7" s="1"/>
  <c r="R24" i="7"/>
  <c r="Z135" i="7"/>
  <c r="Z51" i="7" s="1"/>
  <c r="Z24" i="7"/>
  <c r="AE138" i="7"/>
  <c r="AE54" i="7" s="1"/>
  <c r="AE27" i="7"/>
  <c r="AC138" i="7"/>
  <c r="AC54" i="7" s="1"/>
  <c r="AC27" i="7"/>
  <c r="Y138" i="7"/>
  <c r="Y54" i="7" s="1"/>
  <c r="Y27" i="7"/>
  <c r="W138" i="7"/>
  <c r="W54" i="7" s="1"/>
  <c r="W27" i="7"/>
  <c r="U138" i="7"/>
  <c r="U54" i="7" s="1"/>
  <c r="U27" i="7"/>
  <c r="T138" i="7"/>
  <c r="T54" i="7" s="1"/>
  <c r="T27" i="7"/>
  <c r="R138" i="7"/>
  <c r="R54" i="7" s="1"/>
  <c r="R27" i="7"/>
  <c r="P138" i="7"/>
  <c r="P54" i="7" s="1"/>
  <c r="P27" i="7"/>
  <c r="N138" i="7"/>
  <c r="N54" i="7" s="1"/>
  <c r="N27" i="7"/>
  <c r="L138" i="7"/>
  <c r="L54" i="7" s="1"/>
  <c r="L27" i="7"/>
  <c r="J138" i="7"/>
  <c r="J54" i="7" s="1"/>
  <c r="J27" i="7"/>
  <c r="H138" i="7"/>
  <c r="H54" i="7" s="1"/>
  <c r="H27" i="7"/>
  <c r="AD136" i="7"/>
  <c r="AD52" i="7" s="1"/>
  <c r="AD25" i="7"/>
  <c r="AB136" i="7"/>
  <c r="AB52" i="7" s="1"/>
  <c r="AB25" i="7"/>
  <c r="Z136" i="7"/>
  <c r="Z52" i="7" s="1"/>
  <c r="Z25" i="7"/>
  <c r="X136" i="7"/>
  <c r="X52" i="7" s="1"/>
  <c r="X25" i="7"/>
  <c r="V136" i="7"/>
  <c r="V52" i="7" s="1"/>
  <c r="V25" i="7"/>
  <c r="T136" i="7"/>
  <c r="T52" i="7" s="1"/>
  <c r="T25" i="7"/>
  <c r="R136" i="7"/>
  <c r="R52" i="7" s="1"/>
  <c r="R25" i="7"/>
  <c r="AE136" i="7"/>
  <c r="AE52" i="7" s="1"/>
  <c r="AE25" i="7"/>
  <c r="AC136" i="7"/>
  <c r="AC52" i="7" s="1"/>
  <c r="AC25" i="7"/>
  <c r="AA136" i="7"/>
  <c r="AA52" i="7" s="1"/>
  <c r="AA25" i="7"/>
  <c r="Y136" i="7"/>
  <c r="Y52" i="7" s="1"/>
  <c r="Y25" i="7"/>
  <c r="W136" i="7"/>
  <c r="W52" i="7" s="1"/>
  <c r="W25" i="7"/>
  <c r="U136" i="7"/>
  <c r="U52" i="7" s="1"/>
  <c r="U25" i="7"/>
  <c r="S136" i="7"/>
  <c r="S52" i="7" s="1"/>
  <c r="S25" i="7"/>
  <c r="Q136" i="7"/>
  <c r="Q52" i="7" s="1"/>
  <c r="Q25" i="7"/>
  <c r="O136" i="7"/>
  <c r="O52" i="7" s="1"/>
  <c r="O25" i="7"/>
  <c r="M136" i="7"/>
  <c r="M52" i="7" s="1"/>
  <c r="M25" i="7"/>
  <c r="K136" i="7"/>
  <c r="K52" i="7" s="1"/>
  <c r="K25" i="7"/>
  <c r="I136" i="7"/>
  <c r="I52" i="7" s="1"/>
  <c r="I25" i="7"/>
  <c r="AE135" i="7"/>
  <c r="AE51" i="7" s="1"/>
  <c r="AE24" i="7"/>
  <c r="G138" i="7"/>
  <c r="G54" i="7" s="1"/>
  <c r="AE12" i="5"/>
  <c r="AC5" i="2"/>
  <c r="AF204" i="2"/>
  <c r="AE204" i="2"/>
  <c r="AD204" i="2"/>
  <c r="AC204" i="2"/>
  <c r="AB204" i="2"/>
  <c r="AA204" i="2"/>
  <c r="Z204" i="2"/>
  <c r="Y204" i="2"/>
  <c r="X204" i="2"/>
  <c r="W204" i="2"/>
  <c r="V204" i="2"/>
  <c r="U204" i="2"/>
  <c r="T204" i="2"/>
  <c r="S204" i="2"/>
  <c r="R204" i="2"/>
  <c r="Q204" i="2"/>
  <c r="P204" i="2"/>
  <c r="O204" i="2"/>
  <c r="N204" i="2"/>
  <c r="M204" i="2"/>
  <c r="L204" i="2"/>
  <c r="K204" i="2"/>
  <c r="J204" i="2"/>
  <c r="I204" i="2"/>
  <c r="H204" i="2"/>
  <c r="G204" i="2"/>
  <c r="AF203" i="2"/>
  <c r="AE203" i="2"/>
  <c r="AD203" i="2"/>
  <c r="AC203" i="2"/>
  <c r="AB203" i="2"/>
  <c r="AA203" i="2"/>
  <c r="Z203" i="2"/>
  <c r="Y203" i="2"/>
  <c r="X203" i="2"/>
  <c r="W203" i="2"/>
  <c r="V203" i="2"/>
  <c r="U203" i="2"/>
  <c r="T203" i="2"/>
  <c r="S203" i="2"/>
  <c r="R203" i="2"/>
  <c r="Q203" i="2"/>
  <c r="P203" i="2"/>
  <c r="O203" i="2"/>
  <c r="N203" i="2"/>
  <c r="M203" i="2"/>
  <c r="L203" i="2"/>
  <c r="K203" i="2"/>
  <c r="J203" i="2"/>
  <c r="I203" i="2"/>
  <c r="H203" i="2"/>
  <c r="G203" i="2"/>
  <c r="AF199" i="2"/>
  <c r="AE199" i="2"/>
  <c r="AD199" i="2"/>
  <c r="AC199" i="2"/>
  <c r="AB199" i="2"/>
  <c r="AA199" i="2"/>
  <c r="Z199" i="2"/>
  <c r="Y199" i="2"/>
  <c r="X199" i="2"/>
  <c r="W199" i="2"/>
  <c r="V199" i="2"/>
  <c r="U199" i="2"/>
  <c r="T199" i="2"/>
  <c r="S199" i="2"/>
  <c r="R199" i="2"/>
  <c r="Q199" i="2"/>
  <c r="P199" i="2"/>
  <c r="O199" i="2"/>
  <c r="N199" i="2"/>
  <c r="M199" i="2"/>
  <c r="L199" i="2"/>
  <c r="K199" i="2"/>
  <c r="J199" i="2"/>
  <c r="I199" i="2"/>
  <c r="H199" i="2"/>
  <c r="G199" i="2"/>
  <c r="AF188" i="2"/>
  <c r="AE188" i="2"/>
  <c r="AD188" i="2"/>
  <c r="AC188" i="2"/>
  <c r="AB188" i="2"/>
  <c r="AB187" i="2" s="1"/>
  <c r="AA188" i="2"/>
  <c r="AA187" i="2" s="1"/>
  <c r="Z188" i="2"/>
  <c r="Z187" i="2" s="1"/>
  <c r="Y188" i="2"/>
  <c r="Y187" i="2" s="1"/>
  <c r="X188" i="2"/>
  <c r="X187" i="2" s="1"/>
  <c r="W188" i="2"/>
  <c r="W187" i="2" s="1"/>
  <c r="V188" i="2"/>
  <c r="V187" i="2" s="1"/>
  <c r="U188" i="2"/>
  <c r="U187" i="2" s="1"/>
  <c r="T188" i="2"/>
  <c r="T187" i="2" s="1"/>
  <c r="S188" i="2"/>
  <c r="S187" i="2" s="1"/>
  <c r="R188" i="2"/>
  <c r="R187" i="2" s="1"/>
  <c r="Q188" i="2"/>
  <c r="Q187" i="2" s="1"/>
  <c r="P188" i="2"/>
  <c r="P187" i="2" s="1"/>
  <c r="O188" i="2"/>
  <c r="O187" i="2" s="1"/>
  <c r="N188" i="2"/>
  <c r="N187" i="2" s="1"/>
  <c r="M188" i="2"/>
  <c r="M187" i="2" s="1"/>
  <c r="L188" i="2"/>
  <c r="L187" i="2" s="1"/>
  <c r="K188" i="2"/>
  <c r="K187" i="2" s="1"/>
  <c r="J188" i="2"/>
  <c r="J187" i="2" s="1"/>
  <c r="I188" i="2"/>
  <c r="I187" i="2" s="1"/>
  <c r="AF187" i="2"/>
  <c r="AE187" i="2"/>
  <c r="AD187" i="2"/>
  <c r="AC187" i="2"/>
  <c r="G187" i="2"/>
  <c r="AF177" i="2"/>
  <c r="AE177" i="2"/>
  <c r="AD177" i="2"/>
  <c r="AC177" i="2"/>
  <c r="AB177" i="2"/>
  <c r="AA177" i="2"/>
  <c r="Z177" i="2"/>
  <c r="Y177" i="2"/>
  <c r="X177" i="2"/>
  <c r="W177" i="2"/>
  <c r="V177" i="2"/>
  <c r="U177" i="2"/>
  <c r="T177" i="2"/>
  <c r="S177" i="2"/>
  <c r="R177" i="2"/>
  <c r="Q177" i="2"/>
  <c r="P177" i="2"/>
  <c r="O177" i="2"/>
  <c r="N177" i="2"/>
  <c r="M177" i="2"/>
  <c r="L177" i="2"/>
  <c r="K177" i="2"/>
  <c r="J177" i="2"/>
  <c r="I177" i="2"/>
  <c r="H177" i="2"/>
  <c r="G177" i="2"/>
  <c r="AF165" i="2"/>
  <c r="AE165" i="2"/>
  <c r="AE63" i="2" s="1"/>
  <c r="AE62" i="2" s="1"/>
  <c r="AE110" i="7" s="1"/>
  <c r="AD165" i="2"/>
  <c r="AD63" i="2" s="1"/>
  <c r="AD62" i="2" s="1"/>
  <c r="AC165" i="2"/>
  <c r="AC63" i="2" s="1"/>
  <c r="AC62" i="2" s="1"/>
  <c r="AB165" i="2"/>
  <c r="AB63" i="2" s="1"/>
  <c r="AB62" i="2" s="1"/>
  <c r="AB110" i="7" s="1"/>
  <c r="AA165" i="2"/>
  <c r="AA63" i="2" s="1"/>
  <c r="AA62" i="2" s="1"/>
  <c r="Z165" i="2"/>
  <c r="Z63" i="2" s="1"/>
  <c r="Z62" i="2" s="1"/>
  <c r="Z110" i="7" s="1"/>
  <c r="Y165" i="2"/>
  <c r="Y63" i="2" s="1"/>
  <c r="Y62" i="2" s="1"/>
  <c r="Y110" i="7" s="1"/>
  <c r="X165" i="2"/>
  <c r="X63" i="2" s="1"/>
  <c r="X62" i="2" s="1"/>
  <c r="X110" i="7" s="1"/>
  <c r="W165" i="2"/>
  <c r="W63" i="2" s="1"/>
  <c r="W62" i="2" s="1"/>
  <c r="W110" i="7" s="1"/>
  <c r="V165" i="2"/>
  <c r="V63" i="2" s="1"/>
  <c r="V62" i="2" s="1"/>
  <c r="V110" i="7" s="1"/>
  <c r="U165" i="2"/>
  <c r="U63" i="2" s="1"/>
  <c r="U62" i="2" s="1"/>
  <c r="U110" i="7" s="1"/>
  <c r="T165" i="2"/>
  <c r="T63" i="2" s="1"/>
  <c r="T62" i="2" s="1"/>
  <c r="T110" i="7" s="1"/>
  <c r="S165" i="2"/>
  <c r="S63" i="2" s="1"/>
  <c r="S62" i="2" s="1"/>
  <c r="S110" i="7" s="1"/>
  <c r="R165" i="2"/>
  <c r="R63" i="2" s="1"/>
  <c r="R62" i="2" s="1"/>
  <c r="R110" i="7" s="1"/>
  <c r="Q165" i="2"/>
  <c r="Q63" i="2" s="1"/>
  <c r="Q62" i="2" s="1"/>
  <c r="Q110" i="7" s="1"/>
  <c r="P165" i="2"/>
  <c r="P63" i="2" s="1"/>
  <c r="P62" i="2" s="1"/>
  <c r="P110" i="7" s="1"/>
  <c r="O165" i="2"/>
  <c r="O63" i="2" s="1"/>
  <c r="O62" i="2" s="1"/>
  <c r="O110" i="7" s="1"/>
  <c r="N165" i="2"/>
  <c r="N63" i="2" s="1"/>
  <c r="N62" i="2" s="1"/>
  <c r="N110" i="7" s="1"/>
  <c r="M165" i="2"/>
  <c r="M63" i="2" s="1"/>
  <c r="M62" i="2" s="1"/>
  <c r="M110" i="7" s="1"/>
  <c r="L165" i="2"/>
  <c r="L63" i="2" s="1"/>
  <c r="L62" i="2" s="1"/>
  <c r="L110" i="7" s="1"/>
  <c r="K165" i="2"/>
  <c r="K63" i="2" s="1"/>
  <c r="K62" i="2" s="1"/>
  <c r="K110" i="7" s="1"/>
  <c r="J165" i="2"/>
  <c r="J63" i="2" s="1"/>
  <c r="J62" i="2" s="1"/>
  <c r="J110" i="7" s="1"/>
  <c r="I165" i="2"/>
  <c r="I63" i="2" s="1"/>
  <c r="I62" i="2" s="1"/>
  <c r="I110" i="7" s="1"/>
  <c r="H165" i="2"/>
  <c r="H63" i="2" s="1"/>
  <c r="H62" i="2" s="1"/>
  <c r="H110" i="7" s="1"/>
  <c r="G165" i="2"/>
  <c r="AF164" i="2"/>
  <c r="AF163" i="2" s="1"/>
  <c r="AE164" i="2"/>
  <c r="AD164" i="2"/>
  <c r="AD163" i="2" s="1"/>
  <c r="AC164" i="2"/>
  <c r="AC163" i="2" s="1"/>
  <c r="AB164" i="2"/>
  <c r="AB163" i="2" s="1"/>
  <c r="AA164" i="2"/>
  <c r="AA163" i="2" s="1"/>
  <c r="Z164" i="2"/>
  <c r="Z163" i="2" s="1"/>
  <c r="Y164" i="2"/>
  <c r="Y163" i="2" s="1"/>
  <c r="X164" i="2"/>
  <c r="X163" i="2" s="1"/>
  <c r="W164" i="2"/>
  <c r="W163" i="2" s="1"/>
  <c r="V164" i="2"/>
  <c r="V163" i="2" s="1"/>
  <c r="U164" i="2"/>
  <c r="U163" i="2" s="1"/>
  <c r="T164" i="2"/>
  <c r="T163" i="2" s="1"/>
  <c r="S164" i="2"/>
  <c r="S163" i="2" s="1"/>
  <c r="R164" i="2"/>
  <c r="R163" i="2" s="1"/>
  <c r="Q164" i="2"/>
  <c r="Q163" i="2" s="1"/>
  <c r="P164" i="2"/>
  <c r="P163" i="2" s="1"/>
  <c r="O164" i="2"/>
  <c r="O163" i="2" s="1"/>
  <c r="N164" i="2"/>
  <c r="N163" i="2" s="1"/>
  <c r="M164" i="2"/>
  <c r="M163" i="2" s="1"/>
  <c r="L164" i="2"/>
  <c r="L163" i="2" s="1"/>
  <c r="K164" i="2"/>
  <c r="K163" i="2" s="1"/>
  <c r="J164" i="2"/>
  <c r="J163" i="2" s="1"/>
  <c r="I164" i="2"/>
  <c r="I163" i="2" s="1"/>
  <c r="H164" i="2"/>
  <c r="H163" i="2" s="1"/>
  <c r="AE163" i="2"/>
  <c r="J137" i="7" l="1"/>
  <c r="J53" i="7" s="1"/>
  <c r="J50" i="7" s="1"/>
  <c r="J69" i="7" s="1"/>
  <c r="J10" i="7" s="1"/>
  <c r="J26" i="7"/>
  <c r="N137" i="7"/>
  <c r="N53" i="7" s="1"/>
  <c r="N50" i="7" s="1"/>
  <c r="N69" i="7" s="1"/>
  <c r="N10" i="7" s="1"/>
  <c r="N26" i="7"/>
  <c r="N23" i="7" s="1"/>
  <c r="N46" i="7" s="1"/>
  <c r="N9" i="7" s="1"/>
  <c r="R137" i="7"/>
  <c r="R53" i="7" s="1"/>
  <c r="R26" i="7"/>
  <c r="R23" i="7" s="1"/>
  <c r="R46" i="7" s="1"/>
  <c r="R9" i="7" s="1"/>
  <c r="V137" i="7"/>
  <c r="V53" i="7" s="1"/>
  <c r="V50" i="7" s="1"/>
  <c r="V69" i="7" s="1"/>
  <c r="V10" i="7" s="1"/>
  <c r="V26" i="7"/>
  <c r="Z137" i="7"/>
  <c r="Z53" i="7" s="1"/>
  <c r="Z50" i="7" s="1"/>
  <c r="Z69" i="7" s="1"/>
  <c r="Z10" i="7" s="1"/>
  <c r="Z26" i="7"/>
  <c r="R50" i="7"/>
  <c r="R69" i="7" s="1"/>
  <c r="R10" i="7" s="1"/>
  <c r="H137" i="7"/>
  <c r="H53" i="7" s="1"/>
  <c r="H50" i="7" s="1"/>
  <c r="H69" i="7" s="1"/>
  <c r="H10" i="7" s="1"/>
  <c r="H26" i="7"/>
  <c r="L137" i="7"/>
  <c r="L53" i="7" s="1"/>
  <c r="L50" i="7" s="1"/>
  <c r="L69" i="7" s="1"/>
  <c r="L10" i="7" s="1"/>
  <c r="L26" i="7"/>
  <c r="L23" i="7" s="1"/>
  <c r="L46" i="7" s="1"/>
  <c r="L9" i="7" s="1"/>
  <c r="P137" i="7"/>
  <c r="P53" i="7" s="1"/>
  <c r="P50" i="7" s="1"/>
  <c r="P69" i="7" s="1"/>
  <c r="P10" i="7" s="1"/>
  <c r="P26" i="7"/>
  <c r="P23" i="7" s="1"/>
  <c r="P46" i="7" s="1"/>
  <c r="P9" i="7" s="1"/>
  <c r="T137" i="7"/>
  <c r="T53" i="7" s="1"/>
  <c r="T50" i="7" s="1"/>
  <c r="T69" i="7" s="1"/>
  <c r="T10" i="7" s="1"/>
  <c r="T26" i="7"/>
  <c r="T23" i="7" s="1"/>
  <c r="T46" i="7" s="1"/>
  <c r="T9" i="7" s="1"/>
  <c r="X137" i="7"/>
  <c r="X53" i="7" s="1"/>
  <c r="X50" i="7" s="1"/>
  <c r="X69" i="7" s="1"/>
  <c r="X10" i="7" s="1"/>
  <c r="X26" i="7"/>
  <c r="AB137" i="7"/>
  <c r="AB53" i="7" s="1"/>
  <c r="AB50" i="7" s="1"/>
  <c r="AB69" i="7" s="1"/>
  <c r="AB10" i="7" s="1"/>
  <c r="AB26" i="7"/>
  <c r="AB23" i="7" s="1"/>
  <c r="AB46" i="7" s="1"/>
  <c r="AB9" i="7" s="1"/>
  <c r="I137" i="7"/>
  <c r="I53" i="7" s="1"/>
  <c r="I50" i="7" s="1"/>
  <c r="I69" i="7" s="1"/>
  <c r="I10" i="7" s="1"/>
  <c r="I26" i="7"/>
  <c r="I23" i="7" s="1"/>
  <c r="I46" i="7" s="1"/>
  <c r="I9" i="7" s="1"/>
  <c r="K137" i="7"/>
  <c r="K53" i="7" s="1"/>
  <c r="K50" i="7" s="1"/>
  <c r="K69" i="7" s="1"/>
  <c r="K10" i="7" s="1"/>
  <c r="K26" i="7"/>
  <c r="K23" i="7" s="1"/>
  <c r="K46" i="7" s="1"/>
  <c r="K9" i="7" s="1"/>
  <c r="M137" i="7"/>
  <c r="M53" i="7" s="1"/>
  <c r="M50" i="7" s="1"/>
  <c r="M69" i="7" s="1"/>
  <c r="M10" i="7" s="1"/>
  <c r="M26" i="7"/>
  <c r="O137" i="7"/>
  <c r="O53" i="7" s="1"/>
  <c r="O50" i="7" s="1"/>
  <c r="O69" i="7" s="1"/>
  <c r="O10" i="7" s="1"/>
  <c r="O26" i="7"/>
  <c r="O23" i="7" s="1"/>
  <c r="O46" i="7" s="1"/>
  <c r="O9" i="7" s="1"/>
  <c r="Q137" i="7"/>
  <c r="Q53" i="7" s="1"/>
  <c r="Q50" i="7" s="1"/>
  <c r="Q69" i="7" s="1"/>
  <c r="Q10" i="7" s="1"/>
  <c r="Q26" i="7"/>
  <c r="Q23" i="7" s="1"/>
  <c r="Q46" i="7" s="1"/>
  <c r="Q9" i="7" s="1"/>
  <c r="S137" i="7"/>
  <c r="S53" i="7" s="1"/>
  <c r="S50" i="7" s="1"/>
  <c r="S69" i="7" s="1"/>
  <c r="S10" i="7" s="1"/>
  <c r="S26" i="7"/>
  <c r="U137" i="7"/>
  <c r="U53" i="7" s="1"/>
  <c r="U50" i="7" s="1"/>
  <c r="U69" i="7" s="1"/>
  <c r="U10" i="7" s="1"/>
  <c r="U26" i="7"/>
  <c r="U23" i="7" s="1"/>
  <c r="U46" i="7" s="1"/>
  <c r="U9" i="7" s="1"/>
  <c r="W137" i="7"/>
  <c r="W53" i="7" s="1"/>
  <c r="W50" i="7" s="1"/>
  <c r="W69" i="7" s="1"/>
  <c r="W10" i="7" s="1"/>
  <c r="W26" i="7"/>
  <c r="W23" i="7" s="1"/>
  <c r="W46" i="7" s="1"/>
  <c r="W9" i="7" s="1"/>
  <c r="Y137" i="7"/>
  <c r="Y53" i="7" s="1"/>
  <c r="Y50" i="7" s="1"/>
  <c r="Y69" i="7" s="1"/>
  <c r="Y10" i="7" s="1"/>
  <c r="Y26" i="7"/>
  <c r="Y23" i="7" s="1"/>
  <c r="Y46" i="7" s="1"/>
  <c r="Y9" i="7" s="1"/>
  <c r="AE137" i="7"/>
  <c r="AE53" i="7" s="1"/>
  <c r="AE50" i="7" s="1"/>
  <c r="AE69" i="7" s="1"/>
  <c r="AE10" i="7" s="1"/>
  <c r="AE26" i="7"/>
  <c r="AE23" i="7" s="1"/>
  <c r="AE46" i="7" s="1"/>
  <c r="AE9" i="7" s="1"/>
  <c r="Z23" i="7"/>
  <c r="Z46" i="7" s="1"/>
  <c r="Z9" i="7" s="1"/>
  <c r="J23" i="7"/>
  <c r="J46" i="7" s="1"/>
  <c r="J9" i="7" s="1"/>
  <c r="X23" i="7"/>
  <c r="X46" i="7" s="1"/>
  <c r="X9" i="7" s="1"/>
  <c r="H23" i="7"/>
  <c r="H46" i="7" s="1"/>
  <c r="H9" i="7" s="1"/>
  <c r="M23" i="7"/>
  <c r="M46" i="7" s="1"/>
  <c r="M9" i="7" s="1"/>
  <c r="V23" i="7"/>
  <c r="V46" i="7" s="1"/>
  <c r="V9" i="7" s="1"/>
  <c r="S23" i="7"/>
  <c r="S46" i="7" s="1"/>
  <c r="S9" i="7" s="1"/>
  <c r="AE7" i="2"/>
  <c r="AE10" i="2" s="1"/>
  <c r="AE20" i="2"/>
  <c r="AE90" i="2" s="1"/>
  <c r="AA7" i="2"/>
  <c r="AA110" i="7"/>
  <c r="AC7" i="2"/>
  <c r="AC110" i="7"/>
  <c r="AD7" i="2"/>
  <c r="AD110" i="7"/>
  <c r="G63" i="2"/>
  <c r="G62" i="2" s="1"/>
  <c r="G164" i="2"/>
  <c r="G163" i="2" s="1"/>
  <c r="H20" i="2"/>
  <c r="H90" i="2" s="1"/>
  <c r="H7" i="2"/>
  <c r="H10" i="2" s="1"/>
  <c r="J20" i="2"/>
  <c r="J90" i="2" s="1"/>
  <c r="J7" i="2"/>
  <c r="J10" i="2" s="1"/>
  <c r="L20" i="2"/>
  <c r="L90" i="2" s="1"/>
  <c r="L7" i="2"/>
  <c r="L10" i="2" s="1"/>
  <c r="N20" i="2"/>
  <c r="N90" i="2" s="1"/>
  <c r="N7" i="2"/>
  <c r="N10" i="2" s="1"/>
  <c r="P20" i="2"/>
  <c r="P90" i="2" s="1"/>
  <c r="P7" i="2"/>
  <c r="P10" i="2" s="1"/>
  <c r="R20" i="2"/>
  <c r="R90" i="2" s="1"/>
  <c r="R7" i="2"/>
  <c r="R10" i="2" s="1"/>
  <c r="T20" i="2"/>
  <c r="T90" i="2" s="1"/>
  <c r="T7" i="2"/>
  <c r="T10" i="2" s="1"/>
  <c r="V20" i="2"/>
  <c r="V90" i="2" s="1"/>
  <c r="V7" i="2"/>
  <c r="V10" i="2" s="1"/>
  <c r="X20" i="2"/>
  <c r="X90" i="2" s="1"/>
  <c r="X7" i="2"/>
  <c r="X10" i="2" s="1"/>
  <c r="Z20" i="2"/>
  <c r="Z90" i="2" s="1"/>
  <c r="Z7" i="2"/>
  <c r="Z10" i="2" s="1"/>
  <c r="AB20" i="2"/>
  <c r="AB90" i="2" s="1"/>
  <c r="AB7" i="2"/>
  <c r="AB10" i="2" s="1"/>
  <c r="I20" i="2"/>
  <c r="I90" i="2" s="1"/>
  <c r="I7" i="2"/>
  <c r="I10" i="2" s="1"/>
  <c r="K20" i="2"/>
  <c r="K90" i="2" s="1"/>
  <c r="K7" i="2"/>
  <c r="K10" i="2" s="1"/>
  <c r="M20" i="2"/>
  <c r="M90" i="2" s="1"/>
  <c r="M7" i="2"/>
  <c r="M10" i="2" s="1"/>
  <c r="O20" i="2"/>
  <c r="O90" i="2" s="1"/>
  <c r="O7" i="2"/>
  <c r="O10" i="2" s="1"/>
  <c r="Q20" i="2"/>
  <c r="Q90" i="2" s="1"/>
  <c r="Q7" i="2"/>
  <c r="Q10" i="2" s="1"/>
  <c r="S20" i="2"/>
  <c r="S90" i="2" s="1"/>
  <c r="S7" i="2"/>
  <c r="S10" i="2" s="1"/>
  <c r="U20" i="2"/>
  <c r="U90" i="2" s="1"/>
  <c r="U7" i="2"/>
  <c r="U10" i="2" s="1"/>
  <c r="W20" i="2"/>
  <c r="W90" i="2" s="1"/>
  <c r="W7" i="2"/>
  <c r="W10" i="2" s="1"/>
  <c r="Y20" i="2"/>
  <c r="Y90" i="2" s="1"/>
  <c r="Y7" i="2"/>
  <c r="Y10" i="2" s="1"/>
  <c r="AA20" i="2"/>
  <c r="AA90" i="2" s="1"/>
  <c r="AC20" i="2"/>
  <c r="AC90" i="2" s="1"/>
  <c r="AD20" i="2"/>
  <c r="AD90" i="2" s="1"/>
  <c r="R16" i="7" l="1"/>
  <c r="N16" i="7"/>
  <c r="Y7" i="7"/>
  <c r="Y6" i="7" s="1"/>
  <c r="Y15" i="2"/>
  <c r="W7" i="7"/>
  <c r="W6" i="7" s="1"/>
  <c r="W15" i="2"/>
  <c r="U7" i="7"/>
  <c r="U6" i="7" s="1"/>
  <c r="U15" i="2"/>
  <c r="S7" i="7"/>
  <c r="S6" i="7" s="1"/>
  <c r="S15" i="2"/>
  <c r="Q7" i="7"/>
  <c r="Q6" i="7" s="1"/>
  <c r="Q15" i="2"/>
  <c r="O7" i="7"/>
  <c r="O6" i="7" s="1"/>
  <c r="O15" i="2"/>
  <c r="M7" i="7"/>
  <c r="M6" i="7" s="1"/>
  <c r="M15" i="2"/>
  <c r="K7" i="7"/>
  <c r="K6" i="7" s="1"/>
  <c r="K15" i="2"/>
  <c r="I7" i="7"/>
  <c r="I6" i="7" s="1"/>
  <c r="I15" i="2"/>
  <c r="AB7" i="7"/>
  <c r="AB6" i="7" s="1"/>
  <c r="AB15" i="2"/>
  <c r="Z7" i="7"/>
  <c r="Z6" i="7" s="1"/>
  <c r="Z15" i="2"/>
  <c r="X7" i="7"/>
  <c r="X6" i="7" s="1"/>
  <c r="X15" i="2"/>
  <c r="V7" i="7"/>
  <c r="V6" i="7" s="1"/>
  <c r="V15" i="2"/>
  <c r="T7" i="7"/>
  <c r="T6" i="7" s="1"/>
  <c r="T15" i="2"/>
  <c r="R7" i="7"/>
  <c r="R6" i="7" s="1"/>
  <c r="R15" i="2"/>
  <c r="P7" i="7"/>
  <c r="P6" i="7" s="1"/>
  <c r="P15" i="2"/>
  <c r="N7" i="7"/>
  <c r="N6" i="7" s="1"/>
  <c r="N15" i="2"/>
  <c r="L7" i="7"/>
  <c r="L6" i="7" s="1"/>
  <c r="L15" i="2"/>
  <c r="J7" i="7"/>
  <c r="J6" i="7" s="1"/>
  <c r="J15" i="2"/>
  <c r="H7" i="7"/>
  <c r="H6" i="7" s="1"/>
  <c r="H15" i="2"/>
  <c r="AE7" i="7"/>
  <c r="AE6" i="7" s="1"/>
  <c r="AE15" i="2"/>
  <c r="AE16" i="7"/>
  <c r="AE17" i="7" s="1"/>
  <c r="Y16" i="7"/>
  <c r="W16" i="7"/>
  <c r="U16" i="7"/>
  <c r="S16" i="7"/>
  <c r="Q16" i="7"/>
  <c r="O16" i="7"/>
  <c r="M16" i="7"/>
  <c r="K16" i="7"/>
  <c r="I16" i="7"/>
  <c r="AB16" i="7"/>
  <c r="X16" i="7"/>
  <c r="T16" i="7"/>
  <c r="P16" i="7"/>
  <c r="L16" i="7"/>
  <c r="H16" i="7"/>
  <c r="Z16" i="7"/>
  <c r="V16" i="7"/>
  <c r="J16" i="7"/>
  <c r="AD10" i="2"/>
  <c r="AA10" i="2"/>
  <c r="AC10" i="2"/>
  <c r="G110" i="7"/>
  <c r="G26" i="7" s="1"/>
  <c r="G23" i="7" s="1"/>
  <c r="G46" i="7" s="1"/>
  <c r="G9" i="7" s="1"/>
  <c r="AD137" i="7"/>
  <c r="AD53" i="7" s="1"/>
  <c r="AD50" i="7" s="1"/>
  <c r="AD69" i="7" s="1"/>
  <c r="AD10" i="7" s="1"/>
  <c r="AD26" i="7"/>
  <c r="AD23" i="7" s="1"/>
  <c r="AD46" i="7" s="1"/>
  <c r="AD9" i="7" s="1"/>
  <c r="AC137" i="7"/>
  <c r="AC53" i="7" s="1"/>
  <c r="AC50" i="7" s="1"/>
  <c r="AC69" i="7" s="1"/>
  <c r="AC10" i="7" s="1"/>
  <c r="AC26" i="7"/>
  <c r="AC23" i="7" s="1"/>
  <c r="AC46" i="7" s="1"/>
  <c r="AC9" i="7" s="1"/>
  <c r="AA137" i="7"/>
  <c r="AA53" i="7" s="1"/>
  <c r="AA50" i="7" s="1"/>
  <c r="AA69" i="7" s="1"/>
  <c r="AA10" i="7" s="1"/>
  <c r="AA26" i="7"/>
  <c r="AA23" i="7" s="1"/>
  <c r="AA46" i="7" s="1"/>
  <c r="AA9" i="7" s="1"/>
  <c r="G7" i="2"/>
  <c r="V17" i="7" l="1"/>
  <c r="H17" i="7"/>
  <c r="P17" i="7"/>
  <c r="I17" i="7"/>
  <c r="M17" i="7"/>
  <c r="Q17" i="7"/>
  <c r="U17" i="7"/>
  <c r="X17" i="7"/>
  <c r="Y17" i="7"/>
  <c r="N17" i="7"/>
  <c r="R17" i="7"/>
  <c r="Z17" i="7"/>
  <c r="J17" i="7"/>
  <c r="L17" i="7"/>
  <c r="T17" i="7"/>
  <c r="AB17" i="7"/>
  <c r="K17" i="7"/>
  <c r="O17" i="7"/>
  <c r="S17" i="7"/>
  <c r="W17" i="7"/>
  <c r="AC7" i="7"/>
  <c r="AC6" i="7" s="1"/>
  <c r="AC15" i="2"/>
  <c r="AA7" i="7"/>
  <c r="AA6" i="7" s="1"/>
  <c r="AA15" i="2"/>
  <c r="AD7" i="7"/>
  <c r="AD6" i="7" s="1"/>
  <c r="AD15" i="2"/>
  <c r="AA16" i="7"/>
  <c r="AC16" i="7"/>
  <c r="AD16" i="7"/>
  <c r="AD17" i="7" s="1"/>
  <c r="G137" i="7"/>
  <c r="G53" i="7" s="1"/>
  <c r="G50" i="7" s="1"/>
  <c r="G69" i="7" s="1"/>
  <c r="G10" i="7" s="1"/>
  <c r="I199" i="1"/>
  <c r="I200" i="1" s="1"/>
  <c r="H199" i="1"/>
  <c r="H200" i="1" s="1"/>
  <c r="G199" i="1"/>
  <c r="G198" i="1" s="1"/>
  <c r="F199" i="1"/>
  <c r="F200" i="1" s="1"/>
  <c r="H198" i="1"/>
  <c r="F198" i="1"/>
  <c r="J199" i="1"/>
  <c r="J198" i="1" s="1"/>
  <c r="T194" i="1"/>
  <c r="S194" i="1"/>
  <c r="R194" i="1"/>
  <c r="Q194" i="1"/>
  <c r="P194" i="1"/>
  <c r="J194" i="1"/>
  <c r="I194" i="1"/>
  <c r="H194" i="1"/>
  <c r="G194" i="1"/>
  <c r="F194" i="1"/>
  <c r="F190" i="1"/>
  <c r="G152" i="1"/>
  <c r="H152" i="1"/>
  <c r="I152" i="1"/>
  <c r="J152" i="1"/>
  <c r="F152" i="1"/>
  <c r="Q152" i="1"/>
  <c r="R152" i="1"/>
  <c r="S152" i="1"/>
  <c r="T152" i="1"/>
  <c r="P152" i="1"/>
  <c r="J190" i="1"/>
  <c r="I190" i="1"/>
  <c r="H190" i="1"/>
  <c r="G190" i="1"/>
  <c r="J188" i="1"/>
  <c r="I188" i="1"/>
  <c r="H188" i="1"/>
  <c r="G188" i="1"/>
  <c r="F188" i="1"/>
  <c r="J171" i="1"/>
  <c r="I171" i="1"/>
  <c r="H171" i="1"/>
  <c r="G171" i="1"/>
  <c r="F171" i="1"/>
  <c r="J154" i="1"/>
  <c r="I154" i="1"/>
  <c r="H154" i="1"/>
  <c r="G154" i="1"/>
  <c r="F154" i="1"/>
  <c r="J150" i="1"/>
  <c r="I150" i="1"/>
  <c r="H150" i="1"/>
  <c r="G150" i="1"/>
  <c r="F150" i="1"/>
  <c r="AC17" i="7" l="1"/>
  <c r="G16" i="7"/>
  <c r="AA17" i="7"/>
  <c r="J200" i="1"/>
  <c r="G200" i="1"/>
  <c r="I198" i="1"/>
  <c r="P12" i="1"/>
  <c r="P16" i="1"/>
  <c r="Q16" i="1"/>
  <c r="R16" i="1"/>
  <c r="S16" i="1"/>
  <c r="T16" i="1"/>
  <c r="P18" i="1"/>
  <c r="Q18" i="1"/>
  <c r="R18" i="1"/>
  <c r="S18" i="1"/>
  <c r="T18" i="1"/>
  <c r="AA18" i="1"/>
  <c r="AB18" i="1"/>
  <c r="AC18" i="1"/>
  <c r="AD18" i="1"/>
  <c r="AE18" i="1"/>
  <c r="AA35" i="1"/>
  <c r="AB35" i="1"/>
  <c r="AC35" i="1"/>
  <c r="AD35" i="1"/>
  <c r="AE35" i="1"/>
  <c r="P84" i="1"/>
  <c r="Q84" i="1"/>
  <c r="R84" i="1"/>
  <c r="S84" i="1"/>
  <c r="T84" i="1"/>
  <c r="P86" i="1"/>
  <c r="Q86" i="1"/>
  <c r="R86" i="1"/>
  <c r="S86" i="1"/>
  <c r="T86" i="1"/>
  <c r="P103" i="1"/>
  <c r="Q103" i="1"/>
  <c r="R103" i="1"/>
  <c r="S103" i="1"/>
  <c r="T103" i="1"/>
  <c r="Q154" i="1" l="1"/>
  <c r="R154" i="1"/>
  <c r="S154" i="1"/>
  <c r="T154" i="1"/>
  <c r="Q171" i="1"/>
  <c r="R171" i="1"/>
  <c r="S171" i="1"/>
  <c r="T171" i="1"/>
  <c r="P171" i="1"/>
  <c r="Q190" i="1"/>
  <c r="R190" i="1"/>
  <c r="S190" i="1"/>
  <c r="T190" i="1"/>
  <c r="Q188" i="1"/>
  <c r="R188" i="1"/>
  <c r="S188" i="1"/>
  <c r="T188" i="1"/>
  <c r="P190" i="1"/>
  <c r="P188" i="1"/>
  <c r="Q150" i="1"/>
  <c r="R150" i="1"/>
  <c r="S150" i="1"/>
  <c r="T150" i="1"/>
  <c r="P150" i="1"/>
  <c r="P154" i="1"/>
  <c r="G20" i="2"/>
  <c r="G90" i="2" s="1"/>
  <c r="G6" i="2"/>
  <c r="G10" i="2" s="1"/>
  <c r="G7" i="7" l="1"/>
  <c r="G6" i="7" s="1"/>
  <c r="G17" i="7" s="1"/>
  <c r="G15" i="2"/>
  <c r="G102" i="7" l="1"/>
</calcChain>
</file>

<file path=xl/sharedStrings.xml><?xml version="1.0" encoding="utf-8"?>
<sst xmlns="http://schemas.openxmlformats.org/spreadsheetml/2006/main" count="5421" uniqueCount="1754">
  <si>
    <t>エネルギー消費･炭素排出指標</t>
    <phoneticPr fontId="3"/>
  </si>
  <si>
    <t>Code</t>
    <phoneticPr fontId="3"/>
  </si>
  <si>
    <t xml:space="preserve"> &lt; ｴﾈﾙｷﾞｰﾊﾞﾗﾝｽ表 / ｴﾈﾙｷﾞｰ単位表 &gt;</t>
    <phoneticPr fontId="3"/>
  </si>
  <si>
    <t>　宮城</t>
    <phoneticPr fontId="3"/>
  </si>
  <si>
    <t xml:space="preserve"> 都道府県人口当エネルギー消費量</t>
    <phoneticPr fontId="3"/>
  </si>
  <si>
    <t>Code</t>
    <phoneticPr fontId="3"/>
  </si>
  <si>
    <t>Energy Unit</t>
    <phoneticPr fontId="3"/>
  </si>
  <si>
    <t xml:space="preserve"> &lt;&lt; ｴﾈﾙｷﾞｰ単位表 &gt;&gt;</t>
    <phoneticPr fontId="3"/>
  </si>
  <si>
    <t>Display Unit</t>
    <phoneticPr fontId="3"/>
  </si>
  <si>
    <t>人　口</t>
    <phoneticPr fontId="3"/>
  </si>
  <si>
    <t xml:space="preserve"> Final Energy Consumption</t>
    <phoneticPr fontId="3"/>
  </si>
  <si>
    <t>最終エネルギー消費</t>
    <phoneticPr fontId="3"/>
  </si>
  <si>
    <t>Industry</t>
    <phoneticPr fontId="3"/>
  </si>
  <si>
    <t xml:space="preserve"> 企業･事業所他</t>
    <phoneticPr fontId="3"/>
  </si>
  <si>
    <t>ABCD</t>
    <phoneticPr fontId="3"/>
  </si>
  <si>
    <t xml:space="preserve"> Agriculture, Fishery, Mining and Construction, Auto Power Generation</t>
    <phoneticPr fontId="3"/>
  </si>
  <si>
    <t xml:space="preserve">  農林水産鉱建設業</t>
    <phoneticPr fontId="3"/>
  </si>
  <si>
    <t>AB</t>
    <phoneticPr fontId="3"/>
  </si>
  <si>
    <t>Agriculture, Forestry and Fishery</t>
    <phoneticPr fontId="3"/>
  </si>
  <si>
    <t xml:space="preserve">     農林水産業</t>
    <phoneticPr fontId="3"/>
  </si>
  <si>
    <t>C</t>
    <phoneticPr fontId="3"/>
  </si>
  <si>
    <t xml:space="preserve"> Mining, Quarrying of Stone and Gravel</t>
    <phoneticPr fontId="3"/>
  </si>
  <si>
    <t xml:space="preserve">     鉱業他</t>
    <phoneticPr fontId="3"/>
  </si>
  <si>
    <t>D</t>
    <phoneticPr fontId="3"/>
  </si>
  <si>
    <t xml:space="preserve"> Construction Work Industry</t>
    <phoneticPr fontId="3"/>
  </si>
  <si>
    <t xml:space="preserve">     建設業</t>
    <phoneticPr fontId="3"/>
  </si>
  <si>
    <t>E</t>
    <phoneticPr fontId="3"/>
  </si>
  <si>
    <t xml:space="preserve"> Manufacturing, Auto Power Generation  </t>
    <phoneticPr fontId="3"/>
  </si>
  <si>
    <t xml:space="preserve">  製造業</t>
    <phoneticPr fontId="3"/>
  </si>
  <si>
    <t xml:space="preserve"> E09-10</t>
    <phoneticPr fontId="3"/>
  </si>
  <si>
    <t xml:space="preserve">   Manufacture of Food, Beverages, Tobacco and Feed</t>
    <phoneticPr fontId="3"/>
  </si>
  <si>
    <t xml:space="preserve">     食品飲料製造業</t>
    <phoneticPr fontId="3"/>
  </si>
  <si>
    <t xml:space="preserve"> E11</t>
    <phoneticPr fontId="3"/>
  </si>
  <si>
    <t xml:space="preserve">   Manufacture of Textile Mill Products</t>
    <phoneticPr fontId="3"/>
  </si>
  <si>
    <t xml:space="preserve">     繊維工業</t>
    <phoneticPr fontId="3"/>
  </si>
  <si>
    <t xml:space="preserve"> E12-13</t>
    <phoneticPr fontId="3"/>
  </si>
  <si>
    <t xml:space="preserve">   Manufacture of Lumber, Wood Products, Furniture and Fixtures</t>
    <phoneticPr fontId="3"/>
  </si>
  <si>
    <t xml:space="preserve">     木製品･家具他工業</t>
    <phoneticPr fontId="3"/>
  </si>
  <si>
    <t xml:space="preserve"> E14</t>
    <phoneticPr fontId="3"/>
  </si>
  <si>
    <t xml:space="preserve">   Manufacture of Pulp, Paper and Paper Products</t>
    <phoneticPr fontId="3"/>
  </si>
  <si>
    <t xml:space="preserve">     パルプ･紙･紙加工品製造業</t>
    <phoneticPr fontId="3"/>
  </si>
  <si>
    <t xml:space="preserve"> E15</t>
    <phoneticPr fontId="3"/>
  </si>
  <si>
    <t xml:space="preserve">   Printing and Allied Industries</t>
    <phoneticPr fontId="3"/>
  </si>
  <si>
    <t xml:space="preserve">     印刷･同関連業</t>
    <phoneticPr fontId="3"/>
  </si>
  <si>
    <t xml:space="preserve"> E16-17</t>
    <phoneticPr fontId="3"/>
  </si>
  <si>
    <t xml:space="preserve">   Manufacture of Chemical and Allied Products, Oil and Coal Products</t>
    <phoneticPr fontId="3"/>
  </si>
  <si>
    <t xml:space="preserve">     化学工業 (含 石油石炭製品)</t>
    <phoneticPr fontId="3"/>
  </si>
  <si>
    <t xml:space="preserve"> E18-20</t>
    <phoneticPr fontId="3"/>
  </si>
  <si>
    <t xml:space="preserve">   Manufacture of Plastic Products, Rubber Products and Leather Products</t>
    <phoneticPr fontId="3"/>
  </si>
  <si>
    <t xml:space="preserve">     プラスチック･ゴム･皮革製品製造業</t>
    <phoneticPr fontId="3"/>
  </si>
  <si>
    <t xml:space="preserve"> E21</t>
    <phoneticPr fontId="3"/>
  </si>
  <si>
    <t xml:space="preserve">   Manufacture of Ceramic, Stone and Clay Products</t>
    <phoneticPr fontId="3"/>
  </si>
  <si>
    <t xml:space="preserve">     窯業･土石製品製造業</t>
    <phoneticPr fontId="3"/>
  </si>
  <si>
    <t xml:space="preserve"> E22-E24</t>
    <phoneticPr fontId="3"/>
  </si>
  <si>
    <t xml:space="preserve">   Manufacture of Iron and Steel</t>
    <phoneticPr fontId="3"/>
  </si>
  <si>
    <t xml:space="preserve">     鉄鋼･非鉄･金属製品製造業</t>
    <phoneticPr fontId="3"/>
  </si>
  <si>
    <t xml:space="preserve"> E25-E31</t>
    <phoneticPr fontId="3"/>
  </si>
  <si>
    <t xml:space="preserve">   Manufacture of Machinery</t>
    <phoneticPr fontId="3"/>
  </si>
  <si>
    <t xml:space="preserve">     機械製造業</t>
    <phoneticPr fontId="3"/>
  </si>
  <si>
    <t xml:space="preserve"> E32</t>
    <phoneticPr fontId="3"/>
  </si>
  <si>
    <t xml:space="preserve">   Miscellaneous Manufacturing Industry</t>
    <phoneticPr fontId="3"/>
  </si>
  <si>
    <t xml:space="preserve">     他製造業</t>
    <phoneticPr fontId="3"/>
  </si>
  <si>
    <t>F-S</t>
    <phoneticPr fontId="3"/>
  </si>
  <si>
    <t xml:space="preserve"> Commercial Industry</t>
    <phoneticPr fontId="3"/>
  </si>
  <si>
    <t xml:space="preserve">  業務他 (第三次産業)</t>
    <phoneticPr fontId="3"/>
  </si>
  <si>
    <t>F</t>
    <phoneticPr fontId="3"/>
  </si>
  <si>
    <t xml:space="preserve"> Electricity, Gas, Heat Supply and Water</t>
    <phoneticPr fontId="3"/>
  </si>
  <si>
    <t xml:space="preserve">     電気ガス熱供給水道業</t>
    <phoneticPr fontId="3"/>
  </si>
  <si>
    <t>G</t>
    <phoneticPr fontId="3"/>
  </si>
  <si>
    <t xml:space="preserve"> Information and Communications</t>
    <phoneticPr fontId="3"/>
  </si>
  <si>
    <t xml:space="preserve">     情報通信業</t>
    <phoneticPr fontId="3"/>
  </si>
  <si>
    <t>H</t>
    <phoneticPr fontId="3"/>
  </si>
  <si>
    <t xml:space="preserve"> Transport and Postal Activities</t>
    <phoneticPr fontId="3"/>
  </si>
  <si>
    <t xml:space="preserve">     運輸業･郵便業</t>
    <phoneticPr fontId="3"/>
  </si>
  <si>
    <t>I</t>
    <phoneticPr fontId="3"/>
  </si>
  <si>
    <t xml:space="preserve"> Wholesale and Retail Trade</t>
    <phoneticPr fontId="3"/>
  </si>
  <si>
    <t xml:space="preserve">     卸売業･小売業</t>
    <phoneticPr fontId="3"/>
  </si>
  <si>
    <t>J</t>
    <phoneticPr fontId="3"/>
  </si>
  <si>
    <t xml:space="preserve"> Finance and Insurance</t>
    <phoneticPr fontId="3"/>
  </si>
  <si>
    <t xml:space="preserve">     金融業･保険業</t>
    <phoneticPr fontId="3"/>
  </si>
  <si>
    <t>K</t>
    <phoneticPr fontId="3"/>
  </si>
  <si>
    <t xml:space="preserve"> Real Estate and Goods Rental and Leasing</t>
    <phoneticPr fontId="3"/>
  </si>
  <si>
    <t xml:space="preserve">     不動産業･物品賃貸業</t>
    <phoneticPr fontId="3"/>
  </si>
  <si>
    <t>L</t>
    <phoneticPr fontId="3"/>
  </si>
  <si>
    <t xml:space="preserve"> Scientific Research, Professional and Technical Services</t>
    <phoneticPr fontId="3"/>
  </si>
  <si>
    <t xml:space="preserve">     学術研究･専門･技術サービス業</t>
    <phoneticPr fontId="3"/>
  </si>
  <si>
    <t>M</t>
    <phoneticPr fontId="3"/>
  </si>
  <si>
    <t xml:space="preserve"> Accommodations, Eating and Drinking Services</t>
    <phoneticPr fontId="3"/>
  </si>
  <si>
    <t xml:space="preserve">     宿泊業･飲食サービス業</t>
    <phoneticPr fontId="3"/>
  </si>
  <si>
    <t>N</t>
    <phoneticPr fontId="3"/>
  </si>
  <si>
    <t xml:space="preserve"> Living Related and Personal Services and Amusement Services</t>
    <phoneticPr fontId="3"/>
  </si>
  <si>
    <t xml:space="preserve">     生活関連サービス業･娯楽業</t>
    <phoneticPr fontId="3"/>
  </si>
  <si>
    <t>O</t>
    <phoneticPr fontId="3"/>
  </si>
  <si>
    <t xml:space="preserve"> Education, Learning Support</t>
    <phoneticPr fontId="3"/>
  </si>
  <si>
    <t xml:space="preserve">     教育･学習支援業</t>
    <phoneticPr fontId="3"/>
  </si>
  <si>
    <t>P</t>
    <phoneticPr fontId="3"/>
  </si>
  <si>
    <t xml:space="preserve"> Medical, Health Care and Welfare</t>
    <phoneticPr fontId="3"/>
  </si>
  <si>
    <t xml:space="preserve">     医療･福祉</t>
    <phoneticPr fontId="3"/>
  </si>
  <si>
    <t>Q</t>
    <phoneticPr fontId="3"/>
  </si>
  <si>
    <t xml:space="preserve"> Compound Services</t>
    <phoneticPr fontId="3"/>
  </si>
  <si>
    <t xml:space="preserve">     複合サービス事業</t>
    <phoneticPr fontId="3"/>
  </si>
  <si>
    <t>R</t>
    <phoneticPr fontId="3"/>
  </si>
  <si>
    <t xml:space="preserve"> Miscellaneous Services</t>
    <phoneticPr fontId="3"/>
  </si>
  <si>
    <t xml:space="preserve">     他サービス業</t>
    <phoneticPr fontId="3"/>
  </si>
  <si>
    <t>S</t>
    <phoneticPr fontId="3"/>
  </si>
  <si>
    <t xml:space="preserve"> Government </t>
    <phoneticPr fontId="3"/>
  </si>
  <si>
    <t xml:space="preserve">     公　務 </t>
    <phoneticPr fontId="3"/>
  </si>
  <si>
    <t xml:space="preserve"> Unable to Classify</t>
    <phoneticPr fontId="3"/>
  </si>
  <si>
    <t xml:space="preserve">     業種不明・分類不能</t>
    <phoneticPr fontId="3"/>
  </si>
  <si>
    <t>X</t>
    <phoneticPr fontId="3"/>
  </si>
  <si>
    <t xml:space="preserve"> Residential</t>
    <phoneticPr fontId="3"/>
  </si>
  <si>
    <t xml:space="preserve"> 家　庭</t>
    <phoneticPr fontId="3"/>
  </si>
  <si>
    <t xml:space="preserve"> Transportation</t>
    <phoneticPr fontId="3"/>
  </si>
  <si>
    <t xml:space="preserve"> 運　輸</t>
    <phoneticPr fontId="3"/>
  </si>
  <si>
    <t xml:space="preserve"> Passenger Transportation</t>
    <phoneticPr fontId="3"/>
  </si>
  <si>
    <t xml:space="preserve">    旅　客</t>
    <phoneticPr fontId="3"/>
  </si>
  <si>
    <t xml:space="preserve">   Passenger Vehicle</t>
    <phoneticPr fontId="3"/>
  </si>
  <si>
    <t xml:space="preserve">      乗用車</t>
    <phoneticPr fontId="3"/>
  </si>
  <si>
    <t>Non-Energy</t>
    <phoneticPr fontId="3"/>
  </si>
  <si>
    <t>非ｴﾈﾙｷﾞｰ利用</t>
    <phoneticPr fontId="3"/>
  </si>
  <si>
    <t>　　産業部門</t>
    <phoneticPr fontId="3"/>
  </si>
  <si>
    <t>ResCom &amp; others</t>
    <phoneticPr fontId="3"/>
  </si>
  <si>
    <t>　　民生･運輸部門他</t>
    <phoneticPr fontId="3"/>
  </si>
  <si>
    <t>エネルギー消費･炭素排出指標</t>
    <phoneticPr fontId="3"/>
  </si>
  <si>
    <t>　宮城</t>
    <phoneticPr fontId="3"/>
  </si>
  <si>
    <t xml:space="preserve"> 都道府県人口当エネルギー消費量</t>
    <phoneticPr fontId="3"/>
  </si>
  <si>
    <t>Code</t>
    <phoneticPr fontId="3"/>
  </si>
  <si>
    <t xml:space="preserve"> &lt; ｴﾈﾙｷﾞｰﾊﾞﾗﾝｽ表 / ｴﾈﾙｷﾞｰ単位表 &gt;</t>
    <phoneticPr fontId="3"/>
  </si>
  <si>
    <t xml:space="preserve"> 都道府県県民総生産当エネルギー消費量</t>
    <phoneticPr fontId="3"/>
  </si>
  <si>
    <t>Energy Unit</t>
    <phoneticPr fontId="3"/>
  </si>
  <si>
    <t xml:space="preserve"> &lt;&lt; ｴﾈﾙｷﾞｰ単位表 &gt;&gt;</t>
    <phoneticPr fontId="3"/>
  </si>
  <si>
    <t>Display Unit</t>
    <phoneticPr fontId="3"/>
  </si>
  <si>
    <t xml:space="preserve"> 実質県民総生産 (10億円,2000年価格)</t>
    <phoneticPr fontId="3"/>
  </si>
  <si>
    <t xml:space="preserve"> &lt; ｴﾈﾙｷﾞｰﾊﾞﾗﾝｽ表 / 炭素単位表 &gt;</t>
    <phoneticPr fontId="3"/>
  </si>
  <si>
    <t>　宮城</t>
    <phoneticPr fontId="3"/>
  </si>
  <si>
    <t xml:space="preserve"> 都道府県人口当炭素排出量</t>
    <phoneticPr fontId="3"/>
  </si>
  <si>
    <t>Code</t>
    <phoneticPr fontId="3"/>
  </si>
  <si>
    <t>Carbon Unit</t>
    <phoneticPr fontId="3"/>
  </si>
  <si>
    <t xml:space="preserve"> &lt; 炭素単位表 &gt;</t>
    <phoneticPr fontId="3"/>
  </si>
  <si>
    <t>エネルギー消費･炭素排出指標</t>
    <phoneticPr fontId="3"/>
  </si>
  <si>
    <t>Display Unit</t>
    <phoneticPr fontId="3"/>
  </si>
  <si>
    <t>人　口</t>
    <phoneticPr fontId="3"/>
  </si>
  <si>
    <t xml:space="preserve"> Final Energy Consumption</t>
    <phoneticPr fontId="3"/>
  </si>
  <si>
    <t>最終エネルギー消費</t>
    <phoneticPr fontId="3"/>
  </si>
  <si>
    <t>Industry</t>
    <phoneticPr fontId="3"/>
  </si>
  <si>
    <t xml:space="preserve"> 企業･事業所他</t>
    <phoneticPr fontId="3"/>
  </si>
  <si>
    <t>ABCD</t>
    <phoneticPr fontId="3"/>
  </si>
  <si>
    <t xml:space="preserve"> Agriculture, Fishery, Mining and Construction, Auto Power Generation</t>
    <phoneticPr fontId="3"/>
  </si>
  <si>
    <t xml:space="preserve">  農林水産鉱建設業</t>
    <phoneticPr fontId="3"/>
  </si>
  <si>
    <t>AB</t>
    <phoneticPr fontId="3"/>
  </si>
  <si>
    <t>Agriculture, Forestry and Fishery</t>
    <phoneticPr fontId="3"/>
  </si>
  <si>
    <t xml:space="preserve">     農林水産業</t>
    <phoneticPr fontId="3"/>
  </si>
  <si>
    <t>C</t>
    <phoneticPr fontId="3"/>
  </si>
  <si>
    <t xml:space="preserve"> Mining, Quarrying of Stone and Gravel</t>
    <phoneticPr fontId="3"/>
  </si>
  <si>
    <t xml:space="preserve">     鉱業他</t>
    <phoneticPr fontId="3"/>
  </si>
  <si>
    <t>D</t>
    <phoneticPr fontId="3"/>
  </si>
  <si>
    <t xml:space="preserve"> Construction Work Industry</t>
    <phoneticPr fontId="3"/>
  </si>
  <si>
    <t xml:space="preserve">     建設業</t>
    <phoneticPr fontId="3"/>
  </si>
  <si>
    <t>E</t>
    <phoneticPr fontId="3"/>
  </si>
  <si>
    <t xml:space="preserve"> Manufacturing, Auto Power Generation  </t>
    <phoneticPr fontId="3"/>
  </si>
  <si>
    <t xml:space="preserve">  製造業</t>
    <phoneticPr fontId="3"/>
  </si>
  <si>
    <t xml:space="preserve"> E09-10</t>
    <phoneticPr fontId="3"/>
  </si>
  <si>
    <t xml:space="preserve">   Manufacture of Food, Beverages, Tobacco and Feed</t>
    <phoneticPr fontId="3"/>
  </si>
  <si>
    <t xml:space="preserve">     食品飲料製造業</t>
    <phoneticPr fontId="3"/>
  </si>
  <si>
    <t xml:space="preserve"> E11</t>
    <phoneticPr fontId="3"/>
  </si>
  <si>
    <t xml:space="preserve">   Manufacture of Textile Mill Products</t>
    <phoneticPr fontId="3"/>
  </si>
  <si>
    <t xml:space="preserve">     繊維工業</t>
    <phoneticPr fontId="3"/>
  </si>
  <si>
    <t xml:space="preserve"> E12-13</t>
    <phoneticPr fontId="3"/>
  </si>
  <si>
    <t xml:space="preserve">   Manufacture of Lumber, Wood Products, Furniture and Fixtures</t>
    <phoneticPr fontId="3"/>
  </si>
  <si>
    <t xml:space="preserve">     木製品･家具他工業</t>
    <phoneticPr fontId="3"/>
  </si>
  <si>
    <t xml:space="preserve"> E14</t>
    <phoneticPr fontId="3"/>
  </si>
  <si>
    <t xml:space="preserve">   Manufacture of Pulp, Paper and Paper Products</t>
    <phoneticPr fontId="3"/>
  </si>
  <si>
    <t xml:space="preserve">     パルプ･紙･紙加工品製造業</t>
    <phoneticPr fontId="3"/>
  </si>
  <si>
    <t xml:space="preserve"> E15</t>
    <phoneticPr fontId="3"/>
  </si>
  <si>
    <t xml:space="preserve">   Printing and Allied Industries</t>
    <phoneticPr fontId="3"/>
  </si>
  <si>
    <t xml:space="preserve">     印刷･同関連業</t>
    <phoneticPr fontId="3"/>
  </si>
  <si>
    <t xml:space="preserve"> E16-17</t>
    <phoneticPr fontId="3"/>
  </si>
  <si>
    <t xml:space="preserve">   Manufacture of Chemical and Allied Products, Oil and Coal Products</t>
    <phoneticPr fontId="3"/>
  </si>
  <si>
    <t xml:space="preserve">     化学工業 (含 石油石炭製品)</t>
    <phoneticPr fontId="3"/>
  </si>
  <si>
    <t xml:space="preserve"> E18-20</t>
    <phoneticPr fontId="3"/>
  </si>
  <si>
    <t xml:space="preserve">   Manufacture of Plastic Products, Rubber Products and Leather Products</t>
    <phoneticPr fontId="3"/>
  </si>
  <si>
    <t xml:space="preserve">     プラスチック･ゴム･皮革製品製造業</t>
    <phoneticPr fontId="3"/>
  </si>
  <si>
    <t xml:space="preserve"> E21</t>
    <phoneticPr fontId="3"/>
  </si>
  <si>
    <t xml:space="preserve">   Manufacture of Ceramic, Stone and Clay Products</t>
    <phoneticPr fontId="3"/>
  </si>
  <si>
    <t xml:space="preserve">     窯業･土石製品製造業</t>
    <phoneticPr fontId="3"/>
  </si>
  <si>
    <t xml:space="preserve"> E22-E24</t>
    <phoneticPr fontId="3"/>
  </si>
  <si>
    <t xml:space="preserve">   Manufacture of Iron and Steel</t>
    <phoneticPr fontId="3"/>
  </si>
  <si>
    <t xml:space="preserve">     鉄鋼･非鉄･金属製品製造業</t>
    <phoneticPr fontId="3"/>
  </si>
  <si>
    <t xml:space="preserve"> E25-E31</t>
    <phoneticPr fontId="3"/>
  </si>
  <si>
    <t xml:space="preserve">   Manufacture of Machinery</t>
    <phoneticPr fontId="3"/>
  </si>
  <si>
    <t xml:space="preserve">     機械製造業</t>
    <phoneticPr fontId="3"/>
  </si>
  <si>
    <t xml:space="preserve"> E32</t>
    <phoneticPr fontId="3"/>
  </si>
  <si>
    <t xml:space="preserve">   Miscellaneous Manufacturing Industry</t>
    <phoneticPr fontId="3"/>
  </si>
  <si>
    <t xml:space="preserve">     他製造業</t>
    <phoneticPr fontId="3"/>
  </si>
  <si>
    <t>F-S</t>
    <phoneticPr fontId="3"/>
  </si>
  <si>
    <t xml:space="preserve"> Commercial Industry</t>
    <phoneticPr fontId="3"/>
  </si>
  <si>
    <t xml:space="preserve">  業務他 (第三次産業)</t>
    <phoneticPr fontId="3"/>
  </si>
  <si>
    <t>F</t>
    <phoneticPr fontId="3"/>
  </si>
  <si>
    <t xml:space="preserve"> Electricity, Gas, Heat Supply and Water</t>
    <phoneticPr fontId="3"/>
  </si>
  <si>
    <t xml:space="preserve">     電気ガス熱供給水道業</t>
    <phoneticPr fontId="3"/>
  </si>
  <si>
    <t>G</t>
    <phoneticPr fontId="3"/>
  </si>
  <si>
    <t xml:space="preserve"> Information and Communications</t>
    <phoneticPr fontId="3"/>
  </si>
  <si>
    <t xml:space="preserve">     情報通信業</t>
    <phoneticPr fontId="3"/>
  </si>
  <si>
    <t>H</t>
    <phoneticPr fontId="3"/>
  </si>
  <si>
    <t xml:space="preserve"> Transport and Postal Activities</t>
    <phoneticPr fontId="3"/>
  </si>
  <si>
    <t xml:space="preserve">     運輸業･郵便業</t>
    <phoneticPr fontId="3"/>
  </si>
  <si>
    <t>I</t>
    <phoneticPr fontId="3"/>
  </si>
  <si>
    <t xml:space="preserve"> Wholesale and Retail Trade</t>
    <phoneticPr fontId="3"/>
  </si>
  <si>
    <t xml:space="preserve">     卸売業･小売業</t>
    <phoneticPr fontId="3"/>
  </si>
  <si>
    <t>J</t>
    <phoneticPr fontId="3"/>
  </si>
  <si>
    <t xml:space="preserve"> Finance and Insurance</t>
    <phoneticPr fontId="3"/>
  </si>
  <si>
    <t xml:space="preserve">     金融業･保険業</t>
    <phoneticPr fontId="3"/>
  </si>
  <si>
    <t>K</t>
    <phoneticPr fontId="3"/>
  </si>
  <si>
    <t xml:space="preserve"> Real Estate and Goods Rental and Leasing</t>
    <phoneticPr fontId="3"/>
  </si>
  <si>
    <t xml:space="preserve">     不動産業･物品賃貸業</t>
    <phoneticPr fontId="3"/>
  </si>
  <si>
    <t>L</t>
    <phoneticPr fontId="3"/>
  </si>
  <si>
    <t xml:space="preserve"> Scientific Research, Professional and Technical Services</t>
    <phoneticPr fontId="3"/>
  </si>
  <si>
    <t xml:space="preserve">     学術研究･専門･技術サービス業</t>
    <phoneticPr fontId="3"/>
  </si>
  <si>
    <t>M</t>
    <phoneticPr fontId="3"/>
  </si>
  <si>
    <t xml:space="preserve"> Accommodations, Eating and Drinking Services</t>
    <phoneticPr fontId="3"/>
  </si>
  <si>
    <t xml:space="preserve">     宿泊業･飲食サービス業</t>
    <phoneticPr fontId="3"/>
  </si>
  <si>
    <t>N</t>
    <phoneticPr fontId="3"/>
  </si>
  <si>
    <t xml:space="preserve"> Living Related and Personal Services and Amusement Services</t>
    <phoneticPr fontId="3"/>
  </si>
  <si>
    <t xml:space="preserve">     生活関連サービス業･娯楽業</t>
    <phoneticPr fontId="3"/>
  </si>
  <si>
    <t>O</t>
    <phoneticPr fontId="3"/>
  </si>
  <si>
    <t xml:space="preserve"> Education, Learning Support</t>
    <phoneticPr fontId="3"/>
  </si>
  <si>
    <t xml:space="preserve">     教育･学習支援業</t>
    <phoneticPr fontId="3"/>
  </si>
  <si>
    <t>P</t>
    <phoneticPr fontId="3"/>
  </si>
  <si>
    <t xml:space="preserve"> Medical, Health Care and Welfare</t>
    <phoneticPr fontId="3"/>
  </si>
  <si>
    <t xml:space="preserve">     医療･福祉</t>
    <phoneticPr fontId="3"/>
  </si>
  <si>
    <t>Q</t>
    <phoneticPr fontId="3"/>
  </si>
  <si>
    <t xml:space="preserve"> Compound Services</t>
    <phoneticPr fontId="3"/>
  </si>
  <si>
    <t xml:space="preserve">     複合サービス事業</t>
    <phoneticPr fontId="3"/>
  </si>
  <si>
    <t>R</t>
    <phoneticPr fontId="3"/>
  </si>
  <si>
    <t xml:space="preserve"> Miscellaneous Services</t>
    <phoneticPr fontId="3"/>
  </si>
  <si>
    <t xml:space="preserve">     他サービス業</t>
    <phoneticPr fontId="3"/>
  </si>
  <si>
    <t>S</t>
    <phoneticPr fontId="3"/>
  </si>
  <si>
    <t xml:space="preserve"> Government </t>
    <phoneticPr fontId="3"/>
  </si>
  <si>
    <t xml:space="preserve">     公　務 </t>
    <phoneticPr fontId="3"/>
  </si>
  <si>
    <t xml:space="preserve"> Unable to Classify</t>
    <phoneticPr fontId="3"/>
  </si>
  <si>
    <t xml:space="preserve">     業種不明・分類不能</t>
    <phoneticPr fontId="3"/>
  </si>
  <si>
    <t>X</t>
    <phoneticPr fontId="3"/>
  </si>
  <si>
    <t xml:space="preserve"> Residential</t>
    <phoneticPr fontId="3"/>
  </si>
  <si>
    <t xml:space="preserve"> 家　庭</t>
    <phoneticPr fontId="3"/>
  </si>
  <si>
    <t xml:space="preserve"> Transportation</t>
    <phoneticPr fontId="3"/>
  </si>
  <si>
    <t xml:space="preserve"> 運　輸</t>
    <phoneticPr fontId="3"/>
  </si>
  <si>
    <t xml:space="preserve"> Passenger Transportation</t>
    <phoneticPr fontId="3"/>
  </si>
  <si>
    <t xml:space="preserve">    旅　客</t>
    <phoneticPr fontId="3"/>
  </si>
  <si>
    <t xml:space="preserve">   Passenger Vehicle</t>
    <phoneticPr fontId="3"/>
  </si>
  <si>
    <t xml:space="preserve">      乗用車</t>
    <phoneticPr fontId="3"/>
  </si>
  <si>
    <t>Non-Energy</t>
    <phoneticPr fontId="3"/>
  </si>
  <si>
    <t>非ｴﾈﾙｷﾞｰ利用</t>
    <phoneticPr fontId="3"/>
  </si>
  <si>
    <t>Industry</t>
    <phoneticPr fontId="3"/>
  </si>
  <si>
    <t>　　産業部門</t>
    <phoneticPr fontId="3"/>
  </si>
  <si>
    <t>ResCom &amp; others</t>
    <phoneticPr fontId="3"/>
  </si>
  <si>
    <t>　　民生･運輸部門他</t>
    <phoneticPr fontId="3"/>
  </si>
  <si>
    <t>エネルギー消費･炭素排出指標</t>
    <phoneticPr fontId="3"/>
  </si>
  <si>
    <t>　宮城</t>
    <phoneticPr fontId="3"/>
  </si>
  <si>
    <t xml:space="preserve"> 都道府県人口当炭素排出量</t>
    <phoneticPr fontId="3"/>
  </si>
  <si>
    <t xml:space="preserve"> &lt; ｴﾈﾙｷﾞｰﾊﾞﾗﾝｽ表 / 炭素単位表 &gt;</t>
    <phoneticPr fontId="3"/>
  </si>
  <si>
    <t xml:space="preserve"> 都道府県県民総生産当炭素排出量</t>
    <phoneticPr fontId="3"/>
  </si>
  <si>
    <t>Code</t>
    <phoneticPr fontId="3"/>
  </si>
  <si>
    <t>Carbon Unit</t>
    <phoneticPr fontId="3"/>
  </si>
  <si>
    <t xml:space="preserve"> &lt; 炭素単位表 &gt;</t>
    <phoneticPr fontId="3"/>
  </si>
  <si>
    <t>Display Unit</t>
    <phoneticPr fontId="3"/>
  </si>
  <si>
    <t xml:space="preserve"> 実質県民総生産 (10億円,2000年価格)</t>
    <phoneticPr fontId="3"/>
  </si>
  <si>
    <t xml:space="preserve"> Final Energy Consumption</t>
    <phoneticPr fontId="3"/>
  </si>
  <si>
    <t>最終エネルギー消費</t>
    <phoneticPr fontId="3"/>
  </si>
  <si>
    <t xml:space="preserve"> 企業･事業所他</t>
    <phoneticPr fontId="3"/>
  </si>
  <si>
    <t>ABCD</t>
    <phoneticPr fontId="3"/>
  </si>
  <si>
    <t xml:space="preserve"> Agriculture, Fishery, Mining and Construction, Auto Power Generation</t>
    <phoneticPr fontId="3"/>
  </si>
  <si>
    <t xml:space="preserve">  農林水産鉱建設業</t>
    <phoneticPr fontId="3"/>
  </si>
  <si>
    <t>AB</t>
    <phoneticPr fontId="3"/>
  </si>
  <si>
    <t>Agriculture, Forestry and Fishery</t>
    <phoneticPr fontId="3"/>
  </si>
  <si>
    <t xml:space="preserve">     農林水産業</t>
    <phoneticPr fontId="3"/>
  </si>
  <si>
    <t>C</t>
    <phoneticPr fontId="3"/>
  </si>
  <si>
    <t xml:space="preserve"> Mining, Quarrying of Stone and Gravel</t>
    <phoneticPr fontId="3"/>
  </si>
  <si>
    <t xml:space="preserve">     鉱業他</t>
    <phoneticPr fontId="3"/>
  </si>
  <si>
    <t>D</t>
    <phoneticPr fontId="3"/>
  </si>
  <si>
    <t xml:space="preserve"> Construction Work Industry</t>
    <phoneticPr fontId="3"/>
  </si>
  <si>
    <t xml:space="preserve">     建設業</t>
    <phoneticPr fontId="3"/>
  </si>
  <si>
    <t>E</t>
    <phoneticPr fontId="3"/>
  </si>
  <si>
    <t xml:space="preserve"> Manufacturing, Auto Power Generation  </t>
    <phoneticPr fontId="3"/>
  </si>
  <si>
    <t xml:space="preserve">  製造業</t>
    <phoneticPr fontId="3"/>
  </si>
  <si>
    <t xml:space="preserve"> E09-10</t>
    <phoneticPr fontId="3"/>
  </si>
  <si>
    <t xml:space="preserve">   Manufacture of Food, Beverages, Tobacco and Feed</t>
    <phoneticPr fontId="3"/>
  </si>
  <si>
    <t xml:space="preserve">     食品飲料製造業</t>
    <phoneticPr fontId="3"/>
  </si>
  <si>
    <t xml:space="preserve"> E11</t>
    <phoneticPr fontId="3"/>
  </si>
  <si>
    <t xml:space="preserve">   Manufacture of Textile Mill Products</t>
    <phoneticPr fontId="3"/>
  </si>
  <si>
    <t xml:space="preserve">     繊維工業</t>
    <phoneticPr fontId="3"/>
  </si>
  <si>
    <t xml:space="preserve"> E12-13</t>
    <phoneticPr fontId="3"/>
  </si>
  <si>
    <t xml:space="preserve">   Manufacture of Lumber, Wood Products, Furniture and Fixtures</t>
    <phoneticPr fontId="3"/>
  </si>
  <si>
    <t xml:space="preserve">     木製品･家具他工業</t>
    <phoneticPr fontId="3"/>
  </si>
  <si>
    <t xml:space="preserve"> E14</t>
    <phoneticPr fontId="3"/>
  </si>
  <si>
    <t xml:space="preserve">   Manufacture of Pulp, Paper and Paper Products</t>
    <phoneticPr fontId="3"/>
  </si>
  <si>
    <t xml:space="preserve">     パルプ･紙･紙加工品製造業</t>
    <phoneticPr fontId="3"/>
  </si>
  <si>
    <t xml:space="preserve"> E15</t>
    <phoneticPr fontId="3"/>
  </si>
  <si>
    <t xml:space="preserve">   Printing and Allied Industries</t>
    <phoneticPr fontId="3"/>
  </si>
  <si>
    <t xml:space="preserve">     印刷･同関連業</t>
    <phoneticPr fontId="3"/>
  </si>
  <si>
    <t xml:space="preserve"> E16-17</t>
    <phoneticPr fontId="3"/>
  </si>
  <si>
    <t xml:space="preserve">   Manufacture of Chemical and Allied Products, Oil and Coal Products</t>
    <phoneticPr fontId="3"/>
  </si>
  <si>
    <t xml:space="preserve">     化学工業 (含 石油石炭製品)</t>
    <phoneticPr fontId="3"/>
  </si>
  <si>
    <t xml:space="preserve"> E18-20</t>
    <phoneticPr fontId="3"/>
  </si>
  <si>
    <t xml:space="preserve">   Manufacture of Plastic Products, Rubber Products and Leather Products</t>
    <phoneticPr fontId="3"/>
  </si>
  <si>
    <t xml:space="preserve">     プラスチック･ゴム･皮革製品製造業</t>
    <phoneticPr fontId="3"/>
  </si>
  <si>
    <t xml:space="preserve"> E21</t>
    <phoneticPr fontId="3"/>
  </si>
  <si>
    <t xml:space="preserve">   Manufacture of Ceramic, Stone and Clay Products</t>
    <phoneticPr fontId="3"/>
  </si>
  <si>
    <t xml:space="preserve">     窯業･土石製品製造業</t>
    <phoneticPr fontId="3"/>
  </si>
  <si>
    <t xml:space="preserve"> E22-E24</t>
    <phoneticPr fontId="3"/>
  </si>
  <si>
    <t xml:space="preserve">   Manufacture of Iron and Steel</t>
    <phoneticPr fontId="3"/>
  </si>
  <si>
    <t xml:space="preserve">     鉄鋼･非鉄･金属製品製造業</t>
    <phoneticPr fontId="3"/>
  </si>
  <si>
    <t xml:space="preserve"> E25-E31</t>
    <phoneticPr fontId="3"/>
  </si>
  <si>
    <t xml:space="preserve">   Manufacture of Machinery</t>
    <phoneticPr fontId="3"/>
  </si>
  <si>
    <t xml:space="preserve">     機械製造業</t>
    <phoneticPr fontId="3"/>
  </si>
  <si>
    <t xml:space="preserve"> E32</t>
    <phoneticPr fontId="3"/>
  </si>
  <si>
    <t xml:space="preserve">   Miscellaneous Manufacturing Industry</t>
    <phoneticPr fontId="3"/>
  </si>
  <si>
    <t xml:space="preserve">     他製造業</t>
    <phoneticPr fontId="3"/>
  </si>
  <si>
    <t>F-S</t>
    <phoneticPr fontId="3"/>
  </si>
  <si>
    <t xml:space="preserve"> Commercial Industry</t>
    <phoneticPr fontId="3"/>
  </si>
  <si>
    <t xml:space="preserve">  業務他 (第三次産業)</t>
    <phoneticPr fontId="3"/>
  </si>
  <si>
    <t>F</t>
    <phoneticPr fontId="3"/>
  </si>
  <si>
    <t xml:space="preserve"> Electricity, Gas, Heat Supply and Water</t>
    <phoneticPr fontId="3"/>
  </si>
  <si>
    <t xml:space="preserve">     電気ガス熱供給水道業</t>
    <phoneticPr fontId="3"/>
  </si>
  <si>
    <t>G</t>
    <phoneticPr fontId="3"/>
  </si>
  <si>
    <t xml:space="preserve"> Information and Communications</t>
    <phoneticPr fontId="3"/>
  </si>
  <si>
    <t xml:space="preserve">     情報通信業</t>
    <phoneticPr fontId="3"/>
  </si>
  <si>
    <t>H</t>
    <phoneticPr fontId="3"/>
  </si>
  <si>
    <t xml:space="preserve"> Transport and Postal Activities</t>
    <phoneticPr fontId="3"/>
  </si>
  <si>
    <t xml:space="preserve">     運輸業･郵便業</t>
    <phoneticPr fontId="3"/>
  </si>
  <si>
    <t>I</t>
    <phoneticPr fontId="3"/>
  </si>
  <si>
    <t xml:space="preserve"> Wholesale and Retail Trade</t>
    <phoneticPr fontId="3"/>
  </si>
  <si>
    <t xml:space="preserve">     卸売業･小売業</t>
    <phoneticPr fontId="3"/>
  </si>
  <si>
    <t>J</t>
    <phoneticPr fontId="3"/>
  </si>
  <si>
    <t xml:space="preserve"> Finance and Insurance</t>
    <phoneticPr fontId="3"/>
  </si>
  <si>
    <t xml:space="preserve">     金融業･保険業</t>
    <phoneticPr fontId="3"/>
  </si>
  <si>
    <t>K</t>
    <phoneticPr fontId="3"/>
  </si>
  <si>
    <t xml:space="preserve"> Real Estate and Goods Rental and Leasing</t>
    <phoneticPr fontId="3"/>
  </si>
  <si>
    <t xml:space="preserve">     不動産業･物品賃貸業</t>
    <phoneticPr fontId="3"/>
  </si>
  <si>
    <t>L</t>
    <phoneticPr fontId="3"/>
  </si>
  <si>
    <t xml:space="preserve"> Scientific Research, Professional and Technical Services</t>
    <phoneticPr fontId="3"/>
  </si>
  <si>
    <t xml:space="preserve">     学術研究･専門･技術サービス業</t>
    <phoneticPr fontId="3"/>
  </si>
  <si>
    <t>M</t>
    <phoneticPr fontId="3"/>
  </si>
  <si>
    <t xml:space="preserve"> Accommodations, Eating and Drinking Services</t>
    <phoneticPr fontId="3"/>
  </si>
  <si>
    <t xml:space="preserve">     宿泊業･飲食サービス業</t>
    <phoneticPr fontId="3"/>
  </si>
  <si>
    <t>N</t>
    <phoneticPr fontId="3"/>
  </si>
  <si>
    <t xml:space="preserve"> Living Related and Personal Services and Amusement Services</t>
    <phoneticPr fontId="3"/>
  </si>
  <si>
    <t xml:space="preserve">     生活関連サービス業･娯楽業</t>
    <phoneticPr fontId="3"/>
  </si>
  <si>
    <t>O</t>
    <phoneticPr fontId="3"/>
  </si>
  <si>
    <t xml:space="preserve"> Education, Learning Support</t>
    <phoneticPr fontId="3"/>
  </si>
  <si>
    <t xml:space="preserve">     教育･学習支援業</t>
    <phoneticPr fontId="3"/>
  </si>
  <si>
    <t>シート"指標"</t>
    <rPh sb="4" eb="6">
      <t>シヒョウ</t>
    </rPh>
    <phoneticPr fontId="2"/>
  </si>
  <si>
    <t>電力･熱配分後消費･排出量</t>
    <phoneticPr fontId="3"/>
  </si>
  <si>
    <t>Primary &amp; Secondary Consumption &amp; Emission</t>
    <phoneticPr fontId="3"/>
  </si>
  <si>
    <t>　宮城</t>
    <phoneticPr fontId="3"/>
  </si>
  <si>
    <t xml:space="preserve"> GJ/人</t>
    <phoneticPr fontId="3"/>
  </si>
  <si>
    <t>電力･熱配分後消費･排出量</t>
    <phoneticPr fontId="3"/>
  </si>
  <si>
    <t>Primary &amp; Secondary Consumption &amp; Emission</t>
    <phoneticPr fontId="3"/>
  </si>
  <si>
    <t>　宮城</t>
    <phoneticPr fontId="3"/>
  </si>
  <si>
    <t>総合計/帰属消費･排出量</t>
    <phoneticPr fontId="3"/>
  </si>
  <si>
    <t xml:space="preserve"> GJ/百万円</t>
    <phoneticPr fontId="3"/>
  </si>
  <si>
    <t xml:space="preserve"> tC/人</t>
    <phoneticPr fontId="3"/>
  </si>
  <si>
    <t xml:space="preserve"> tC/千円</t>
    <phoneticPr fontId="3"/>
  </si>
  <si>
    <t>電力･熱配分後消費･排出量</t>
    <phoneticPr fontId="3"/>
  </si>
  <si>
    <t>総合計/帰属消費･排出量</t>
    <phoneticPr fontId="3"/>
  </si>
  <si>
    <t>電力･熱配分後消費･排出量</t>
  </si>
  <si>
    <t>Primary &amp; Secondary Consumption &amp; Emission</t>
  </si>
  <si>
    <t>　宮城</t>
  </si>
  <si>
    <t>総合計/帰属消費･排出量</t>
  </si>
  <si>
    <t>TJ or 10^3t-C</t>
  </si>
  <si>
    <t xml:space="preserve"> TJ</t>
  </si>
  <si>
    <t xml:space="preserve"> 10^3tC</t>
  </si>
  <si>
    <t>Code</t>
  </si>
  <si>
    <t xml:space="preserve"> &lt; ｴﾈﾙｷﾞｰﾊﾞﾗﾝｽ表 / 固有単位表 &gt;</t>
  </si>
  <si>
    <t>Measuring Unit</t>
  </si>
  <si>
    <t>Energy Unit</t>
  </si>
  <si>
    <t>MJ/Measuring Unit</t>
  </si>
  <si>
    <t>Display Unit</t>
  </si>
  <si>
    <t xml:space="preserve"> Final Energy Consumption</t>
  </si>
  <si>
    <t>最終エネルギー消費</t>
  </si>
  <si>
    <t>Industry</t>
  </si>
  <si>
    <t xml:space="preserve"> 企業･事業所他</t>
  </si>
  <si>
    <t>ABCD</t>
  </si>
  <si>
    <t xml:space="preserve"> Agriculture, Fishery, Mining and Construction, Auto Power Generation</t>
  </si>
  <si>
    <t xml:space="preserve">  農林水産鉱建設業</t>
  </si>
  <si>
    <t>AB</t>
  </si>
  <si>
    <t>Agriculture, Forestry and Fishery</t>
  </si>
  <si>
    <t xml:space="preserve">     農林水産業</t>
  </si>
  <si>
    <t>C</t>
  </si>
  <si>
    <t xml:space="preserve"> Mining, Quarrying of Stone and Gravel</t>
  </si>
  <si>
    <t xml:space="preserve">     鉱業他</t>
  </si>
  <si>
    <t>D</t>
  </si>
  <si>
    <t xml:space="preserve"> Construction Work Industry</t>
  </si>
  <si>
    <t xml:space="preserve">     建設業</t>
  </si>
  <si>
    <t>E</t>
  </si>
  <si>
    <t xml:space="preserve"> Manufacturing, Auto Power Generation  </t>
  </si>
  <si>
    <t xml:space="preserve">  製造業</t>
  </si>
  <si>
    <t xml:space="preserve"> E09-10</t>
  </si>
  <si>
    <t xml:space="preserve">   Manufacture of Food, Beverages, Tobacco and Feed</t>
  </si>
  <si>
    <t xml:space="preserve">     食品飲料製造業</t>
  </si>
  <si>
    <t xml:space="preserve"> E11</t>
  </si>
  <si>
    <t xml:space="preserve">   Manufacture of Textile Mill Products</t>
  </si>
  <si>
    <t xml:space="preserve">     繊維工業</t>
  </si>
  <si>
    <t xml:space="preserve"> E12-13</t>
  </si>
  <si>
    <t xml:space="preserve">   Manufacture of Lumber, Wood Products, Furniture and Fixtures</t>
  </si>
  <si>
    <t xml:space="preserve">     木製品･家具他工業</t>
  </si>
  <si>
    <t xml:space="preserve"> E14</t>
  </si>
  <si>
    <t xml:space="preserve">   Manufacture of Pulp, Paper and Paper Products</t>
  </si>
  <si>
    <t xml:space="preserve">     パルプ･紙･紙加工品製造業</t>
  </si>
  <si>
    <t xml:space="preserve"> E15</t>
  </si>
  <si>
    <t xml:space="preserve">   Printing and Allied Industries</t>
  </si>
  <si>
    <t xml:space="preserve">     印刷･同関連業</t>
  </si>
  <si>
    <t xml:space="preserve"> E16-17</t>
  </si>
  <si>
    <t xml:space="preserve">   Manufacture of Chemical and Allied Products, Oil and Coal Products</t>
  </si>
  <si>
    <t xml:space="preserve">     化学工業 (含 石油石炭製品)</t>
  </si>
  <si>
    <t xml:space="preserve"> E18-20</t>
  </si>
  <si>
    <t xml:space="preserve">   Manufacture of Plastic Products, Rubber Products and Leather Products</t>
  </si>
  <si>
    <t xml:space="preserve">     プラスチック･ゴム･皮革製品製造業</t>
  </si>
  <si>
    <t xml:space="preserve"> E21</t>
  </si>
  <si>
    <t xml:space="preserve">   Manufacture of Ceramic, Stone and Clay Products</t>
  </si>
  <si>
    <t xml:space="preserve">     窯業･土石製品製造業</t>
  </si>
  <si>
    <t xml:space="preserve"> E22-E24</t>
  </si>
  <si>
    <t xml:space="preserve">   Manufacture of Iron and Steel</t>
  </si>
  <si>
    <t xml:space="preserve">     鉄鋼･非鉄･金属製品製造業</t>
  </si>
  <si>
    <t xml:space="preserve"> E25-E31</t>
  </si>
  <si>
    <t xml:space="preserve">   Manufacture of Machinery</t>
  </si>
  <si>
    <t xml:space="preserve">     機械製造業</t>
  </si>
  <si>
    <t xml:space="preserve"> E32</t>
  </si>
  <si>
    <t xml:space="preserve">   Miscellaneous Manufacturing Industry</t>
  </si>
  <si>
    <t xml:space="preserve">     他製造業</t>
  </si>
  <si>
    <t>F-S</t>
  </si>
  <si>
    <t xml:space="preserve"> Commercial Industry</t>
  </si>
  <si>
    <t xml:space="preserve">  業務他 (第三次産業)</t>
  </si>
  <si>
    <t>F</t>
  </si>
  <si>
    <t xml:space="preserve"> Electricity, Gas, Heat Supply and Water</t>
  </si>
  <si>
    <t xml:space="preserve">     電気ガス熱供給水道業</t>
  </si>
  <si>
    <t>G</t>
  </si>
  <si>
    <t xml:space="preserve"> Information and Communications</t>
  </si>
  <si>
    <t xml:space="preserve">     情報通信業</t>
  </si>
  <si>
    <t>H</t>
  </si>
  <si>
    <t xml:space="preserve"> Transport and Postal Activities</t>
  </si>
  <si>
    <t xml:space="preserve">     運輸業･郵便業</t>
  </si>
  <si>
    <t>I</t>
  </si>
  <si>
    <t xml:space="preserve"> Wholesale and Retail Trade</t>
  </si>
  <si>
    <t xml:space="preserve">     卸売業･小売業</t>
  </si>
  <si>
    <t>J</t>
  </si>
  <si>
    <t xml:space="preserve"> Finance and Insurance</t>
  </si>
  <si>
    <t xml:space="preserve">     金融業･保険業</t>
  </si>
  <si>
    <t>K</t>
  </si>
  <si>
    <t xml:space="preserve"> Real Estate and Goods Rental and Leasing</t>
  </si>
  <si>
    <t xml:space="preserve">     不動産業･物品賃貸業</t>
  </si>
  <si>
    <t>L</t>
  </si>
  <si>
    <t xml:space="preserve"> Scientific Research, Professional and Technical Services</t>
  </si>
  <si>
    <t xml:space="preserve">     学術研究･専門･技術サービス業</t>
  </si>
  <si>
    <t>M</t>
  </si>
  <si>
    <t xml:space="preserve"> Accommodations, Eating and Drinking Services</t>
  </si>
  <si>
    <t xml:space="preserve">     宿泊業･飲食サービス業</t>
  </si>
  <si>
    <t>N</t>
  </si>
  <si>
    <t xml:space="preserve"> Living Related and Personal Services and Amusement Services</t>
  </si>
  <si>
    <t xml:space="preserve">     生活関連サービス業･娯楽業</t>
  </si>
  <si>
    <t>O</t>
  </si>
  <si>
    <t xml:space="preserve"> Education, Learning Support</t>
  </si>
  <si>
    <t xml:space="preserve">     教育･学習支援業</t>
  </si>
  <si>
    <t>P</t>
  </si>
  <si>
    <t xml:space="preserve"> Medical, Health Care and Welfare</t>
  </si>
  <si>
    <t xml:space="preserve">     医療･福祉</t>
  </si>
  <si>
    <t>Q</t>
  </si>
  <si>
    <t xml:space="preserve"> Compound Services</t>
  </si>
  <si>
    <t xml:space="preserve">     複合サービス事業</t>
  </si>
  <si>
    <t>R</t>
  </si>
  <si>
    <t xml:space="preserve"> Miscellaneous Services</t>
  </si>
  <si>
    <t xml:space="preserve">     他サービス業</t>
  </si>
  <si>
    <t>S</t>
  </si>
  <si>
    <t xml:space="preserve"> Government </t>
  </si>
  <si>
    <t xml:space="preserve">     公　務 </t>
  </si>
  <si>
    <t xml:space="preserve"> Unable to Classify</t>
  </si>
  <si>
    <t xml:space="preserve">     業種不明・分類不能</t>
  </si>
  <si>
    <t>X</t>
  </si>
  <si>
    <t xml:space="preserve"> Residential</t>
  </si>
  <si>
    <t xml:space="preserve"> 家　庭</t>
  </si>
  <si>
    <t xml:space="preserve"> Transportation</t>
  </si>
  <si>
    <t xml:space="preserve"> 運　輸</t>
  </si>
  <si>
    <t xml:space="preserve"> Passenger Transportation</t>
  </si>
  <si>
    <t xml:space="preserve">    旅　客</t>
  </si>
  <si>
    <t xml:space="preserve">   Passenger Vehicle</t>
  </si>
  <si>
    <t xml:space="preserve">      乗用車</t>
  </si>
  <si>
    <t>Non-Energy</t>
  </si>
  <si>
    <t>非ｴﾈﾙｷﾞｰ利用</t>
  </si>
  <si>
    <t>　　産業部門</t>
  </si>
  <si>
    <t>ResCom &amp; others</t>
  </si>
  <si>
    <t>　　民生･運輸部門他</t>
  </si>
  <si>
    <t xml:space="preserve"> &lt; ｴﾈﾙｷﾞｰﾊﾞﾗﾝｽ表 / ｴﾈﾙｷﾞｰ単位表 &gt;</t>
  </si>
  <si>
    <t xml:space="preserve"> &lt;&lt; ｴﾈﾙｷﾞｰ単位表 &gt;&gt;</t>
  </si>
  <si>
    <t xml:space="preserve"> &lt; ｴﾈﾙｷﾞｰﾊﾞﾗﾝｽ表 / 炭素単位表 &gt;</t>
  </si>
  <si>
    <t>Carbon Unit</t>
  </si>
  <si>
    <t xml:space="preserve"> &lt; 炭素単位表 &gt;</t>
  </si>
  <si>
    <t>シート"総計"</t>
    <rPh sb="4" eb="6">
      <t>ソウケイ</t>
    </rPh>
    <phoneticPr fontId="2"/>
  </si>
  <si>
    <t>直接利用分合計</t>
    <phoneticPr fontId="3"/>
  </si>
  <si>
    <t>Code</t>
    <phoneticPr fontId="3"/>
  </si>
  <si>
    <t xml:space="preserve"> &lt; ｴﾈﾙｷﾞｰﾊﾞﾗﾝｽ表 / 固有単位表 &gt;</t>
    <phoneticPr fontId="3"/>
  </si>
  <si>
    <t>Measuring Unit</t>
    <phoneticPr fontId="3"/>
  </si>
  <si>
    <t>Energy Unit</t>
    <phoneticPr fontId="3"/>
  </si>
  <si>
    <t>MJ/Measuring Unit</t>
    <phoneticPr fontId="3"/>
  </si>
  <si>
    <t>Display Unit</t>
    <phoneticPr fontId="3"/>
  </si>
  <si>
    <t xml:space="preserve"> Final Energy Consumption</t>
    <phoneticPr fontId="3"/>
  </si>
  <si>
    <t>最終エネルギー消費</t>
    <phoneticPr fontId="3"/>
  </si>
  <si>
    <t xml:space="preserve"> 企業･事業所他</t>
    <phoneticPr fontId="3"/>
  </si>
  <si>
    <t>ABCD</t>
    <phoneticPr fontId="3"/>
  </si>
  <si>
    <t xml:space="preserve"> Agriculture, Fishery, Mining and Construction, Auto Power Generation</t>
    <phoneticPr fontId="3"/>
  </si>
  <si>
    <t xml:space="preserve">  農林水産鉱建設業</t>
    <phoneticPr fontId="3"/>
  </si>
  <si>
    <t>AB</t>
    <phoneticPr fontId="3"/>
  </si>
  <si>
    <t>Agriculture, Forestry and Fishery</t>
    <phoneticPr fontId="3"/>
  </si>
  <si>
    <t>C</t>
    <phoneticPr fontId="3"/>
  </si>
  <si>
    <t xml:space="preserve"> Mining, Quarrying of Stone and Gravel</t>
    <phoneticPr fontId="3"/>
  </si>
  <si>
    <t xml:space="preserve">     鉱業他</t>
    <phoneticPr fontId="3"/>
  </si>
  <si>
    <t>D</t>
    <phoneticPr fontId="3"/>
  </si>
  <si>
    <t xml:space="preserve"> Construction Work Industry</t>
    <phoneticPr fontId="3"/>
  </si>
  <si>
    <t xml:space="preserve">     建設業</t>
    <phoneticPr fontId="3"/>
  </si>
  <si>
    <t>E</t>
    <phoneticPr fontId="3"/>
  </si>
  <si>
    <t xml:space="preserve"> Manufacturing, Auto Power Generation  </t>
    <phoneticPr fontId="3"/>
  </si>
  <si>
    <t xml:space="preserve">  製造業</t>
    <phoneticPr fontId="3"/>
  </si>
  <si>
    <t xml:space="preserve"> E09-10</t>
    <phoneticPr fontId="3"/>
  </si>
  <si>
    <t xml:space="preserve">   Manufacture of Food, Beverages, Tobacco and Feed</t>
    <phoneticPr fontId="3"/>
  </si>
  <si>
    <t xml:space="preserve">     食品飲料製造業</t>
    <phoneticPr fontId="3"/>
  </si>
  <si>
    <t xml:space="preserve"> E11</t>
    <phoneticPr fontId="3"/>
  </si>
  <si>
    <t xml:space="preserve">   Manufacture of Textile Mill Products</t>
    <phoneticPr fontId="3"/>
  </si>
  <si>
    <t xml:space="preserve"> E12-13</t>
    <phoneticPr fontId="3"/>
  </si>
  <si>
    <t xml:space="preserve">   Manufacture of Lumber, Wood Products, Furniture and Fixtures</t>
    <phoneticPr fontId="3"/>
  </si>
  <si>
    <t xml:space="preserve">     木製品･家具他工業</t>
    <phoneticPr fontId="3"/>
  </si>
  <si>
    <t xml:space="preserve"> E14</t>
    <phoneticPr fontId="3"/>
  </si>
  <si>
    <t xml:space="preserve">   Manufacture of Pulp, Paper and Paper Products</t>
    <phoneticPr fontId="3"/>
  </si>
  <si>
    <t xml:space="preserve"> E15</t>
    <phoneticPr fontId="3"/>
  </si>
  <si>
    <t xml:space="preserve">   Printing and Allied Industries</t>
    <phoneticPr fontId="3"/>
  </si>
  <si>
    <t xml:space="preserve">     印刷･同関連業</t>
    <phoneticPr fontId="3"/>
  </si>
  <si>
    <t xml:space="preserve"> E16-17</t>
    <phoneticPr fontId="3"/>
  </si>
  <si>
    <t xml:space="preserve">   Manufacture of Chemical and Allied Products, Oil and Coal Products</t>
    <phoneticPr fontId="3"/>
  </si>
  <si>
    <t xml:space="preserve">     化学工業 (含 石油石炭製品)</t>
    <phoneticPr fontId="3"/>
  </si>
  <si>
    <t xml:space="preserve"> E18-20</t>
    <phoneticPr fontId="3"/>
  </si>
  <si>
    <t xml:space="preserve">   Manufacture of Plastic Products, Rubber Products and Leather Products</t>
    <phoneticPr fontId="3"/>
  </si>
  <si>
    <t xml:space="preserve">     プラスチック･ゴム･皮革製品製造業</t>
    <phoneticPr fontId="3"/>
  </si>
  <si>
    <t xml:space="preserve"> E21</t>
    <phoneticPr fontId="3"/>
  </si>
  <si>
    <t xml:space="preserve">   Manufacture of Ceramic, Stone and Clay Products</t>
    <phoneticPr fontId="3"/>
  </si>
  <si>
    <t xml:space="preserve">     窯業･土石製品製造業</t>
    <phoneticPr fontId="3"/>
  </si>
  <si>
    <t xml:space="preserve"> E22-E24</t>
    <phoneticPr fontId="3"/>
  </si>
  <si>
    <t xml:space="preserve">   Manufacture of Iron and Steel</t>
    <phoneticPr fontId="3"/>
  </si>
  <si>
    <t xml:space="preserve">     鉄鋼･非鉄･金属製品製造業</t>
    <phoneticPr fontId="3"/>
  </si>
  <si>
    <t xml:space="preserve"> E25-E31</t>
    <phoneticPr fontId="3"/>
  </si>
  <si>
    <t xml:space="preserve">   Manufacture of Machinery</t>
    <phoneticPr fontId="3"/>
  </si>
  <si>
    <t xml:space="preserve">     機械製造業</t>
    <phoneticPr fontId="3"/>
  </si>
  <si>
    <t xml:space="preserve"> E32</t>
    <phoneticPr fontId="3"/>
  </si>
  <si>
    <t xml:space="preserve">   Miscellaneous Manufacturing Industry</t>
    <phoneticPr fontId="3"/>
  </si>
  <si>
    <t xml:space="preserve">     他製造業</t>
    <phoneticPr fontId="3"/>
  </si>
  <si>
    <t>F-S</t>
    <phoneticPr fontId="3"/>
  </si>
  <si>
    <t xml:space="preserve"> Commercial Industry</t>
    <phoneticPr fontId="3"/>
  </si>
  <si>
    <t xml:space="preserve">  業務他 (第三次産業)</t>
    <phoneticPr fontId="3"/>
  </si>
  <si>
    <t>F</t>
    <phoneticPr fontId="3"/>
  </si>
  <si>
    <t xml:space="preserve"> Electricity, Gas, Heat Supply and Water</t>
    <phoneticPr fontId="3"/>
  </si>
  <si>
    <t xml:space="preserve">     電気ガス熱供給水道業</t>
    <phoneticPr fontId="3"/>
  </si>
  <si>
    <t>G</t>
    <phoneticPr fontId="3"/>
  </si>
  <si>
    <t xml:space="preserve"> Information and Communications</t>
    <phoneticPr fontId="3"/>
  </si>
  <si>
    <t xml:space="preserve">     情報通信業</t>
    <phoneticPr fontId="3"/>
  </si>
  <si>
    <t>H</t>
    <phoneticPr fontId="3"/>
  </si>
  <si>
    <t xml:space="preserve"> Transport and Postal Activities</t>
    <phoneticPr fontId="3"/>
  </si>
  <si>
    <t xml:space="preserve">     運輸業･郵便業</t>
    <phoneticPr fontId="3"/>
  </si>
  <si>
    <t>I</t>
    <phoneticPr fontId="3"/>
  </si>
  <si>
    <t xml:space="preserve"> Wholesale and Retail Trade</t>
    <phoneticPr fontId="3"/>
  </si>
  <si>
    <t xml:space="preserve">     卸売業･小売業</t>
    <phoneticPr fontId="3"/>
  </si>
  <si>
    <t>J</t>
    <phoneticPr fontId="3"/>
  </si>
  <si>
    <t xml:space="preserve"> Finance and Insurance</t>
    <phoneticPr fontId="3"/>
  </si>
  <si>
    <t xml:space="preserve">     金融業･保険業</t>
    <phoneticPr fontId="3"/>
  </si>
  <si>
    <t>K</t>
    <phoneticPr fontId="3"/>
  </si>
  <si>
    <t xml:space="preserve"> Real Estate and Goods Rental and Leasing</t>
    <phoneticPr fontId="3"/>
  </si>
  <si>
    <t xml:space="preserve">     不動産業･物品賃貸業</t>
    <phoneticPr fontId="3"/>
  </si>
  <si>
    <t>L</t>
    <phoneticPr fontId="3"/>
  </si>
  <si>
    <t xml:space="preserve"> Scientific Research, Professional and Technical Services</t>
    <phoneticPr fontId="3"/>
  </si>
  <si>
    <t xml:space="preserve">     学術研究･専門･技術サービス業</t>
    <phoneticPr fontId="3"/>
  </si>
  <si>
    <t>M</t>
    <phoneticPr fontId="3"/>
  </si>
  <si>
    <t xml:space="preserve"> Accommodations, Eating and Drinking Services</t>
    <phoneticPr fontId="3"/>
  </si>
  <si>
    <t xml:space="preserve">     宿泊業･飲食サービス業</t>
    <phoneticPr fontId="3"/>
  </si>
  <si>
    <t>N</t>
    <phoneticPr fontId="3"/>
  </si>
  <si>
    <t xml:space="preserve"> Living Related and Personal Services and Amusement Services</t>
    <phoneticPr fontId="3"/>
  </si>
  <si>
    <t xml:space="preserve">     生活関連サービス業･娯楽業</t>
    <phoneticPr fontId="3"/>
  </si>
  <si>
    <t>O</t>
    <phoneticPr fontId="3"/>
  </si>
  <si>
    <t xml:space="preserve"> Education, Learning Support</t>
    <phoneticPr fontId="3"/>
  </si>
  <si>
    <t xml:space="preserve">     教育･学習支援業</t>
    <phoneticPr fontId="3"/>
  </si>
  <si>
    <t>P</t>
    <phoneticPr fontId="3"/>
  </si>
  <si>
    <t xml:space="preserve"> Medical, Health Care and Welfare</t>
    <phoneticPr fontId="3"/>
  </si>
  <si>
    <t xml:space="preserve">     医療･福祉</t>
    <phoneticPr fontId="3"/>
  </si>
  <si>
    <t>Q</t>
    <phoneticPr fontId="3"/>
  </si>
  <si>
    <t xml:space="preserve"> Compound Services</t>
    <phoneticPr fontId="3"/>
  </si>
  <si>
    <t xml:space="preserve">     複合サービス事業</t>
    <phoneticPr fontId="3"/>
  </si>
  <si>
    <t>R</t>
    <phoneticPr fontId="3"/>
  </si>
  <si>
    <t xml:space="preserve"> Miscellaneous Services</t>
    <phoneticPr fontId="3"/>
  </si>
  <si>
    <t xml:space="preserve">     他サービス業</t>
    <phoneticPr fontId="3"/>
  </si>
  <si>
    <t>S</t>
    <phoneticPr fontId="3"/>
  </si>
  <si>
    <t xml:space="preserve"> Government </t>
    <phoneticPr fontId="3"/>
  </si>
  <si>
    <t xml:space="preserve">     公　務 </t>
    <phoneticPr fontId="3"/>
  </si>
  <si>
    <t xml:space="preserve"> Unable to Classify</t>
    <phoneticPr fontId="3"/>
  </si>
  <si>
    <t xml:space="preserve">     業種不明・分類不能</t>
    <phoneticPr fontId="3"/>
  </si>
  <si>
    <t>X</t>
    <phoneticPr fontId="3"/>
  </si>
  <si>
    <t xml:space="preserve"> Residential</t>
    <phoneticPr fontId="3"/>
  </si>
  <si>
    <t xml:space="preserve"> 家　庭</t>
    <phoneticPr fontId="3"/>
  </si>
  <si>
    <t xml:space="preserve"> Transportation</t>
    <phoneticPr fontId="3"/>
  </si>
  <si>
    <t xml:space="preserve"> 運　輸</t>
    <phoneticPr fontId="3"/>
  </si>
  <si>
    <t xml:space="preserve"> Passenger Transportation</t>
    <phoneticPr fontId="3"/>
  </si>
  <si>
    <t xml:space="preserve">    旅　客</t>
    <phoneticPr fontId="3"/>
  </si>
  <si>
    <t xml:space="preserve">   Passenger Vehicle</t>
    <phoneticPr fontId="3"/>
  </si>
  <si>
    <t xml:space="preserve">      乗用車</t>
    <phoneticPr fontId="3"/>
  </si>
  <si>
    <t>Non-Energy</t>
    <phoneticPr fontId="3"/>
  </si>
  <si>
    <t>非ｴﾈﾙｷﾞｰ利用</t>
    <phoneticPr fontId="3"/>
  </si>
  <si>
    <t>　　産業部門</t>
    <phoneticPr fontId="3"/>
  </si>
  <si>
    <t>ResCom &amp; others</t>
    <phoneticPr fontId="3"/>
  </si>
  <si>
    <t>　　民生･運輸部門他</t>
    <phoneticPr fontId="3"/>
  </si>
  <si>
    <t xml:space="preserve"> &lt; ｴﾈﾙｷﾞｰﾊﾞﾗﾝｽ表 / ｴﾈﾙｷﾞｰ単位表 &gt;</t>
    <phoneticPr fontId="3"/>
  </si>
  <si>
    <t xml:space="preserve"> &lt;&lt; ｴﾈﾙｷﾞｰ単位表 &gt;&gt;</t>
    <phoneticPr fontId="3"/>
  </si>
  <si>
    <t xml:space="preserve"> &lt; ｴﾈﾙｷﾞｰﾊﾞﾗﾝｽ表 / 炭素単位表 &gt;</t>
    <phoneticPr fontId="3"/>
  </si>
  <si>
    <t>Carbon Unit</t>
    <phoneticPr fontId="3"/>
  </si>
  <si>
    <t xml:space="preserve"> &lt; 炭素単位表 &gt;</t>
    <phoneticPr fontId="3"/>
  </si>
  <si>
    <t>合　計</t>
    <phoneticPr fontId="3"/>
  </si>
  <si>
    <t>Total</t>
    <phoneticPr fontId="3"/>
  </si>
  <si>
    <t>TJ</t>
    <phoneticPr fontId="3"/>
  </si>
  <si>
    <t xml:space="preserve"> TJ</t>
    <phoneticPr fontId="3"/>
  </si>
  <si>
    <t xml:space="preserve"> 10^3tC</t>
    <phoneticPr fontId="3"/>
  </si>
  <si>
    <t>シート"直計"</t>
    <rPh sb="4" eb="5">
      <t>チョク</t>
    </rPh>
    <rPh sb="5" eb="6">
      <t>ケイ</t>
    </rPh>
    <phoneticPr fontId="2"/>
  </si>
  <si>
    <t>電力･熱配分後消費･排出量</t>
    <phoneticPr fontId="3"/>
  </si>
  <si>
    <t>総合計/帰属消費･排出量</t>
    <phoneticPr fontId="3"/>
  </si>
  <si>
    <t xml:space="preserve"> 10^3tCO2⇒</t>
    <phoneticPr fontId="3"/>
  </si>
  <si>
    <t>温室効果ガス</t>
    <rPh sb="0" eb="2">
      <t>オンシツ</t>
    </rPh>
    <rPh sb="2" eb="4">
      <t>コウカ</t>
    </rPh>
    <phoneticPr fontId="12"/>
  </si>
  <si>
    <t>GWP</t>
  </si>
  <si>
    <t>エネルギー起源</t>
    <rPh sb="5" eb="7">
      <t>キゲン</t>
    </rPh>
    <phoneticPr fontId="12"/>
  </si>
  <si>
    <t>代替フロン等４ガス</t>
    <rPh sb="0" eb="2">
      <t>ダイタイ</t>
    </rPh>
    <rPh sb="5" eb="6">
      <t>トウ</t>
    </rPh>
    <phoneticPr fontId="12"/>
  </si>
  <si>
    <t>計</t>
    <rPh sb="0" eb="1">
      <t>ケイ</t>
    </rPh>
    <phoneticPr fontId="12"/>
  </si>
  <si>
    <r>
      <t>非エネルギー起源</t>
    </r>
    <r>
      <rPr>
        <vertAlign val="superscript"/>
        <sz val="9"/>
        <rFont val="Meiryo UI"/>
        <family val="3"/>
        <charset val="128"/>
      </rPr>
      <t>※</t>
    </r>
    <rPh sb="0" eb="1">
      <t>ヒ</t>
    </rPh>
    <rPh sb="6" eb="8">
      <t>キゲン</t>
    </rPh>
    <phoneticPr fontId="12"/>
  </si>
  <si>
    <r>
      <t>※非エネルギー起源CO</t>
    </r>
    <r>
      <rPr>
        <vertAlign val="subscript"/>
        <sz val="9"/>
        <rFont val="Meiryo UI"/>
        <family val="3"/>
        <charset val="128"/>
      </rPr>
      <t>2</t>
    </r>
    <r>
      <rPr>
        <sz val="9"/>
        <rFont val="Meiryo UI"/>
        <family val="3"/>
        <charset val="128"/>
      </rPr>
      <t>は間接CO</t>
    </r>
    <r>
      <rPr>
        <vertAlign val="subscript"/>
        <sz val="9"/>
        <rFont val="Meiryo UI"/>
        <family val="3"/>
        <charset val="128"/>
      </rPr>
      <t>2</t>
    </r>
    <r>
      <rPr>
        <sz val="9"/>
        <rFont val="Meiryo UI"/>
        <family val="3"/>
        <charset val="128"/>
      </rPr>
      <t>を含む</t>
    </r>
    <rPh sb="1" eb="2">
      <t>ヒ</t>
    </rPh>
    <rPh sb="7" eb="9">
      <t>キゲン</t>
    </rPh>
    <rPh sb="13" eb="15">
      <t>カンセツ</t>
    </rPh>
    <rPh sb="19" eb="20">
      <t>フク</t>
    </rPh>
    <phoneticPr fontId="12"/>
  </si>
  <si>
    <t>国環研の ファイル 『L5-7gas_2017_gioweb_J1.2.xisx』 の Sheet3 (1.Total)</t>
    <rPh sb="0" eb="3">
      <t>コッカンケン</t>
    </rPh>
    <phoneticPr fontId="3"/>
  </si>
  <si>
    <t>資源エネルギー庁の ファイル 『エネ消費統計h26~H2_04miyagi.xls』 の シート『総計』</t>
    <rPh sb="0" eb="2">
      <t>シゲン</t>
    </rPh>
    <rPh sb="7" eb="8">
      <t>チョウ</t>
    </rPh>
    <rPh sb="18" eb="20">
      <t>ショウヒ</t>
    </rPh>
    <rPh sb="20" eb="22">
      <t>トウケイ</t>
    </rPh>
    <rPh sb="49" eb="51">
      <t>ソウケイ</t>
    </rPh>
    <phoneticPr fontId="2"/>
  </si>
  <si>
    <t>■排出量および人口</t>
    <rPh sb="7" eb="9">
      <t>ジンコウ</t>
    </rPh>
    <phoneticPr fontId="3"/>
  </si>
  <si>
    <t>単位</t>
    <rPh sb="0" eb="2">
      <t>タンイ</t>
    </rPh>
    <phoneticPr fontId="3"/>
  </si>
  <si>
    <r>
      <t>人口</t>
    </r>
    <r>
      <rPr>
        <sz val="11"/>
        <rFont val="Century"/>
        <family val="1"/>
      </rPr>
      <t/>
    </r>
    <rPh sb="0" eb="2">
      <t>ジンコウ</t>
    </rPh>
    <phoneticPr fontId="3"/>
  </si>
  <si>
    <t>千人</t>
    <rPh sb="0" eb="2">
      <t>センニン</t>
    </rPh>
    <phoneticPr fontId="3"/>
  </si>
  <si>
    <t>■世帯数　[千世帯]</t>
    <rPh sb="1" eb="4">
      <t>セタイスウ</t>
    </rPh>
    <phoneticPr fontId="9"/>
  </si>
  <si>
    <t>年度</t>
    <rPh sb="0" eb="2">
      <t>ネンド</t>
    </rPh>
    <phoneticPr fontId="9"/>
  </si>
  <si>
    <t>出典：住民基本台帳要覧</t>
    <rPh sb="0" eb="2">
      <t>シュッテン</t>
    </rPh>
    <phoneticPr fontId="9"/>
  </si>
  <si>
    <t>■燃料種別割合</t>
    <rPh sb="1" eb="3">
      <t>ネンリョウ</t>
    </rPh>
    <rPh sb="3" eb="5">
      <t>シュベツ</t>
    </rPh>
    <rPh sb="5" eb="7">
      <t>ワリアイ</t>
    </rPh>
    <phoneticPr fontId="11"/>
  </si>
  <si>
    <t>■用途別排出割合</t>
    <rPh sb="5" eb="6">
      <t>シュツ</t>
    </rPh>
    <phoneticPr fontId="11"/>
  </si>
  <si>
    <t>■人口　[千人]</t>
    <rPh sb="1" eb="3">
      <t>ジンコウ</t>
    </rPh>
    <rPh sb="6" eb="7">
      <t>ニン</t>
    </rPh>
    <phoneticPr fontId="9"/>
  </si>
  <si>
    <t>※電気を使用し、他の用途に含まれないものが含まれる。例：照明、冷蔵庫、掃除機、テレビなど。</t>
  </si>
  <si>
    <t>排出源</t>
    <rPh sb="0" eb="3">
      <t>ハイシュツゲン</t>
    </rPh>
    <phoneticPr fontId="3"/>
  </si>
  <si>
    <t>エネルギー起源</t>
    <rPh sb="5" eb="7">
      <t>キゲン</t>
    </rPh>
    <phoneticPr fontId="3"/>
  </si>
  <si>
    <t>エネルギー転換部門</t>
  </si>
  <si>
    <t>石炭製品製造</t>
  </si>
  <si>
    <t>石油製品製造</t>
  </si>
  <si>
    <t>ガス製造</t>
  </si>
  <si>
    <t>事業用発電</t>
  </si>
  <si>
    <t>地域熱供給</t>
  </si>
  <si>
    <t>電気熱配分誤差</t>
    <rPh sb="0" eb="2">
      <t>デンキ</t>
    </rPh>
    <rPh sb="2" eb="3">
      <t>ネツ</t>
    </rPh>
    <rPh sb="3" eb="5">
      <t>ハイブン</t>
    </rPh>
    <phoneticPr fontId="3"/>
  </si>
  <si>
    <t>産業</t>
    <rPh sb="0" eb="2">
      <t>サンギョウ</t>
    </rPh>
    <phoneticPr fontId="3"/>
  </si>
  <si>
    <t>農林水産鉱建設業</t>
  </si>
  <si>
    <t>農林水産業</t>
    <rPh sb="0" eb="2">
      <t>ノウリン</t>
    </rPh>
    <rPh sb="2" eb="5">
      <t>スイサンギョウ</t>
    </rPh>
    <phoneticPr fontId="3"/>
  </si>
  <si>
    <t>鉱業他</t>
    <rPh sb="0" eb="2">
      <t>コウギョウ</t>
    </rPh>
    <rPh sb="2" eb="3">
      <t>タ</t>
    </rPh>
    <phoneticPr fontId="3"/>
  </si>
  <si>
    <t>製造業</t>
    <rPh sb="0" eb="3">
      <t>セイゾウギョウ</t>
    </rPh>
    <phoneticPr fontId="3"/>
  </si>
  <si>
    <t>食品飲料製造業</t>
  </si>
  <si>
    <t>繊維工業</t>
  </si>
  <si>
    <t>木製品･家具他工業</t>
  </si>
  <si>
    <t>パルプ･紙･紙加工品製造業</t>
  </si>
  <si>
    <t>印刷･同関連業</t>
    <rPh sb="0" eb="2">
      <t>インサツ</t>
    </rPh>
    <rPh sb="3" eb="4">
      <t>ドウ</t>
    </rPh>
    <rPh sb="4" eb="6">
      <t>カンレン</t>
    </rPh>
    <rPh sb="6" eb="7">
      <t>ギョウ</t>
    </rPh>
    <phoneticPr fontId="14"/>
  </si>
  <si>
    <t>プラスチック･ゴム･皮革製品製造業</t>
    <rPh sb="10" eb="12">
      <t>ヒカク</t>
    </rPh>
    <rPh sb="12" eb="14">
      <t>セイヒン</t>
    </rPh>
    <rPh sb="14" eb="17">
      <t>セイゾウギョウ</t>
    </rPh>
    <phoneticPr fontId="14"/>
  </si>
  <si>
    <t>窯業･土石製品製造業</t>
    <rPh sb="0" eb="2">
      <t>ヨウギョウ</t>
    </rPh>
    <rPh sb="3" eb="5">
      <t>ドセキ</t>
    </rPh>
    <rPh sb="5" eb="7">
      <t>セイヒン</t>
    </rPh>
    <rPh sb="7" eb="9">
      <t>セイゾウ</t>
    </rPh>
    <rPh sb="9" eb="10">
      <t>ギョウ</t>
    </rPh>
    <phoneticPr fontId="14"/>
  </si>
  <si>
    <t>鉄鋼･非鉄･金属製品製造業</t>
    <rPh sb="0" eb="2">
      <t>テッコウ</t>
    </rPh>
    <rPh sb="3" eb="5">
      <t>ヒテツ</t>
    </rPh>
    <rPh sb="6" eb="8">
      <t>キンゾク</t>
    </rPh>
    <rPh sb="8" eb="10">
      <t>セイヒン</t>
    </rPh>
    <rPh sb="10" eb="13">
      <t>セイゾウギョウ</t>
    </rPh>
    <phoneticPr fontId="14"/>
  </si>
  <si>
    <t>機械製造業</t>
    <rPh sb="0" eb="2">
      <t>キカイ</t>
    </rPh>
    <phoneticPr fontId="14"/>
  </si>
  <si>
    <t>他製造業</t>
    <rPh sb="0" eb="1">
      <t>ホカ</t>
    </rPh>
    <rPh sb="1" eb="4">
      <t>セイゾウギョウ</t>
    </rPh>
    <phoneticPr fontId="14"/>
  </si>
  <si>
    <t>業務他(第三次産業)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</si>
  <si>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</si>
  <si>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</si>
  <si>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</si>
  <si>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</si>
  <si>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</si>
  <si>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</si>
  <si>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</si>
  <si>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</si>
  <si>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</si>
  <si>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</si>
  <si>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</si>
  <si>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</si>
  <si>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他サービス業</t>
  </si>
  <si>
    <t>公務</t>
  </si>
  <si>
    <t>分類不能･内訳推計誤差</t>
  </si>
  <si>
    <t>運輸</t>
  </si>
  <si>
    <t>自動車</t>
    <rPh sb="0" eb="3">
      <t>ジドウシャ</t>
    </rPh>
    <phoneticPr fontId="3"/>
  </si>
  <si>
    <t>鉄道</t>
    <rPh sb="0" eb="2">
      <t>テツドウ</t>
    </rPh>
    <phoneticPr fontId="3"/>
  </si>
  <si>
    <t>船舶</t>
    <rPh sb="0" eb="2">
      <t>センパク</t>
    </rPh>
    <phoneticPr fontId="3"/>
  </si>
  <si>
    <t>航空</t>
    <rPh sb="0" eb="2">
      <t>コウクウ</t>
    </rPh>
    <phoneticPr fontId="3"/>
  </si>
  <si>
    <t>家庭</t>
  </si>
  <si>
    <t>工業プロセス</t>
    <rPh sb="0" eb="2">
      <t>コウギョウ</t>
    </rPh>
    <phoneticPr fontId="3"/>
  </si>
  <si>
    <t>鉱物産業</t>
    <rPh sb="0" eb="2">
      <t>コウブツ</t>
    </rPh>
    <rPh sb="2" eb="4">
      <t>サンギョウ</t>
    </rPh>
    <phoneticPr fontId="3"/>
  </si>
  <si>
    <t>化学産業</t>
    <rPh sb="0" eb="2">
      <t>カガク</t>
    </rPh>
    <rPh sb="2" eb="4">
      <t>サンギョウ</t>
    </rPh>
    <phoneticPr fontId="3"/>
  </si>
  <si>
    <t>金属</t>
    <rPh sb="0" eb="2">
      <t>キンゾク</t>
    </rPh>
    <phoneticPr fontId="3"/>
  </si>
  <si>
    <t>非エネルギー製品・NMVOCの焼却</t>
    <rPh sb="0" eb="1">
      <t>ヒ</t>
    </rPh>
    <rPh sb="6" eb="8">
      <t>セイヒン</t>
    </rPh>
    <rPh sb="15" eb="17">
      <t>ショウキャク</t>
    </rPh>
    <phoneticPr fontId="3"/>
  </si>
  <si>
    <t>廃棄物</t>
    <rPh sb="0" eb="3">
      <t>ハイキブツ</t>
    </rPh>
    <phoneticPr fontId="3"/>
  </si>
  <si>
    <t>石油由来界面活性剤の分解</t>
  </si>
  <si>
    <t>廃棄物のエネルギー利用</t>
    <rPh sb="0" eb="2">
      <t>ハイキ</t>
    </rPh>
    <rPh sb="2" eb="3">
      <t>ブツ</t>
    </rPh>
    <rPh sb="9" eb="11">
      <t>リヨウ</t>
    </rPh>
    <phoneticPr fontId="3"/>
  </si>
  <si>
    <t>農業</t>
    <rPh sb="0" eb="2">
      <t>ノウギョウ</t>
    </rPh>
    <phoneticPr fontId="3"/>
  </si>
  <si>
    <t>石灰施用</t>
    <rPh sb="0" eb="2">
      <t>セッカイ</t>
    </rPh>
    <rPh sb="2" eb="4">
      <t>セヨウ</t>
    </rPh>
    <phoneticPr fontId="3"/>
  </si>
  <si>
    <t>尿素施肥</t>
    <rPh sb="0" eb="2">
      <t>ニョウソ</t>
    </rPh>
    <rPh sb="2" eb="4">
      <t>セヒ</t>
    </rPh>
    <phoneticPr fontId="3"/>
  </si>
  <si>
    <t>燃料からの漏出他</t>
    <rPh sb="0" eb="2">
      <t>ネンリョウ</t>
    </rPh>
    <rPh sb="5" eb="7">
      <t>ロウシュツ</t>
    </rPh>
    <rPh sb="7" eb="8">
      <t>ホカ</t>
    </rPh>
    <phoneticPr fontId="3"/>
  </si>
  <si>
    <r>
      <t>合計</t>
    </r>
    <r>
      <rPr>
        <sz val="11"/>
        <color indexed="10"/>
        <rFont val="ＭＳ 明朝"/>
        <family val="1"/>
        <charset val="128"/>
      </rPr>
      <t/>
    </r>
    <rPh sb="0" eb="2">
      <t>ゴウケイ</t>
    </rPh>
    <phoneticPr fontId="3"/>
  </si>
  <si>
    <t>エネルギー転換部門</t>
    <rPh sb="5" eb="7">
      <t>テンカン</t>
    </rPh>
    <rPh sb="7" eb="9">
      <t>ブモン</t>
    </rPh>
    <phoneticPr fontId="3"/>
  </si>
  <si>
    <t>産業部門</t>
    <rPh sb="0" eb="2">
      <t>サンギョウ</t>
    </rPh>
    <rPh sb="2" eb="4">
      <t>ブモン</t>
    </rPh>
    <phoneticPr fontId="3"/>
  </si>
  <si>
    <t>運輸部門</t>
    <rPh sb="0" eb="2">
      <t>ウンユ</t>
    </rPh>
    <rPh sb="2" eb="4">
      <t>ブモン</t>
    </rPh>
    <phoneticPr fontId="3"/>
  </si>
  <si>
    <t>業務その他部門</t>
    <rPh sb="0" eb="2">
      <t>ギョウム</t>
    </rPh>
    <rPh sb="4" eb="5">
      <t>タ</t>
    </rPh>
    <rPh sb="5" eb="7">
      <t>ブモン</t>
    </rPh>
    <phoneticPr fontId="3"/>
  </si>
  <si>
    <t>家庭部門</t>
    <rPh sb="0" eb="2">
      <t>カテイ</t>
    </rPh>
    <rPh sb="2" eb="4">
      <t>ブモン</t>
    </rPh>
    <phoneticPr fontId="3"/>
  </si>
  <si>
    <t>合計</t>
    <rPh sb="0" eb="2">
      <t>ゴウケイ</t>
    </rPh>
    <phoneticPr fontId="3"/>
  </si>
  <si>
    <r>
      <t>CO</t>
    </r>
    <r>
      <rPr>
        <vertAlign val="subscript"/>
        <sz val="9"/>
        <rFont val="Meiryo UI"/>
        <family val="3"/>
        <charset val="128"/>
      </rPr>
      <t xml:space="preserve">2 </t>
    </r>
    <r>
      <rPr>
        <sz val="9"/>
        <rFont val="Meiryo UI"/>
        <family val="3"/>
        <charset val="128"/>
      </rPr>
      <t xml:space="preserve">総排出量 </t>
    </r>
    <rPh sb="4" eb="5">
      <t>ソウ</t>
    </rPh>
    <phoneticPr fontId="3"/>
  </si>
  <si>
    <r>
      <t>■燃料種別内訳　[kg-CO</t>
    </r>
    <r>
      <rPr>
        <vertAlign val="subscript"/>
        <sz val="9"/>
        <rFont val="Meiryo UI"/>
        <family val="3"/>
        <charset val="128"/>
      </rPr>
      <t>2</t>
    </r>
    <r>
      <rPr>
        <sz val="9"/>
        <rFont val="Meiryo UI"/>
        <family val="3"/>
        <charset val="128"/>
      </rPr>
      <t>/世帯]</t>
    </r>
    <rPh sb="1" eb="3">
      <t>ネンリョウ</t>
    </rPh>
    <rPh sb="3" eb="5">
      <t>シュベツ</t>
    </rPh>
    <rPh sb="5" eb="7">
      <t>ウチワケ</t>
    </rPh>
    <phoneticPr fontId="11"/>
  </si>
  <si>
    <t>HFCs</t>
  </si>
  <si>
    <t>HCFC22製造時の副生HFC23</t>
    <rPh sb="6" eb="8">
      <t>セイゾウ</t>
    </rPh>
    <rPh sb="8" eb="9">
      <t>ジ</t>
    </rPh>
    <rPh sb="10" eb="11">
      <t>フク</t>
    </rPh>
    <rPh sb="11" eb="12">
      <t>ナマ</t>
    </rPh>
    <phoneticPr fontId="10"/>
  </si>
  <si>
    <t>HFC製造時の漏出</t>
    <rPh sb="3" eb="5">
      <t>セイゾウ</t>
    </rPh>
    <rPh sb="5" eb="6">
      <t>ジ</t>
    </rPh>
    <rPh sb="7" eb="9">
      <t>ロウシュツ</t>
    </rPh>
    <phoneticPr fontId="10"/>
  </si>
  <si>
    <t>NO</t>
  </si>
  <si>
    <t>冷蔵庫及びエアーコンディショナー</t>
    <rPh sb="0" eb="3">
      <t>レイゾウコ</t>
    </rPh>
    <rPh sb="3" eb="4">
      <t>オヨ</t>
    </rPh>
    <phoneticPr fontId="10"/>
  </si>
  <si>
    <t>PFCs</t>
  </si>
  <si>
    <t>PFCs製造時の漏出</t>
    <rPh sb="4" eb="6">
      <t>セイゾウ</t>
    </rPh>
    <rPh sb="6" eb="7">
      <t>ジ</t>
    </rPh>
    <rPh sb="8" eb="10">
      <t>ロウシュツ</t>
    </rPh>
    <phoneticPr fontId="10"/>
  </si>
  <si>
    <t>半導体製造</t>
    <rPh sb="0" eb="3">
      <t>ハンドウタイ</t>
    </rPh>
    <rPh sb="3" eb="5">
      <t>セイゾウ</t>
    </rPh>
    <phoneticPr fontId="10"/>
  </si>
  <si>
    <t>SF6</t>
  </si>
  <si>
    <t>NF3</t>
  </si>
  <si>
    <t>F-gas 合計</t>
  </si>
  <si>
    <t>国環研の ファイル 『L5-7gas_2017_gioweb_J1.2.xisx』 の Sheet8 (6.CO2-capita)</t>
    <rPh sb="0" eb="3">
      <t>コッカンケン</t>
    </rPh>
    <phoneticPr fontId="3"/>
  </si>
  <si>
    <t>国環研の ファイル 『L5-7gas_2017_gioweb_J1.2.xisx』 の Sheet15 (13.F-gas)</t>
    <rPh sb="0" eb="3">
      <t>コッカンケン</t>
    </rPh>
    <phoneticPr fontId="3"/>
  </si>
  <si>
    <t>エネルギー起源CO2排出量</t>
    <rPh sb="5" eb="7">
      <t>キゲン</t>
    </rPh>
    <rPh sb="10" eb="12">
      <t>ハイシュツ</t>
    </rPh>
    <rPh sb="12" eb="13">
      <t>リョウ</t>
    </rPh>
    <phoneticPr fontId="2"/>
  </si>
  <si>
    <t>ABCDEF~S</t>
    <phoneticPr fontId="3"/>
  </si>
  <si>
    <t>企業事業所+家庭+運輸+非エネ利用</t>
    <rPh sb="0" eb="2">
      <t>キギョウ</t>
    </rPh>
    <rPh sb="2" eb="5">
      <t>ジギョウショ</t>
    </rPh>
    <rPh sb="6" eb="8">
      <t>カテイ</t>
    </rPh>
    <rPh sb="9" eb="11">
      <t>ウンユ</t>
    </rPh>
    <rPh sb="12" eb="13">
      <t>ヒ</t>
    </rPh>
    <rPh sb="15" eb="17">
      <t>リヨウ</t>
    </rPh>
    <phoneticPr fontId="3"/>
  </si>
  <si>
    <t>企業事業所+家庭+運輸</t>
    <rPh sb="0" eb="2">
      <t>キギョウ</t>
    </rPh>
    <rPh sb="2" eb="5">
      <t>ジギョウショ</t>
    </rPh>
    <rPh sb="6" eb="8">
      <t>カテイ</t>
    </rPh>
    <rPh sb="9" eb="11">
      <t>ウンユ</t>
    </rPh>
    <phoneticPr fontId="3"/>
  </si>
  <si>
    <t>HFC-134a：1430など</t>
    <phoneticPr fontId="12"/>
  </si>
  <si>
    <t>PFC-14：7390など</t>
    <phoneticPr fontId="12"/>
  </si>
  <si>
    <t>建設業</t>
    <phoneticPr fontId="3"/>
  </si>
  <si>
    <t>マグネシウム等鋳造</t>
    <rPh sb="6" eb="7">
      <t>トウ</t>
    </rPh>
    <rPh sb="7" eb="9">
      <t>チュウゾウ</t>
    </rPh>
    <phoneticPr fontId="10"/>
  </si>
  <si>
    <t>液晶製造</t>
    <rPh sb="0" eb="2">
      <t>エキショウ</t>
    </rPh>
    <rPh sb="2" eb="4">
      <t>セイゾウ</t>
    </rPh>
    <phoneticPr fontId="10"/>
  </si>
  <si>
    <t>消火剤</t>
    <rPh sb="0" eb="3">
      <t>ショウカザイ</t>
    </rPh>
    <phoneticPr fontId="10"/>
  </si>
  <si>
    <t>アルミニウム精錬</t>
    <rPh sb="6" eb="8">
      <t>セイレン</t>
    </rPh>
    <phoneticPr fontId="10"/>
  </si>
  <si>
    <t>溶剤</t>
    <rPh sb="0" eb="2">
      <t>ヨウザイ</t>
    </rPh>
    <phoneticPr fontId="10"/>
  </si>
  <si>
    <t>その他</t>
    <rPh sb="2" eb="3">
      <t>タ</t>
    </rPh>
    <phoneticPr fontId="10"/>
  </si>
  <si>
    <r>
      <t>SF</t>
    </r>
    <r>
      <rPr>
        <vertAlign val="subscript"/>
        <sz val="9"/>
        <rFont val="Meiryo UI"/>
        <family val="3"/>
        <charset val="128"/>
      </rPr>
      <t xml:space="preserve">6 </t>
    </r>
    <r>
      <rPr>
        <sz val="9"/>
        <rFont val="Meiryo UI"/>
        <family val="3"/>
        <charset val="128"/>
      </rPr>
      <t>製造時の漏出</t>
    </r>
    <rPh sb="4" eb="6">
      <t>セイゾウ</t>
    </rPh>
    <rPh sb="6" eb="7">
      <t>ジ</t>
    </rPh>
    <rPh sb="8" eb="10">
      <t>ロウシュツ</t>
    </rPh>
    <phoneticPr fontId="10"/>
  </si>
  <si>
    <t>電気絶縁ガス使用機器</t>
    <rPh sb="0" eb="2">
      <t>デンキ</t>
    </rPh>
    <rPh sb="2" eb="4">
      <t>ゼツエン</t>
    </rPh>
    <rPh sb="6" eb="8">
      <t>シヨウ</t>
    </rPh>
    <rPh sb="8" eb="10">
      <t>キキ</t>
    </rPh>
    <phoneticPr fontId="10"/>
  </si>
  <si>
    <t>粒子加速器等</t>
    <rPh sb="0" eb="2">
      <t>リュウシ</t>
    </rPh>
    <rPh sb="2" eb="5">
      <t>カソクキ</t>
    </rPh>
    <rPh sb="5" eb="6">
      <t>トウ</t>
    </rPh>
    <phoneticPr fontId="10"/>
  </si>
  <si>
    <r>
      <t>NF</t>
    </r>
    <r>
      <rPr>
        <vertAlign val="subscript"/>
        <sz val="9"/>
        <rFont val="Meiryo UI"/>
        <family val="3"/>
        <charset val="128"/>
      </rPr>
      <t xml:space="preserve">3 </t>
    </r>
    <r>
      <rPr>
        <sz val="9"/>
        <rFont val="Meiryo UI"/>
        <family val="3"/>
        <charset val="128"/>
      </rPr>
      <t>製造時の漏出</t>
    </r>
    <rPh sb="4" eb="6">
      <t>セイゾウ</t>
    </rPh>
    <rPh sb="6" eb="7">
      <t>ジ</t>
    </rPh>
    <rPh sb="8" eb="10">
      <t>ロウシュツ</t>
    </rPh>
    <phoneticPr fontId="10"/>
  </si>
  <si>
    <t>世帯数</t>
    <rPh sb="0" eb="3">
      <t>セタイスウ</t>
    </rPh>
    <phoneticPr fontId="10"/>
  </si>
  <si>
    <t>石炭等</t>
    <rPh sb="2" eb="3">
      <t>トウ</t>
    </rPh>
    <phoneticPr fontId="10"/>
  </si>
  <si>
    <t>電力</t>
    <rPh sb="0" eb="2">
      <t>デンリョク</t>
    </rPh>
    <phoneticPr fontId="10"/>
  </si>
  <si>
    <t>熱</t>
    <rPh sb="0" eb="1">
      <t>ネツ</t>
    </rPh>
    <phoneticPr fontId="10"/>
  </si>
  <si>
    <t>■用途別排出割合</t>
    <rPh sb="5" eb="6">
      <t>シュツ</t>
    </rPh>
    <phoneticPr fontId="10"/>
  </si>
  <si>
    <t>人口</t>
    <rPh sb="0" eb="2">
      <t>ジンコウ</t>
    </rPh>
    <phoneticPr fontId="10"/>
  </si>
  <si>
    <t>■排出量(CO2 換算) 　[kt CO2 eq.]</t>
    <rPh sb="1" eb="3">
      <t>ハイシュツ</t>
    </rPh>
    <rPh sb="3" eb="4">
      <t>リョウ</t>
    </rPh>
    <rPh sb="9" eb="11">
      <t>カンザン</t>
    </rPh>
    <phoneticPr fontId="9"/>
  </si>
  <si>
    <t>二酸化炭素(CO2)</t>
    <rPh sb="0" eb="3">
      <t>ニサンカ</t>
    </rPh>
    <rPh sb="3" eb="5">
      <t>タンソ</t>
    </rPh>
    <phoneticPr fontId="3"/>
  </si>
  <si>
    <t>メタン(CH4)</t>
  </si>
  <si>
    <t>一酸化二窒素(N2O)</t>
    <rPh sb="0" eb="6">
      <t>ン２オ</t>
    </rPh>
    <phoneticPr fontId="3"/>
  </si>
  <si>
    <t>ハイドロフルオロカーボン類
(HFCs)</t>
  </si>
  <si>
    <t>パーフルオロカーボン類
(PFCs)</t>
  </si>
  <si>
    <t>六ふっ化硫黄(SF6)</t>
    <rPh sb="0" eb="1">
      <t>ロク</t>
    </rPh>
    <phoneticPr fontId="12"/>
  </si>
  <si>
    <t>三ふっ化窒素(NF3)</t>
    <rPh sb="0" eb="1">
      <t>サン</t>
    </rPh>
    <rPh sb="3" eb="4">
      <t>カ</t>
    </rPh>
    <rPh sb="4" eb="6">
      <t>チッソ</t>
    </rPh>
    <phoneticPr fontId="12"/>
  </si>
  <si>
    <t>部門別CO2排出量【電気・熱配分後】(簡約表)</t>
  </si>
  <si>
    <t>廃棄物の焼却(エネルギー利用を含まない)</t>
    <rPh sb="0" eb="3">
      <t>ハイキブツ</t>
    </rPh>
    <rPh sb="4" eb="6">
      <t>ショウキャク</t>
    </rPh>
    <rPh sb="12" eb="14">
      <t>リヨウ</t>
    </rPh>
    <rPh sb="15" eb="16">
      <t>フク</t>
    </rPh>
    <phoneticPr fontId="3"/>
  </si>
  <si>
    <t>その他(農業・間接CO2等)</t>
    <rPh sb="2" eb="3">
      <t>タ</t>
    </rPh>
    <rPh sb="4" eb="6">
      <t>ノウギョウ</t>
    </rPh>
    <rPh sb="7" eb="9">
      <t>カンセツ</t>
    </rPh>
    <rPh sb="12" eb="13">
      <t>トウ</t>
    </rPh>
    <phoneticPr fontId="3"/>
  </si>
  <si>
    <t>一人あたりCO2 排出量(総CO2 排出量)</t>
    <rPh sb="13" eb="14">
      <t>ソウ</t>
    </rPh>
    <rPh sb="18" eb="20">
      <t>ハイシュツ</t>
    </rPh>
    <rPh sb="20" eb="21">
      <t>リョウ</t>
    </rPh>
    <phoneticPr fontId="3"/>
  </si>
  <si>
    <t>一人あたりCO2 排出量(エネルギー起源CO2)</t>
    <rPh sb="0" eb="2">
      <t>ヒトリ</t>
    </rPh>
    <rPh sb="9" eb="11">
      <t>ハイシュツ</t>
    </rPh>
    <rPh sb="11" eb="12">
      <t>リョウ</t>
    </rPh>
    <rPh sb="18" eb="20">
      <t>キゲン</t>
    </rPh>
    <phoneticPr fontId="3"/>
  </si>
  <si>
    <t>国環研の ファイル 『L5-7gas_2017_gioweb_J1.2.xisx』 の Sheet16 (14.家庭におけるCO2排出量(世帯あたり))</t>
    <rPh sb="0" eb="3">
      <t>コッカンケン</t>
    </rPh>
    <phoneticPr fontId="3"/>
  </si>
  <si>
    <t>国環研の ファイル 『L5-7gas_2017_gioweb_J1.2.xisx』 の Sheet17 (15.家庭におけるCO2排出量(一人あたり))</t>
    <rPh sb="0" eb="3">
      <t>コッカンケン</t>
    </rPh>
    <phoneticPr fontId="3"/>
  </si>
  <si>
    <t>出典：1990, 1995, 2000, 2005, 2010：国勢調査(10/1時点人口)、それ以外：人口推計年報(10/1時点人口)</t>
    <rPh sb="0" eb="2">
      <t>シュッテン</t>
    </rPh>
    <rPh sb="49" eb="51">
      <t>イガイ</t>
    </rPh>
    <phoneticPr fontId="3"/>
  </si>
  <si>
    <r>
      <t>エネルギー起源CO</t>
    </r>
    <r>
      <rPr>
        <vertAlign val="subscript"/>
        <sz val="8"/>
        <rFont val="Meiryo UI"/>
        <family val="3"/>
        <charset val="128"/>
      </rPr>
      <t xml:space="preserve">2 </t>
    </r>
    <r>
      <rPr>
        <sz val="8"/>
        <rFont val="Meiryo UI"/>
        <family val="3"/>
        <charset val="128"/>
      </rPr>
      <t xml:space="preserve">排出量 </t>
    </r>
    <rPh sb="5" eb="7">
      <t>キゲン</t>
    </rPh>
    <phoneticPr fontId="3"/>
  </si>
  <si>
    <t>CH4排出量(詳細表)</t>
    <rPh sb="7" eb="9">
      <t>ショウサイ</t>
    </rPh>
    <phoneticPr fontId="2"/>
  </si>
  <si>
    <t>国環研の ファイル 『L5-7gas_2017_gioweb_J1.2.xisx』 の Sheet12(10.CH4_detail)</t>
    <rPh sb="0" eb="3">
      <t>コッカンケン</t>
    </rPh>
    <phoneticPr fontId="3"/>
  </si>
  <si>
    <t>国環研の ファイル 『L5-7gas_2017_gioweb_J1.2.xisx』 の Sheet14 (12.N2O_detail)</t>
    <rPh sb="0" eb="3">
      <t>コッカンケン</t>
    </rPh>
    <phoneticPr fontId="3"/>
  </si>
  <si>
    <t>1A. 燃料の燃焼</t>
    <rPh sb="4" eb="6">
      <t>ネンリョウ</t>
    </rPh>
    <rPh sb="7" eb="9">
      <t>ネンショウ</t>
    </rPh>
    <phoneticPr fontId="3"/>
  </si>
  <si>
    <t>1A1. エネルギー転換</t>
    <rPh sb="10" eb="12">
      <t>テンカン</t>
    </rPh>
    <phoneticPr fontId="3"/>
  </si>
  <si>
    <t>1A2. 産業</t>
    <rPh sb="5" eb="7">
      <t>サンギョウ</t>
    </rPh>
    <phoneticPr fontId="3"/>
  </si>
  <si>
    <t>1A3. 運輸</t>
    <rPh sb="5" eb="7">
      <t>ウンユ</t>
    </rPh>
    <phoneticPr fontId="3"/>
  </si>
  <si>
    <t>1A4. 家庭・業務・農林水産業</t>
    <rPh sb="5" eb="7">
      <t>カテイ</t>
    </rPh>
    <rPh sb="8" eb="10">
      <t>ギョウム</t>
    </rPh>
    <rPh sb="11" eb="13">
      <t>ノウリン</t>
    </rPh>
    <rPh sb="13" eb="16">
      <t>スイサンギョウ</t>
    </rPh>
    <phoneticPr fontId="3"/>
  </si>
  <si>
    <t>1A5.その他</t>
    <rPh sb="6" eb="7">
      <t>タ</t>
    </rPh>
    <phoneticPr fontId="3"/>
  </si>
  <si>
    <t>1B. 燃料の漏出</t>
    <rPh sb="4" eb="6">
      <t>ネンリョウ</t>
    </rPh>
    <rPh sb="7" eb="9">
      <t>ロウシュツ</t>
    </rPh>
    <phoneticPr fontId="3"/>
  </si>
  <si>
    <t>1B2. 石油天然ガス等</t>
    <rPh sb="5" eb="7">
      <t>セキユ</t>
    </rPh>
    <rPh sb="7" eb="9">
      <t>テンネン</t>
    </rPh>
    <rPh sb="11" eb="12">
      <t>トウ</t>
    </rPh>
    <phoneticPr fontId="3"/>
  </si>
  <si>
    <t>2B. 化学産業</t>
    <rPh sb="4" eb="6">
      <t>カガク</t>
    </rPh>
    <rPh sb="6" eb="8">
      <t>サンギョウ</t>
    </rPh>
    <phoneticPr fontId="3"/>
  </si>
  <si>
    <t>2C. 金属の生産</t>
    <rPh sb="4" eb="6">
      <t>キンゾク</t>
    </rPh>
    <rPh sb="7" eb="9">
      <t>セイサン</t>
    </rPh>
    <phoneticPr fontId="3"/>
  </si>
  <si>
    <t>3. 農業</t>
    <rPh sb="3" eb="5">
      <t>ノウギョウ</t>
    </rPh>
    <phoneticPr fontId="3"/>
  </si>
  <si>
    <t>3A. 消化管内発酵</t>
    <rPh sb="4" eb="6">
      <t>ショウカ</t>
    </rPh>
    <rPh sb="6" eb="8">
      <t>カンナイ</t>
    </rPh>
    <rPh sb="8" eb="10">
      <t>ハッコウ</t>
    </rPh>
    <phoneticPr fontId="3"/>
  </si>
  <si>
    <t>3B. 家畜排せつ物管理</t>
    <rPh sb="4" eb="6">
      <t>カチク</t>
    </rPh>
    <rPh sb="6" eb="7">
      <t>ハイ</t>
    </rPh>
    <rPh sb="9" eb="10">
      <t>ブツ</t>
    </rPh>
    <rPh sb="10" eb="12">
      <t>カンリ</t>
    </rPh>
    <phoneticPr fontId="3"/>
  </si>
  <si>
    <t>3C. 稲作</t>
    <rPh sb="4" eb="6">
      <t>イナサク</t>
    </rPh>
    <phoneticPr fontId="3"/>
  </si>
  <si>
    <t>3F. 農作物残渣の野焼き</t>
    <rPh sb="4" eb="7">
      <t>ノウサクモツ</t>
    </rPh>
    <rPh sb="7" eb="9">
      <t>ザンサ</t>
    </rPh>
    <rPh sb="10" eb="12">
      <t>ノヤ</t>
    </rPh>
    <phoneticPr fontId="3"/>
  </si>
  <si>
    <t>5. 廃棄物</t>
    <rPh sb="3" eb="6">
      <t>ハイキブツ</t>
    </rPh>
    <phoneticPr fontId="3"/>
  </si>
  <si>
    <t>5A. 廃棄物の埋立</t>
    <rPh sb="4" eb="6">
      <t>ハイキ</t>
    </rPh>
    <rPh sb="6" eb="7">
      <t>ブツ</t>
    </rPh>
    <rPh sb="8" eb="10">
      <t>ウメタテ</t>
    </rPh>
    <phoneticPr fontId="3"/>
  </si>
  <si>
    <t>5B. 固形廃棄物の生物処理</t>
    <rPh sb="4" eb="6">
      <t>コケイ</t>
    </rPh>
    <rPh sb="6" eb="9">
      <t>ハイキブツ</t>
    </rPh>
    <rPh sb="10" eb="12">
      <t>セイブツ</t>
    </rPh>
    <rPh sb="12" eb="14">
      <t>ショリ</t>
    </rPh>
    <phoneticPr fontId="3"/>
  </si>
  <si>
    <t>5C. 廃棄物の焼却</t>
    <rPh sb="4" eb="7">
      <t>ハイキブツ</t>
    </rPh>
    <rPh sb="8" eb="10">
      <t>ショウキャク</t>
    </rPh>
    <phoneticPr fontId="3"/>
  </si>
  <si>
    <t>5D. 排水処理</t>
    <rPh sb="4" eb="6">
      <t>ハイスイ</t>
    </rPh>
    <rPh sb="6" eb="8">
      <t>ショリ</t>
    </rPh>
    <phoneticPr fontId="3"/>
  </si>
  <si>
    <t>廃棄物のエネルギー利用</t>
    <rPh sb="0" eb="3">
      <t>ハイキブツ</t>
    </rPh>
    <rPh sb="9" eb="11">
      <t>リヨウ</t>
    </rPh>
    <phoneticPr fontId="3"/>
  </si>
  <si>
    <t>N2O排出量(詳細表)</t>
    <rPh sb="7" eb="9">
      <t>ショウサイ</t>
    </rPh>
    <phoneticPr fontId="2"/>
  </si>
  <si>
    <t>1B. 燃料からの漏出</t>
    <rPh sb="4" eb="6">
      <t>ネンリョウ</t>
    </rPh>
    <rPh sb="9" eb="11">
      <t>ロウシュツ</t>
    </rPh>
    <phoneticPr fontId="3"/>
  </si>
  <si>
    <t>2. 工業プロセス</t>
    <rPh sb="3" eb="5">
      <t>コウギョウ</t>
    </rPh>
    <phoneticPr fontId="3"/>
  </si>
  <si>
    <t>2B.化学産業</t>
    <rPh sb="5" eb="7">
      <t>サンギョウ</t>
    </rPh>
    <phoneticPr fontId="3"/>
  </si>
  <si>
    <t>2G.その他の製品</t>
    <rPh sb="5" eb="6">
      <t>タ</t>
    </rPh>
    <rPh sb="7" eb="9">
      <t>セイヒン</t>
    </rPh>
    <phoneticPr fontId="3"/>
  </si>
  <si>
    <t>3D. 農用地の土壌</t>
    <rPh sb="4" eb="7">
      <t>ノウヨウチ</t>
    </rPh>
    <rPh sb="8" eb="10">
      <t>ドジョウ</t>
    </rPh>
    <phoneticPr fontId="3"/>
  </si>
  <si>
    <r>
      <t>■排出量　[百万トンCO</t>
    </r>
    <r>
      <rPr>
        <vertAlign val="subscript"/>
        <sz val="9"/>
        <rFont val="Meiryo UI"/>
        <family val="3"/>
        <charset val="128"/>
      </rPr>
      <t>2</t>
    </r>
    <r>
      <rPr>
        <sz val="9"/>
        <rFont val="Meiryo UI"/>
        <family val="3"/>
        <charset val="128"/>
      </rPr>
      <t>換算]</t>
    </r>
    <phoneticPr fontId="12"/>
  </si>
  <si>
    <r>
      <t>■排出量　[kt CO</t>
    </r>
    <r>
      <rPr>
        <vertAlign val="subscript"/>
        <sz val="9"/>
        <rFont val="Meiryo UI"/>
        <family val="3"/>
        <charset val="128"/>
      </rPr>
      <t>2</t>
    </r>
    <r>
      <rPr>
        <sz val="9"/>
        <rFont val="Meiryo UI"/>
        <family val="3"/>
        <charset val="128"/>
      </rPr>
      <t>]</t>
    </r>
    <phoneticPr fontId="3"/>
  </si>
  <si>
    <t>排出源</t>
    <rPh sb="0" eb="3">
      <t>ハイシュツゲン</t>
    </rPh>
    <phoneticPr fontId="12"/>
  </si>
  <si>
    <t>農業</t>
    <rPh sb="0" eb="1">
      <t>ノウ</t>
    </rPh>
    <phoneticPr fontId="14"/>
  </si>
  <si>
    <t>林業</t>
  </si>
  <si>
    <t>漁業</t>
  </si>
  <si>
    <t>水産養殖業</t>
    <rPh sb="1" eb="3">
      <t>スイサンヨウショクギョウ</t>
    </rPh>
    <phoneticPr fontId="14"/>
  </si>
  <si>
    <t>建設業</t>
    <phoneticPr fontId="3"/>
  </si>
  <si>
    <t>総合工事業</t>
    <rPh sb="1" eb="3">
      <t>ソウゴウコウジギョウ</t>
    </rPh>
    <phoneticPr fontId="14"/>
  </si>
  <si>
    <t>職別工事業</t>
    <rPh sb="1" eb="2">
      <t>ショク</t>
    </rPh>
    <rPh sb="2" eb="3">
      <t>ベツコウジギョウ</t>
    </rPh>
    <phoneticPr fontId="14"/>
  </si>
  <si>
    <t>設備工事業</t>
    <rPh sb="1" eb="3">
      <t>セツビコウジギョウ</t>
    </rPh>
    <phoneticPr fontId="14"/>
  </si>
  <si>
    <t>食料品製造業</t>
    <rPh sb="0" eb="3">
      <t>ショクリョウヒン</t>
    </rPh>
    <rPh sb="3" eb="6">
      <t>セイゾウギョウスイサンスイサンヨウショクギョウ</t>
    </rPh>
    <phoneticPr fontId="14"/>
  </si>
  <si>
    <t>飲料たばこ飼料製造業</t>
    <rPh sb="0" eb="2">
      <t>インリョウ</t>
    </rPh>
    <rPh sb="5" eb="7">
      <t>シリョウ</t>
    </rPh>
    <rPh sb="7" eb="9">
      <t>セイゾウ</t>
    </rPh>
    <rPh sb="9" eb="10">
      <t>ギョウ</t>
    </rPh>
    <phoneticPr fontId="14"/>
  </si>
  <si>
    <t>木材･木製品製造業</t>
    <rPh sb="0" eb="2">
      <t>モクザイ</t>
    </rPh>
    <rPh sb="3" eb="6">
      <t>モクセイヒン</t>
    </rPh>
    <rPh sb="6" eb="9">
      <t>セイゾウギョウ</t>
    </rPh>
    <phoneticPr fontId="14"/>
  </si>
  <si>
    <t>家具･装備品製造業</t>
    <rPh sb="0" eb="2">
      <t>カグ</t>
    </rPh>
    <rPh sb="3" eb="6">
      <t>ソウビヒン</t>
    </rPh>
    <rPh sb="6" eb="9">
      <t>セイゾウギョウ</t>
    </rPh>
    <phoneticPr fontId="14"/>
  </si>
  <si>
    <t>化学工業(含石油石炭製品)</t>
    <rPh sb="0" eb="2">
      <t>カガク</t>
    </rPh>
    <rPh sb="2" eb="4">
      <t>コウギョウ</t>
    </rPh>
    <rPh sb="5" eb="6">
      <t>フク</t>
    </rPh>
    <rPh sb="6" eb="8">
      <t>セキユ</t>
    </rPh>
    <rPh sb="8" eb="10">
      <t>セキタン</t>
    </rPh>
    <rPh sb="10" eb="12">
      <t>セイヒン</t>
    </rPh>
    <phoneticPr fontId="14"/>
  </si>
  <si>
    <t>化学工業</t>
    <rPh sb="0" eb="2">
      <t>カガク</t>
    </rPh>
    <rPh sb="2" eb="4">
      <t>コウギョウ</t>
    </rPh>
    <phoneticPr fontId="14"/>
  </si>
  <si>
    <t>石油製品･石炭製品製造業</t>
    <rPh sb="0" eb="2">
      <t>セキユ</t>
    </rPh>
    <rPh sb="2" eb="4">
      <t>セイヒン</t>
    </rPh>
    <rPh sb="5" eb="7">
      <t>セキタン</t>
    </rPh>
    <rPh sb="7" eb="9">
      <t>セイヒン</t>
    </rPh>
    <rPh sb="9" eb="12">
      <t>セイゾウギョウ</t>
    </rPh>
    <phoneticPr fontId="14"/>
  </si>
  <si>
    <t>プラスチック製品製造業</t>
    <rPh sb="6" eb="8">
      <t>セイヒン</t>
    </rPh>
    <rPh sb="8" eb="11">
      <t>セイゾウギョウスイサンスイサンヨウショクギョウ</t>
    </rPh>
    <phoneticPr fontId="14"/>
  </si>
  <si>
    <t>ゴム製品製造業</t>
    <rPh sb="2" eb="4">
      <t>セイヒン</t>
    </rPh>
    <rPh sb="4" eb="7">
      <t>セイゾウギョウスイサンスイサンヨウショクギョウ</t>
    </rPh>
    <phoneticPr fontId="14"/>
  </si>
  <si>
    <t>なめし革･同製品･毛皮製造業</t>
    <rPh sb="3" eb="4">
      <t>カワ</t>
    </rPh>
    <rPh sb="5" eb="8">
      <t>ドウセイヒン</t>
    </rPh>
    <rPh sb="9" eb="11">
      <t>ケガワ</t>
    </rPh>
    <rPh sb="11" eb="14">
      <t>セイゾウギョウ</t>
    </rPh>
    <phoneticPr fontId="14"/>
  </si>
  <si>
    <t>鉄鋼業</t>
    <rPh sb="0" eb="3">
      <t>テッコウギョウ</t>
    </rPh>
    <phoneticPr fontId="14"/>
  </si>
  <si>
    <t>非鉄金属製造業</t>
    <rPh sb="0" eb="2">
      <t>ヒテツ</t>
    </rPh>
    <rPh sb="2" eb="4">
      <t>キンゾク</t>
    </rPh>
    <rPh sb="4" eb="7">
      <t>セイゾウギョウ</t>
    </rPh>
    <phoneticPr fontId="14"/>
  </si>
  <si>
    <t>金属製品製造業</t>
    <rPh sb="0" eb="2">
      <t>キンゾク</t>
    </rPh>
    <rPh sb="2" eb="4">
      <t>セイヒン</t>
    </rPh>
    <rPh sb="4" eb="7">
      <t>セイゾウギョウ</t>
    </rPh>
    <phoneticPr fontId="14"/>
  </si>
  <si>
    <t>汎用機械器具製造業</t>
    <rPh sb="0" eb="2">
      <t>ハンヨウ</t>
    </rPh>
    <rPh sb="2" eb="4">
      <t>キカイ</t>
    </rPh>
    <rPh sb="4" eb="6">
      <t>キグ</t>
    </rPh>
    <rPh sb="6" eb="9">
      <t>セイゾウギョウ</t>
    </rPh>
    <phoneticPr fontId="14"/>
  </si>
  <si>
    <t>生産機械器具製造業</t>
    <rPh sb="1" eb="3">
      <t>キカイ</t>
    </rPh>
    <rPh sb="3" eb="5">
      <t>キグ</t>
    </rPh>
    <rPh sb="5" eb="8">
      <t>セイゾウギョウ</t>
    </rPh>
    <phoneticPr fontId="14"/>
  </si>
  <si>
    <t>業務用機械器具製造業</t>
    <rPh sb="0" eb="3">
      <t>ギョウムヨウ</t>
    </rPh>
    <rPh sb="3" eb="5">
      <t>キカイ</t>
    </rPh>
    <rPh sb="5" eb="7">
      <t>キグ</t>
    </rPh>
    <rPh sb="7" eb="10">
      <t>セイゾウギョウ</t>
    </rPh>
    <phoneticPr fontId="14"/>
  </si>
  <si>
    <t>電子部品デバイス電子回路製造業</t>
    <rPh sb="0" eb="2">
      <t>デンシ</t>
    </rPh>
    <rPh sb="2" eb="4">
      <t>ブヒン</t>
    </rPh>
    <rPh sb="8" eb="10">
      <t>デンシ</t>
    </rPh>
    <rPh sb="10" eb="12">
      <t>カイロ</t>
    </rPh>
    <rPh sb="12" eb="15">
      <t>セイゾウギョウ</t>
    </rPh>
    <phoneticPr fontId="14"/>
  </si>
  <si>
    <t>電気機械器具製造業</t>
    <rPh sb="1" eb="3">
      <t>キカイ</t>
    </rPh>
    <rPh sb="3" eb="5">
      <t>キグ</t>
    </rPh>
    <rPh sb="5" eb="8">
      <t>セイゾウギョウ</t>
    </rPh>
    <phoneticPr fontId="14"/>
  </si>
  <si>
    <t>情報通信機械器具製造業</t>
    <rPh sb="3" eb="5">
      <t>キカイ</t>
    </rPh>
    <rPh sb="5" eb="7">
      <t>キグ</t>
    </rPh>
    <rPh sb="7" eb="10">
      <t>セイゾウギョウ</t>
    </rPh>
    <phoneticPr fontId="14"/>
  </si>
  <si>
    <t>輸送用機械器具製造業</t>
    <rPh sb="2" eb="4">
      <t>キカイ</t>
    </rPh>
    <rPh sb="4" eb="6">
      <t>キグ</t>
    </rPh>
    <rPh sb="6" eb="9">
      <t>セイゾウギョウ</t>
    </rPh>
    <phoneticPr fontId="14"/>
  </si>
  <si>
    <t>機械製造業他製品</t>
    <rPh sb="0" eb="2">
      <t>キカイ</t>
    </rPh>
    <rPh sb="2" eb="5">
      <t>セイゾウギョウ</t>
    </rPh>
    <rPh sb="5" eb="6">
      <t>ホカ</t>
    </rPh>
    <rPh sb="6" eb="8">
      <t>セイヒン</t>
    </rPh>
    <phoneticPr fontId="14"/>
  </si>
  <si>
    <t>製造業(大規模･指定業種)重複補正</t>
    <rPh sb="4" eb="7">
      <t>ダイキボ</t>
    </rPh>
    <rPh sb="8" eb="10">
      <t>シテイ</t>
    </rPh>
    <rPh sb="10" eb="12">
      <t>ギョウシュ</t>
    </rPh>
    <rPh sb="13" eb="15">
      <t>ジュウフク</t>
    </rPh>
    <rPh sb="15" eb="17">
      <t>ホセイ</t>
    </rPh>
    <phoneticPr fontId="14"/>
  </si>
  <si>
    <t>旅客</t>
    <rPh sb="0" eb="2">
      <t>リョキャク</t>
    </rPh>
    <phoneticPr fontId="3"/>
  </si>
  <si>
    <t>　乗用車</t>
    <rPh sb="1" eb="4">
      <t>ジョウヨウシャ</t>
    </rPh>
    <phoneticPr fontId="3"/>
  </si>
  <si>
    <t>　　自家用車</t>
    <rPh sb="2" eb="6">
      <t>ジカヨウシャ</t>
    </rPh>
    <phoneticPr fontId="3"/>
  </si>
  <si>
    <t>　　　　家計利用分</t>
    <rPh sb="4" eb="6">
      <t>カケイ</t>
    </rPh>
    <rPh sb="6" eb="8">
      <t>リヨウ</t>
    </rPh>
    <rPh sb="8" eb="9">
      <t>ブン</t>
    </rPh>
    <phoneticPr fontId="3"/>
  </si>
  <si>
    <t>　　　　企業利用寄与</t>
    <phoneticPr fontId="3"/>
  </si>
  <si>
    <t>　　営業用/タクシー</t>
    <phoneticPr fontId="3"/>
  </si>
  <si>
    <t>　バス</t>
    <phoneticPr fontId="3"/>
  </si>
  <si>
    <t>　　自家用</t>
    <phoneticPr fontId="3"/>
  </si>
  <si>
    <t>　　営業用　</t>
    <phoneticPr fontId="3"/>
  </si>
  <si>
    <t>航空機</t>
    <rPh sb="0" eb="3">
      <t>コウクウキ</t>
    </rPh>
    <phoneticPr fontId="3"/>
  </si>
  <si>
    <t>貨物</t>
    <rPh sb="0" eb="2">
      <t>カモツ</t>
    </rPh>
    <phoneticPr fontId="3"/>
  </si>
  <si>
    <t>貨物自動車/ トラック</t>
    <phoneticPr fontId="3"/>
  </si>
  <si>
    <t>　営業用</t>
    <phoneticPr fontId="3"/>
  </si>
  <si>
    <t>　自家用</t>
    <phoneticPr fontId="3"/>
  </si>
  <si>
    <t>　　貨物輸送寄与</t>
    <phoneticPr fontId="3"/>
  </si>
  <si>
    <t>　　乗員輸送寄与</t>
    <phoneticPr fontId="3"/>
  </si>
  <si>
    <t>北海道</t>
  </si>
  <si>
    <t>東　北</t>
  </si>
  <si>
    <t>関　東</t>
  </si>
  <si>
    <t>北　陸</t>
  </si>
  <si>
    <t>東　海</t>
  </si>
  <si>
    <t>関　西</t>
  </si>
  <si>
    <t>中　国</t>
  </si>
  <si>
    <t>四　国　</t>
  </si>
  <si>
    <t>九　州</t>
  </si>
  <si>
    <t>沖　縄</t>
  </si>
  <si>
    <t>地域内訳推計誤差等</t>
    <rPh sb="8" eb="9">
      <t>トウ</t>
    </rPh>
    <phoneticPr fontId="3"/>
  </si>
  <si>
    <t>ガラス製品製造</t>
    <rPh sb="3" eb="5">
      <t>セイヒン</t>
    </rPh>
    <rPh sb="5" eb="7">
      <t>セイゾウ</t>
    </rPh>
    <phoneticPr fontId="3"/>
  </si>
  <si>
    <t>その他石灰石等の使用</t>
    <rPh sb="2" eb="3">
      <t>タ</t>
    </rPh>
    <rPh sb="3" eb="6">
      <t>セッカイセキ</t>
    </rPh>
    <rPh sb="6" eb="7">
      <t>トウ</t>
    </rPh>
    <rPh sb="8" eb="10">
      <t>シヨウ</t>
    </rPh>
    <phoneticPr fontId="3"/>
  </si>
  <si>
    <t>廃棄物の焼却（エネルギー利用を含まない）</t>
    <rPh sb="0" eb="3">
      <t>ハイキブツ</t>
    </rPh>
    <rPh sb="4" eb="6">
      <t>ショウキャク</t>
    </rPh>
    <rPh sb="12" eb="14">
      <t>リヨウ</t>
    </rPh>
    <rPh sb="15" eb="16">
      <t>フク</t>
    </rPh>
    <phoneticPr fontId="3"/>
  </si>
  <si>
    <t>燃料からの漏出他</t>
  </si>
  <si>
    <r>
      <t>部門別CO</t>
    </r>
    <r>
      <rPr>
        <b/>
        <vertAlign val="subscript"/>
        <sz val="9"/>
        <rFont val="Meiryo UI"/>
        <family val="3"/>
        <charset val="128"/>
      </rPr>
      <t>2</t>
    </r>
    <r>
      <rPr>
        <b/>
        <sz val="9"/>
        <rFont val="Meiryo UI"/>
        <family val="3"/>
        <charset val="128"/>
      </rPr>
      <t>排出量【電気・熱配分後】（詳細表）</t>
    </r>
    <phoneticPr fontId="3"/>
  </si>
  <si>
    <r>
      <t>■排出量　[kt CO</t>
    </r>
    <r>
      <rPr>
        <vertAlign val="subscript"/>
        <sz val="9"/>
        <rFont val="Meiryo UI"/>
        <family val="3"/>
        <charset val="128"/>
      </rPr>
      <t>2</t>
    </r>
    <r>
      <rPr>
        <sz val="9"/>
        <rFont val="Meiryo UI"/>
        <family val="3"/>
        <charset val="128"/>
      </rPr>
      <t>]</t>
    </r>
    <phoneticPr fontId="3"/>
  </si>
  <si>
    <r>
      <t>その他（農業・間接CO</t>
    </r>
    <r>
      <rPr>
        <b/>
        <vertAlign val="subscript"/>
        <sz val="9"/>
        <color indexed="8"/>
        <rFont val="Meiryo UI"/>
        <family val="3"/>
        <charset val="128"/>
      </rPr>
      <t>2</t>
    </r>
    <r>
      <rPr>
        <b/>
        <sz val="9"/>
        <color indexed="8"/>
        <rFont val="Meiryo UI"/>
        <family val="3"/>
        <charset val="128"/>
      </rPr>
      <t>等）</t>
    </r>
    <rPh sb="2" eb="3">
      <t>タ</t>
    </rPh>
    <rPh sb="4" eb="6">
      <t>ノウギョウ</t>
    </rPh>
    <rPh sb="7" eb="9">
      <t>カンセツ</t>
    </rPh>
    <rPh sb="12" eb="13">
      <t>トウ</t>
    </rPh>
    <phoneticPr fontId="3"/>
  </si>
  <si>
    <t>国環研の ファイル 『L5-7gas_2017_gioweb_J1.2.xisx』 の Sheet6 (3.Allocated_CO2-Sector(detail))</t>
    <rPh sb="0" eb="3">
      <t>コッカンケン</t>
    </rPh>
    <phoneticPr fontId="3"/>
  </si>
  <si>
    <t>セメント</t>
    <phoneticPr fontId="3"/>
  </si>
  <si>
    <t>生石灰</t>
    <phoneticPr fontId="3"/>
  </si>
  <si>
    <t>アンモニア</t>
    <phoneticPr fontId="3"/>
  </si>
  <si>
    <t>エチレン、カーバイドほか</t>
    <phoneticPr fontId="3"/>
  </si>
  <si>
    <t>食品・飲料産業</t>
    <phoneticPr fontId="3"/>
  </si>
  <si>
    <r>
      <t>間接CO</t>
    </r>
    <r>
      <rPr>
        <vertAlign val="subscript"/>
        <sz val="9"/>
        <rFont val="Meiryo UI"/>
        <family val="3"/>
        <charset val="128"/>
      </rPr>
      <t>２</t>
    </r>
    <r>
      <rPr>
        <sz val="11"/>
        <color indexed="10"/>
        <rFont val="ＭＳ Ｐ明朝"/>
        <family val="1"/>
        <charset val="128"/>
      </rPr>
      <t/>
    </r>
    <phoneticPr fontId="3"/>
  </si>
  <si>
    <t>地球温暖化対策(環境省)</t>
    <rPh sb="0" eb="2">
      <t>チキュウ</t>
    </rPh>
    <rPh sb="2" eb="5">
      <t>オンダンカ</t>
    </rPh>
    <rPh sb="5" eb="7">
      <t>タイサク</t>
    </rPh>
    <rPh sb="8" eb="11">
      <t>カンキョウショウ</t>
    </rPh>
    <phoneticPr fontId="33"/>
  </si>
  <si>
    <t>温室効果ガスインベントリオフィス(国立環境研究所)</t>
    <rPh sb="17" eb="19">
      <t>コクリツ</t>
    </rPh>
    <rPh sb="19" eb="21">
      <t>カンキョウ</t>
    </rPh>
    <rPh sb="21" eb="24">
      <t>ケンキュウショ</t>
    </rPh>
    <phoneticPr fontId="33"/>
  </si>
  <si>
    <t>都道府県別エネルギー消費統計(経産省資源エネ庁)</t>
    <rPh sb="15" eb="18">
      <t>ケイサンショウ</t>
    </rPh>
    <rPh sb="18" eb="20">
      <t>シゲン</t>
    </rPh>
    <rPh sb="22" eb="23">
      <t>チョウ</t>
    </rPh>
    <phoneticPr fontId="33"/>
  </si>
  <si>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2"/>
  </si>
  <si>
    <r>
      <t>■排出量　[kt CO</t>
    </r>
    <r>
      <rPr>
        <vertAlign val="subscript"/>
        <sz val="9"/>
        <rFont val="Meiryo UI"/>
        <family val="3"/>
        <charset val="128"/>
      </rPr>
      <t>2</t>
    </r>
    <r>
      <rPr>
        <sz val="9"/>
        <rFont val="Meiryo UI"/>
        <family val="3"/>
        <charset val="128"/>
      </rPr>
      <t>]</t>
    </r>
    <phoneticPr fontId="3"/>
  </si>
  <si>
    <r>
      <t>Mt CO</t>
    </r>
    <r>
      <rPr>
        <vertAlign val="subscript"/>
        <sz val="9"/>
        <rFont val="Meiryo UI"/>
        <family val="3"/>
        <charset val="128"/>
      </rPr>
      <t>2</t>
    </r>
    <phoneticPr fontId="3"/>
  </si>
  <si>
    <r>
      <t>t CO</t>
    </r>
    <r>
      <rPr>
        <vertAlign val="subscript"/>
        <sz val="9"/>
        <rFont val="Meiryo UI"/>
        <family val="3"/>
        <charset val="128"/>
      </rPr>
      <t>2</t>
    </r>
    <r>
      <rPr>
        <sz val="9"/>
        <rFont val="Meiryo UI"/>
        <family val="3"/>
        <charset val="128"/>
      </rPr>
      <t>/capita</t>
    </r>
    <phoneticPr fontId="3"/>
  </si>
  <si>
    <t>1B1. 石炭</t>
    <phoneticPr fontId="3"/>
  </si>
  <si>
    <t>2. 工業プロセス</t>
    <phoneticPr fontId="3"/>
  </si>
  <si>
    <t>発泡剤・断熱材</t>
    <phoneticPr fontId="10"/>
  </si>
  <si>
    <t>エアゾール・MDI</t>
    <phoneticPr fontId="10"/>
  </si>
  <si>
    <t>溶剤</t>
    <phoneticPr fontId="10"/>
  </si>
  <si>
    <t>合計</t>
    <phoneticPr fontId="10"/>
  </si>
  <si>
    <t>灯油</t>
    <phoneticPr fontId="10"/>
  </si>
  <si>
    <t>LPG</t>
    <phoneticPr fontId="10"/>
  </si>
  <si>
    <t>都市ガス</t>
    <phoneticPr fontId="10"/>
  </si>
  <si>
    <t>ガソリン</t>
    <phoneticPr fontId="10"/>
  </si>
  <si>
    <t>軽油</t>
    <phoneticPr fontId="10"/>
  </si>
  <si>
    <t>一般廃棄物</t>
    <phoneticPr fontId="10"/>
  </si>
  <si>
    <t>水道</t>
    <phoneticPr fontId="10"/>
  </si>
  <si>
    <t>■用途別排出量[kg-CO2/世帯]</t>
    <phoneticPr fontId="2"/>
  </si>
  <si>
    <t>※ 電気を使用し、他の用途に含まれないものが含まれる。例：照明、冷蔵庫、掃除機、テレビなど。</t>
    <phoneticPr fontId="2"/>
  </si>
  <si>
    <t>暖房</t>
    <phoneticPr fontId="10"/>
  </si>
  <si>
    <t>冷房</t>
    <phoneticPr fontId="10"/>
  </si>
  <si>
    <t>給湯</t>
    <phoneticPr fontId="10"/>
  </si>
  <si>
    <t>厨房</t>
    <phoneticPr fontId="10"/>
  </si>
  <si>
    <t>動力他※</t>
    <phoneticPr fontId="10"/>
  </si>
  <si>
    <t>自家用乗用車</t>
    <phoneticPr fontId="10"/>
  </si>
  <si>
    <t>排出源＼年度</t>
    <rPh sb="0" eb="3">
      <t>ハイシュツゲン</t>
    </rPh>
    <rPh sb="4" eb="6">
      <t>ネンド</t>
    </rPh>
    <phoneticPr fontId="12"/>
  </si>
  <si>
    <t>統計が見つからず､総生産(実質､GDP)比</t>
    <rPh sb="0" eb="2">
      <t>トウケイ</t>
    </rPh>
    <rPh sb="3" eb="4">
      <t>ミ</t>
    </rPh>
    <rPh sb="9" eb="12">
      <t>ソウセイサン</t>
    </rPh>
    <rPh sb="13" eb="15">
      <t>ジッシツ</t>
    </rPh>
    <rPh sb="20" eb="21">
      <t>ヒ</t>
    </rPh>
    <phoneticPr fontId="12"/>
  </si>
  <si>
    <t>事業所なし</t>
    <rPh sb="0" eb="3">
      <t>ジギョウショ</t>
    </rPh>
    <phoneticPr fontId="12"/>
  </si>
  <si>
    <t>製造品出荷額等(全国比)窯業・土石製品製造業</t>
  </si>
  <si>
    <t>旅客自動車一般乗用(タクシー等)</t>
    <rPh sb="0" eb="2">
      <t>リョキャク</t>
    </rPh>
    <rPh sb="2" eb="5">
      <t>ジドウシャ</t>
    </rPh>
    <rPh sb="5" eb="7">
      <t>イッパン</t>
    </rPh>
    <rPh sb="7" eb="9">
      <t>ジョウヨウ</t>
    </rPh>
    <rPh sb="14" eb="15">
      <t>トウ</t>
    </rPh>
    <phoneticPr fontId="2"/>
  </si>
  <si>
    <t>旅客自動車一般乗用(バス)</t>
    <rPh sb="0" eb="2">
      <t>リョキャク</t>
    </rPh>
    <rPh sb="2" eb="5">
      <t>ジドウシャ</t>
    </rPh>
    <rPh sb="5" eb="7">
      <t>イッパン</t>
    </rPh>
    <rPh sb="7" eb="9">
      <t>ジョウヨウ</t>
    </rPh>
    <phoneticPr fontId="2"/>
  </si>
  <si>
    <t>内航海運(人)</t>
    <rPh sb="0" eb="2">
      <t>ナイコウ</t>
    </rPh>
    <rPh sb="2" eb="4">
      <t>カイウン</t>
    </rPh>
    <rPh sb="5" eb="6">
      <t>ニン</t>
    </rPh>
    <phoneticPr fontId="2"/>
  </si>
  <si>
    <t>輸送人員(航空)</t>
  </si>
  <si>
    <t>内航海運(t)</t>
    <rPh sb="0" eb="2">
      <t>ナイコウ</t>
    </rPh>
    <rPh sb="2" eb="4">
      <t>カイウン</t>
    </rPh>
    <phoneticPr fontId="2"/>
  </si>
  <si>
    <t>輸送トン数(航空)</t>
  </si>
  <si>
    <t>貨物流動量_営業用自動車</t>
    <rPh sb="0" eb="2">
      <t>カモツ</t>
    </rPh>
    <rPh sb="2" eb="4">
      <t>リュウドウ</t>
    </rPh>
    <rPh sb="4" eb="5">
      <t>リョウ</t>
    </rPh>
    <rPh sb="6" eb="9">
      <t>エイギョウヨウ</t>
    </rPh>
    <rPh sb="9" eb="12">
      <t>ジドウシャ</t>
    </rPh>
    <phoneticPr fontId="2"/>
  </si>
  <si>
    <t>貨物流動量_自家用自動車</t>
    <rPh sb="0" eb="2">
      <t>カモツ</t>
    </rPh>
    <rPh sb="2" eb="4">
      <t>リュウドウ</t>
    </rPh>
    <rPh sb="4" eb="5">
      <t>リョウ</t>
    </rPh>
    <rPh sb="6" eb="9">
      <t>ジカヨウ</t>
    </rPh>
    <rPh sb="9" eb="12">
      <t>ジドウシャ</t>
    </rPh>
    <phoneticPr fontId="2"/>
  </si>
  <si>
    <t>製造品出荷額等(全国比)化学工業</t>
  </si>
  <si>
    <t>製造品出荷額等(全国比)金属製品製造業</t>
  </si>
  <si>
    <t>製造品出荷額等(全国比)食料品製造業</t>
    <rPh sb="8" eb="10">
      <t>ゼンコク</t>
    </rPh>
    <rPh sb="10" eb="11">
      <t>ヒ</t>
    </rPh>
    <phoneticPr fontId="2"/>
  </si>
  <si>
    <t>廃棄物(一廃+産廃､エネ利用あり)_(全国比)</t>
    <rPh sb="0" eb="3">
      <t>ハイキブツ</t>
    </rPh>
    <rPh sb="4" eb="6">
      <t>イッパイ</t>
    </rPh>
    <rPh sb="7" eb="9">
      <t>サンパイ</t>
    </rPh>
    <rPh sb="12" eb="14">
      <t>リヨウ</t>
    </rPh>
    <rPh sb="19" eb="21">
      <t>ゼンコク</t>
    </rPh>
    <rPh sb="21" eb="22">
      <t>ヒ</t>
    </rPh>
    <phoneticPr fontId="2"/>
  </si>
  <si>
    <t>廃棄物(一廃+産廃､エネ利用なし)_(全国比)</t>
    <rPh sb="0" eb="3">
      <t>ハイキブツ</t>
    </rPh>
    <rPh sb="4" eb="6">
      <t>イッパイ</t>
    </rPh>
    <rPh sb="7" eb="9">
      <t>サンパイ</t>
    </rPh>
    <rPh sb="12" eb="14">
      <t>リヨウ</t>
    </rPh>
    <rPh sb="19" eb="21">
      <t>ゼンコク</t>
    </rPh>
    <rPh sb="21" eb="22">
      <t>ヒ</t>
    </rPh>
    <phoneticPr fontId="2"/>
  </si>
  <si>
    <t>農地_計</t>
    <rPh sb="0" eb="2">
      <t>ノウチ</t>
    </rPh>
    <rPh sb="3" eb="4">
      <t>ケイ</t>
    </rPh>
    <phoneticPr fontId="6"/>
  </si>
  <si>
    <t>燃料油販売量  計</t>
  </si>
  <si>
    <t xml:space="preserve"> &lt; ｴﾈﾙｷﾞｰﾊﾞﾗﾝｽ表 / CO2単位表 &gt;</t>
    <phoneticPr fontId="2"/>
  </si>
  <si>
    <t xml:space="preserve"> &lt; CO2単位表 &gt;</t>
    <phoneticPr fontId="2"/>
  </si>
  <si>
    <t xml:space="preserve"> 10^3tCO2</t>
  </si>
  <si>
    <t>国環研のファイル 『L5-7gas_2017_gioweb_J1.2.xisx』 の Sheet5 (3.Allocated_CO2-Sector)の様式</t>
    <rPh sb="0" eb="3">
      <t>コッカンケン</t>
    </rPh>
    <rPh sb="75" eb="77">
      <t>ヨウシキ</t>
    </rPh>
    <phoneticPr fontId="3"/>
  </si>
  <si>
    <t>　　営業用/タクシー</t>
    <phoneticPr fontId="3"/>
  </si>
  <si>
    <t>分類不能･内訳推計誤差</t>
    <phoneticPr fontId="12"/>
  </si>
  <si>
    <t>B. 経産省 資源エネルギー庁 
　　都道府県別エネルギー消費統計</t>
    <rPh sb="3" eb="4">
      <t>キョウ</t>
    </rPh>
    <phoneticPr fontId="3"/>
  </si>
  <si>
    <t>非エネルギー起源</t>
    <rPh sb="0" eb="1">
      <t>ヒ</t>
    </rPh>
    <phoneticPr fontId="2"/>
  </si>
  <si>
    <t>資源エネルギー庁の ファイル 『エネ消費統計h26~H2_04miyagi.xls』 の シート『総計』からCO2単位に換算(ｘ44/12)</t>
    <rPh sb="0" eb="2">
      <t>シゲン</t>
    </rPh>
    <rPh sb="7" eb="8">
      <t>チョウ</t>
    </rPh>
    <rPh sb="18" eb="20">
      <t>ショウヒ</t>
    </rPh>
    <rPh sb="20" eb="22">
      <t>トウケイ</t>
    </rPh>
    <rPh sb="49" eb="51">
      <t>ソウケイ</t>
    </rPh>
    <rPh sb="57" eb="59">
      <t>タンイ</t>
    </rPh>
    <rPh sb="60" eb="62">
      <t>カンサン</t>
    </rPh>
    <phoneticPr fontId="2"/>
  </si>
  <si>
    <t>県内発電所の所内率の実績値積上げ</t>
    <rPh sb="0" eb="2">
      <t>ケンナイ</t>
    </rPh>
    <rPh sb="2" eb="4">
      <t>ハツデン</t>
    </rPh>
    <rPh sb="4" eb="5">
      <t>ショ</t>
    </rPh>
    <rPh sb="6" eb="8">
      <t>ショナイ</t>
    </rPh>
    <rPh sb="8" eb="9">
      <t>リツ</t>
    </rPh>
    <rPh sb="10" eb="13">
      <t>ジッセキチ</t>
    </rPh>
    <rPh sb="13" eb="15">
      <t>ツミア</t>
    </rPh>
    <phoneticPr fontId="12"/>
  </si>
  <si>
    <t>A. 国立環境研究所　　温室効果ガスインベントリオフィス</t>
    <rPh sb="3" eb="5">
      <t>コクリツ</t>
    </rPh>
    <rPh sb="5" eb="7">
      <t>カンキョウ</t>
    </rPh>
    <rPh sb="7" eb="10">
      <t>ケンキュウショ</t>
    </rPh>
    <phoneticPr fontId="3"/>
  </si>
  <si>
    <t>建設業</t>
    <phoneticPr fontId="3"/>
  </si>
  <si>
    <t>セメント</t>
    <phoneticPr fontId="3"/>
  </si>
  <si>
    <t>生石灰</t>
    <phoneticPr fontId="3"/>
  </si>
  <si>
    <t>アンモニア</t>
    <phoneticPr fontId="3"/>
  </si>
  <si>
    <t>エチレン、カーバイドほか</t>
    <phoneticPr fontId="3"/>
  </si>
  <si>
    <t>食品・飲料産業</t>
    <phoneticPr fontId="3"/>
  </si>
  <si>
    <r>
      <t>その他（農業・間接CO</t>
    </r>
    <r>
      <rPr>
        <b/>
        <sz val="9"/>
        <color indexed="8"/>
        <rFont val="Meiryo UI"/>
        <family val="3"/>
        <charset val="128"/>
      </rPr>
      <t>2等）</t>
    </r>
    <rPh sb="2" eb="3">
      <t>タ</t>
    </rPh>
    <rPh sb="4" eb="6">
      <t>ノウギョウ</t>
    </rPh>
    <rPh sb="7" eb="9">
      <t>カンセツ</t>
    </rPh>
    <rPh sb="12" eb="13">
      <t>トウ</t>
    </rPh>
    <phoneticPr fontId="3"/>
  </si>
  <si>
    <t>間接CO2</t>
    <phoneticPr fontId="3"/>
  </si>
  <si>
    <t>建設業</t>
    <phoneticPr fontId="3"/>
  </si>
  <si>
    <t>セメント</t>
    <phoneticPr fontId="3"/>
  </si>
  <si>
    <t>生石灰</t>
    <phoneticPr fontId="3"/>
  </si>
  <si>
    <t>アンモニア</t>
    <phoneticPr fontId="3"/>
  </si>
  <si>
    <t>エチレン、カーバイドほか</t>
    <phoneticPr fontId="3"/>
  </si>
  <si>
    <t>食品・飲料産業</t>
    <phoneticPr fontId="3"/>
  </si>
  <si>
    <r>
      <t>間接CO</t>
    </r>
    <r>
      <rPr>
        <vertAlign val="subscript"/>
        <sz val="9"/>
        <rFont val="Meiryo UI"/>
        <family val="3"/>
        <charset val="128"/>
      </rPr>
      <t>2</t>
    </r>
    <phoneticPr fontId="3"/>
  </si>
  <si>
    <t>エネ庁の県別エネ消費統計</t>
    <rPh sb="2" eb="3">
      <t>チョウ</t>
    </rPh>
    <rPh sb="4" eb="6">
      <t>ケンベツ</t>
    </rPh>
    <rPh sb="8" eb="10">
      <t>ショウヒ</t>
    </rPh>
    <rPh sb="10" eb="12">
      <t>トウケイ</t>
    </rPh>
    <phoneticPr fontId="12"/>
  </si>
  <si>
    <t>　　　〃</t>
    <phoneticPr fontId="12"/>
  </si>
  <si>
    <t>：改変追加部(検算等)</t>
    <rPh sb="1" eb="3">
      <t>カイヘン</t>
    </rPh>
    <rPh sb="3" eb="5">
      <t>ツイカ</t>
    </rPh>
    <rPh sb="5" eb="6">
      <t>ブ</t>
    </rPh>
    <rPh sb="7" eb="9">
      <t>ケンザン</t>
    </rPh>
    <rPh sb="9" eb="10">
      <t>トウ</t>
    </rPh>
    <phoneticPr fontId="3"/>
  </si>
  <si>
    <t>エネ庁の県別排出量表で計算済み</t>
  </si>
  <si>
    <t>製造品出荷額等(全国比)石油精製業(細分類)</t>
    <rPh sb="12" eb="14">
      <t>セキユ</t>
    </rPh>
    <rPh sb="14" eb="16">
      <t>セイセイ</t>
    </rPh>
    <rPh sb="16" eb="17">
      <t>ギョウ</t>
    </rPh>
    <rPh sb="18" eb="21">
      <t>サイブンルイ</t>
    </rPh>
    <phoneticPr fontId="3"/>
  </si>
  <si>
    <t>製造品出荷額等(全国比)練炭豆炭コークス製造業(細分類)</t>
    <rPh sb="12" eb="14">
      <t>レンタン</t>
    </rPh>
    <rPh sb="14" eb="16">
      <t>マメタン</t>
    </rPh>
    <rPh sb="20" eb="23">
      <t>セイゾウギョウ</t>
    </rPh>
    <phoneticPr fontId="3"/>
  </si>
  <si>
    <t>区分</t>
    <rPh sb="0" eb="2">
      <t>クブン</t>
    </rPh>
    <phoneticPr fontId="48"/>
  </si>
  <si>
    <t>県</t>
    <rPh sb="0" eb="1">
      <t>ケン</t>
    </rPh>
    <phoneticPr fontId="48"/>
  </si>
  <si>
    <t>事項＼ 和暦年度又は和暦年</t>
    <rPh sb="4" eb="6">
      <t>ワレキ</t>
    </rPh>
    <rPh sb="8" eb="9">
      <t>マタ</t>
    </rPh>
    <rPh sb="10" eb="11">
      <t>ワ</t>
    </rPh>
    <rPh sb="11" eb="13">
      <t>レキネン</t>
    </rPh>
    <phoneticPr fontId="48"/>
  </si>
  <si>
    <t>H2</t>
  </si>
  <si>
    <t>H3</t>
  </si>
  <si>
    <t>H5</t>
  </si>
  <si>
    <t>H6</t>
  </si>
  <si>
    <t>H7</t>
  </si>
  <si>
    <t>H9</t>
  </si>
  <si>
    <t>H10</t>
  </si>
  <si>
    <t>H11</t>
  </si>
  <si>
    <t>H13</t>
  </si>
  <si>
    <t>H14</t>
  </si>
  <si>
    <t>H15</t>
  </si>
  <si>
    <t>H17</t>
  </si>
  <si>
    <t>H18</t>
  </si>
  <si>
    <t>H19</t>
  </si>
  <si>
    <t>H21</t>
  </si>
  <si>
    <t>H22</t>
  </si>
  <si>
    <t>H23</t>
  </si>
  <si>
    <t>H25</t>
  </si>
  <si>
    <t>H26</t>
  </si>
  <si>
    <t>H27</t>
  </si>
  <si>
    <t>全国</t>
    <rPh sb="0" eb="2">
      <t>ゼンコク</t>
    </rPh>
    <phoneticPr fontId="48"/>
  </si>
  <si>
    <t>県/全国</t>
    <rPh sb="0" eb="1">
      <t>ケン</t>
    </rPh>
    <rPh sb="2" eb="4">
      <t>ゼンコク</t>
    </rPh>
    <phoneticPr fontId="48"/>
  </si>
  <si>
    <t>船舶貨物_国内移入移出計(百万t)</t>
    <rPh sb="0" eb="2">
      <t>センパク</t>
    </rPh>
    <rPh sb="2" eb="4">
      <t>カモツ</t>
    </rPh>
    <rPh sb="5" eb="7">
      <t>コクナイ</t>
    </rPh>
    <rPh sb="7" eb="9">
      <t>イニュウ</t>
    </rPh>
    <rPh sb="9" eb="11">
      <t>イシュツ</t>
    </rPh>
    <rPh sb="11" eb="12">
      <t>ケイ</t>
    </rPh>
    <phoneticPr fontId="48"/>
  </si>
  <si>
    <t>船舶旅客_計(千人)</t>
    <rPh sb="0" eb="2">
      <t>センパク</t>
    </rPh>
    <rPh sb="2" eb="4">
      <t>リョキャク</t>
    </rPh>
    <rPh sb="5" eb="6">
      <t>ケイ</t>
    </rPh>
    <phoneticPr fontId="48"/>
  </si>
  <si>
    <t>営業用貨物自動車輸送量(百万トン)</t>
    <rPh sb="3" eb="5">
      <t>カモツ</t>
    </rPh>
    <rPh sb="8" eb="11">
      <t>ユソウリョウ</t>
    </rPh>
    <phoneticPr fontId="48"/>
  </si>
  <si>
    <t>自家用貨物自動車輸送量(百万トン)</t>
    <rPh sb="0" eb="2">
      <t>ジカ</t>
    </rPh>
    <rPh sb="2" eb="3">
      <t>ヨウ</t>
    </rPh>
    <rPh sb="3" eb="5">
      <t>カモツ</t>
    </rPh>
    <rPh sb="8" eb="11">
      <t>ユソウリョウ</t>
    </rPh>
    <phoneticPr fontId="48"/>
  </si>
  <si>
    <t>旅客_バス_計(百万人)</t>
    <rPh sb="6" eb="7">
      <t>ケイ</t>
    </rPh>
    <rPh sb="10" eb="11">
      <t>ニン</t>
    </rPh>
    <phoneticPr fontId="48"/>
  </si>
  <si>
    <t>旅客_自動車_一般乗用(タクシーハイヤ)_輸送人員(百万)</t>
    <rPh sb="7" eb="9">
      <t>イッパン</t>
    </rPh>
    <rPh sb="9" eb="11">
      <t>ジョウヨウ</t>
    </rPh>
    <rPh sb="21" eb="23">
      <t>ユソウ</t>
    </rPh>
    <rPh sb="23" eb="25">
      <t>ジンイン</t>
    </rPh>
    <rPh sb="26" eb="28">
      <t>ヒャクマン</t>
    </rPh>
    <phoneticPr fontId="48"/>
  </si>
  <si>
    <t>仙空国内便発着計_乗客数(千人)</t>
    <rPh sb="9" eb="12">
      <t>ジョウキャクスウ</t>
    </rPh>
    <rPh sb="13" eb="15">
      <t>センニン</t>
    </rPh>
    <phoneticPr fontId="41"/>
  </si>
  <si>
    <t>仙空国内便発着計_貨物重量(t)</t>
    <rPh sb="9" eb="11">
      <t>カモツ</t>
    </rPh>
    <rPh sb="11" eb="13">
      <t>ジュウリョウ</t>
    </rPh>
    <phoneticPr fontId="41"/>
  </si>
  <si>
    <t>輸送人員(バス_百万人)</t>
    <rPh sb="2" eb="4">
      <t>ジンイン</t>
    </rPh>
    <rPh sb="8" eb="10">
      <t>ヒャクマン</t>
    </rPh>
    <phoneticPr fontId="47"/>
  </si>
  <si>
    <t>輸送人員(タクシー_百万人)</t>
    <rPh sb="2" eb="4">
      <t>ジンイン</t>
    </rPh>
    <rPh sb="10" eb="12">
      <t>ヒャクマン</t>
    </rPh>
    <phoneticPr fontId="47"/>
  </si>
  <si>
    <t>輸送人員(内航海運_百万人)</t>
  </si>
  <si>
    <t>輸送人員(航空_百万人)</t>
  </si>
  <si>
    <t>－</t>
  </si>
  <si>
    <t>輸送トン数(営業用自動車_百万t)</t>
    <rPh sb="6" eb="9">
      <t>エイギョウヨウ</t>
    </rPh>
    <rPh sb="9" eb="12">
      <t>ジドウシャ</t>
    </rPh>
    <phoneticPr fontId="48"/>
  </si>
  <si>
    <t>輸送トン数(自家用自動車_百万t)</t>
    <rPh sb="6" eb="8">
      <t>ジカ</t>
    </rPh>
    <rPh sb="8" eb="9">
      <t>ヨウ</t>
    </rPh>
    <rPh sb="9" eb="12">
      <t>ジドウシャ</t>
    </rPh>
    <phoneticPr fontId="48"/>
  </si>
  <si>
    <t>輸送トン数(航空_百万t)</t>
  </si>
  <si>
    <t>貨物輸送量_海運(億トンキロ)</t>
  </si>
  <si>
    <t>製造品出荷額等(億円)_食料品製造業</t>
    <rPh sb="8" eb="10">
      <t>オクエン</t>
    </rPh>
    <phoneticPr fontId="48"/>
  </si>
  <si>
    <t>ごみ直接焼却量(千t)</t>
  </si>
  <si>
    <t>ごみ直接最終処分量(千t)</t>
  </si>
  <si>
    <t>仙台市</t>
    <rPh sb="0" eb="3">
      <t>センダイシ</t>
    </rPh>
    <phoneticPr fontId="48"/>
  </si>
  <si>
    <t>ごみ直接焼却量(ごみ発電(エネルギー利用)あり､千t)</t>
    <rPh sb="10" eb="12">
      <t>ハツデン</t>
    </rPh>
    <rPh sb="18" eb="20">
      <t>リヨウ</t>
    </rPh>
    <phoneticPr fontId="48"/>
  </si>
  <si>
    <t>石巻市</t>
    <rPh sb="0" eb="3">
      <t>イシノマキシ</t>
    </rPh>
    <phoneticPr fontId="48"/>
  </si>
  <si>
    <t>ごみ直接焼却量(ごみ発電(エネルギー利用)なし､千t)</t>
    <rPh sb="10" eb="12">
      <t>ハツデン</t>
    </rPh>
    <rPh sb="18" eb="20">
      <t>リヨウ</t>
    </rPh>
    <phoneticPr fontId="48"/>
  </si>
  <si>
    <t>ごみ直接焼却量(千t)</t>
    <rPh sb="2" eb="4">
      <t>チョクセツ</t>
    </rPh>
    <rPh sb="4" eb="6">
      <t>ショウキャク</t>
    </rPh>
    <rPh sb="6" eb="7">
      <t>リョウ</t>
    </rPh>
    <phoneticPr fontId="48"/>
  </si>
  <si>
    <t>全国</t>
    <rPh sb="0" eb="2">
      <t>ゼンコク</t>
    </rPh>
    <phoneticPr fontId="41"/>
  </si>
  <si>
    <t>ごみ発電全連炉の焼却割合</t>
    <phoneticPr fontId="48"/>
  </si>
  <si>
    <t>直接最終処分量(千t)</t>
    <rPh sb="0" eb="2">
      <t>チョクセツ</t>
    </rPh>
    <rPh sb="2" eb="4">
      <t>サイシュウ</t>
    </rPh>
    <rPh sb="4" eb="6">
      <t>ショブン</t>
    </rPh>
    <rPh sb="6" eb="7">
      <t>リョウ</t>
    </rPh>
    <phoneticPr fontId="41"/>
  </si>
  <si>
    <t>県</t>
    <rPh sb="0" eb="1">
      <t>ケン</t>
    </rPh>
    <phoneticPr fontId="41"/>
  </si>
  <si>
    <t>産廃_可燃物_小計</t>
    <rPh sb="3" eb="6">
      <t>カネンブツ</t>
    </rPh>
    <rPh sb="7" eb="9">
      <t>ショウケイ</t>
    </rPh>
    <phoneticPr fontId="41"/>
  </si>
  <si>
    <t>普通田(km2)</t>
  </si>
  <si>
    <t>特殊田(km2)</t>
  </si>
  <si>
    <t>普通畑(km2)</t>
  </si>
  <si>
    <t>樹園地(km2)</t>
  </si>
  <si>
    <t>牧草地(km2)</t>
  </si>
  <si>
    <t>農地_県計(km2)</t>
    <rPh sb="0" eb="2">
      <t>ノウチ</t>
    </rPh>
    <rPh sb="3" eb="4">
      <t>ケン</t>
    </rPh>
    <rPh sb="4" eb="5">
      <t>ケイ</t>
    </rPh>
    <phoneticPr fontId="41"/>
  </si>
  <si>
    <t>農地_全国計(km2)</t>
    <rPh sb="0" eb="2">
      <t>ノウチ</t>
    </rPh>
    <rPh sb="3" eb="5">
      <t>ゼンコク</t>
    </rPh>
    <rPh sb="5" eb="6">
      <t>ケイ</t>
    </rPh>
    <phoneticPr fontId="41"/>
  </si>
  <si>
    <t>ガス販売量 (100万MJ)</t>
  </si>
  <si>
    <t>国内総生産GDP(支出側)_実質暦年</t>
    <rPh sb="14" eb="16">
      <t>ジッシツ</t>
    </rPh>
    <rPh sb="16" eb="18">
      <t>レキネン</t>
    </rPh>
    <phoneticPr fontId="41"/>
  </si>
  <si>
    <t>CH4(詳細表)</t>
    <rPh sb="4" eb="6">
      <t>ショウサイ</t>
    </rPh>
    <phoneticPr fontId="2"/>
  </si>
  <si>
    <t>F-gas(HFCs, PFCs, SF6、NF3)</t>
    <phoneticPr fontId="2"/>
  </si>
  <si>
    <t>水田面積の比</t>
    <rPh sb="0" eb="2">
      <t>スイデン</t>
    </rPh>
    <rPh sb="2" eb="4">
      <t>メンセキ</t>
    </rPh>
    <rPh sb="5" eb="6">
      <t>ヒ</t>
    </rPh>
    <phoneticPr fontId="2"/>
  </si>
  <si>
    <t>　　〃</t>
    <phoneticPr fontId="2"/>
  </si>
  <si>
    <t>一廃と産廃の焼却量の比</t>
    <rPh sb="0" eb="2">
      <t>イッパイ</t>
    </rPh>
    <rPh sb="3" eb="5">
      <t>サンパイ</t>
    </rPh>
    <rPh sb="6" eb="8">
      <t>ショウキャク</t>
    </rPh>
    <rPh sb="8" eb="9">
      <t>リョウ</t>
    </rPh>
    <rPh sb="10" eb="11">
      <t>ヒ</t>
    </rPh>
    <phoneticPr fontId="2"/>
  </si>
  <si>
    <t>ゴミ発電量の比</t>
    <rPh sb="2" eb="4">
      <t>ハツデン</t>
    </rPh>
    <rPh sb="4" eb="5">
      <t>リョウ</t>
    </rPh>
    <rPh sb="6" eb="7">
      <t>ヒ</t>
    </rPh>
    <phoneticPr fontId="2"/>
  </si>
  <si>
    <t>この部門のCO2直接排出量比</t>
    <rPh sb="2" eb="4">
      <t>ブモン</t>
    </rPh>
    <rPh sb="8" eb="10">
      <t>チョクセツ</t>
    </rPh>
    <rPh sb="10" eb="12">
      <t>ハイシュツ</t>
    </rPh>
    <rPh sb="12" eb="13">
      <t>リョウ</t>
    </rPh>
    <rPh sb="13" eb="14">
      <t>ヒ</t>
    </rPh>
    <phoneticPr fontId="2"/>
  </si>
  <si>
    <t>練炭・豆炭製造業の製造品出荷額等の比</t>
    <rPh sb="9" eb="12">
      <t>セイゾウヒン</t>
    </rPh>
    <rPh sb="12" eb="14">
      <t>シュッカ</t>
    </rPh>
    <rPh sb="14" eb="15">
      <t>ガク</t>
    </rPh>
    <rPh sb="15" eb="16">
      <t>トウ</t>
    </rPh>
    <rPh sb="17" eb="18">
      <t>ヒ</t>
    </rPh>
    <phoneticPr fontId="2"/>
  </si>
  <si>
    <t>燃料油販売量の比</t>
    <rPh sb="7" eb="8">
      <t>ヒ</t>
    </rPh>
    <phoneticPr fontId="2"/>
  </si>
  <si>
    <t>ガス販売量 (石巻･塩竃･気仙沼の都市ガスは含めず？)</t>
    <rPh sb="7" eb="9">
      <t>イシノマキ</t>
    </rPh>
    <rPh sb="10" eb="12">
      <t>シオガマ</t>
    </rPh>
    <rPh sb="13" eb="16">
      <t>ケセンヌマ</t>
    </rPh>
    <rPh sb="17" eb="19">
      <t>トシ</t>
    </rPh>
    <rPh sb="22" eb="23">
      <t>フク</t>
    </rPh>
    <phoneticPr fontId="3"/>
  </si>
  <si>
    <t>全農地面積の比</t>
    <rPh sb="0" eb="1">
      <t>ゼン</t>
    </rPh>
    <rPh sb="1" eb="3">
      <t>ノウチ</t>
    </rPh>
    <rPh sb="3" eb="5">
      <t>メンセキ</t>
    </rPh>
    <rPh sb="6" eb="7">
      <t>ヒ</t>
    </rPh>
    <phoneticPr fontId="2"/>
  </si>
  <si>
    <t>一廃の直接最終処分量の比</t>
    <rPh sb="0" eb="2">
      <t>イッパイ</t>
    </rPh>
    <rPh sb="3" eb="5">
      <t>チョクセツ</t>
    </rPh>
    <rPh sb="5" eb="7">
      <t>サイシュウ</t>
    </rPh>
    <rPh sb="7" eb="9">
      <t>ショブン</t>
    </rPh>
    <rPh sb="9" eb="10">
      <t>リョウ</t>
    </rPh>
    <rPh sb="10" eb="11">
      <t>ブンリョウ</t>
    </rPh>
    <rPh sb="11" eb="12">
      <t>ヒ</t>
    </rPh>
    <phoneticPr fontId="2"/>
  </si>
  <si>
    <t>稼働プラントなし？</t>
    <rPh sb="0" eb="2">
      <t>カドウ</t>
    </rPh>
    <phoneticPr fontId="2"/>
  </si>
  <si>
    <t>製造品出荷額等の比</t>
    <rPh sb="8" eb="9">
      <t>ヒ</t>
    </rPh>
    <phoneticPr fontId="3"/>
  </si>
  <si>
    <t>N2O(詳細表):CH4(詳細表)から転記</t>
    <rPh sb="4" eb="6">
      <t>ショウサイ</t>
    </rPh>
    <rPh sb="19" eb="21">
      <t>テンキ</t>
    </rPh>
    <phoneticPr fontId="2"/>
  </si>
  <si>
    <t>　　〃</t>
  </si>
  <si>
    <t>(牛･豚･鶏の排出原単位x頭羽数)の比</t>
    <rPh sb="1" eb="2">
      <t>ウシ</t>
    </rPh>
    <rPh sb="3" eb="4">
      <t>ブタ</t>
    </rPh>
    <rPh sb="5" eb="6">
      <t>ニワトリ</t>
    </rPh>
    <rPh sb="7" eb="9">
      <t>ハイシュツ</t>
    </rPh>
    <rPh sb="9" eb="12">
      <t>ゲンタンイ</t>
    </rPh>
    <rPh sb="13" eb="14">
      <t>トウ</t>
    </rPh>
    <rPh sb="14" eb="15">
      <t>ハ</t>
    </rPh>
    <rPh sb="15" eb="16">
      <t>スウ</t>
    </rPh>
    <rPh sb="18" eb="19">
      <t>ヒ</t>
    </rPh>
    <phoneticPr fontId="2"/>
  </si>
  <si>
    <t>下水処理量の比</t>
    <rPh sb="0" eb="2">
      <t>ゲスイ</t>
    </rPh>
    <rPh sb="2" eb="4">
      <t>ショリ</t>
    </rPh>
    <rPh sb="4" eb="5">
      <t>リョウ</t>
    </rPh>
    <rPh sb="6" eb="7">
      <t>ヒ</t>
    </rPh>
    <phoneticPr fontId="2"/>
  </si>
  <si>
    <t>製造品出荷額等_電子部品・デバイス・電子回路製造業</t>
  </si>
  <si>
    <t>製造工場なし？</t>
    <rPh sb="0" eb="2">
      <t>セイゾウ</t>
    </rPh>
    <rPh sb="2" eb="4">
      <t>コウジョウ</t>
    </rPh>
    <phoneticPr fontId="2"/>
  </si>
  <si>
    <t>製造品出荷額等_電子部品・デバイス・電子回路製造業</t>
    <phoneticPr fontId="2"/>
  </si>
  <si>
    <t>燃料油販売量の比</t>
    <rPh sb="7" eb="8">
      <t>ヒ</t>
    </rPh>
    <phoneticPr fontId="2"/>
  </si>
  <si>
    <t>なし？</t>
    <phoneticPr fontId="2"/>
  </si>
  <si>
    <t xml:space="preserve"> E16-17</t>
    <phoneticPr fontId="3"/>
  </si>
  <si>
    <t xml:space="preserve">     化学工業 (含 石油石炭製品)</t>
    <phoneticPr fontId="3"/>
  </si>
  <si>
    <t>家電リサイクル関係統計</t>
    <rPh sb="0" eb="2">
      <t>カデン</t>
    </rPh>
    <rPh sb="7" eb="9">
      <t>カンケイ</t>
    </rPh>
    <rPh sb="9" eb="11">
      <t>トウケイ</t>
    </rPh>
    <phoneticPr fontId="2"/>
  </si>
  <si>
    <t>発泡剤使用プラの出荷額</t>
    <rPh sb="0" eb="2">
      <t>ハッポウ</t>
    </rPh>
    <rPh sb="2" eb="3">
      <t>ザイ</t>
    </rPh>
    <rPh sb="3" eb="5">
      <t>シヨウ</t>
    </rPh>
    <rPh sb="8" eb="10">
      <t>シュッカ</t>
    </rPh>
    <rPh sb="10" eb="11">
      <t>ガク</t>
    </rPh>
    <phoneticPr fontId="2"/>
  </si>
  <si>
    <t>人口比</t>
    <rPh sb="0" eb="3">
      <t>ジンコウヒ</t>
    </rPh>
    <phoneticPr fontId="2"/>
  </si>
  <si>
    <t>GDP比</t>
    <rPh sb="3" eb="4">
      <t>ヒ</t>
    </rPh>
    <phoneticPr fontId="2"/>
  </si>
  <si>
    <t>電力使用量比</t>
    <rPh sb="0" eb="2">
      <t>デンリョク</t>
    </rPh>
    <rPh sb="2" eb="5">
      <t>シヨウリョウ</t>
    </rPh>
    <rPh sb="5" eb="6">
      <t>ヒ</t>
    </rPh>
    <phoneticPr fontId="2"/>
  </si>
  <si>
    <t>製造品出荷額等(億円)_石油精製業</t>
    <phoneticPr fontId="48"/>
  </si>
  <si>
    <t>製造品出荷額等(億円)_練炭・豆炭製造業</t>
    <phoneticPr fontId="48"/>
  </si>
  <si>
    <t>製造品出荷額等(億円)_コークス製造業</t>
    <phoneticPr fontId="48"/>
  </si>
  <si>
    <t>製造品出荷額等(億円)_飲料・たばこ・飼料製造業</t>
    <phoneticPr fontId="48"/>
  </si>
  <si>
    <t>製造品出荷額等(億円)_化学工業</t>
    <phoneticPr fontId="48"/>
  </si>
  <si>
    <t>製造品出荷額等(億円)_石油製品・石炭製品製造業</t>
    <phoneticPr fontId="48"/>
  </si>
  <si>
    <t>製造品出荷額等(億円)_石油精製業</t>
    <phoneticPr fontId="48"/>
  </si>
  <si>
    <t>製造品出荷額等(億円)_練炭・豆炭製造業</t>
    <phoneticPr fontId="48"/>
  </si>
  <si>
    <t>製造品出荷額等(億円)_コークス製造業</t>
    <phoneticPr fontId="48"/>
  </si>
  <si>
    <t>製造品出荷額等(億円)_窯業・土石製品製造業</t>
    <phoneticPr fontId="48"/>
  </si>
  <si>
    <t>製造品出荷額等(億円)_金属製品製造業</t>
    <phoneticPr fontId="48"/>
  </si>
  <si>
    <t>製造品出荷額等(億円)_飲料・たばこ・飼料製造業</t>
    <phoneticPr fontId="48"/>
  </si>
  <si>
    <t>製造品出荷額等(億円)_化学工業</t>
    <phoneticPr fontId="48"/>
  </si>
  <si>
    <t>製造品出荷額等(億円)_石油製品・石炭製品製造業</t>
    <phoneticPr fontId="48"/>
  </si>
  <si>
    <t>燃料油販売量_計(千kL)</t>
    <rPh sb="0" eb="2">
      <t>ネンリョウ</t>
    </rPh>
    <rPh sb="2" eb="3">
      <t>ユ</t>
    </rPh>
    <phoneticPr fontId="41"/>
  </si>
  <si>
    <t>燃料油販売量  計(千kL)</t>
    <phoneticPr fontId="41"/>
  </si>
  <si>
    <t>H4</t>
    <phoneticPr fontId="41"/>
  </si>
  <si>
    <t>H8</t>
    <phoneticPr fontId="41"/>
  </si>
  <si>
    <t>H12</t>
    <phoneticPr fontId="41"/>
  </si>
  <si>
    <t>H16</t>
    <phoneticPr fontId="41"/>
  </si>
  <si>
    <t>H20</t>
    <phoneticPr fontId="41"/>
  </si>
  <si>
    <t>H24</t>
    <phoneticPr fontId="41"/>
  </si>
  <si>
    <t>事項＼ 西暦年度</t>
    <rPh sb="4" eb="6">
      <t>セイレキ</t>
    </rPh>
    <rPh sb="6" eb="7">
      <t>ネン</t>
    </rPh>
    <rPh sb="7" eb="8">
      <t>ド</t>
    </rPh>
    <phoneticPr fontId="48"/>
  </si>
  <si>
    <t>採用する排出源ごとの統計項目</t>
    <rPh sb="0" eb="2">
      <t>サイヨウ</t>
    </rPh>
    <rPh sb="4" eb="7">
      <t>ハイシュツゲン</t>
    </rPh>
    <rPh sb="10" eb="12">
      <t>トウケイ</t>
    </rPh>
    <rPh sb="12" eb="14">
      <t>コウモク</t>
    </rPh>
    <phoneticPr fontId="3"/>
  </si>
  <si>
    <t>(統計数値は県と全国セットでこのシート下部にあり)</t>
    <rPh sb="1" eb="3">
      <t>トウケイ</t>
    </rPh>
    <rPh sb="3" eb="5">
      <t>スウチ</t>
    </rPh>
    <rPh sb="6" eb="7">
      <t>ケン</t>
    </rPh>
    <rPh sb="8" eb="10">
      <t>ゼンコク</t>
    </rPh>
    <rPh sb="19" eb="21">
      <t>カブ</t>
    </rPh>
    <phoneticPr fontId="3"/>
  </si>
  <si>
    <t>製造品出荷額等(億円)_飲料・たばこ・飼料製造業</t>
  </si>
  <si>
    <t>製造品出荷額等(億円)_化学工業</t>
  </si>
  <si>
    <t>製造品出荷額等(億円)_石油製品・石炭製品製造業</t>
  </si>
  <si>
    <t>製造品出荷額等(億円)_石油精製業</t>
  </si>
  <si>
    <t>製造品出荷額等(億円)_練炭・豆炭製造業</t>
  </si>
  <si>
    <t>製造品出荷額等(億円)_コークス製造業</t>
  </si>
  <si>
    <t>製造品出荷額等(億円)_窯業・土石製品製造業</t>
  </si>
  <si>
    <t>製造品出荷額等(億円)_金属製品製造業</t>
  </si>
  <si>
    <t>ごみ発電全連炉の焼却割合</t>
  </si>
  <si>
    <t>燃料油販売量  計(千kL)</t>
  </si>
  <si>
    <t>石炭製品製造_計</t>
    <rPh sb="0" eb="2">
      <t>セキタン</t>
    </rPh>
    <rPh sb="2" eb="4">
      <t>セイヒン</t>
    </rPh>
    <rPh sb="4" eb="6">
      <t>セイゾウ</t>
    </rPh>
    <rPh sb="7" eb="8">
      <t>ケイ</t>
    </rPh>
    <phoneticPr fontId="12"/>
  </si>
  <si>
    <t>石炭製品製造</t>
    <rPh sb="0" eb="2">
      <t>セキタン</t>
    </rPh>
    <rPh sb="2" eb="4">
      <t>セイヒン</t>
    </rPh>
    <rPh sb="4" eb="6">
      <t>セイゾウ</t>
    </rPh>
    <phoneticPr fontId="12"/>
  </si>
  <si>
    <t>石油精製</t>
    <rPh sb="0" eb="2">
      <t>セキユ</t>
    </rPh>
    <rPh sb="2" eb="4">
      <t>セイセイ</t>
    </rPh>
    <phoneticPr fontId="12"/>
  </si>
  <si>
    <t>ガス製造</t>
    <rPh sb="2" eb="4">
      <t>セイゾウ</t>
    </rPh>
    <phoneticPr fontId="12"/>
  </si>
  <si>
    <t>該当統計不明等で､総生産(実質､GDP)比で代用</t>
    <rPh sb="0" eb="2">
      <t>ガイトウ</t>
    </rPh>
    <rPh sb="2" eb="4">
      <t>トウケイ</t>
    </rPh>
    <rPh sb="4" eb="6">
      <t>フメイ</t>
    </rPh>
    <rPh sb="6" eb="7">
      <t>トウ</t>
    </rPh>
    <rPh sb="9" eb="12">
      <t>ソウセイサン</t>
    </rPh>
    <rPh sb="13" eb="15">
      <t>ジッシツ</t>
    </rPh>
    <rPh sb="20" eb="21">
      <t>ヒ</t>
    </rPh>
    <rPh sb="22" eb="24">
      <t>ダイヨウ</t>
    </rPh>
    <phoneticPr fontId="12"/>
  </si>
  <si>
    <t>自家用車を企業利用</t>
    <rPh sb="0" eb="4">
      <t>ジカヨウシャ</t>
    </rPh>
    <rPh sb="5" eb="7">
      <t>キギョウ</t>
    </rPh>
    <rPh sb="7" eb="9">
      <t>リヨウ</t>
    </rPh>
    <phoneticPr fontId="12"/>
  </si>
  <si>
    <t>自家用車を家計利用</t>
    <rPh sb="0" eb="4">
      <t>ジカヨウシャ</t>
    </rPh>
    <rPh sb="5" eb="7">
      <t>カケイ</t>
    </rPh>
    <rPh sb="7" eb="9">
      <t>リヨウ</t>
    </rPh>
    <phoneticPr fontId="12"/>
  </si>
  <si>
    <t>エネ庁の県別排出量表で計算済み</t>
    <phoneticPr fontId="12"/>
  </si>
  <si>
    <t>ガス販売量</t>
  </si>
  <si>
    <t>　　営業用/タクシー</t>
    <phoneticPr fontId="3"/>
  </si>
  <si>
    <t>営業用/タクシー</t>
    <rPh sb="0" eb="3">
      <t>エイギョウヨウ</t>
    </rPh>
    <phoneticPr fontId="12"/>
  </si>
  <si>
    <t>県民総生産/GDP 比</t>
    <rPh sb="0" eb="2">
      <t>ケンミン</t>
    </rPh>
    <rPh sb="2" eb="5">
      <t>ソウセイサン</t>
    </rPh>
    <rPh sb="10" eb="11">
      <t>ヒ</t>
    </rPh>
    <phoneticPr fontId="3"/>
  </si>
  <si>
    <t>該当統計不明等で､県民総生産/GDP 比で代用</t>
    <phoneticPr fontId="12"/>
  </si>
  <si>
    <t>旅客_船舶</t>
    <rPh sb="0" eb="2">
      <t>リョキャク</t>
    </rPh>
    <rPh sb="3" eb="5">
      <t>センパク</t>
    </rPh>
    <phoneticPr fontId="12"/>
  </si>
  <si>
    <t>航空機</t>
    <rPh sb="0" eb="3">
      <t>コウクウキ</t>
    </rPh>
    <phoneticPr fontId="12"/>
  </si>
  <si>
    <t>営業用/トラック</t>
    <rPh sb="0" eb="3">
      <t>エイギョウヨウ</t>
    </rPh>
    <phoneticPr fontId="12"/>
  </si>
  <si>
    <t>自家用/トラック</t>
    <rPh sb="0" eb="2">
      <t>ジカ</t>
    </rPh>
    <rPh sb="2" eb="3">
      <t>ヨウ</t>
    </rPh>
    <phoneticPr fontId="12"/>
  </si>
  <si>
    <t>鉄道/貨物</t>
    <rPh sb="0" eb="2">
      <t>テツドウ</t>
    </rPh>
    <rPh sb="3" eb="5">
      <t>カモツ</t>
    </rPh>
    <phoneticPr fontId="12"/>
  </si>
  <si>
    <t>鉄道/旅客</t>
    <rPh sb="0" eb="2">
      <t>テツドウ</t>
    </rPh>
    <rPh sb="3" eb="5">
      <t>リョキャク</t>
    </rPh>
    <phoneticPr fontId="12"/>
  </si>
  <si>
    <t>船舶/貨物</t>
    <rPh sb="0" eb="2">
      <t>センパク</t>
    </rPh>
    <rPh sb="3" eb="5">
      <t>カモツ</t>
    </rPh>
    <phoneticPr fontId="12"/>
  </si>
  <si>
    <t>セメント製造</t>
    <rPh sb="4" eb="6">
      <t>セイゾウ</t>
    </rPh>
    <phoneticPr fontId="12"/>
  </si>
  <si>
    <t>該当事業所なし(工業統計調査､業界HPなど)</t>
    <rPh sb="0" eb="2">
      <t>ガイトウ</t>
    </rPh>
    <rPh sb="2" eb="5">
      <t>ジギョウショ</t>
    </rPh>
    <rPh sb="8" eb="10">
      <t>コウギョウ</t>
    </rPh>
    <rPh sb="10" eb="12">
      <t>トウケイ</t>
    </rPh>
    <rPh sb="12" eb="14">
      <t>チョウサ</t>
    </rPh>
    <rPh sb="15" eb="17">
      <t>ギョウカイ</t>
    </rPh>
    <phoneticPr fontId="12"/>
  </si>
  <si>
    <t>生石灰製造</t>
    <rPh sb="0" eb="3">
      <t>セイセッカイ</t>
    </rPh>
    <rPh sb="3" eb="5">
      <t>セイゾウ</t>
    </rPh>
    <phoneticPr fontId="12"/>
  </si>
  <si>
    <t>アンモニア､エチレン､カーバイド⇒化学工業でひとくくり</t>
    <rPh sb="17" eb="19">
      <t>カガク</t>
    </rPh>
    <rPh sb="19" eb="21">
      <t>コウギョウ</t>
    </rPh>
    <phoneticPr fontId="12"/>
  </si>
  <si>
    <t>製造品出荷額等(億円)_金属製品製造業</t>
    <phoneticPr fontId="48"/>
  </si>
  <si>
    <t>金属製品製造業</t>
  </si>
  <si>
    <t>金属製品製造業</t>
    <phoneticPr fontId="12"/>
  </si>
  <si>
    <t>製造品出荷額等(億円)_石油製品・石炭製品製造業</t>
    <phoneticPr fontId="48"/>
  </si>
  <si>
    <t>石油製品・石炭製品製造業</t>
  </si>
  <si>
    <t>石油製品・石炭製品製造業</t>
    <phoneticPr fontId="12"/>
  </si>
  <si>
    <t>食料品製造+飲料たばこ飼料製造</t>
    <rPh sb="0" eb="3">
      <t>ショクリョウヒン</t>
    </rPh>
    <rPh sb="3" eb="5">
      <t>セイゾウ</t>
    </rPh>
    <rPh sb="6" eb="8">
      <t>インリョウ</t>
    </rPh>
    <rPh sb="11" eb="13">
      <t>シリョウ</t>
    </rPh>
    <rPh sb="13" eb="15">
      <t>セイゾウ</t>
    </rPh>
    <phoneticPr fontId="12"/>
  </si>
  <si>
    <t>←秘匿につき前年同</t>
    <rPh sb="1" eb="3">
      <t>ヒトク</t>
    </rPh>
    <rPh sb="6" eb="8">
      <t>ゼンネン</t>
    </rPh>
    <rPh sb="8" eb="9">
      <t>ドウ</t>
    </rPh>
    <phoneticPr fontId="3"/>
  </si>
  <si>
    <t>ごみ発電なしで一廃焼却+産廃可燃物</t>
    <rPh sb="2" eb="4">
      <t>ハツデン</t>
    </rPh>
    <rPh sb="7" eb="9">
      <t>イッパイ</t>
    </rPh>
    <rPh sb="9" eb="11">
      <t>ショウキャク</t>
    </rPh>
    <rPh sb="12" eb="14">
      <t>サンパイ</t>
    </rPh>
    <rPh sb="14" eb="17">
      <t>カネンブツ</t>
    </rPh>
    <phoneticPr fontId="12"/>
  </si>
  <si>
    <t>廃棄物の焼却(エネルギー利用を含まない)</t>
    <rPh sb="0" eb="3">
      <t>ハイキブツ</t>
    </rPh>
    <rPh sb="4" eb="6">
      <t>ショウキャク</t>
    </rPh>
    <rPh sb="12" eb="14">
      <t>リヨウ</t>
    </rPh>
    <rPh sb="15" eb="16">
      <t>フク</t>
    </rPh>
    <phoneticPr fontId="12"/>
  </si>
  <si>
    <t>界面活性剤使用量(家庭用+業務用)､県民総生産/GDP 比で代用</t>
    <rPh sb="0" eb="2">
      <t>カイメン</t>
    </rPh>
    <rPh sb="2" eb="5">
      <t>カッセイザイ</t>
    </rPh>
    <rPh sb="5" eb="8">
      <t>シヨウリョウ</t>
    </rPh>
    <rPh sb="9" eb="12">
      <t>カテイヨウ</t>
    </rPh>
    <rPh sb="13" eb="16">
      <t>ギョウムヨウ</t>
    </rPh>
    <phoneticPr fontId="12"/>
  </si>
  <si>
    <t>石油由来界面活性剤の分解</t>
    <phoneticPr fontId="12"/>
  </si>
  <si>
    <t>石油由来界面活性剤の分解</t>
    <rPh sb="0" eb="2">
      <t>セキユ</t>
    </rPh>
    <rPh sb="2" eb="4">
      <t>ユライ</t>
    </rPh>
    <rPh sb="4" eb="6">
      <t>カイメン</t>
    </rPh>
    <rPh sb="6" eb="9">
      <t>カッセイザイ</t>
    </rPh>
    <rPh sb="10" eb="12">
      <t>ブンカイ</t>
    </rPh>
    <phoneticPr fontId="12"/>
  </si>
  <si>
    <t>農地への石灰･尿素施用</t>
    <rPh sb="0" eb="2">
      <t>ノウチ</t>
    </rPh>
    <rPh sb="4" eb="6">
      <t>セッカイ</t>
    </rPh>
    <rPh sb="7" eb="9">
      <t>ニョウソ</t>
    </rPh>
    <rPh sb="9" eb="11">
      <t>セヨウ</t>
    </rPh>
    <phoneticPr fontId="12"/>
  </si>
  <si>
    <t>燃料からの漏出他</t>
    <phoneticPr fontId="12"/>
  </si>
  <si>
    <t>燃料からの漏出他</t>
    <rPh sb="0" eb="2">
      <t>ネンリョウ</t>
    </rPh>
    <rPh sb="5" eb="7">
      <t>ロウシュツ</t>
    </rPh>
    <rPh sb="7" eb="8">
      <t>ホカ</t>
    </rPh>
    <phoneticPr fontId="12"/>
  </si>
  <si>
    <r>
      <t>間接CO</t>
    </r>
    <r>
      <rPr>
        <vertAlign val="subscript"/>
        <sz val="9"/>
        <rFont val="Meiryo UI"/>
        <family val="3"/>
        <charset val="128"/>
      </rPr>
      <t>２</t>
    </r>
    <r>
      <rPr>
        <sz val="11"/>
        <color indexed="10"/>
        <rFont val="ＭＳ Ｐ明朝"/>
        <family val="1"/>
        <charset val="128"/>
      </rPr>
      <t/>
    </r>
    <phoneticPr fontId="3"/>
  </si>
  <si>
    <t>間接CO２</t>
    <rPh sb="0" eb="2">
      <t>カンセツ</t>
    </rPh>
    <phoneticPr fontId="12"/>
  </si>
  <si>
    <t>内容不明につき､県民総生産/GDP 比で代用</t>
    <rPh sb="0" eb="2">
      <t>ナイヨウ</t>
    </rPh>
    <rPh sb="2" eb="4">
      <t>フメイ</t>
    </rPh>
    <phoneticPr fontId="12"/>
  </si>
  <si>
    <t>←暫定で前年同</t>
    <rPh sb="1" eb="3">
      <t>ザンテイ</t>
    </rPh>
    <rPh sb="4" eb="6">
      <t>ゼンネン</t>
    </rPh>
    <rPh sb="6" eb="7">
      <t>ドウ</t>
    </rPh>
    <phoneticPr fontId="3"/>
  </si>
  <si>
    <t>出荷額等_石油製品製造業</t>
    <phoneticPr fontId="12"/>
  </si>
  <si>
    <t>石油製品製造</t>
    <rPh sb="0" eb="2">
      <t>セキユ</t>
    </rPh>
    <rPh sb="2" eb="4">
      <t>セイヒン</t>
    </rPh>
    <rPh sb="4" eb="6">
      <t>セイゾウ</t>
    </rPh>
    <phoneticPr fontId="12"/>
  </si>
  <si>
    <t>燃料油販売量_計</t>
    <rPh sb="0" eb="2">
      <t>ネンリョウ</t>
    </rPh>
    <rPh sb="2" eb="3">
      <t>ユ</t>
    </rPh>
    <phoneticPr fontId="41"/>
  </si>
  <si>
    <t>燃料油販売量  計(千kL)</t>
    <phoneticPr fontId="41"/>
  </si>
  <si>
    <t>燃料油販売</t>
    <rPh sb="0" eb="3">
      <t>ネンリョウアブラ</t>
    </rPh>
    <rPh sb="3" eb="5">
      <t>ハンバイ</t>
    </rPh>
    <phoneticPr fontId="12"/>
  </si>
  <si>
    <t>1m3=44.8MJ=150円</t>
  </si>
  <si>
    <t>1m3=44.8MJ=150円</t>
    <phoneticPr fontId="12"/>
  </si>
  <si>
    <t>燃料油とガスの排出係数の比が0.75程度なので､県/全国 比を加重平均する</t>
  </si>
  <si>
    <t>灯油 1L=36.7MJ</t>
    <rPh sb="0" eb="2">
      <t>トウユ</t>
    </rPh>
    <phoneticPr fontId="12"/>
  </si>
  <si>
    <t>ガソリン 1L=34.6MJ</t>
    <phoneticPr fontId="12"/>
  </si>
  <si>
    <t>石油天然ガス等</t>
  </si>
  <si>
    <t>化学産業</t>
    <rPh sb="0" eb="2">
      <t>カガク</t>
    </rPh>
    <rPh sb="2" eb="4">
      <t>サンギョウ</t>
    </rPh>
    <phoneticPr fontId="12"/>
  </si>
  <si>
    <t>金属の生産</t>
    <rPh sb="0" eb="2">
      <t>キンゾク</t>
    </rPh>
    <rPh sb="3" eb="5">
      <t>セイサン</t>
    </rPh>
    <phoneticPr fontId="12"/>
  </si>
  <si>
    <t>乳用牛_飼養頭数</t>
    <rPh sb="0" eb="3">
      <t>ニュウヨウギュウ</t>
    </rPh>
    <rPh sb="4" eb="6">
      <t>シヨウ</t>
    </rPh>
    <rPh sb="6" eb="8">
      <t>トウスウ</t>
    </rPh>
    <phoneticPr fontId="41"/>
  </si>
  <si>
    <t>肉用牛_飼養頭数</t>
    <rPh sb="0" eb="3">
      <t>ニクヨウギュウ</t>
    </rPh>
    <rPh sb="4" eb="6">
      <t>シヨウ</t>
    </rPh>
    <rPh sb="6" eb="8">
      <t>トウスウ</t>
    </rPh>
    <phoneticPr fontId="41"/>
  </si>
  <si>
    <t>豚_飼養頭数</t>
    <rPh sb="0" eb="1">
      <t>ブタ</t>
    </rPh>
    <rPh sb="2" eb="4">
      <t>シヨウ</t>
    </rPh>
    <rPh sb="4" eb="6">
      <t>トウスウ</t>
    </rPh>
    <phoneticPr fontId="41"/>
  </si>
  <si>
    <t>採卵鶏_飼養羽数(千羽)</t>
    <rPh sb="0" eb="3">
      <t>サイランケイ</t>
    </rPh>
    <rPh sb="4" eb="6">
      <t>シヨウ</t>
    </rPh>
    <rPh sb="6" eb="7">
      <t>ハ</t>
    </rPh>
    <rPh sb="7" eb="8">
      <t>スウ</t>
    </rPh>
    <rPh sb="9" eb="11">
      <t>センバ</t>
    </rPh>
    <phoneticPr fontId="41"/>
  </si>
  <si>
    <t>ブロイラー_飼養羽数(千羽)</t>
    <rPh sb="6" eb="8">
      <t>シヨウ</t>
    </rPh>
    <rPh sb="8" eb="9">
      <t>ハ</t>
    </rPh>
    <rPh sb="9" eb="10">
      <t>スウ</t>
    </rPh>
    <rPh sb="11" eb="13">
      <t>センバ</t>
    </rPh>
    <phoneticPr fontId="41"/>
  </si>
  <si>
    <t>稲作</t>
    <rPh sb="0" eb="2">
      <t>イナサク</t>
    </rPh>
    <phoneticPr fontId="12"/>
  </si>
  <si>
    <t>農作物残渣の野焼き</t>
  </si>
  <si>
    <t>廃棄物の埋立</t>
  </si>
  <si>
    <t>年間処理量(処理施設処理)(KL)</t>
  </si>
  <si>
    <t>し尿処理施設_汲取し尿量(千kL)</t>
    <phoneticPr fontId="12"/>
  </si>
  <si>
    <t>し尿処理施設_浄化槽汚泥量(千kL)</t>
    <phoneticPr fontId="12"/>
  </si>
  <si>
    <t>し尿と浄化槽汚泥の施設処理</t>
    <rPh sb="1" eb="2">
      <t>ニョウ</t>
    </rPh>
    <rPh sb="3" eb="6">
      <t>ジョウカソウ</t>
    </rPh>
    <rPh sb="6" eb="8">
      <t>オデイ</t>
    </rPh>
    <rPh sb="9" eb="11">
      <t>シセツ</t>
    </rPh>
    <rPh sb="11" eb="13">
      <t>ショリ</t>
    </rPh>
    <phoneticPr fontId="12"/>
  </si>
  <si>
    <t>下水道処理区域人口(人)</t>
  </si>
  <si>
    <t>下水道人口(百万人)</t>
    <phoneticPr fontId="48"/>
  </si>
  <si>
    <t>下水道処理</t>
    <rPh sb="0" eb="3">
      <t>ゲスイドウ</t>
    </rPh>
    <rPh sb="3" eb="5">
      <t>ショリ</t>
    </rPh>
    <phoneticPr fontId="12"/>
  </si>
  <si>
    <t>下水道普及率</t>
    <rPh sb="0" eb="3">
      <t>ゲスイドウ</t>
    </rPh>
    <rPh sb="3" eb="5">
      <t>フキュウ</t>
    </rPh>
    <rPh sb="5" eb="6">
      <t>リツ</t>
    </rPh>
    <phoneticPr fontId="48"/>
  </si>
  <si>
    <t>人口(千人･住民基本台帳9/30)</t>
    <phoneticPr fontId="48"/>
  </si>
  <si>
    <t>世帯(千世帯･住民基本台帳9/30)</t>
    <rPh sb="0" eb="2">
      <t>セタイ</t>
    </rPh>
    <rPh sb="4" eb="6">
      <t>セタイ</t>
    </rPh>
    <phoneticPr fontId="48"/>
  </si>
  <si>
    <t>し尿処理と下水道</t>
    <rPh sb="1" eb="2">
      <t>ニョウ</t>
    </rPh>
    <rPh sb="2" eb="4">
      <t>ショリ</t>
    </rPh>
    <rPh sb="5" eb="8">
      <t>ゲスイドウ</t>
    </rPh>
    <phoneticPr fontId="12"/>
  </si>
  <si>
    <t>ごみ直接焼却量(ごみ発電(エネルギー利用)あり､千t)</t>
    <rPh sb="10" eb="12">
      <t>ハツデン</t>
    </rPh>
    <rPh sb="18" eb="20">
      <t>リヨウ</t>
    </rPh>
    <phoneticPr fontId="12"/>
  </si>
  <si>
    <t>廃棄物のエネルギー利用</t>
  </si>
  <si>
    <t>製造品出荷額等_電子部品・デバイス・電子回路製造業(十億円)</t>
    <rPh sb="0" eb="3">
      <t>セイゾウヒン</t>
    </rPh>
    <rPh sb="3" eb="5">
      <t>シュッカ</t>
    </rPh>
    <rPh sb="5" eb="6">
      <t>ガク</t>
    </rPh>
    <rPh sb="6" eb="7">
      <t>トウ</t>
    </rPh>
    <rPh sb="26" eb="29">
      <t>ジュウオクエン</t>
    </rPh>
    <phoneticPr fontId="41"/>
  </si>
  <si>
    <t>製造品出荷額等_電子部品・デバイス・電子回路製造業(十億円)</t>
    <rPh sb="0" eb="3">
      <t>セイゾウヒン</t>
    </rPh>
    <rPh sb="3" eb="5">
      <t>シュッカ</t>
    </rPh>
    <rPh sb="5" eb="6">
      <t>ガク</t>
    </rPh>
    <rPh sb="6" eb="7">
      <t>トウ</t>
    </rPh>
    <rPh sb="26" eb="29">
      <t>ジュウオクエン</t>
    </rPh>
    <phoneticPr fontId="48"/>
  </si>
  <si>
    <t>電子部品・デバイス・電子回路製造</t>
    <phoneticPr fontId="48"/>
  </si>
  <si>
    <t>総人口(国調･推計人口千人･10/1)</t>
    <rPh sb="4" eb="6">
      <t>スイケイ</t>
    </rPh>
    <rPh sb="6" eb="8">
      <t>ジンコウ</t>
    </rPh>
    <rPh sb="8" eb="9">
      <t>セン</t>
    </rPh>
    <phoneticPr fontId="41"/>
  </si>
  <si>
    <t>国内総生産GDP(支出側)_実質暦年</t>
    <rPh sb="14" eb="16">
      <t>ジッシツ</t>
    </rPh>
    <rPh sb="16" eb="18">
      <t>レキネン</t>
    </rPh>
    <phoneticPr fontId="48"/>
  </si>
  <si>
    <t>日本人人口(千人･国調又は推計10/1)</t>
    <rPh sb="0" eb="3">
      <t>ニホンジン</t>
    </rPh>
    <rPh sb="9" eb="11">
      <t>コクチョウ</t>
    </rPh>
    <rPh sb="11" eb="12">
      <t>マタ</t>
    </rPh>
    <rPh sb="13" eb="15">
      <t>スイケイ</t>
    </rPh>
    <phoneticPr fontId="41"/>
  </si>
  <si>
    <t>人口比</t>
    <rPh sb="0" eb="3">
      <t>ジンコウヒ</t>
    </rPh>
    <phoneticPr fontId="48"/>
  </si>
  <si>
    <t>GDP比</t>
    <rPh sb="3" eb="4">
      <t>ヒ</t>
    </rPh>
    <phoneticPr fontId="48"/>
  </si>
  <si>
    <t>出荷額等(億円)_発泡・強化プラスチック製品製造業</t>
    <phoneticPr fontId="48"/>
  </si>
  <si>
    <t>出荷額等(億円)_軟質プラスチック発泡製品製造業(半硬質性を含む)</t>
    <phoneticPr fontId="48"/>
  </si>
  <si>
    <t>出荷額等(億円)_発泡・強化プラスチック製品製造業</t>
    <phoneticPr fontId="48"/>
  </si>
  <si>
    <t>出荷額等(億円)_軟質プラスチック発泡製品製造業(半硬質性を含む)</t>
    <phoneticPr fontId="48"/>
  </si>
  <si>
    <t>発泡剤使用</t>
    <rPh sb="0" eb="2">
      <t>ハッポウ</t>
    </rPh>
    <rPh sb="2" eb="3">
      <t>ザイ</t>
    </rPh>
    <rPh sb="3" eb="5">
      <t>シヨウ</t>
    </rPh>
    <phoneticPr fontId="48"/>
  </si>
  <si>
    <t>電気事業用需要計(百万kWh)</t>
    <rPh sb="9" eb="11">
      <t>ヒャクマン</t>
    </rPh>
    <phoneticPr fontId="48"/>
  </si>
  <si>
    <t>販売電力量合計(百万kwh)</t>
    <phoneticPr fontId="48"/>
  </si>
  <si>
    <t>エアコンの県/全国 比</t>
    <rPh sb="5" eb="6">
      <t>ケン</t>
    </rPh>
    <rPh sb="7" eb="9">
      <t>ゼンコク</t>
    </rPh>
    <rPh sb="10" eb="11">
      <t>ヒ</t>
    </rPh>
    <phoneticPr fontId="48"/>
  </si>
  <si>
    <t>冷蔵庫の県/全国 比</t>
    <rPh sb="0" eb="3">
      <t>レイゾウコ</t>
    </rPh>
    <rPh sb="4" eb="5">
      <t>ケン</t>
    </rPh>
    <rPh sb="6" eb="8">
      <t>ゼンコク</t>
    </rPh>
    <rPh sb="9" eb="10">
      <t>ヒ</t>
    </rPh>
    <phoneticPr fontId="48"/>
  </si>
  <si>
    <t>エアコン冷蔵庫の県全国 比</t>
    <rPh sb="4" eb="7">
      <t>レイゾウコ</t>
    </rPh>
    <rPh sb="8" eb="9">
      <t>ケン</t>
    </rPh>
    <rPh sb="9" eb="11">
      <t>ゼンコク</t>
    </rPh>
    <rPh sb="12" eb="13">
      <t>ヒ</t>
    </rPh>
    <phoneticPr fontId="48"/>
  </si>
  <si>
    <t>ルームエアコン_世帯普及率(％)</t>
    <rPh sb="8" eb="10">
      <t>セタイ</t>
    </rPh>
    <rPh sb="10" eb="12">
      <t>フキュウ</t>
    </rPh>
    <rPh sb="12" eb="13">
      <t>リツ</t>
    </rPh>
    <phoneticPr fontId="48"/>
  </si>
  <si>
    <t>電気冷蔵庫_世帯普及率(％)</t>
    <phoneticPr fontId="48"/>
  </si>
  <si>
    <t>世帯数(日本人)</t>
    <rPh sb="0" eb="3">
      <t>セタイスウ</t>
    </rPh>
    <phoneticPr fontId="48"/>
  </si>
  <si>
    <t>単独世帯数</t>
    <rPh sb="0" eb="2">
      <t>タンドク</t>
    </rPh>
    <rPh sb="2" eb="5">
      <t>セタイスウ</t>
    </rPh>
    <phoneticPr fontId="48"/>
  </si>
  <si>
    <t>2人以上世帯数</t>
    <rPh sb="1" eb="4">
      <t>ニンイジョウ</t>
    </rPh>
    <rPh sb="4" eb="7">
      <t>セタイスウ</t>
    </rPh>
    <phoneticPr fontId="48"/>
  </si>
  <si>
    <t>エアコン推定数</t>
    <rPh sb="4" eb="6">
      <t>スイテイ</t>
    </rPh>
    <rPh sb="6" eb="7">
      <t>スウ</t>
    </rPh>
    <phoneticPr fontId="48"/>
  </si>
  <si>
    <t>販売電力量合計(百万kwh)</t>
    <phoneticPr fontId="48"/>
  </si>
  <si>
    <t>エアコン所有数(台/2人以上千世帯)</t>
    <rPh sb="4" eb="6">
      <t>ショユウ</t>
    </rPh>
    <rPh sb="6" eb="7">
      <t>スウ</t>
    </rPh>
    <rPh sb="8" eb="9">
      <t>ダイ</t>
    </rPh>
    <rPh sb="11" eb="14">
      <t>ニンイジョウ</t>
    </rPh>
    <rPh sb="14" eb="15">
      <t>セン</t>
    </rPh>
    <rPh sb="15" eb="17">
      <t>セタイ</t>
    </rPh>
    <phoneticPr fontId="48"/>
  </si>
  <si>
    <t>H17以降は回帰式による推計値</t>
    <rPh sb="3" eb="5">
      <t>イコウ</t>
    </rPh>
    <rPh sb="6" eb="8">
      <t>カイキ</t>
    </rPh>
    <rPh sb="8" eb="9">
      <t>シキ</t>
    </rPh>
    <rPh sb="12" eb="15">
      <t>スイケイチ</t>
    </rPh>
    <phoneticPr fontId="48"/>
  </si>
  <si>
    <t>B.では計算していないので,A.に(県/全国)比を掛けて県の排出量(活動量x排出係数)を求める</t>
    <rPh sb="28" eb="29">
      <t>ケン</t>
    </rPh>
    <rPh sb="30" eb="32">
      <t>ハイシュツ</t>
    </rPh>
    <rPh sb="32" eb="33">
      <t>リョウ</t>
    </rPh>
    <rPh sb="34" eb="37">
      <t>カツドウリョウ</t>
    </rPh>
    <rPh sb="38" eb="40">
      <t>ハイシュツ</t>
    </rPh>
    <rPh sb="40" eb="42">
      <t>ケイスウ</t>
    </rPh>
    <rPh sb="44" eb="45">
      <t>モト</t>
    </rPh>
    <phoneticPr fontId="3"/>
  </si>
  <si>
    <t>B.では計算していないので,A.に(県/全国)比を掛けて県の排出量(活動量x排出係数)を求める</t>
    <phoneticPr fontId="3"/>
  </si>
  <si>
    <t>B.では計算していないので,A.に(県/全国)比を掛けて県の排出量(活動量x排出係数)を求める</t>
    <phoneticPr fontId="3"/>
  </si>
  <si>
    <t>(1) 排出源別の全国値に対する宮城県の寄与割合(県/全国 比)</t>
    <rPh sb="4" eb="7">
      <t>ハイシュツゲン</t>
    </rPh>
    <rPh sb="7" eb="8">
      <t>ベツ</t>
    </rPh>
    <rPh sb="9" eb="11">
      <t>ゼンコク</t>
    </rPh>
    <rPh sb="11" eb="12">
      <t>チ</t>
    </rPh>
    <rPh sb="13" eb="14">
      <t>タイ</t>
    </rPh>
    <rPh sb="16" eb="19">
      <t>ミヤギケン</t>
    </rPh>
    <rPh sb="20" eb="22">
      <t>キヨ</t>
    </rPh>
    <rPh sb="22" eb="24">
      <t>ワリアイ</t>
    </rPh>
    <rPh sb="25" eb="26">
      <t>ケン</t>
    </rPh>
    <rPh sb="27" eb="29">
      <t>ゼンコク</t>
    </rPh>
    <rPh sb="30" eb="31">
      <t>ヒ</t>
    </rPh>
    <phoneticPr fontId="12"/>
  </si>
  <si>
    <t>(2) エネ庁の県別排出量でカバーされない排出源ごとに排出量を計算 (全国値ｘ県/全国 比､kt)</t>
    <rPh sb="27" eb="29">
      <t>ハイシュツ</t>
    </rPh>
    <rPh sb="29" eb="30">
      <t>リョウ</t>
    </rPh>
    <rPh sb="31" eb="33">
      <t>ケイサン</t>
    </rPh>
    <rPh sb="35" eb="37">
      <t>ゼンコク</t>
    </rPh>
    <rPh sb="37" eb="38">
      <t>チ</t>
    </rPh>
    <rPh sb="39" eb="40">
      <t>ケン</t>
    </rPh>
    <rPh sb="41" eb="42">
      <t>ゼン</t>
    </rPh>
    <rPh sb="42" eb="43">
      <t>クニ</t>
    </rPh>
    <rPh sb="44" eb="45">
      <t>ヒ</t>
    </rPh>
    <phoneticPr fontId="12"/>
  </si>
  <si>
    <t>(3) 排出源別に県と全国の統計値(活動量)を収集し､全国値に対する宮城県の寄与割合(県/全国 比)を求める</t>
    <rPh sb="4" eb="7">
      <t>ハイシュツゲン</t>
    </rPh>
    <rPh sb="7" eb="8">
      <t>ベツ</t>
    </rPh>
    <rPh sb="9" eb="10">
      <t>ケン</t>
    </rPh>
    <rPh sb="11" eb="13">
      <t>ゼンコク</t>
    </rPh>
    <rPh sb="14" eb="16">
      <t>トウケイ</t>
    </rPh>
    <rPh sb="16" eb="17">
      <t>チ</t>
    </rPh>
    <rPh sb="18" eb="21">
      <t>カツドウリョウ</t>
    </rPh>
    <rPh sb="23" eb="25">
      <t>シュウシュウ</t>
    </rPh>
    <rPh sb="27" eb="29">
      <t>ゼンコク</t>
    </rPh>
    <rPh sb="29" eb="30">
      <t>チ</t>
    </rPh>
    <rPh sb="31" eb="32">
      <t>タイ</t>
    </rPh>
    <rPh sb="34" eb="37">
      <t>ミヤギケン</t>
    </rPh>
    <rPh sb="38" eb="40">
      <t>キヨ</t>
    </rPh>
    <rPh sb="40" eb="42">
      <t>ワリアイ</t>
    </rPh>
    <rPh sb="43" eb="44">
      <t>ケン</t>
    </rPh>
    <rPh sb="45" eb="47">
      <t>ゼンコク</t>
    </rPh>
    <rPh sb="48" eb="49">
      <t>ヒ</t>
    </rPh>
    <rPh sb="51" eb="52">
      <t>モト</t>
    </rPh>
    <phoneticPr fontId="12"/>
  </si>
  <si>
    <t>全国の統計値に対する宮城県寄与比(県/全国)をこのシート下部(3)から転記する</t>
    <rPh sb="0" eb="2">
      <t>ゼンコク</t>
    </rPh>
    <rPh sb="3" eb="5">
      <t>トウケイ</t>
    </rPh>
    <rPh sb="5" eb="6">
      <t>チ</t>
    </rPh>
    <rPh sb="7" eb="8">
      <t>タイ</t>
    </rPh>
    <rPh sb="10" eb="13">
      <t>ミヤギケン</t>
    </rPh>
    <rPh sb="13" eb="15">
      <t>キヨ</t>
    </rPh>
    <rPh sb="15" eb="16">
      <t>ヒ</t>
    </rPh>
    <rPh sb="17" eb="18">
      <t>ケン</t>
    </rPh>
    <rPh sb="19" eb="21">
      <t>ゼンコク</t>
    </rPh>
    <rPh sb="28" eb="30">
      <t>カブ</t>
    </rPh>
    <rPh sb="35" eb="37">
      <t>テンキ</t>
    </rPh>
    <phoneticPr fontId="12"/>
  </si>
  <si>
    <t>(2) 排出源別に県と全国の統計値(活動量)を収集し､全国値に対する宮城県の寄与割合(県/全国 比)を求める</t>
    <rPh sb="4" eb="7">
      <t>ハイシュツゲン</t>
    </rPh>
    <rPh sb="7" eb="8">
      <t>ベツ</t>
    </rPh>
    <rPh sb="9" eb="10">
      <t>ケン</t>
    </rPh>
    <rPh sb="11" eb="13">
      <t>ゼンコク</t>
    </rPh>
    <rPh sb="14" eb="16">
      <t>トウケイ</t>
    </rPh>
    <rPh sb="16" eb="17">
      <t>チ</t>
    </rPh>
    <rPh sb="18" eb="21">
      <t>カツドウリョウ</t>
    </rPh>
    <rPh sb="23" eb="25">
      <t>シュウシュウ</t>
    </rPh>
    <rPh sb="27" eb="29">
      <t>ゼンコク</t>
    </rPh>
    <rPh sb="29" eb="30">
      <t>チ</t>
    </rPh>
    <rPh sb="31" eb="32">
      <t>タイ</t>
    </rPh>
    <rPh sb="34" eb="37">
      <t>ミヤギケン</t>
    </rPh>
    <rPh sb="38" eb="40">
      <t>キヨ</t>
    </rPh>
    <rPh sb="40" eb="42">
      <t>ワリアイ</t>
    </rPh>
    <rPh sb="43" eb="44">
      <t>ケン</t>
    </rPh>
    <rPh sb="45" eb="47">
      <t>ゼンコク</t>
    </rPh>
    <rPh sb="48" eb="49">
      <t>ヒ</t>
    </rPh>
    <rPh sb="51" eb="52">
      <t>モト</t>
    </rPh>
    <phoneticPr fontId="12"/>
  </si>
  <si>
    <t>全国値は別シート"国環研90~15"を参照し､上表(1)の比を掛けて､この表を完成する</t>
    <rPh sb="0" eb="2">
      <t>ゼンコク</t>
    </rPh>
    <rPh sb="2" eb="3">
      <t>チ</t>
    </rPh>
    <rPh sb="4" eb="5">
      <t>ベツ</t>
    </rPh>
    <rPh sb="19" eb="21">
      <t>サンショウ</t>
    </rPh>
    <rPh sb="23" eb="25">
      <t>ジョウヒョウ</t>
    </rPh>
    <rPh sb="29" eb="30">
      <t>ヒ</t>
    </rPh>
    <rPh sb="31" eb="32">
      <t>カ</t>
    </rPh>
    <rPh sb="37" eb="38">
      <t>ヒョウ</t>
    </rPh>
    <rPh sb="39" eb="41">
      <t>カンセイ</t>
    </rPh>
    <phoneticPr fontId="3"/>
  </si>
  <si>
    <t>全国の統計値に対する宮城県寄与比(県/全国)をこのシート下部(2)から転記する</t>
    <rPh sb="0" eb="2">
      <t>ゼンコク</t>
    </rPh>
    <rPh sb="3" eb="5">
      <t>トウケイ</t>
    </rPh>
    <rPh sb="5" eb="6">
      <t>チ</t>
    </rPh>
    <rPh sb="7" eb="8">
      <t>タイ</t>
    </rPh>
    <rPh sb="10" eb="13">
      <t>ミヤギケン</t>
    </rPh>
    <rPh sb="13" eb="15">
      <t>キヨ</t>
    </rPh>
    <rPh sb="15" eb="16">
      <t>ヒ</t>
    </rPh>
    <rPh sb="17" eb="18">
      <t>ケン</t>
    </rPh>
    <rPh sb="19" eb="21">
      <t>ゼンコク</t>
    </rPh>
    <rPh sb="28" eb="30">
      <t>カブ</t>
    </rPh>
    <rPh sb="35" eb="37">
      <t>テンキ</t>
    </rPh>
    <phoneticPr fontId="12"/>
  </si>
  <si>
    <t>シート”エバ総計90~14”と下記の(2)表から転記してこの表を完成する｡ CO2以外の温室効果ガスの排出量は､別シート"CO2換算ガス"で計算</t>
    <rPh sb="6" eb="8">
      <t>ソウケイ</t>
    </rPh>
    <rPh sb="15" eb="17">
      <t>カキ</t>
    </rPh>
    <rPh sb="21" eb="22">
      <t>ヒョウ</t>
    </rPh>
    <rPh sb="24" eb="26">
      <t>テンキ</t>
    </rPh>
    <rPh sb="32" eb="34">
      <t>カンセイ</t>
    </rPh>
    <rPh sb="41" eb="43">
      <t>イガイ</t>
    </rPh>
    <rPh sb="44" eb="46">
      <t>オンシツ</t>
    </rPh>
    <rPh sb="46" eb="48">
      <t>コウカ</t>
    </rPh>
    <rPh sb="51" eb="53">
      <t>ハイシュツ</t>
    </rPh>
    <rPh sb="53" eb="54">
      <t>リョウ</t>
    </rPh>
    <rPh sb="56" eb="57">
      <t>ベツ</t>
    </rPh>
    <rPh sb="64" eb="66">
      <t>カンサン</t>
    </rPh>
    <rPh sb="70" eb="72">
      <t>ケイサン</t>
    </rPh>
    <phoneticPr fontId="12"/>
  </si>
  <si>
    <t xml:space="preserve">シート”国環研90~15”に下表(2)を掛けて､この表を完成する｡ </t>
    <rPh sb="4" eb="7">
      <t>コッカンケン</t>
    </rPh>
    <rPh sb="14" eb="16">
      <t>カヒョウ</t>
    </rPh>
    <rPh sb="20" eb="21">
      <t>カ</t>
    </rPh>
    <rPh sb="28" eb="30">
      <t>カンセイ</t>
    </rPh>
    <phoneticPr fontId="12"/>
  </si>
  <si>
    <t>(1) 全国の部門別排出量　[Mt CO2]</t>
    <rPh sb="4" eb="6">
      <t>ゼンコク</t>
    </rPh>
    <rPh sb="7" eb="9">
      <t>ブモン</t>
    </rPh>
    <rPh sb="9" eb="10">
      <t>ベツ</t>
    </rPh>
    <phoneticPr fontId="3"/>
  </si>
  <si>
    <t>国立環境研究所　地球温暖化イベントリオフィス</t>
    <rPh sb="0" eb="2">
      <t>コクリツ</t>
    </rPh>
    <rPh sb="2" eb="4">
      <t>カンキョウ</t>
    </rPh>
    <rPh sb="4" eb="7">
      <t>ケンキュウショ</t>
    </rPh>
    <rPh sb="8" eb="10">
      <t>チキュウ</t>
    </rPh>
    <rPh sb="10" eb="13">
      <t>オンダンカ</t>
    </rPh>
    <phoneticPr fontId="3"/>
  </si>
  <si>
    <t>(7) 温室効果ガス排出量(全国)</t>
    <phoneticPr fontId="3"/>
  </si>
  <si>
    <r>
      <t>■燃料種別内訳　[kg-CO</t>
    </r>
    <r>
      <rPr>
        <vertAlign val="subscript"/>
        <sz val="11"/>
        <rFont val="Meiryo UI"/>
        <family val="3"/>
        <charset val="128"/>
      </rPr>
      <t>2</t>
    </r>
    <r>
      <rPr>
        <sz val="11"/>
        <rFont val="Meiryo UI"/>
        <family val="3"/>
        <charset val="128"/>
      </rPr>
      <t>/人]</t>
    </r>
    <rPh sb="1" eb="3">
      <t>ネンリョウ</t>
    </rPh>
    <rPh sb="3" eb="5">
      <t>シュベツ</t>
    </rPh>
    <rPh sb="5" eb="7">
      <t>ウチワケ</t>
    </rPh>
    <phoneticPr fontId="11"/>
  </si>
  <si>
    <t>■用途別排出量　[kg-CO2/人]</t>
    <phoneticPr fontId="11"/>
  </si>
  <si>
    <t>(参考) 一人あたりCO2排出量</t>
    <rPh sb="1" eb="3">
      <t>サンコウ</t>
    </rPh>
    <phoneticPr fontId="3"/>
  </si>
  <si>
    <t>(参考) 家庭におけるCO2排出量(世帯あたり)</t>
    <phoneticPr fontId="3"/>
  </si>
  <si>
    <t>(参考) 家庭におけるCO2排出量(一人あたり)</t>
    <phoneticPr fontId="3"/>
  </si>
  <si>
    <t>エネルギー起源_小計</t>
    <rPh sb="5" eb="7">
      <t>キゲン</t>
    </rPh>
    <rPh sb="8" eb="10">
      <t>ショウケイ</t>
    </rPh>
    <phoneticPr fontId="3"/>
  </si>
  <si>
    <t>非エネルギー起源_小計</t>
    <rPh sb="0" eb="1">
      <t>ヒ</t>
    </rPh>
    <rPh sb="6" eb="8">
      <t>キゲン</t>
    </rPh>
    <rPh sb="9" eb="11">
      <t>ショウケイ</t>
    </rPh>
    <phoneticPr fontId="3"/>
  </si>
  <si>
    <t>二酸化炭素以外の温室ガス_小計</t>
    <rPh sb="0" eb="3">
      <t>ニサンカ</t>
    </rPh>
    <rPh sb="3" eb="5">
      <t>タンソ</t>
    </rPh>
    <rPh sb="5" eb="7">
      <t>イガイ</t>
    </rPh>
    <rPh sb="8" eb="10">
      <t>オンシツ</t>
    </rPh>
    <rPh sb="13" eb="15">
      <t>ショウケイ</t>
    </rPh>
    <phoneticPr fontId="12"/>
  </si>
  <si>
    <t>非エネルギー起源のCO2排出量</t>
    <rPh sb="0" eb="1">
      <t>ヒ</t>
    </rPh>
    <phoneticPr fontId="3"/>
  </si>
  <si>
    <t>排出源区分</t>
    <rPh sb="0" eb="3">
      <t>ハイシュツゲン</t>
    </rPh>
    <rPh sb="3" eb="5">
      <t>クブン</t>
    </rPh>
    <phoneticPr fontId="3"/>
  </si>
  <si>
    <t>宮城県内の温室効果ガス排出量の経年推移</t>
    <rPh sb="15" eb="17">
      <t>ケイネン</t>
    </rPh>
    <rPh sb="17" eb="19">
      <t>スイイ</t>
    </rPh>
    <phoneticPr fontId="3"/>
  </si>
  <si>
    <t>国環研の ファイル 『L5-7gas_2017_gioweb_J1.2.xisx』 の Sheet3 (1.Total)様式</t>
    <rPh sb="0" eb="3">
      <t>コッカンケン</t>
    </rPh>
    <rPh sb="60" eb="62">
      <t>ヨウシキ</t>
    </rPh>
    <phoneticPr fontId="3"/>
  </si>
  <si>
    <t>国環研の ファイル 『L5-7gas_2017_gioweb_J1.2.xisx』 の Sheet12(10.CH4_detail)様式</t>
    <rPh sb="0" eb="3">
      <t>コッカンケン</t>
    </rPh>
    <rPh sb="66" eb="68">
      <t>ヨウシキ</t>
    </rPh>
    <phoneticPr fontId="3"/>
  </si>
  <si>
    <t>国環研の ファイル 『L5-7gas_2017_gioweb_J1.2.xisx』 の Sheet14 (12.N2O_detail)様式</t>
    <rPh sb="0" eb="3">
      <t>コッカンケン</t>
    </rPh>
    <rPh sb="67" eb="69">
      <t>ヨウシキ</t>
    </rPh>
    <phoneticPr fontId="3"/>
  </si>
  <si>
    <t>国環研の ファイル 『L5-7gas_2017_gioweb_J1.2.xisx』 の Sheet15 (13.F-gas)様式</t>
    <rPh sb="0" eb="3">
      <t>コッカンケン</t>
    </rPh>
    <rPh sb="62" eb="64">
      <t>ヨウシキ</t>
    </rPh>
    <phoneticPr fontId="3"/>
  </si>
  <si>
    <t>F-gas(HFCs, PFCs, SF6、NF3)排出量</t>
    <phoneticPr fontId="2"/>
  </si>
  <si>
    <t>シート”まとめ”に戻る</t>
    <rPh sb="9" eb="10">
      <t>モド</t>
    </rPh>
    <phoneticPr fontId="3"/>
  </si>
  <si>
    <r>
      <t>一酸化二窒素(N</t>
    </r>
    <r>
      <rPr>
        <vertAlign val="subscript"/>
        <sz val="9"/>
        <rFont val="Meiryo UI"/>
        <family val="3"/>
        <charset val="128"/>
      </rPr>
      <t>2</t>
    </r>
    <r>
      <rPr>
        <sz val="9"/>
        <rFont val="Meiryo UI"/>
        <family val="3"/>
        <charset val="128"/>
      </rPr>
      <t>O)</t>
    </r>
    <rPh sb="0" eb="6">
      <t>ン２オ</t>
    </rPh>
    <phoneticPr fontId="3"/>
  </si>
  <si>
    <t>非エネルギー起源*</t>
    <rPh sb="0" eb="1">
      <t>ヒ</t>
    </rPh>
    <rPh sb="6" eb="8">
      <t>キゲン</t>
    </rPh>
    <phoneticPr fontId="12"/>
  </si>
  <si>
    <t>CO2(エネ起源)</t>
    <rPh sb="6" eb="8">
      <t>キゲン</t>
    </rPh>
    <phoneticPr fontId="3"/>
  </si>
  <si>
    <t>CO2(非エネ起源)</t>
    <rPh sb="4" eb="5">
      <t>ヒ</t>
    </rPh>
    <rPh sb="7" eb="9">
      <t>キゲン</t>
    </rPh>
    <phoneticPr fontId="3"/>
  </si>
  <si>
    <t>一酸化二窒素</t>
    <rPh sb="0" eb="3">
      <t>イッサンカ</t>
    </rPh>
    <rPh sb="3" eb="4">
      <t>２</t>
    </rPh>
    <rPh sb="4" eb="6">
      <t>チッソ</t>
    </rPh>
    <phoneticPr fontId="3"/>
  </si>
  <si>
    <t>HFCs</t>
    <phoneticPr fontId="3"/>
  </si>
  <si>
    <t>PFCs</t>
    <phoneticPr fontId="3"/>
  </si>
  <si>
    <t>六フッ化硫黄</t>
    <rPh sb="0" eb="1">
      <t>ロク</t>
    </rPh>
    <rPh sb="3" eb="4">
      <t>カ</t>
    </rPh>
    <rPh sb="4" eb="6">
      <t>イオウ</t>
    </rPh>
    <phoneticPr fontId="3"/>
  </si>
  <si>
    <t>三フッ化窒素</t>
    <rPh sb="0" eb="1">
      <t>サン</t>
    </rPh>
    <rPh sb="3" eb="4">
      <t>カ</t>
    </rPh>
    <rPh sb="4" eb="6">
      <t>チッソ</t>
    </rPh>
    <phoneticPr fontId="3"/>
  </si>
  <si>
    <t>CO2(エネ起源)</t>
    <rPh sb="6" eb="8">
      <t>キゲン</t>
    </rPh>
    <phoneticPr fontId="3"/>
  </si>
  <si>
    <t>CO2(非エネ起源)</t>
    <rPh sb="4" eb="5">
      <t>ヒ</t>
    </rPh>
    <rPh sb="7" eb="9">
      <t>キゲン</t>
    </rPh>
    <phoneticPr fontId="3"/>
  </si>
  <si>
    <r>
      <t>■排出量　[千トンCO</t>
    </r>
    <r>
      <rPr>
        <vertAlign val="subscript"/>
        <sz val="9"/>
        <rFont val="Meiryo UI"/>
        <family val="3"/>
        <charset val="128"/>
      </rPr>
      <t>2</t>
    </r>
    <r>
      <rPr>
        <sz val="9"/>
        <rFont val="Meiryo UI"/>
        <family val="3"/>
        <charset val="128"/>
      </rPr>
      <t>換算]</t>
    </r>
    <rPh sb="6" eb="7">
      <t>セン</t>
    </rPh>
    <phoneticPr fontId="12"/>
  </si>
  <si>
    <t>このシート上端に戻る</t>
    <rPh sb="5" eb="7">
      <t>ジョウタン</t>
    </rPh>
    <rPh sb="8" eb="9">
      <t>モド</t>
    </rPh>
    <phoneticPr fontId="3"/>
  </si>
  <si>
    <t>国環研の全国値x県/全国 比</t>
    <rPh sb="4" eb="6">
      <t>ゼンコク</t>
    </rPh>
    <rPh sb="6" eb="7">
      <t>チ</t>
    </rPh>
    <phoneticPr fontId="12"/>
  </si>
  <si>
    <t>県内発電所の所内率の実績値按分(環境関連指標統計経年.xlsxのシート"発電需要電")</t>
    <rPh sb="0" eb="2">
      <t>ケンナイ</t>
    </rPh>
    <rPh sb="2" eb="4">
      <t>ハツデン</t>
    </rPh>
    <rPh sb="4" eb="5">
      <t>ショ</t>
    </rPh>
    <rPh sb="6" eb="8">
      <t>ショナイ</t>
    </rPh>
    <rPh sb="8" eb="9">
      <t>リツ</t>
    </rPh>
    <rPh sb="10" eb="13">
      <t>ジッセキチ</t>
    </rPh>
    <rPh sb="13" eb="15">
      <t>アンブン</t>
    </rPh>
    <rPh sb="16" eb="18">
      <t>カンキョウ</t>
    </rPh>
    <rPh sb="18" eb="20">
      <t>カンレン</t>
    </rPh>
    <rPh sb="20" eb="22">
      <t>シヒョウ</t>
    </rPh>
    <rPh sb="22" eb="24">
      <t>トウケイ</t>
    </rPh>
    <rPh sb="24" eb="26">
      <t>ケイネン</t>
    </rPh>
    <rPh sb="36" eb="38">
      <t>ハツデン</t>
    </rPh>
    <rPh sb="38" eb="40">
      <t>ジュヨウ</t>
    </rPh>
    <rPh sb="40" eb="41">
      <t>デン</t>
    </rPh>
    <phoneticPr fontId="12"/>
  </si>
  <si>
    <t>県内発電所の所内率の実績値積上げ(県/全国 比を用いない)⇒別ファイル"環境関連指標統計経年.xlsx"のシート"電力需要電"参照</t>
    <rPh sb="0" eb="2">
      <t>ケンナイ</t>
    </rPh>
    <rPh sb="2" eb="4">
      <t>ハツデン</t>
    </rPh>
    <rPh sb="4" eb="5">
      <t>ショ</t>
    </rPh>
    <rPh sb="6" eb="8">
      <t>ショナイ</t>
    </rPh>
    <rPh sb="8" eb="9">
      <t>リツ</t>
    </rPh>
    <rPh sb="10" eb="13">
      <t>ジッセキチ</t>
    </rPh>
    <rPh sb="13" eb="15">
      <t>ツミア</t>
    </rPh>
    <rPh sb="17" eb="18">
      <t>ケン</t>
    </rPh>
    <rPh sb="19" eb="21">
      <t>ゼンコク</t>
    </rPh>
    <rPh sb="22" eb="23">
      <t>ヒ</t>
    </rPh>
    <rPh sb="24" eb="25">
      <t>モチ</t>
    </rPh>
    <rPh sb="30" eb="31">
      <t>ベツ</t>
    </rPh>
    <rPh sb="36" eb="38">
      <t>カンキョウ</t>
    </rPh>
    <rPh sb="38" eb="40">
      <t>カンレン</t>
    </rPh>
    <rPh sb="40" eb="42">
      <t>シヒョウ</t>
    </rPh>
    <rPh sb="42" eb="44">
      <t>トウケイ</t>
    </rPh>
    <rPh sb="44" eb="46">
      <t>ケイネン</t>
    </rPh>
    <rPh sb="57" eb="59">
      <t>デンリョク</t>
    </rPh>
    <rPh sb="59" eb="61">
      <t>ジュヨウ</t>
    </rPh>
    <rPh sb="61" eb="62">
      <t>デン</t>
    </rPh>
    <rPh sb="63" eb="65">
      <t>サンショウ</t>
    </rPh>
    <phoneticPr fontId="12"/>
  </si>
  <si>
    <t>県内総生産(実質_十億円)</t>
    <rPh sb="0" eb="2">
      <t>ケンナイ</t>
    </rPh>
    <rPh sb="2" eb="5">
      <t>ソウセイサン</t>
    </rPh>
    <rPh sb="6" eb="8">
      <t>ジッシツ</t>
    </rPh>
    <phoneticPr fontId="48"/>
  </si>
  <si>
    <t>(2) 全国の部門別CO2排出量【電気・熱配分後】(簡約表)</t>
    <phoneticPr fontId="3"/>
  </si>
  <si>
    <r>
      <t>(3) 全国の部門別CO</t>
    </r>
    <r>
      <rPr>
        <b/>
        <vertAlign val="subscript"/>
        <sz val="12"/>
        <rFont val="Meiryo UI"/>
        <family val="3"/>
        <charset val="128"/>
      </rPr>
      <t>2</t>
    </r>
    <r>
      <rPr>
        <b/>
        <sz val="12"/>
        <rFont val="Meiryo UI"/>
        <family val="3"/>
        <charset val="128"/>
      </rPr>
      <t>排出量【電気・熱配分後】（詳細表）</t>
    </r>
    <phoneticPr fontId="3"/>
  </si>
  <si>
    <t>(4) 全国のCH4排出量(詳細表)</t>
    <rPh sb="4" eb="6">
      <t>ゼンコク</t>
    </rPh>
    <phoneticPr fontId="3"/>
  </si>
  <si>
    <t>(5) 全国のN2O排出量(詳細表)</t>
    <phoneticPr fontId="3"/>
  </si>
  <si>
    <t>(6) 全国のF-gas(HFCs, PFCs, SF6、NF3)排出量</t>
    <phoneticPr fontId="3"/>
  </si>
  <si>
    <t>県内総生産(実質_十億円)</t>
    <rPh sb="0" eb="2">
      <t>ケンナイ</t>
    </rPh>
    <rPh sb="2" eb="5">
      <t>ソウセイサン</t>
    </rPh>
    <rPh sb="6" eb="8">
      <t>ジッシツ</t>
    </rPh>
    <phoneticPr fontId="47"/>
  </si>
  <si>
    <t>国環研の ファイルA の Sheet6 (3.Allocated_CO2-Sector(detail))</t>
    <rPh sb="0" eb="3">
      <t>コッカンケン</t>
    </rPh>
    <phoneticPr fontId="3"/>
  </si>
  <si>
    <t>国環研の ファイル A の Sheet5 (3.Allocated_CO2-Sector)</t>
    <rPh sb="0" eb="3">
      <t>コッカンケン</t>
    </rPh>
    <phoneticPr fontId="3"/>
  </si>
  <si>
    <t>　全国の排出量を積上げ計算､なければ按分計算？「温室効果ガス総排出量算定方法ガイドライン」に基づき、独自の方法で排出源別の統計データ(活動量)を集め､排出係数を掛けて排出量を積算している？各都道府県別の数値は公表されてない(按分計算自体が行われていない？)</t>
    <rPh sb="1" eb="3">
      <t>ゼンコク</t>
    </rPh>
    <rPh sb="4" eb="6">
      <t>ハイシュツ</t>
    </rPh>
    <rPh sb="6" eb="7">
      <t>リョウ</t>
    </rPh>
    <rPh sb="8" eb="10">
      <t>ツミア</t>
    </rPh>
    <rPh sb="11" eb="13">
      <t>ケイサン</t>
    </rPh>
    <rPh sb="18" eb="20">
      <t>アンブン</t>
    </rPh>
    <rPh sb="20" eb="22">
      <t>ケイサン</t>
    </rPh>
    <phoneticPr fontId="3"/>
  </si>
  <si>
    <t>　A.とB.の2つの公表データを利用加工して排出量を求めれば、作業量の縮小が期待される。B.でカバーされる排出源はそのまま利用､それ以外は原則､国環研の全国値(A.)に宮城県の構成比を掛けて求める。</t>
    <rPh sb="22" eb="24">
      <t>ハイシュツ</t>
    </rPh>
    <rPh sb="24" eb="25">
      <t>リョウ</t>
    </rPh>
    <rPh sb="26" eb="27">
      <t>モト</t>
    </rPh>
    <phoneticPr fontId="3"/>
  </si>
  <si>
    <t>　A.の表様式を利用し､CO2を直接排出する場合(シート"CO2直排")とCO2以外のガス(シート"CO2換算ガス")に分けて計算する｡</t>
    <rPh sb="8" eb="10">
      <t>リヨウ</t>
    </rPh>
    <rPh sb="16" eb="18">
      <t>チョクセツ</t>
    </rPh>
    <rPh sb="18" eb="20">
      <t>ハイシュツ</t>
    </rPh>
    <rPh sb="22" eb="24">
      <t>バアイ</t>
    </rPh>
    <rPh sb="40" eb="42">
      <t>イガイ</t>
    </rPh>
    <rPh sb="53" eb="55">
      <t>カンサン</t>
    </rPh>
    <rPh sb="60" eb="61">
      <t>ワ</t>
    </rPh>
    <phoneticPr fontId="3"/>
  </si>
  <si>
    <t>　エネルギー消費統計から各県分を按分算出､詳しくは､「都道府県別エネルギー消費統計の推計方法とその変更について」(H28.12 資源エネルギー庁)とホームページ参照</t>
    <rPh sb="21" eb="22">
      <t>クワ</t>
    </rPh>
    <phoneticPr fontId="3"/>
  </si>
  <si>
    <t>　資源エネルギー庁の「都道府県別エネルギー消費統計」からDLした『04miyagi.xls』ファイルのSheet40(総計)/総合計/帰属消費･排出量 &lt; ｴﾈﾙｷﾞｰﾊﾞﾗﾝｽ表 / 炭素単位表 &gt;</t>
    <phoneticPr fontId="3"/>
  </si>
  <si>
    <t>エネ庁の運輸/旅客/乗用車の該当セル転記</t>
    <rPh sb="2" eb="3">
      <t>チョウ</t>
    </rPh>
    <rPh sb="4" eb="6">
      <t>ウンユ</t>
    </rPh>
    <rPh sb="7" eb="9">
      <t>リョキャク</t>
    </rPh>
    <rPh sb="10" eb="13">
      <t>ジョウヨウシャ</t>
    </rPh>
    <rPh sb="14" eb="16">
      <t>ガイトウ</t>
    </rPh>
    <rPh sb="18" eb="20">
      <t>テンキ</t>
    </rPh>
    <phoneticPr fontId="12"/>
  </si>
  <si>
    <t>エネ転換部門</t>
    <rPh sb="2" eb="4">
      <t>テンカン</t>
    </rPh>
    <rPh sb="4" eb="6">
      <t>ブモン</t>
    </rPh>
    <phoneticPr fontId="3"/>
  </si>
  <si>
    <t>他(農業・間接CO2等)</t>
    <rPh sb="0" eb="1">
      <t>タ</t>
    </rPh>
    <rPh sb="2" eb="4">
      <t>ノウギョウ</t>
    </rPh>
    <rPh sb="5" eb="7">
      <t>カンセツ</t>
    </rPh>
    <rPh sb="10" eb="11">
      <t>トウ</t>
    </rPh>
    <phoneticPr fontId="3"/>
  </si>
  <si>
    <t>一酸化二窒素</t>
    <rPh sb="0" eb="6">
      <t>ン２オ</t>
    </rPh>
    <phoneticPr fontId="3"/>
  </si>
  <si>
    <t>メタン</t>
    <phoneticPr fontId="12"/>
  </si>
  <si>
    <t>HFCs</t>
    <phoneticPr fontId="12"/>
  </si>
  <si>
    <t>PFCs</t>
    <phoneticPr fontId="12"/>
  </si>
  <si>
    <t>SF6</t>
    <phoneticPr fontId="12"/>
  </si>
  <si>
    <t>NF3</t>
    <phoneticPr fontId="12"/>
  </si>
  <si>
    <t>エネ起源</t>
    <rPh sb="2" eb="4">
      <t>キゲン</t>
    </rPh>
    <phoneticPr fontId="12"/>
  </si>
  <si>
    <t>非エネ起源</t>
    <rPh sb="0" eb="1">
      <t>ヒ</t>
    </rPh>
    <rPh sb="3" eb="5">
      <t>キゲン</t>
    </rPh>
    <phoneticPr fontId="12"/>
  </si>
  <si>
    <t xml:space="preserve">部門別の二酸化炭素の排出量における排出区分(部門)について  </t>
  </si>
  <si>
    <t xml:space="preserve">環境省　平成27年4月  </t>
    <rPh sb="0" eb="3">
      <t>カンキョウショウ</t>
    </rPh>
    <phoneticPr fontId="2"/>
  </si>
  <si>
    <t>http://www.env.go.jp/earth/ondanka/ghg/index.html</t>
    <phoneticPr fontId="2"/>
  </si>
  <si>
    <t xml:space="preserve">＜エネルギー起源の二酸化炭素＞ </t>
    <phoneticPr fontId="2"/>
  </si>
  <si>
    <t xml:space="preserve">　エネルギー起源の二酸化炭素の排出量における排出区分については､ 「総合エネルギー統計」 (資源エネルギー庁長官官房総合政策課編)の区分に準拠している。各部門の排出量は､発電所等における発電及び熱発生に伴う二酸化炭素排出量を各最終消費部門に配分した量である。  </t>
    <phoneticPr fontId="2"/>
  </si>
  <si>
    <t>http://www.enecho.meti.go.jp/statistics/total_energy/</t>
    <phoneticPr fontId="2"/>
  </si>
  <si>
    <t xml:space="preserve">○ 産業部門(総合エネルギー統計の「農林水産鉱建設」部門及び「製造業」部門に対応) </t>
  </si>
  <si>
    <t xml:space="preserve">製造業(工場。本社ビルも含む。)､農林水産業､鉱業､建設業におけるエネルギー消費 に伴う排出。 第３次産業は含まれない。  </t>
  </si>
  <si>
    <t xml:space="preserve">○ 運輸部門(総合エネルギー統計の「運輸」部門に対応) </t>
  </si>
  <si>
    <t xml:space="preserve">自動車､船舶､航空機､鉄道におけるエネルギー消費に伴う排出。 自動車は､自家用のものも含む。  </t>
  </si>
  <si>
    <t xml:space="preserve">○ 業務その他部門(総合エネルギー統計の「業務他(第三次産業) 」部門に対応) </t>
  </si>
  <si>
    <t xml:space="preserve">事務所・ビル､商業・サービス業施設のほか､他のいずれの最終エネルギー消費部門にも帰属しないエネルギー消費に伴う排出。  </t>
    <phoneticPr fontId="2"/>
  </si>
  <si>
    <t xml:space="preserve">○ 家庭部門(総合エネルギー統計の「家庭」部門に対応) </t>
  </si>
  <si>
    <t xml:space="preserve">家庭におけるエネルギー消費に伴う排出。 自家用自動車からの排出は､運輸部門で計上。  </t>
  </si>
  <si>
    <t xml:space="preserve">○ エネルギー転換部門(総合エネルギー統計の「エネルギー転換」部門に対応) </t>
  </si>
  <si>
    <t xml:space="preserve">発電所や石油製品製造業等における自家消費分及び送配電ロス等に伴う排出。 自家用発電や自家用蒸気発生は当部門に含まない。 (→それぞれの部門で計上。) なお､発電所等では燃料使用に伴い二酸化炭素を排出しているが､実際に電力等を消費した各最終消費部門へ相当する排出量を配分している。  </t>
    <phoneticPr fontId="2"/>
  </si>
  <si>
    <t xml:space="preserve">＜非エネルギー起源の二酸化炭素＞  </t>
  </si>
  <si>
    <t>○ 工業プロセス及び製品の使用部門</t>
    <phoneticPr fontId="2"/>
  </si>
  <si>
    <t xml:space="preserve"> セメント製造工程における石灰石の焼成による排出等､工業材料の化学変化に伴う排出。  </t>
  </si>
  <si>
    <t>○ 廃棄物部門</t>
    <phoneticPr fontId="2"/>
  </si>
  <si>
    <t xml:space="preserve"> 廃棄物焼却場における化石燃料由来のプラスチック､廃油の焼却等に伴う排出。  </t>
  </si>
  <si>
    <t>○ その他</t>
    <phoneticPr fontId="2"/>
  </si>
  <si>
    <t xml:space="preserve"> 農地への石灰施用､尿素施肥に伴う排出(農業部門)､石油及び天然ガスの生産､輸送等における漏出に伴う排出(燃料の漏出部門)等。 </t>
    <phoneticPr fontId="2"/>
  </si>
  <si>
    <t>都道府県別エネルギー消費統計</t>
    <phoneticPr fontId="2"/>
  </si>
  <si>
    <t>http://www.enecho.meti.go.jp/statistics/total_energy/</t>
    <phoneticPr fontId="2"/>
  </si>
  <si>
    <t>経産省 資源エネルギー庁</t>
    <rPh sb="0" eb="3">
      <t>ケイサンショウ</t>
    </rPh>
    <rPh sb="4" eb="6">
      <t>シゲン</t>
    </rPh>
    <rPh sb="11" eb="12">
      <t>チョウ</t>
    </rPh>
    <phoneticPr fontId="2"/>
  </si>
  <si>
    <t>各種統計情報(需給関連)/エネルギー消費統計</t>
    <phoneticPr fontId="2"/>
  </si>
  <si>
    <t>http://www.enecho.meti.go.jp/statistics/energy_consumption/ec002/</t>
    <phoneticPr fontId="2"/>
  </si>
  <si>
    <t>統計の目的</t>
  </si>
  <si>
    <t>　地球温暖化対策法第3条において､地方公共団体による温室効果ガス排出抑制等のための施策を支援すべきことが国の責務とうたわれており､地方公共団体のうち都道府県におけるエネルギー消費の実態を把握し､都道府県における温室効果ガス対策の実行計画等を作成する上での参考資料に資するため。</t>
  </si>
  <si>
    <t>統計の概要</t>
  </si>
  <si>
    <t>　総合エネルギー統計の最終消費のうち､企業・事業所他部門､家庭部門､運輸(家庭)について､エネルギー種別都道府県別にエネルギー消費量を推計している。</t>
  </si>
  <si>
    <t>統計の作成方法</t>
  </si>
  <si>
    <t>　経済産業省石油等消費動態統計調査､エネルギー消費統計調査､家計調査､県民経済計算等を用いて以下のように都道府県別のエネルギー消費量を推計する。</t>
  </si>
  <si>
    <t>　都道府県別エネルギー消費統計の作成にあたって､総合エネルギー統計(エネバラ)を基に､企業・事業所他部門(製造業､非製造業)､家庭部門についてのエネルギー最終消費量を石油等消費動態統計､家計調査年報､県民経済計算等を利用して47都道府県別に分割し､最新年度を作成する。発電等のエネルギー転換及び運輸部門(家計乗用車を除く)については都道府県別エネルギー消費統計の対象とはしない。石油等消費動態統計は､都道府県別に集計して利用する。</t>
  </si>
  <si>
    <t>　都道府県別エネルギー消費統計は､基本的には､総合エネルギー統計のうち最終消費の企業・事業所他､家庭､運輸の家庭について所定の指標を用いて都道府県別に分割して推計している。</t>
  </si>
  <si>
    <t>　したがって､燃料転換は最終消費でないため対象としない。また､運輸部門(家庭乗用車を除く)は､地域への展開方法が3通りほど考えられるが､それぞれ長所短所があるため推計の対象とはしない。</t>
  </si>
  <si>
    <t>　総合エネルギー統計表を元に次の方法によって都道府県別に推計を行っている。</t>
    <phoneticPr fontId="2"/>
  </si>
  <si>
    <t>①推計対象のエネルギー種</t>
  </si>
  <si>
    <t>石炭・石炭製品・原油・石油製品・軽質油製品「原料油(ナフサなど)､ガソリン､ジェット燃料油､灯油､軽油」・重質油製品「重油､潤滑油､アスファルトなど重質製品､オイルコークス､電気炉ガス」・石油ガス(製油所ガス､LPG)・天然ガス・都市ガス(簡易ガスを含む)・再生可能・未活用エネルギー・電力・熱(産業用蒸気､熱供給)</t>
  </si>
  <si>
    <t>②推計対象の業種</t>
  </si>
  <si>
    <t>企業・事業所他:</t>
    <phoneticPr fontId="2"/>
  </si>
  <si>
    <t>農林水産鉱建設業(エネルギー消費統計調査､総合エネルギー統計等を利用)</t>
  </si>
  <si>
    <t>製造業:</t>
    <phoneticPr fontId="2"/>
  </si>
  <si>
    <t>食品飲料製造業､繊維工業､木製品･家具他工業､パルプ･紙･紙加工品製造業､印刷･同関連業､化学工業 (含 石油石炭製品)､プラスチック･ゴム･皮革製品製造業､窯業･土石製品製造業､鉄鋼･非鉄･金属製品製造業､機械製造業､他製造業(石油等消費動態統計調査､エネルギー消費統計調査､総合エネルギー統計等を利用)</t>
  </si>
  <si>
    <t>業務他(第三次産業):</t>
    <phoneticPr fontId="2"/>
  </si>
  <si>
    <t>電気ガス熱供給水道業､情報通信業､運輸業･郵便業､卸売業･小売業､金融業･保険業､不動産業･物品賃貸業､学術研究･専門･技術サービス業､宿泊業･飲食サービス業､生活関連サービス業･娯楽業､教育･学習支援業､医療･福祉､複合サービス事業､他サービス業､公務､ 業種不明・分類不能(エネルギー消費統計調査､総合エネルギー統計等を利用)</t>
    <phoneticPr fontId="2"/>
  </si>
  <si>
    <t>家庭:</t>
    <phoneticPr fontId="2"/>
  </si>
  <si>
    <t>家計調査､ガス事業年報､熱供給事業便覧等を利用</t>
  </si>
  <si>
    <t>運輸:</t>
    <phoneticPr fontId="2"/>
  </si>
  <si>
    <t>乗用車・家庭(家計調査等を利用)</t>
  </si>
  <si>
    <t>統計の沿革</t>
  </si>
  <si>
    <t>【統計の開始年】</t>
  </si>
  <si>
    <t>平成17年度</t>
  </si>
  <si>
    <t>平成17年度に平成2年度(1990年度)からの消費量を推計。</t>
  </si>
  <si>
    <t>【統計の沿革】</t>
  </si>
  <si>
    <t>平成17年度　平成2年度､平成7年度､平成12年度を推計</t>
  </si>
  <si>
    <t>平成18年度　平成2年度から平成15年度までを推計</t>
  </si>
  <si>
    <t>平成19年度　平成16年度を推計</t>
  </si>
  <si>
    <t>平成20年度　平成17年度を推計</t>
  </si>
  <si>
    <t>平成21年度　平成18年度(2006年度)及び平成19年度(2007年度)暫定値を推計</t>
  </si>
  <si>
    <t>平成22年度　平成19年度(2007年度)及び平成20年度(2008年度)暫定値を推計</t>
  </si>
  <si>
    <t>平成23年度　平成20年度(2008年度)及び平成21年度(2009年度)暫定値を推計</t>
  </si>
  <si>
    <t>平成24年度　平成21年度(2009年度)及び平成22年度(2010年度)暫定値を推計</t>
  </si>
  <si>
    <t>平成25年度　平成22年度(2010年度)及び平成23年度(2011年度)暫定値を推計</t>
  </si>
  <si>
    <t>平成26年度　平成23年度(2011年度)及び平成24年度(2012年度)暫定値を推計</t>
  </si>
  <si>
    <t>平成27年度　平成25年度(2013年度)暫定値を推計</t>
  </si>
  <si>
    <t>平成28年度　平成26年度(2014年度)暫定値を推計</t>
  </si>
  <si>
    <t>作成方法の一部を改訂し1990年度まで遡及推計</t>
  </si>
  <si>
    <t>統計の活用事例</t>
  </si>
  <si>
    <t>都道府県におけるエネルギー・温暖化対策のための実行計画を作成に利用。</t>
  </si>
  <si>
    <t>市町村におけるエネルギー消費量を推計するための基礎資料。</t>
  </si>
  <si>
    <t>その他</t>
  </si>
  <si>
    <t>（日本フルオロカーボン協会）</t>
  </si>
  <si>
    <t>分類</t>
  </si>
  <si>
    <t>略称</t>
  </si>
  <si>
    <t>組成(化学式)</t>
  </si>
  <si>
    <t>混合比</t>
  </si>
  <si>
    <t>分子量</t>
  </si>
  <si>
    <t>沸点</t>
  </si>
  <si>
    <t>液密度</t>
  </si>
  <si>
    <t>大気中</t>
  </si>
  <si>
    <t>オゾン</t>
  </si>
  <si>
    <t>地球温暖化係数（GWP)*3</t>
  </si>
  <si>
    <t>許容濃度</t>
  </si>
  <si>
    <t>燃焼性</t>
  </si>
  <si>
    <t>安全性分類</t>
  </si>
  <si>
    <t>化審法</t>
  </si>
  <si>
    <t>CAS番号</t>
  </si>
  <si>
    <t>冷媒番号</t>
  </si>
  <si>
    <t>推定寿命</t>
  </si>
  <si>
    <t>破壊係数</t>
  </si>
  <si>
    <t>燃焼範囲</t>
  </si>
  <si>
    <t>番号</t>
  </si>
  <si>
    <t>(wt%)</t>
  </si>
  <si>
    <t>（℃）</t>
  </si>
  <si>
    <t>（25℃）</t>
  </si>
  <si>
    <t>(年）　*3</t>
  </si>
  <si>
    <t>ODP　*1</t>
  </si>
  <si>
    <t>法律値 *2</t>
  </si>
  <si>
    <t>20年</t>
  </si>
  <si>
    <t>100年</t>
  </si>
  <si>
    <t>(ppm) *4</t>
  </si>
  <si>
    <t>(Vol %）</t>
  </si>
  <si>
    <t>ASHRAE34 *5</t>
  </si>
  <si>
    <t>CFC</t>
  </si>
  <si>
    <t>CFC-11</t>
  </si>
  <si>
    <t>( CCl3F )</t>
  </si>
  <si>
    <t>-</t>
  </si>
  <si>
    <t>不燃</t>
  </si>
  <si>
    <t>A1</t>
  </si>
  <si>
    <t>2-2365</t>
  </si>
  <si>
    <t>75-69-4</t>
  </si>
  <si>
    <t>オゾン層破壊物質。1995年末で生産全廃。</t>
  </si>
  <si>
    <t>CFC-12</t>
  </si>
  <si>
    <t>( CCl2F2 )</t>
  </si>
  <si>
    <t>2-50</t>
  </si>
  <si>
    <t>75-71-8</t>
  </si>
  <si>
    <t>CFC-13</t>
  </si>
  <si>
    <t>( CClF3 )</t>
  </si>
  <si>
    <t>1.298(-30℃)</t>
  </si>
  <si>
    <t>2-48</t>
  </si>
  <si>
    <t>75-72-9</t>
  </si>
  <si>
    <t>CFC-113</t>
  </si>
  <si>
    <t>( CCl2FCClF2 )</t>
  </si>
  <si>
    <t>2-95</t>
  </si>
  <si>
    <t>76-13-1</t>
  </si>
  <si>
    <t>CFC-114</t>
  </si>
  <si>
    <t>( CClF2CClF2 )</t>
  </si>
  <si>
    <t>2-94</t>
  </si>
  <si>
    <t>76-14-2</t>
  </si>
  <si>
    <t>CFC-115</t>
  </si>
  <si>
    <t>( CClF2CF3 )</t>
  </si>
  <si>
    <t>2-87</t>
  </si>
  <si>
    <t>76-15-3</t>
  </si>
  <si>
    <t>R-500</t>
  </si>
  <si>
    <t>CFC-12/HFC-152a</t>
  </si>
  <si>
    <t>73.8/26.2</t>
  </si>
  <si>
    <t>56275-41-3</t>
  </si>
  <si>
    <t>R-502</t>
  </si>
  <si>
    <t>HCFC-22/CFC-115</t>
  </si>
  <si>
    <t>48.8/51.2</t>
  </si>
  <si>
    <t>39432-81-0</t>
  </si>
  <si>
    <t>HCFC</t>
  </si>
  <si>
    <t>HCFC-22</t>
  </si>
  <si>
    <t>( CHClF2 )</t>
  </si>
  <si>
    <t>2-93</t>
  </si>
  <si>
    <t>75-45-6</t>
  </si>
  <si>
    <t>オゾン層破壊物質。但し､破壊係数はCFCに比べ小さい。2019年末で生産全廃予定。</t>
  </si>
  <si>
    <t>HCFC-123</t>
  </si>
  <si>
    <t>( CHCl2CF3 )</t>
  </si>
  <si>
    <t>B1</t>
  </si>
  <si>
    <t>2-97</t>
  </si>
  <si>
    <t>306-83-2</t>
  </si>
  <si>
    <t>HCFC-124</t>
  </si>
  <si>
    <t>( CHClFCF3 )</t>
  </si>
  <si>
    <t>2-3676</t>
  </si>
  <si>
    <t>2837-89-0</t>
  </si>
  <si>
    <t>HCFC-141b</t>
  </si>
  <si>
    <t>( CH3CCl2F )</t>
  </si>
  <si>
    <t>9.0-15.4</t>
  </si>
  <si>
    <t>2-3682</t>
  </si>
  <si>
    <t>1717-00-6</t>
  </si>
  <si>
    <t>HCFC-142b</t>
  </si>
  <si>
    <t>( CH3CClF2 )</t>
  </si>
  <si>
    <t>6.8-18.2</t>
  </si>
  <si>
    <t>A2</t>
  </si>
  <si>
    <t>2-100</t>
  </si>
  <si>
    <t>75-68-3</t>
  </si>
  <si>
    <t>HCFC-225ca</t>
  </si>
  <si>
    <t>( CF3CF2CHCl2 )</t>
  </si>
  <si>
    <t>2-3586</t>
  </si>
  <si>
    <t>422-56-0</t>
  </si>
  <si>
    <t>HCFC-225cb</t>
  </si>
  <si>
    <t>( CClF2CF2CHClF )</t>
  </si>
  <si>
    <t>2-3587</t>
  </si>
  <si>
    <t>507-55-1</t>
  </si>
  <si>
    <t>HFC</t>
  </si>
  <si>
    <t>HFC-23</t>
  </si>
  <si>
    <t>( CHF3 )</t>
  </si>
  <si>
    <t>2-47</t>
  </si>
  <si>
    <t>75-46-7</t>
  </si>
  <si>
    <t>オゾン層は破壊しないが地球温暖化防止の観点から排出抑制。</t>
  </si>
  <si>
    <t>HFC-32</t>
  </si>
  <si>
    <t>( CH2F2 )</t>
  </si>
  <si>
    <t>13.3-29.3</t>
  </si>
  <si>
    <t>A2L</t>
  </si>
  <si>
    <t>2-3705</t>
  </si>
  <si>
    <t>HFC-125</t>
  </si>
  <si>
    <t>( CHF2CF3 )</t>
  </si>
  <si>
    <t>2-3713</t>
  </si>
  <si>
    <t>354-33-6</t>
  </si>
  <si>
    <t>HFC-134a</t>
  </si>
  <si>
    <t>( CH2FCF3 )</t>
  </si>
  <si>
    <t>2-3585</t>
  </si>
  <si>
    <t>811-97-2</t>
  </si>
  <si>
    <t>HFC-143a</t>
  </si>
  <si>
    <t>( CH3CF3 )</t>
  </si>
  <si>
    <t>7.0-19.0</t>
  </si>
  <si>
    <t>2-3584</t>
  </si>
  <si>
    <t>420-46-2</t>
  </si>
  <si>
    <t>HFC-152a</t>
  </si>
  <si>
    <t>( CH3CHF2 )</t>
  </si>
  <si>
    <t>4.0-19.6</t>
  </si>
  <si>
    <t>2-86</t>
  </si>
  <si>
    <t>75-37-6</t>
  </si>
  <si>
    <t>HFC-227ea</t>
  </si>
  <si>
    <t>( CF3CHFCF3 )</t>
  </si>
  <si>
    <t>2-3763</t>
  </si>
  <si>
    <t>431-89-0</t>
  </si>
  <si>
    <t>HFC-236fa</t>
  </si>
  <si>
    <t>( CF3CH2CF3 )</t>
  </si>
  <si>
    <t>2-3890</t>
  </si>
  <si>
    <t>690-39-1</t>
  </si>
  <si>
    <t>HFC-245fa</t>
  </si>
  <si>
    <t>( CHF2CH2CF3 )</t>
  </si>
  <si>
    <t>1.398(5℃)</t>
  </si>
  <si>
    <t>2-3783</t>
  </si>
  <si>
    <t>460-73-1</t>
  </si>
  <si>
    <t>HFC-365mfc</t>
  </si>
  <si>
    <t>( CH3CF2CH2CF3 )</t>
  </si>
  <si>
    <t>3.6-13.3</t>
  </si>
  <si>
    <t>2-3992</t>
  </si>
  <si>
    <t>406-58-6</t>
  </si>
  <si>
    <t>HFC-43-10mee</t>
  </si>
  <si>
    <t>(CF3CHFCHFCF2CF3)</t>
  </si>
  <si>
    <t>2-3859</t>
  </si>
  <si>
    <t>138495-42-8</t>
  </si>
  <si>
    <t>HFC-c447ef</t>
  </si>
  <si>
    <t>(c-CH2CHFCF2CF2CF2)</t>
  </si>
  <si>
    <t>3-4446</t>
  </si>
  <si>
    <t>15290-77-4</t>
  </si>
  <si>
    <t>HFC-76-13sf</t>
  </si>
  <si>
    <t>(CH3CH2CF2CF2CF2CF2CF2CF3)</t>
  </si>
  <si>
    <t>2-4062</t>
  </si>
  <si>
    <t>80793-17-5</t>
  </si>
  <si>
    <t>HFE</t>
  </si>
  <si>
    <t>HFE-347pc-f</t>
  </si>
  <si>
    <t>(CHF2CF2OCH2CF3)</t>
  </si>
  <si>
    <t>2-3983</t>
  </si>
  <si>
    <t>406-78-0</t>
  </si>
  <si>
    <t>HFO</t>
  </si>
  <si>
    <t>HFO-1234yf</t>
  </si>
  <si>
    <t>(CH2=CFCF3)</t>
  </si>
  <si>
    <t>10.5日</t>
  </si>
  <si>
    <t>&lt;1</t>
  </si>
  <si>
    <t>6.2-12.3</t>
  </si>
  <si>
    <t>2-4136</t>
  </si>
  <si>
    <t>754-12-1</t>
  </si>
  <si>
    <t>HFO-1234ze(E)</t>
  </si>
  <si>
    <t>(trans-CHF=CHCF3)</t>
  </si>
  <si>
    <t>16.4日</t>
  </si>
  <si>
    <t>7.0-9.5</t>
  </si>
  <si>
    <t>2-4137</t>
  </si>
  <si>
    <t>29118-24-9</t>
  </si>
  <si>
    <t>混合系</t>
  </si>
  <si>
    <t>R404A</t>
  </si>
  <si>
    <t>HFC-143a/125/134a</t>
  </si>
  <si>
    <t>52/44/4</t>
  </si>
  <si>
    <t>R407C</t>
  </si>
  <si>
    <t>HFC-32/125/134a</t>
  </si>
  <si>
    <t>23/25/52</t>
  </si>
  <si>
    <t>R407E</t>
  </si>
  <si>
    <t>25/15/60</t>
  </si>
  <si>
    <t>R410A</t>
  </si>
  <si>
    <t>HFC-32/125</t>
  </si>
  <si>
    <t>50/50</t>
  </si>
  <si>
    <t>R413A</t>
  </si>
  <si>
    <t>FC-218/134a/R600a</t>
  </si>
  <si>
    <t>9/88/3</t>
  </si>
  <si>
    <t>R417A</t>
  </si>
  <si>
    <t>HFC-125/134a/R600</t>
  </si>
  <si>
    <t>46.6/50.0/3.4</t>
  </si>
  <si>
    <t>R422A</t>
  </si>
  <si>
    <t>HFC-125/134a/R600a</t>
  </si>
  <si>
    <t>85.1/11.5/3.4</t>
  </si>
  <si>
    <t>R422D</t>
  </si>
  <si>
    <t>65.1/31.5/3.4</t>
  </si>
  <si>
    <t>R437A</t>
  </si>
  <si>
    <t>HFC-125/134a/R600/601</t>
  </si>
  <si>
    <t>19.5/78.5/1.4/0.6</t>
  </si>
  <si>
    <t>R507A</t>
  </si>
  <si>
    <t>HFC-143a/125</t>
  </si>
  <si>
    <t>R509A</t>
  </si>
  <si>
    <t>HCFC-22/FC-218</t>
  </si>
  <si>
    <t>44/56</t>
  </si>
  <si>
    <t>PFC</t>
  </si>
  <si>
    <t>FC-14</t>
  </si>
  <si>
    <t>(CF4)</t>
  </si>
  <si>
    <t>2-52</t>
  </si>
  <si>
    <t>75-73-0</t>
  </si>
  <si>
    <t>FC-116</t>
  </si>
  <si>
    <t>(CF3CF3)</t>
  </si>
  <si>
    <t>1.57(-78℃)</t>
  </si>
  <si>
    <t>2-88</t>
  </si>
  <si>
    <t>76-16-4</t>
  </si>
  <si>
    <t>FC-218</t>
  </si>
  <si>
    <t>(CF3CF2CF3)</t>
  </si>
  <si>
    <t>2-99</t>
  </si>
  <si>
    <t>76-19-7</t>
  </si>
  <si>
    <t>FC-31-10</t>
  </si>
  <si>
    <t>(CF3CF2CF2CF3)</t>
  </si>
  <si>
    <t>1.52(20℃)</t>
  </si>
  <si>
    <t>2-3814</t>
  </si>
  <si>
    <t>355-25-9</t>
  </si>
  <si>
    <t>FC-41-12</t>
  </si>
  <si>
    <t>(CF3CF2CF2CF2CF3)</t>
  </si>
  <si>
    <t>2-2366</t>
  </si>
  <si>
    <t>594-91-2</t>
  </si>
  <si>
    <t>FC-51-14</t>
  </si>
  <si>
    <t>(CF3CF2CF2CF2CF2CF3)</t>
  </si>
  <si>
    <t>355-42-0</t>
  </si>
  <si>
    <t>FC-c318</t>
  </si>
  <si>
    <t>(c-CF2CF2CF2CF2)</t>
  </si>
  <si>
    <t>3-2255</t>
  </si>
  <si>
    <t>115-25-3</t>
  </si>
  <si>
    <t>(参考）</t>
  </si>
  <si>
    <t>1-340</t>
  </si>
  <si>
    <t>2551-62-4</t>
  </si>
  <si>
    <t>(参考)</t>
  </si>
  <si>
    <t>1-1218</t>
  </si>
  <si>
    <t>7783-54-2</t>
  </si>
  <si>
    <t>*1：出典（オゾン層保護法等） *2：地球温暖化対策の推進に関する法律施行令記載数値。但し、CFC, HCFC, HFOと混合冷媒は、平成28年　経済産業省 環境省 告示第二号、又は、平成27年経済産業省告示第五十四号記載数値。</t>
  </si>
  <si>
    <t>*3：IPCC5次評価報告（2013）、但し混合製品は組成質量による加重平均（参考値）、HFC-c447efはAER社算出値を基にAR5に準じて計算　*4：日本産業衛生学会勧告値他</t>
  </si>
  <si>
    <t>*5 ASHRAE 34 冷媒安全性分類規格(American Society of Heating, Refrigerating and Air-conditioning Engeneers,Inc.米国冷凍空調技術者協会）；A低毒性、B毒性、1不燃性、2L微燃性、2弱燃性､3強燃性。</t>
  </si>
  <si>
    <t>地球温暖化対策実行計画（区域施策編）策定支援サイト</t>
    <phoneticPr fontId="33"/>
  </si>
  <si>
    <t>環境総合データベース(環境省)</t>
    <rPh sb="0" eb="2">
      <t>カンキョウ</t>
    </rPh>
    <rPh sb="2" eb="4">
      <t>ソウゴウ</t>
    </rPh>
    <rPh sb="11" eb="14">
      <t>カンキョウショウ</t>
    </rPh>
    <phoneticPr fontId="33"/>
  </si>
  <si>
    <t>全国地球温暖化防止活動推進センター(JCCCA)</t>
    <rPh sb="0" eb="2">
      <t>ゼンコク</t>
    </rPh>
    <rPh sb="2" eb="4">
      <t>チキュウ</t>
    </rPh>
    <rPh sb="4" eb="7">
      <t>オンダンカ</t>
    </rPh>
    <rPh sb="7" eb="9">
      <t>ボウシ</t>
    </rPh>
    <rPh sb="9" eb="11">
      <t>カツドウ</t>
    </rPh>
    <rPh sb="11" eb="13">
      <t>スイシン</t>
    </rPh>
    <phoneticPr fontId="33"/>
  </si>
  <si>
    <t>環境省_PRTRインフォメーション広場</t>
    <rPh sb="0" eb="3">
      <t>カンキョウショウ</t>
    </rPh>
    <rPh sb="17" eb="19">
      <t>ヒロバ</t>
    </rPh>
    <phoneticPr fontId="64"/>
  </si>
  <si>
    <t>仙台製油所の推定排出量(’05まで)･公表排出量(’06以降)(県/全国 比を用いない)⇒別ファイル"温ガス推計用統計経年.xlsx"のシート”石油石炭”参照</t>
    <rPh sb="0" eb="2">
      <t>センダイ</t>
    </rPh>
    <rPh sb="2" eb="5">
      <t>セイユショ</t>
    </rPh>
    <rPh sb="6" eb="8">
      <t>スイテイ</t>
    </rPh>
    <rPh sb="8" eb="10">
      <t>ハイシュツ</t>
    </rPh>
    <rPh sb="10" eb="11">
      <t>リョウ</t>
    </rPh>
    <rPh sb="19" eb="21">
      <t>コウヒョウ</t>
    </rPh>
    <rPh sb="21" eb="23">
      <t>ハイシュツ</t>
    </rPh>
    <rPh sb="23" eb="24">
      <t>リョウ</t>
    </rPh>
    <rPh sb="28" eb="30">
      <t>イコウ</t>
    </rPh>
    <rPh sb="32" eb="33">
      <t>ケン</t>
    </rPh>
    <rPh sb="34" eb="36">
      <t>ゼンコク</t>
    </rPh>
    <rPh sb="37" eb="38">
      <t>ヒ</t>
    </rPh>
    <rPh sb="39" eb="40">
      <t>モチ</t>
    </rPh>
    <rPh sb="45" eb="46">
      <t>ベツ</t>
    </rPh>
    <rPh sb="51" eb="52">
      <t>オン</t>
    </rPh>
    <rPh sb="54" eb="56">
      <t>スイケイ</t>
    </rPh>
    <rPh sb="56" eb="57">
      <t>ヨウ</t>
    </rPh>
    <rPh sb="57" eb="59">
      <t>トウケイ</t>
    </rPh>
    <rPh sb="59" eb="61">
      <t>ケイネン</t>
    </rPh>
    <rPh sb="72" eb="74">
      <t>セキユ</t>
    </rPh>
    <rPh sb="74" eb="76">
      <t>セキタン</t>
    </rPh>
    <rPh sb="77" eb="79">
      <t>サンショウ</t>
    </rPh>
    <phoneticPr fontId="12"/>
  </si>
  <si>
    <t>県内3発電所の推定排出量(’05まで)･公表排出量(’06以降)(県/全国 比を用いない)⇒別ファイル"温ガス推計用統計経年.xlsx"のシート”発電需要電”参照</t>
    <rPh sb="0" eb="2">
      <t>ケンナイ</t>
    </rPh>
    <rPh sb="3" eb="5">
      <t>ハツデン</t>
    </rPh>
    <rPh sb="5" eb="6">
      <t>ショ</t>
    </rPh>
    <rPh sb="7" eb="9">
      <t>スイテイ</t>
    </rPh>
    <rPh sb="9" eb="11">
      <t>ハイシュツ</t>
    </rPh>
    <rPh sb="11" eb="12">
      <t>リョウ</t>
    </rPh>
    <rPh sb="20" eb="22">
      <t>コウヒョウ</t>
    </rPh>
    <rPh sb="22" eb="24">
      <t>ハイシュツ</t>
    </rPh>
    <rPh sb="24" eb="25">
      <t>リョウ</t>
    </rPh>
    <rPh sb="29" eb="31">
      <t>イコウ</t>
    </rPh>
    <rPh sb="33" eb="34">
      <t>ケン</t>
    </rPh>
    <rPh sb="35" eb="37">
      <t>ゼンコク</t>
    </rPh>
    <rPh sb="38" eb="39">
      <t>ヒ</t>
    </rPh>
    <rPh sb="40" eb="41">
      <t>モチ</t>
    </rPh>
    <rPh sb="46" eb="47">
      <t>ベツ</t>
    </rPh>
    <rPh sb="52" eb="53">
      <t>オン</t>
    </rPh>
    <rPh sb="55" eb="57">
      <t>スイケイ</t>
    </rPh>
    <rPh sb="57" eb="58">
      <t>ヨウ</t>
    </rPh>
    <rPh sb="58" eb="60">
      <t>トウケイ</t>
    </rPh>
    <rPh sb="60" eb="62">
      <t>ケイネン</t>
    </rPh>
    <rPh sb="73" eb="75">
      <t>ハツデン</t>
    </rPh>
    <rPh sb="75" eb="77">
      <t>ジュヨウ</t>
    </rPh>
    <rPh sb="77" eb="78">
      <t>デン</t>
    </rPh>
    <rPh sb="79" eb="81">
      <t>サンショウ</t>
    </rPh>
    <phoneticPr fontId="12"/>
  </si>
  <si>
    <t>Ｃ＝A+B. 宮城県の排出量を推計する</t>
    <rPh sb="7" eb="10">
      <t>ミヤギケン</t>
    </rPh>
    <rPh sb="11" eb="13">
      <t>ハイシュツ</t>
    </rPh>
    <rPh sb="13" eb="14">
      <t>リョウ</t>
    </rPh>
    <rPh sb="15" eb="17">
      <t>スイケイ</t>
    </rPh>
    <phoneticPr fontId="3"/>
  </si>
  <si>
    <t>石油製品･石炭製品製造業/</t>
    <rPh sb="0" eb="2">
      <t>セキユ</t>
    </rPh>
    <rPh sb="2" eb="4">
      <t>セイヒン</t>
    </rPh>
    <rPh sb="5" eb="7">
      <t>セキタン</t>
    </rPh>
    <rPh sb="7" eb="9">
      <t>セイヒン</t>
    </rPh>
    <rPh sb="9" eb="12">
      <t>セイゾウギョウ</t>
    </rPh>
    <phoneticPr fontId="14"/>
  </si>
  <si>
    <t>産業分類コード表</t>
    <rPh sb="0" eb="2">
      <t>サンギョウ</t>
    </rPh>
    <rPh sb="2" eb="4">
      <t>ブンルイ</t>
    </rPh>
    <rPh sb="7" eb="8">
      <t>ヒョウ</t>
    </rPh>
    <phoneticPr fontId="41"/>
  </si>
  <si>
    <t>(E 製造業/17 石油製品・石炭製品製造業/171 石油精製業の位置づけ)</t>
    <rPh sb="33" eb="35">
      <t>イチ</t>
    </rPh>
    <phoneticPr fontId="41"/>
  </si>
  <si>
    <t>大分類コード</t>
  </si>
  <si>
    <t>中分類コード</t>
  </si>
  <si>
    <t>小分類コード</t>
  </si>
  <si>
    <t>細分類コード</t>
  </si>
  <si>
    <t>項目名</t>
  </si>
  <si>
    <t>石油製品・石炭製品製造業</t>
    <phoneticPr fontId="41"/>
  </si>
  <si>
    <t>管理，補助的経済活動を行う事業所（17石油製品・石炭製品製造業）</t>
  </si>
  <si>
    <t>主として管理事務を行う本社等</t>
  </si>
  <si>
    <t>その他の管理，補助的経済活動を行う事業所</t>
  </si>
  <si>
    <t>石油精製業</t>
  </si>
  <si>
    <t>潤滑油・グリース製造業（石油精製業によらないもの）</t>
  </si>
  <si>
    <t>コークス製造業</t>
  </si>
  <si>
    <t>舗装材料製造業</t>
  </si>
  <si>
    <t>その他の石油製品・石炭製品製造業</t>
  </si>
  <si>
    <t>　注：石油精製業に係る事業所､即ち製油所は『エネルギー転換部門』で扱い､化学工業(含石油石炭製品)には含めない</t>
    <rPh sb="1" eb="2">
      <t>チュウ</t>
    </rPh>
    <rPh sb="3" eb="5">
      <t>セキユ</t>
    </rPh>
    <rPh sb="5" eb="7">
      <t>セイセイ</t>
    </rPh>
    <rPh sb="7" eb="8">
      <t>ギョウ</t>
    </rPh>
    <rPh sb="9" eb="10">
      <t>カカワ</t>
    </rPh>
    <rPh sb="11" eb="14">
      <t>ジギョウショ</t>
    </rPh>
    <rPh sb="15" eb="16">
      <t>スナワ</t>
    </rPh>
    <rPh sb="17" eb="20">
      <t>セイユショ</t>
    </rPh>
    <rPh sb="27" eb="29">
      <t>テンカン</t>
    </rPh>
    <rPh sb="29" eb="31">
      <t>ブモン</t>
    </rPh>
    <rPh sb="33" eb="34">
      <t>アツカ</t>
    </rPh>
    <rPh sb="51" eb="52">
      <t>フク</t>
    </rPh>
    <phoneticPr fontId="41"/>
  </si>
  <si>
    <t>発電所･製油所･ガス工場など製造事業所ごとに積上げ計算､できない場合は按分計算｡これら事業所が属する法人の本社･営業所等は下記のFに計上済み｡ E16-17化学工業 (含 石油石炭製品)にはアスファルト工場等を含み､コークス･練炭豆炭･燃料油等はこの部門に計上(下記の産業分類コード表 参照)｡</t>
    <rPh sb="0" eb="2">
      <t>ハツデン</t>
    </rPh>
    <rPh sb="2" eb="3">
      <t>ショ</t>
    </rPh>
    <rPh sb="4" eb="7">
      <t>セイユショ</t>
    </rPh>
    <rPh sb="10" eb="12">
      <t>コウジョウ</t>
    </rPh>
    <rPh sb="14" eb="16">
      <t>セイゾウ</t>
    </rPh>
    <rPh sb="16" eb="19">
      <t>ジギョウショ</t>
    </rPh>
    <rPh sb="22" eb="24">
      <t>ツミア</t>
    </rPh>
    <rPh sb="25" eb="27">
      <t>ケイサン</t>
    </rPh>
    <rPh sb="32" eb="34">
      <t>バアイ</t>
    </rPh>
    <rPh sb="35" eb="37">
      <t>アンブン</t>
    </rPh>
    <rPh sb="37" eb="39">
      <t>ケイサン</t>
    </rPh>
    <rPh sb="43" eb="46">
      <t>ジギョウショ</t>
    </rPh>
    <rPh sb="47" eb="48">
      <t>ゾク</t>
    </rPh>
    <rPh sb="50" eb="52">
      <t>ホウジン</t>
    </rPh>
    <rPh sb="53" eb="55">
      <t>ホンシャ</t>
    </rPh>
    <rPh sb="56" eb="58">
      <t>エイギョウ</t>
    </rPh>
    <rPh sb="58" eb="59">
      <t>ショ</t>
    </rPh>
    <rPh sb="59" eb="60">
      <t>トウ</t>
    </rPh>
    <rPh sb="61" eb="63">
      <t>カキ</t>
    </rPh>
    <rPh sb="66" eb="68">
      <t>ケイジョウ</t>
    </rPh>
    <rPh sb="68" eb="69">
      <t>ズ</t>
    </rPh>
    <rPh sb="103" eb="104">
      <t>トウ</t>
    </rPh>
    <rPh sb="105" eb="106">
      <t>フク</t>
    </rPh>
    <rPh sb="118" eb="120">
      <t>ネンリョウ</t>
    </rPh>
    <rPh sb="120" eb="121">
      <t>ユ</t>
    </rPh>
    <rPh sb="121" eb="122">
      <t>トウ</t>
    </rPh>
    <phoneticPr fontId="3"/>
  </si>
  <si>
    <t>大気汚染物質排出量総合調査_施設数_熱供給業</t>
    <rPh sb="0" eb="2">
      <t>タイキ</t>
    </rPh>
    <rPh sb="2" eb="4">
      <t>オセン</t>
    </rPh>
    <rPh sb="4" eb="6">
      <t>ブッシツ</t>
    </rPh>
    <rPh sb="6" eb="8">
      <t>ハイシュツ</t>
    </rPh>
    <rPh sb="8" eb="9">
      <t>リョウ</t>
    </rPh>
    <rPh sb="9" eb="11">
      <t>ソウゴウ</t>
    </rPh>
    <rPh sb="11" eb="13">
      <t>チョウサ</t>
    </rPh>
    <rPh sb="14" eb="17">
      <t>シセツスウ</t>
    </rPh>
    <rPh sb="18" eb="19">
      <t>ネツ</t>
    </rPh>
    <rPh sb="19" eb="21">
      <t>キョウキュウ</t>
    </rPh>
    <rPh sb="21" eb="22">
      <t>ギョウ</t>
    </rPh>
    <phoneticPr fontId="9"/>
  </si>
  <si>
    <t>大気汚染物質排出量総合調査_施設数の県/全国 比</t>
    <rPh sb="0" eb="2">
      <t>タイキ</t>
    </rPh>
    <rPh sb="2" eb="4">
      <t>オセン</t>
    </rPh>
    <rPh sb="4" eb="6">
      <t>ブッシツ</t>
    </rPh>
    <rPh sb="6" eb="8">
      <t>ハイシュツ</t>
    </rPh>
    <rPh sb="8" eb="9">
      <t>リョウ</t>
    </rPh>
    <rPh sb="9" eb="11">
      <t>ソウゴウ</t>
    </rPh>
    <rPh sb="11" eb="13">
      <t>チョウサ</t>
    </rPh>
    <rPh sb="14" eb="17">
      <t>シセツスウ</t>
    </rPh>
    <rPh sb="18" eb="19">
      <t>ケン</t>
    </rPh>
    <rPh sb="20" eb="22">
      <t>ゼンコク</t>
    </rPh>
    <rPh sb="23" eb="24">
      <t>ヒ</t>
    </rPh>
    <phoneticPr fontId="12"/>
  </si>
  <si>
    <t>温室効果ガス排出量算定・報告・公表制度のWebサイト</t>
    <rPh sb="0" eb="2">
      <t>オンシツ</t>
    </rPh>
    <phoneticPr fontId="33"/>
  </si>
  <si>
    <t>フロン類回収量(フロン排出抑制法第一種･第二種特定製品)(環省)</t>
    <rPh sb="29" eb="31">
      <t>カンショウ</t>
    </rPh>
    <phoneticPr fontId="33"/>
  </si>
  <si>
    <t>国環研とエネ庁の資料を合体して宮城県の温室効果ガス排出量を経年的に推計する方法</t>
    <rPh sb="0" eb="3">
      <t>コッカンケン</t>
    </rPh>
    <rPh sb="6" eb="7">
      <t>チョウ</t>
    </rPh>
    <rPh sb="8" eb="10">
      <t>シリョウ</t>
    </rPh>
    <rPh sb="11" eb="13">
      <t>ガッタイ</t>
    </rPh>
    <rPh sb="15" eb="18">
      <t>ミヤギケン</t>
    </rPh>
    <rPh sb="19" eb="21">
      <t>オンシツ</t>
    </rPh>
    <rPh sb="21" eb="23">
      <t>コウカ</t>
    </rPh>
    <rPh sb="25" eb="27">
      <t>ハイシュツ</t>
    </rPh>
    <rPh sb="27" eb="28">
      <t>リョウ</t>
    </rPh>
    <rPh sb="29" eb="32">
      <t>ケイネンテキ</t>
    </rPh>
    <rPh sb="33" eb="35">
      <t>スイケイ</t>
    </rPh>
    <rPh sb="37" eb="39">
      <t>ホウホウ</t>
    </rPh>
    <phoneticPr fontId="33"/>
  </si>
  <si>
    <t>宮城県内のCO2直接排出量推移　(排出源詳細区分別積上げ表)</t>
    <rPh sb="10" eb="12">
      <t>ハイシュツ</t>
    </rPh>
    <rPh sb="17" eb="20">
      <t>ハイシュツゲン</t>
    </rPh>
    <rPh sb="20" eb="22">
      <t>ショウサイ</t>
    </rPh>
    <rPh sb="22" eb="24">
      <t>クブン</t>
    </rPh>
    <rPh sb="24" eb="25">
      <t>ベツ</t>
    </rPh>
    <rPh sb="25" eb="27">
      <t>ツミア</t>
    </rPh>
    <rPh sb="28" eb="29">
      <t>ヒョウ</t>
    </rPh>
    <phoneticPr fontId="12"/>
  </si>
  <si>
    <t>宮城県内のCO2直接排出量推移　(部門別まとめ表)</t>
    <rPh sb="10" eb="12">
      <t>ハイシュツ</t>
    </rPh>
    <rPh sb="17" eb="19">
      <t>ブモン</t>
    </rPh>
    <rPh sb="19" eb="20">
      <t>ベツ</t>
    </rPh>
    <rPh sb="23" eb="24">
      <t>ヒョウ</t>
    </rPh>
    <phoneticPr fontId="12"/>
  </si>
  <si>
    <t>[千t CO2]</t>
  </si>
  <si>
    <t>[kt CO2]</t>
    <phoneticPr fontId="12"/>
  </si>
  <si>
    <t>http://www.jfma.org/database/table.html</t>
    <phoneticPr fontId="2"/>
  </si>
  <si>
    <t>◎　特定フロン（CFC/HCFC）およびフルオロカーボン類の環境・安全データ一覧表</t>
    <phoneticPr fontId="41"/>
  </si>
  <si>
    <t>◎　ウィキペディア　　主なオゾン層破壊物質のオゾン破壊係数[編集]</t>
    <phoneticPr fontId="2"/>
  </si>
  <si>
    <t>◎　施行令第4条に定める地球温暖化係数一覧</t>
    <phoneticPr fontId="41"/>
  </si>
  <si>
    <t>主なオゾン層破壊物質に対するオゾン破壊係数と参考として地球温暖化係数の一覧を以下に示す。</t>
  </si>
  <si>
    <t>温室効果ガス</t>
  </si>
  <si>
    <t>IPCC第四次評価報告書(2007)</t>
    <rPh sb="4" eb="5">
      <t>ダイ</t>
    </rPh>
    <rPh sb="5" eb="6">
      <t>ヨン</t>
    </rPh>
    <rPh sb="6" eb="7">
      <t>ジ</t>
    </rPh>
    <rPh sb="7" eb="9">
      <t>ヒョウカ</t>
    </rPh>
    <rPh sb="9" eb="12">
      <t>ホウコクショ</t>
    </rPh>
    <phoneticPr fontId="70"/>
  </si>
  <si>
    <t>IPCC第二次評価報告書　(1995)</t>
    <rPh sb="4" eb="5">
      <t>ダイ</t>
    </rPh>
    <rPh sb="5" eb="7">
      <t>ニジ</t>
    </rPh>
    <rPh sb="7" eb="9">
      <t>ヒョウカ</t>
    </rPh>
    <rPh sb="9" eb="12">
      <t>ホウコクショ</t>
    </rPh>
    <phoneticPr fontId="70"/>
  </si>
  <si>
    <t>オランダ｢環境政策パフォーマンス指標｣</t>
    <rPh sb="5" eb="7">
      <t>カンキョウ</t>
    </rPh>
    <rPh sb="7" eb="9">
      <t>セイサク</t>
    </rPh>
    <rPh sb="16" eb="18">
      <t>シヒョウ</t>
    </rPh>
    <phoneticPr fontId="70"/>
  </si>
  <si>
    <t>オゾン層を破壊する物質に関するモントリオール議定書に記載されているオゾン層破壊物質（特定物質）[1]</t>
  </si>
  <si>
    <t>モントリオール議定書</t>
  </si>
  <si>
    <t>物質名</t>
  </si>
  <si>
    <t>化学式</t>
  </si>
  <si>
    <t>オゾン破壊係数</t>
  </si>
  <si>
    <t>地球温暖化係数[2]</t>
  </si>
  <si>
    <t>≧2013*</t>
    <phoneticPr fontId="2"/>
  </si>
  <si>
    <t>2012≦*</t>
    <phoneticPr fontId="2"/>
  </si>
  <si>
    <t>附属書A</t>
  </si>
  <si>
    <t>グループI</t>
  </si>
  <si>
    <t>CCl3F</t>
  </si>
  <si>
    <t>二酸化炭素　　(CO2)</t>
  </si>
  <si>
    <t>（クロロフルオロカーボン）</t>
  </si>
  <si>
    <t>CCl2F2</t>
  </si>
  <si>
    <t>メタン　　(CH4)</t>
  </si>
  <si>
    <t>CCl2FCClF2</t>
  </si>
  <si>
    <t>一酸化二窒素　　(N2O)</t>
  </si>
  <si>
    <t>CClF2CClF2</t>
  </si>
  <si>
    <t>トリフルオロメタン　　(HFC-23)</t>
  </si>
  <si>
    <t>HFC ハイドロフルオロカーボン</t>
    <phoneticPr fontId="41"/>
  </si>
  <si>
    <t>CClF2CF3</t>
  </si>
  <si>
    <t>ジフルオロメタン　　(HFC-32)</t>
  </si>
  <si>
    <t>グループII</t>
  </si>
  <si>
    <t>ハロン1211</t>
  </si>
  <si>
    <t>CBrClF2</t>
  </si>
  <si>
    <t>フルオロメタン　　(HFC-41)</t>
  </si>
  <si>
    <t>（ハロン）</t>
  </si>
  <si>
    <t>ハロン1301</t>
  </si>
  <si>
    <t>CBrF3</t>
  </si>
  <si>
    <t>1,1,1,2,2 -ペンタフルオロエタン
　　　　　　　　　　　　(HFC-125)</t>
  </si>
  <si>
    <t>ハロン2402</t>
  </si>
  <si>
    <t>CBrF2CBrF2</t>
  </si>
  <si>
    <t>1,1,2,2 -テトラフルオロエタン
　　　　　　　　　　　　(HFC-134)</t>
  </si>
  <si>
    <t>附属書B</t>
  </si>
  <si>
    <t>CClF3</t>
  </si>
  <si>
    <t>1,1,1,2 -テトラフルオロエタン
　　　　　　　　　　　　(HFC-134a)</t>
  </si>
  <si>
    <t>（その他のCFC）</t>
  </si>
  <si>
    <t>CFC-111</t>
  </si>
  <si>
    <t>CCl3CCl2F</t>
  </si>
  <si>
    <t>1,1,2 -トリフルオロエタン
　　　　　　　　　　　　(HFC-143)</t>
  </si>
  <si>
    <t>CFC-112</t>
  </si>
  <si>
    <t>CCl2FCCl2F</t>
  </si>
  <si>
    <t>1,1,1 -トリフルオロエタン
　　　　　　　　　　　　(HFC-143a)</t>
  </si>
  <si>
    <t>など10物質</t>
  </si>
  <si>
    <t>1,2 -ジフルオロエタン(HFC-152)</t>
    <phoneticPr fontId="41"/>
  </si>
  <si>
    <t>四塩化炭素</t>
  </si>
  <si>
    <t>CCl4</t>
  </si>
  <si>
    <t>1,1 -ジフルオロエタン(HFC-152a)</t>
    <phoneticPr fontId="41"/>
  </si>
  <si>
    <t>グループIII</t>
  </si>
  <si>
    <t>1,1,1-トリクロロエタン</t>
  </si>
  <si>
    <t>CH3CCl3</t>
  </si>
  <si>
    <t>フルオロエタン　　(HFC-161)</t>
  </si>
  <si>
    <t>附属書C</t>
  </si>
  <si>
    <t>CHClF2</t>
  </si>
  <si>
    <t>1,1,1,2,3,3,3 -ヘプタフルオロプロパン
　　　　　　　　　　　　(HFC-227ea)</t>
  </si>
  <si>
    <t>（ハイドロクロロフルオロカーボン）</t>
  </si>
  <si>
    <t>CHCl2CF3</t>
  </si>
  <si>
    <t>0.02-0.06</t>
  </si>
  <si>
    <t>1,1,1,2,2,3 -ヘキサフルオロプロパン
　　　　　　　　　　　　(HFC-236cb)</t>
  </si>
  <si>
    <t>CH3CCl2F</t>
  </si>
  <si>
    <t>1,1,1,2,3,3 -ヘキサフルオロプロパン
　　　　　　　　　　　　(HFC-236ea)</t>
  </si>
  <si>
    <t>CH3CClF2</t>
  </si>
  <si>
    <t>1,1,1,3,3,3 -ヘキサフルオロプロパン
　　　　　　　　　　　　(HFC-236fa)</t>
    <phoneticPr fontId="41"/>
  </si>
  <si>
    <t>CF3CF2CHCl2</t>
  </si>
  <si>
    <t>1,1,2,2,3 -ペンタフルオロプロパン
　　　　　　　　　　　　(HFC-245ca)</t>
    <phoneticPr fontId="41"/>
  </si>
  <si>
    <t>CClF2CF2CHClF</t>
  </si>
  <si>
    <t>1,1,1,3,3,-ペンタフルオロプロパン
　　　　　　　　　　　　(HFC-245fa)</t>
  </si>
  <si>
    <t>など40物質</t>
  </si>
  <si>
    <t>1,1,1,3,3,-ペンタフルオロブタン
　　　　　　　　　　　　(HFC-365mfc)</t>
  </si>
  <si>
    <t>HBFC-22B1</t>
  </si>
  <si>
    <t>CHBrF2</t>
  </si>
  <si>
    <t>1,1,1,2,3,4,4,5,5,5 -デカフルオロペンタン
　　　　　　　　　　　　(HFC-43-10mee)</t>
  </si>
  <si>
    <t>（ハイドロブロモフルオロカーボン）</t>
  </si>
  <si>
    <t>など34物質</t>
  </si>
  <si>
    <t>パーフルオロメタン(PFC-14)</t>
    <phoneticPr fontId="41"/>
  </si>
  <si>
    <t>PFC パーフルオロカーボン</t>
    <phoneticPr fontId="41"/>
  </si>
  <si>
    <t>ブロモクロロメタン</t>
  </si>
  <si>
    <t>CH2BrCl</t>
  </si>
  <si>
    <t>パーフルオロエタン(PFC-116)</t>
    <phoneticPr fontId="41"/>
  </si>
  <si>
    <t>附属書E</t>
  </si>
  <si>
    <t>ブロモメタン</t>
  </si>
  <si>
    <t>CH3Br</t>
  </si>
  <si>
    <t>パーフルオロプロパン(PFC-218)</t>
    <phoneticPr fontId="41"/>
  </si>
  <si>
    <t>脚注[編集]</t>
  </si>
  <si>
    <t>パーフルオロブタン(PFC-31-10)</t>
    <phoneticPr fontId="41"/>
  </si>
  <si>
    <t>[ヘルプ]</t>
  </si>
  <si>
    <t>パーフルオロシクロブタン(PFC-c318)</t>
    <phoneticPr fontId="41"/>
  </si>
  <si>
    <t>1. ^ “VII オゾン層破壊物質等の概要 (PDF)”. 平成17年度 オゾン層等の監視結果に関する年次報告書. 環境省. 2007年6月27日閲覧。</t>
  </si>
  <si>
    <t>パーフルオロペンタン(PFC-41-12)</t>
    <phoneticPr fontId="41"/>
  </si>
  <si>
    <t>2. ^ 気候変動に関する政府間パネル（IPCC）第三次評価報告書: Climate Change 2001 The Scientific Basis, Contribution of Working Group I to the ThirdAssessment Report of the Intergovernmental Panel on Climate Change (IPCC, 2001)</t>
  </si>
  <si>
    <t>パーフルオロヘキサン(PFC-51-14)</t>
    <phoneticPr fontId="41"/>
  </si>
  <si>
    <t>パーフルオロデカリン (PFC-9-1-18)</t>
    <phoneticPr fontId="41"/>
  </si>
  <si>
    <r>
      <rPr>
        <sz val="14"/>
        <color theme="1"/>
        <rFont val="Meiryo UI"/>
        <family val="3"/>
        <charset val="128"/>
      </rPr>
      <t>◎　</t>
    </r>
    <r>
      <rPr>
        <sz val="12"/>
        <color theme="1"/>
        <rFont val="Meiryo UI"/>
        <family val="3"/>
        <charset val="128"/>
      </rPr>
      <t>オゾン層保護法による特定フロン等の規制スケジュール</t>
    </r>
    <rPh sb="5" eb="6">
      <t>ソウ</t>
    </rPh>
    <rPh sb="6" eb="8">
      <t>ホゴ</t>
    </rPh>
    <rPh sb="8" eb="9">
      <t>ホウ</t>
    </rPh>
    <rPh sb="12" eb="14">
      <t>トクテイ</t>
    </rPh>
    <rPh sb="17" eb="18">
      <t>トウ</t>
    </rPh>
    <rPh sb="19" eb="21">
      <t>キセイ</t>
    </rPh>
    <phoneticPr fontId="2"/>
  </si>
  <si>
    <t>(環境白書)</t>
    <rPh sb="1" eb="3">
      <t>カンキョウ</t>
    </rPh>
    <rPh sb="3" eb="5">
      <t>ハクショ</t>
    </rPh>
    <phoneticPr fontId="9"/>
  </si>
  <si>
    <t>パーフルオロシクロプロパン</t>
  </si>
  <si>
    <t>ハロン</t>
  </si>
  <si>
    <t>1994年</t>
    <rPh sb="4" eb="5">
      <t>ネン</t>
    </rPh>
    <phoneticPr fontId="9"/>
  </si>
  <si>
    <t>Ｈ6</t>
  </si>
  <si>
    <t>全廃</t>
  </si>
  <si>
    <t>六ふっ化硫黄　　(SF6)</t>
  </si>
  <si>
    <t>CFC(クロロフルオロカーボン)</t>
  </si>
  <si>
    <t>1996年</t>
    <rPh sb="4" eb="5">
      <t>ネン</t>
    </rPh>
    <phoneticPr fontId="9"/>
  </si>
  <si>
    <t>Ｈ8</t>
  </si>
  <si>
    <t>三ふっ化窒素　　(NF3)</t>
  </si>
  <si>
    <t>CCL4(四塩化炭素)</t>
    <rPh sb="5" eb="6">
      <t>４</t>
    </rPh>
    <rPh sb="6" eb="8">
      <t>エンカ</t>
    </rPh>
    <rPh sb="8" eb="10">
      <t>タンソ</t>
    </rPh>
    <phoneticPr fontId="9"/>
  </si>
  <si>
    <t>参1</t>
    <rPh sb="0" eb="1">
      <t>サン</t>
    </rPh>
    <phoneticPr fontId="2"/>
  </si>
  <si>
    <t>CFC-12</t>
    <phoneticPr fontId="41"/>
  </si>
  <si>
    <t>参2</t>
    <rPh sb="0" eb="1">
      <t>サン</t>
    </rPh>
    <phoneticPr fontId="2"/>
  </si>
  <si>
    <t>CFC-113</t>
    <phoneticPr fontId="41"/>
  </si>
  <si>
    <t>HBFC(ハイドロブロモフルオロカーボン)</t>
  </si>
  <si>
    <t>参3</t>
    <rPh sb="0" eb="1">
      <t>サン</t>
    </rPh>
    <phoneticPr fontId="2"/>
  </si>
  <si>
    <t>CFC-11</t>
    <phoneticPr fontId="2"/>
  </si>
  <si>
    <t>臭化メチル</t>
    <rPh sb="0" eb="2">
      <t>シュウカ</t>
    </rPh>
    <phoneticPr fontId="9"/>
  </si>
  <si>
    <t>2005年</t>
    <rPh sb="4" eb="5">
      <t>ネン</t>
    </rPh>
    <phoneticPr fontId="9"/>
  </si>
  <si>
    <t>Ｈ17</t>
  </si>
  <si>
    <t>参4</t>
    <rPh sb="0" eb="1">
      <t>サン</t>
    </rPh>
    <phoneticPr fontId="2"/>
  </si>
  <si>
    <t>CFC-114</t>
    <phoneticPr fontId="2"/>
  </si>
  <si>
    <t>HＣFC(ハイドロクロロフルオロカーボン)</t>
  </si>
  <si>
    <t>2020年</t>
    <rPh sb="4" eb="5">
      <t>ネン</t>
    </rPh>
    <phoneticPr fontId="9"/>
  </si>
  <si>
    <t>Ｈ32</t>
  </si>
  <si>
    <t>参5</t>
    <rPh sb="0" eb="1">
      <t>サン</t>
    </rPh>
    <phoneticPr fontId="2"/>
  </si>
  <si>
    <t>CFC-115</t>
    <phoneticPr fontId="2"/>
  </si>
  <si>
    <t>参6</t>
    <rPh sb="0" eb="1">
      <t>サン</t>
    </rPh>
    <phoneticPr fontId="2"/>
  </si>
  <si>
    <t>CFC-1211</t>
    <phoneticPr fontId="2"/>
  </si>
  <si>
    <t>参7</t>
    <rPh sb="0" eb="1">
      <t>サン</t>
    </rPh>
    <phoneticPr fontId="2"/>
  </si>
  <si>
    <t>CFC-1301</t>
    <phoneticPr fontId="2"/>
  </si>
  <si>
    <t>注)</t>
    <rPh sb="0" eb="1">
      <t>チュウ</t>
    </rPh>
    <phoneticPr fontId="2"/>
  </si>
  <si>
    <t>CFC、PCFCは温暖化係数が代替フロン並に大きいが､法対象外　　(オゾン層保護法でカバーしてるから？)</t>
    <rPh sb="9" eb="12">
      <t>オンダンカ</t>
    </rPh>
    <rPh sb="12" eb="14">
      <t>ケイスウ</t>
    </rPh>
    <rPh sb="15" eb="17">
      <t>ダイタイ</t>
    </rPh>
    <rPh sb="20" eb="21">
      <t>ナミ</t>
    </rPh>
    <rPh sb="22" eb="23">
      <t>オオ</t>
    </rPh>
    <rPh sb="27" eb="28">
      <t>ホウ</t>
    </rPh>
    <rPh sb="28" eb="30">
      <t>タイショウ</t>
    </rPh>
    <rPh sb="30" eb="31">
      <t>ガイ</t>
    </rPh>
    <rPh sb="37" eb="38">
      <t>ソウ</t>
    </rPh>
    <rPh sb="38" eb="40">
      <t>ホゴ</t>
    </rPh>
    <rPh sb="40" eb="41">
      <t>ホウ</t>
    </rPh>
    <phoneticPr fontId="2"/>
  </si>
  <si>
    <t>京都議定書第1約束期間は2012年まで,2013年以降は第2約束期間</t>
    <rPh sb="0" eb="2">
      <t>キョウト</t>
    </rPh>
    <rPh sb="2" eb="5">
      <t>ギテイショ</t>
    </rPh>
    <rPh sb="5" eb="6">
      <t>ダイ</t>
    </rPh>
    <rPh sb="7" eb="9">
      <t>ヤクソク</t>
    </rPh>
    <rPh sb="9" eb="11">
      <t>キカン</t>
    </rPh>
    <rPh sb="16" eb="17">
      <t>ネン</t>
    </rPh>
    <rPh sb="24" eb="27">
      <t>ネンイコウ</t>
    </rPh>
    <rPh sb="28" eb="29">
      <t>ダイ</t>
    </rPh>
    <rPh sb="30" eb="32">
      <t>ヤクソク</t>
    </rPh>
    <rPh sb="32" eb="34">
      <t>キカン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</si>
</sst>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0_ ;[Red]\-0\ "/>
    <numFmt numFmtId="177" formatCode="0.0_);[Red]\(0.0\)"/>
    <numFmt numFmtId="178" formatCode="0.000"/>
    <numFmt numFmtId="179" formatCode="#,##0.0_ "/>
    <numFmt numFmtId="180" formatCode="#,##0_ "/>
    <numFmt numFmtId="181" formatCode="#,##0.00_ "/>
    <numFmt numFmtId="182" formatCode="0.0"/>
    <numFmt numFmtId="183" formatCode="#,##0.00000000_ ;[Red]\-#,##0.00000000\ "/>
    <numFmt numFmtId="184" formatCode="0.0%"/>
    <numFmt numFmtId="185" formatCode="0.0000"/>
    <numFmt numFmtId="186" formatCode=".0000"/>
    <numFmt numFmtId="187" formatCode="yyyy"/>
    <numFmt numFmtId="188" formatCode="[$-411]ge"/>
    <numFmt numFmtId="189" formatCode=".000"/>
    <numFmt numFmtId="190" formatCode="0.00_ "/>
  </numFmts>
  <fonts count="72">
    <font>
      <sz val="9"/>
      <color theme="1"/>
      <name val="Meiryo UI"/>
      <family val="2"/>
      <charset val="128"/>
    </font>
    <font>
      <sz val="12"/>
      <name val="ＭＳ Ｐゴシック"/>
      <family val="3"/>
      <charset val="128"/>
    </font>
    <font>
      <sz val="6"/>
      <name val="Meiryo UI"/>
      <family val="2"/>
      <charset val="128"/>
    </font>
    <font>
      <sz val="6"/>
      <name val="ＭＳ Ｐゴシック"/>
      <family val="3"/>
      <charset val="128"/>
    </font>
    <font>
      <sz val="9"/>
      <color theme="1"/>
      <name val="Meiryo UI"/>
      <family val="3"/>
      <charset val="128"/>
    </font>
    <font>
      <sz val="9"/>
      <name val="Meiryo UI"/>
      <family val="3"/>
      <charset val="128"/>
    </font>
    <font>
      <b/>
      <sz val="9"/>
      <name val="Meiryo UI"/>
      <family val="3"/>
      <charset val="128"/>
    </font>
    <font>
      <sz val="9"/>
      <color theme="1"/>
      <name val="ＭＳ Ｐゴシック"/>
      <family val="3"/>
      <charset val="128"/>
      <scheme val="minor"/>
    </font>
    <font>
      <b/>
      <sz val="9"/>
      <color rgb="FFFF0000"/>
      <name val="Meiryo UI"/>
      <family val="3"/>
      <charset val="128"/>
    </font>
    <font>
      <sz val="9"/>
      <color theme="1"/>
      <name val="Meiryo UI"/>
      <family val="2"/>
      <charset val="128"/>
    </font>
    <font>
      <b/>
      <sz val="15"/>
      <color theme="3"/>
      <name val="Meiryo UI"/>
      <family val="2"/>
      <charset val="128"/>
    </font>
    <font>
      <sz val="9"/>
      <color rgb="FF006100"/>
      <name val="Meiryo UI"/>
      <family val="2"/>
      <charset val="128"/>
    </font>
    <font>
      <sz val="12"/>
      <name val="細明朝体"/>
      <family val="3"/>
      <charset val="128"/>
    </font>
    <font>
      <sz val="11"/>
      <name val="Century"/>
      <family val="1"/>
    </font>
    <font>
      <sz val="11"/>
      <name val="ＭＳ Ｐゴシック"/>
      <family val="3"/>
      <charset val="128"/>
    </font>
    <font>
      <vertAlign val="subscript"/>
      <sz val="9"/>
      <name val="Meiryo UI"/>
      <family val="3"/>
      <charset val="128"/>
    </font>
    <font>
      <vertAlign val="superscript"/>
      <sz val="9"/>
      <name val="Meiryo UI"/>
      <family val="3"/>
      <charset val="128"/>
    </font>
    <font>
      <sz val="8"/>
      <name val="Meiryo UI"/>
      <family val="3"/>
      <charset val="128"/>
    </font>
    <font>
      <b/>
      <sz val="9"/>
      <color theme="1"/>
      <name val="Meiryo UI"/>
      <family val="3"/>
      <charset val="128"/>
    </font>
    <font>
      <sz val="11"/>
      <color indexed="10"/>
      <name val="ＭＳ 明朝"/>
      <family val="1"/>
      <charset val="128"/>
    </font>
    <font>
      <b/>
      <vertAlign val="subscript"/>
      <sz val="9"/>
      <name val="Meiryo UI"/>
      <family val="3"/>
      <charset val="128"/>
    </font>
    <font>
      <sz val="9"/>
      <color indexed="55"/>
      <name val="Meiryo UI"/>
      <family val="3"/>
      <charset val="128"/>
    </font>
    <font>
      <vertAlign val="subscript"/>
      <sz val="8"/>
      <name val="Meiryo UI"/>
      <family val="3"/>
      <charset val="128"/>
    </font>
    <font>
      <sz val="11"/>
      <color indexed="10"/>
      <name val="ＭＳ Ｐ明朝"/>
      <family val="1"/>
      <charset val="128"/>
    </font>
    <font>
      <sz val="9"/>
      <color indexed="8"/>
      <name val="Meiryo UI"/>
      <family val="3"/>
      <charset val="128"/>
    </font>
    <font>
      <b/>
      <vertAlign val="subscript"/>
      <sz val="9"/>
      <color indexed="8"/>
      <name val="Meiryo UI"/>
      <family val="3"/>
      <charset val="128"/>
    </font>
    <font>
      <b/>
      <sz val="9"/>
      <color indexed="8"/>
      <name val="Meiryo UI"/>
      <family val="3"/>
      <charset val="128"/>
    </font>
    <font>
      <b/>
      <sz val="10"/>
      <color rgb="FFC00000"/>
      <name val="Meiryo UI"/>
      <family val="3"/>
      <charset val="128"/>
    </font>
    <font>
      <sz val="11"/>
      <name val="Meiryo UI"/>
      <family val="3"/>
      <charset val="128"/>
    </font>
    <font>
      <sz val="9"/>
      <color rgb="FFFF0000"/>
      <name val="Meiryo UI"/>
      <family val="3"/>
      <charset val="128"/>
    </font>
    <font>
      <sz val="7"/>
      <name val="Meiryo UI"/>
      <family val="3"/>
      <charset val="128"/>
    </font>
    <font>
      <sz val="7"/>
      <color theme="1"/>
      <name val="Meiryo UI"/>
      <family val="3"/>
      <charset val="128"/>
    </font>
    <font>
      <b/>
      <sz val="7"/>
      <name val="Meiryo UI"/>
      <family val="3"/>
      <charset val="128"/>
    </font>
    <font>
      <sz val="6"/>
      <name val="明朝"/>
      <family val="3"/>
      <charset val="128"/>
    </font>
    <font>
      <u/>
      <sz val="11"/>
      <color theme="10"/>
      <name val="明朝"/>
      <family val="1"/>
      <charset val="128"/>
    </font>
    <font>
      <sz val="9"/>
      <name val="明朝"/>
      <family val="1"/>
      <charset val="128"/>
    </font>
    <font>
      <sz val="6"/>
      <color theme="1"/>
      <name val="Meiryo UI"/>
      <family val="3"/>
      <charset val="128"/>
    </font>
    <font>
      <sz val="12"/>
      <name val="Meiryo UI"/>
      <family val="3"/>
      <charset val="128"/>
    </font>
    <font>
      <b/>
      <sz val="12"/>
      <name val="Meiryo UI"/>
      <family val="3"/>
      <charset val="128"/>
    </font>
    <font>
      <sz val="12"/>
      <color theme="1"/>
      <name val="Meiryo UI"/>
      <family val="3"/>
      <charset val="128"/>
    </font>
    <font>
      <b/>
      <sz val="12"/>
      <color theme="1"/>
      <name val="Meiryo UI"/>
      <family val="3"/>
      <charset val="128"/>
    </font>
    <font>
      <sz val="6"/>
      <name val="明朝"/>
      <family val="1"/>
      <charset val="128"/>
    </font>
    <font>
      <sz val="7.5"/>
      <name val="Meiryo UI"/>
      <family val="3"/>
      <charset val="128"/>
    </font>
    <font>
      <sz val="7.5"/>
      <color theme="1"/>
      <name val="Meiryo UI"/>
      <family val="3"/>
      <charset val="128"/>
    </font>
    <font>
      <sz val="11"/>
      <color theme="1"/>
      <name val="Meiryo UI"/>
      <family val="3"/>
      <charset val="128"/>
    </font>
    <font>
      <sz val="8"/>
      <color theme="1"/>
      <name val="Meiryo UI"/>
      <family val="3"/>
      <charset val="128"/>
    </font>
    <font>
      <sz val="9"/>
      <color theme="0"/>
      <name val="Meiryo UI"/>
      <family val="3"/>
      <charset val="128"/>
    </font>
    <font>
      <sz val="11"/>
      <name val="明朝"/>
      <family val="1"/>
      <charset val="128"/>
    </font>
    <font>
      <sz val="6"/>
      <name val="ＭＳ Ｐ明朝"/>
      <family val="1"/>
      <charset val="128"/>
    </font>
    <font>
      <sz val="9"/>
      <color rgb="FFC00000"/>
      <name val="Meiryo UI"/>
      <family val="3"/>
      <charset val="128"/>
    </font>
    <font>
      <sz val="11"/>
      <name val="ＭＳ ゴシック"/>
      <family val="3"/>
      <charset val="128"/>
    </font>
    <font>
      <sz val="10"/>
      <name val="Meiryo UI"/>
      <family val="3"/>
      <charset val="128"/>
    </font>
    <font>
      <sz val="10"/>
      <name val="ＭＳ 明朝"/>
      <family val="1"/>
      <charset val="128"/>
    </font>
    <font>
      <u/>
      <sz val="9"/>
      <color theme="10"/>
      <name val="Meiryo UI"/>
      <family val="3"/>
      <charset val="128"/>
    </font>
    <font>
      <b/>
      <sz val="8.5"/>
      <name val="Meiryo UI"/>
      <family val="3"/>
      <charset val="128"/>
    </font>
    <font>
      <sz val="8.5"/>
      <color theme="1"/>
      <name val="Meiryo UI"/>
      <family val="3"/>
      <charset val="128"/>
    </font>
    <font>
      <sz val="6"/>
      <name val="Meiryo UI"/>
      <family val="3"/>
      <charset val="128"/>
    </font>
    <font>
      <vertAlign val="superscript"/>
      <sz val="7"/>
      <name val="Meiryo UI"/>
      <family val="3"/>
      <charset val="128"/>
    </font>
    <font>
      <sz val="11"/>
      <color indexed="8"/>
      <name val="Times New Roman"/>
      <family val="1"/>
    </font>
    <font>
      <b/>
      <vertAlign val="subscript"/>
      <sz val="12"/>
      <name val="Meiryo UI"/>
      <family val="3"/>
      <charset val="128"/>
    </font>
    <font>
      <vertAlign val="subscript"/>
      <sz val="11"/>
      <name val="Meiryo UI"/>
      <family val="3"/>
      <charset val="128"/>
    </font>
    <font>
      <b/>
      <sz val="11"/>
      <color theme="1"/>
      <name val="Meiryo UI"/>
      <family val="3"/>
      <charset val="128"/>
    </font>
    <font>
      <u/>
      <sz val="9"/>
      <color theme="10"/>
      <name val="Meiryo UI"/>
      <family val="2"/>
      <charset val="128"/>
    </font>
    <font>
      <sz val="8"/>
      <color theme="1"/>
      <name val="Meiryo UI"/>
      <family val="2"/>
      <charset val="128"/>
    </font>
    <font>
      <b/>
      <sz val="18"/>
      <color theme="3"/>
      <name val="ＭＳ Ｐゴシック"/>
      <family val="2"/>
      <charset val="128"/>
      <scheme val="major"/>
    </font>
    <font>
      <sz val="11"/>
      <name val="ＭＳ 明朝"/>
      <family val="1"/>
      <charset val="128"/>
    </font>
    <font>
      <sz val="6.5"/>
      <color theme="1"/>
      <name val="Meiryo UI"/>
      <family val="3"/>
      <charset val="128"/>
    </font>
    <font>
      <sz val="6.5"/>
      <name val="Meiryo UI"/>
      <family val="3"/>
      <charset val="128"/>
    </font>
    <font>
      <b/>
      <sz val="11.5"/>
      <name val="Meiryo UI"/>
      <family val="3"/>
      <charset val="128"/>
    </font>
    <font>
      <sz val="10"/>
      <color theme="1"/>
      <name val="Meiryo UI"/>
      <family val="3"/>
      <charset val="128"/>
    </font>
    <font>
      <sz val="8"/>
      <color indexed="9"/>
      <name val="明朝"/>
      <family val="1"/>
      <charset val="128"/>
    </font>
    <font>
      <sz val="14"/>
      <color theme="1"/>
      <name val="Meiryo UI"/>
      <family val="3"/>
      <charset val="128"/>
    </font>
  </fonts>
  <fills count="55">
    <fill>
      <patternFill patternType="none"/>
    </fill>
    <fill>
      <patternFill patternType="gray125"/>
    </fill>
    <fill>
      <patternFill patternType="solid">
        <fgColor indexed="50"/>
        <bgColor indexed="64"/>
      </patternFill>
    </fill>
    <fill>
      <patternFill patternType="solid">
        <fgColor indexed="11"/>
        <bgColor indexed="64"/>
      </patternFill>
    </fill>
    <fill>
      <patternFill patternType="solid">
        <fgColor indexed="11"/>
      </patternFill>
    </fill>
    <fill>
      <patternFill patternType="solid">
        <fgColor rgb="FF99CC00"/>
        <bgColor indexed="64"/>
      </patternFill>
    </fill>
    <fill>
      <patternFill patternType="solid">
        <fgColor rgb="FF00FF00"/>
        <bgColor indexed="64"/>
      </patternFill>
    </fill>
    <fill>
      <patternFill patternType="solid">
        <fgColor indexed="51"/>
        <bgColor indexed="64"/>
      </patternFill>
    </fill>
    <fill>
      <patternFill patternType="solid">
        <fgColor indexed="13"/>
      </patternFill>
    </fill>
    <fill>
      <patternFill patternType="solid">
        <fgColor indexed="13"/>
        <bgColor indexed="64"/>
      </patternFill>
    </fill>
    <fill>
      <patternFill patternType="solid">
        <fgColor rgb="FFCCFFCC"/>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5"/>
        <bgColor indexed="64"/>
      </patternFill>
    </fill>
    <fill>
      <patternFill patternType="solid">
        <fgColor indexed="45"/>
        <bgColor indexed="26"/>
      </patternFill>
    </fill>
    <fill>
      <patternFill patternType="solid">
        <fgColor indexed="42"/>
        <bgColor indexed="64"/>
      </patternFill>
    </fill>
    <fill>
      <patternFill patternType="solid">
        <fgColor indexed="42"/>
        <bgColor indexed="26"/>
      </patternFill>
    </fill>
    <fill>
      <patternFill patternType="solid">
        <fgColor indexed="9"/>
        <bgColor indexed="13"/>
      </patternFill>
    </fill>
    <fill>
      <patternFill patternType="solid">
        <fgColor indexed="9"/>
        <bgColor indexed="26"/>
      </patternFill>
    </fill>
    <fill>
      <patternFill patternType="solid">
        <fgColor indexed="41"/>
        <bgColor indexed="64"/>
      </patternFill>
    </fill>
    <fill>
      <patternFill patternType="solid">
        <fgColor rgb="FFFFFFCC"/>
        <bgColor indexed="64"/>
      </patternFill>
    </fill>
    <fill>
      <patternFill patternType="solid">
        <fgColor rgb="FFFFFFCC"/>
        <bgColor indexed="13"/>
      </patternFill>
    </fill>
    <fill>
      <patternFill patternType="solid">
        <fgColor rgb="FF99FF99"/>
        <bgColor indexed="64"/>
      </patternFill>
    </fill>
    <fill>
      <patternFill patternType="solid">
        <fgColor indexed="31"/>
        <bgColor indexed="64"/>
      </patternFill>
    </fill>
    <fill>
      <patternFill patternType="solid">
        <fgColor theme="4" tint="0.79998168889431442"/>
        <bgColor indexed="64"/>
      </patternFill>
    </fill>
    <fill>
      <patternFill patternType="solid">
        <fgColor rgb="FFCCCCFF"/>
        <bgColor indexed="64"/>
      </patternFill>
    </fill>
    <fill>
      <patternFill patternType="solid">
        <fgColor indexed="47"/>
        <bgColor indexed="64"/>
      </patternFill>
    </fill>
    <fill>
      <patternFill patternType="solid">
        <fgColor indexed="47"/>
        <bgColor indexed="26"/>
      </patternFill>
    </fill>
    <fill>
      <patternFill patternType="solid">
        <fgColor rgb="FFFFFF99"/>
        <bgColor indexed="64"/>
      </patternFill>
    </fill>
    <fill>
      <patternFill patternType="solid">
        <fgColor rgb="FFFFCC66"/>
        <bgColor indexed="64"/>
      </patternFill>
    </fill>
    <fill>
      <patternFill patternType="solid">
        <fgColor rgb="FFFF7C80"/>
        <bgColor indexed="64"/>
      </patternFill>
    </fill>
    <fill>
      <patternFill patternType="solid">
        <fgColor rgb="FFFF99CC"/>
        <bgColor indexed="64"/>
      </patternFill>
    </fill>
    <fill>
      <patternFill patternType="solid">
        <fgColor rgb="FF99CCFF"/>
        <bgColor indexed="64"/>
      </patternFill>
    </fill>
    <fill>
      <patternFill patternType="solid">
        <fgColor indexed="44"/>
        <bgColor indexed="64"/>
      </patternFill>
    </fill>
    <fill>
      <patternFill patternType="solid">
        <fgColor indexed="44"/>
        <bgColor indexed="13"/>
      </patternFill>
    </fill>
    <fill>
      <patternFill patternType="solid">
        <fgColor theme="0"/>
        <bgColor indexed="26"/>
      </patternFill>
    </fill>
    <fill>
      <patternFill patternType="solid">
        <fgColor rgb="FF99FF66"/>
        <bgColor indexed="64"/>
      </patternFill>
    </fill>
    <fill>
      <patternFill patternType="solid">
        <fgColor rgb="FF99FF66"/>
        <bgColor indexed="26"/>
      </patternFill>
    </fill>
    <fill>
      <patternFill patternType="solid">
        <fgColor rgb="FF99FF66"/>
        <bgColor indexed="13"/>
      </patternFill>
    </fill>
    <fill>
      <patternFill patternType="solid">
        <fgColor theme="0"/>
        <bgColor indexed="13"/>
      </patternFill>
    </fill>
    <fill>
      <patternFill patternType="solid">
        <fgColor theme="2" tint="-0.249977111117893"/>
        <bgColor indexed="13"/>
      </patternFill>
    </fill>
    <fill>
      <patternFill patternType="solid">
        <fgColor rgb="FFFFCCFF"/>
        <bgColor indexed="13"/>
      </patternFill>
    </fill>
    <fill>
      <patternFill patternType="solid">
        <fgColor rgb="FF92D050"/>
        <bgColor indexed="13"/>
      </patternFill>
    </fill>
    <fill>
      <patternFill patternType="solid">
        <fgColor rgb="FFFFCC99"/>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DBEEF3"/>
        <bgColor indexed="64"/>
      </patternFill>
    </fill>
    <fill>
      <patternFill patternType="solid">
        <fgColor rgb="FFF2DDDC"/>
        <bgColor indexed="64"/>
      </patternFill>
    </fill>
    <fill>
      <patternFill patternType="solid">
        <fgColor rgb="FFD8D8D8"/>
        <bgColor indexed="64"/>
      </patternFill>
    </fill>
    <fill>
      <patternFill patternType="solid">
        <fgColor theme="3" tint="0.79998168889431442"/>
        <bgColor indexed="64"/>
      </patternFill>
    </fill>
    <fill>
      <patternFill patternType="solid">
        <fgColor theme="7" tint="0.59999389629810485"/>
        <bgColor indexed="64"/>
      </patternFill>
    </fill>
  </fills>
  <borders count="227">
    <border>
      <left/>
      <right/>
      <top/>
      <bottom/>
      <diagonal/>
    </border>
    <border>
      <left/>
      <right/>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dashed">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dashed">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dashed">
        <color indexed="64"/>
      </right>
      <top style="thin">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dott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dotted">
        <color indexed="64"/>
      </bottom>
      <diagonal/>
    </border>
    <border>
      <left style="thin">
        <color indexed="64"/>
      </left>
      <right/>
      <top/>
      <bottom style="dashed">
        <color indexed="64"/>
      </bottom>
      <diagonal/>
    </border>
    <border>
      <left style="thin">
        <color indexed="64"/>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medium">
        <color indexed="64"/>
      </left>
      <right style="thin">
        <color indexed="64"/>
      </right>
      <top/>
      <bottom style="medium">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ashed">
        <color indexed="64"/>
      </top>
      <bottom style="double">
        <color indexed="64"/>
      </bottom>
      <diagonal/>
    </border>
    <border>
      <left style="dashed">
        <color indexed="64"/>
      </left>
      <right/>
      <top style="medium">
        <color indexed="64"/>
      </top>
      <bottom style="medium">
        <color indexed="64"/>
      </bottom>
      <diagonal/>
    </border>
    <border>
      <left/>
      <right style="thin">
        <color indexed="64"/>
      </right>
      <top style="dashed">
        <color indexed="64"/>
      </top>
      <bottom/>
      <diagonal/>
    </border>
    <border>
      <left/>
      <right/>
      <top/>
      <bottom style="thin">
        <color indexed="64"/>
      </bottom>
      <diagonal/>
    </border>
    <border>
      <left/>
      <right/>
      <top style="dashed">
        <color indexed="64"/>
      </top>
      <bottom style="dashed">
        <color indexed="64"/>
      </bottom>
      <diagonal/>
    </border>
    <border>
      <left/>
      <right/>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bottom style="dotted">
        <color indexed="64"/>
      </bottom>
      <diagonal/>
    </border>
    <border>
      <left style="thin">
        <color indexed="64"/>
      </left>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otted">
        <color indexed="64"/>
      </bottom>
      <diagonal/>
    </border>
    <border>
      <left/>
      <right/>
      <top style="dashed">
        <color indexed="64"/>
      </top>
      <bottom style="medium">
        <color indexed="64"/>
      </bottom>
      <diagonal/>
    </border>
    <border>
      <left style="thin">
        <color indexed="64"/>
      </left>
      <right/>
      <top style="dotted">
        <color indexed="64"/>
      </top>
      <bottom style="thin">
        <color indexed="64"/>
      </bottom>
      <diagonal/>
    </border>
    <border>
      <left/>
      <right/>
      <top style="dashed">
        <color indexed="64"/>
      </top>
      <bottom style="thin">
        <color indexed="64"/>
      </bottom>
      <diagonal/>
    </border>
    <border>
      <left/>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diagonal/>
    </border>
    <border>
      <left/>
      <right/>
      <top style="dotted">
        <color indexed="64"/>
      </top>
      <bottom style="dotted">
        <color indexed="64"/>
      </bottom>
      <diagonal/>
    </border>
    <border>
      <left/>
      <right/>
      <top/>
      <bottom style="dotted">
        <color indexed="64"/>
      </bottom>
      <diagonal/>
    </border>
    <border>
      <left/>
      <right/>
      <top style="dotted">
        <color indexed="64"/>
      </top>
      <bottom style="thin">
        <color indexed="64"/>
      </bottom>
      <diagonal/>
    </border>
    <border>
      <left/>
      <right/>
      <top style="dashed">
        <color indexed="64"/>
      </top>
      <bottom style="double">
        <color indexed="64"/>
      </bottom>
      <diagonal/>
    </border>
    <border>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auto="1"/>
      </top>
      <bottom/>
      <diagonal/>
    </border>
    <border>
      <left/>
      <right style="hair">
        <color auto="1"/>
      </right>
      <top style="hair">
        <color auto="1"/>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hair">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top style="dashed">
        <color indexed="64"/>
      </top>
      <bottom/>
      <diagonal/>
    </border>
    <border>
      <left/>
      <right/>
      <top style="dashed">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ashed">
        <color indexed="64"/>
      </top>
      <bottom style="double">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ashed">
        <color indexed="64"/>
      </top>
      <bottom style="dotted">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top/>
      <bottom style="medium">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right/>
      <top style="hair">
        <color indexed="64"/>
      </top>
      <bottom style="thin">
        <color indexed="64"/>
      </bottom>
      <diagonal/>
    </border>
    <border>
      <left style="dashed">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dashed">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dashed">
        <color indexed="64"/>
      </right>
      <top style="thin">
        <color indexed="64"/>
      </top>
      <bottom/>
      <diagonal/>
    </border>
    <border>
      <left/>
      <right style="medium">
        <color indexed="64"/>
      </right>
      <top style="medium">
        <color indexed="64"/>
      </top>
      <bottom style="thin">
        <color indexed="64"/>
      </bottom>
      <diagonal/>
    </border>
    <border>
      <left style="thin">
        <color indexed="64"/>
      </left>
      <right/>
      <top style="dashed">
        <color indexed="64"/>
      </top>
      <bottom style="thin">
        <color indexed="64"/>
      </bottom>
      <diagonal/>
    </border>
    <border>
      <left style="medium">
        <color indexed="64"/>
      </left>
      <right/>
      <top style="thin">
        <color indexed="64"/>
      </top>
      <bottom style="thin">
        <color indexed="64"/>
      </bottom>
      <diagonal/>
    </border>
    <border>
      <left/>
      <right/>
      <top style="mediumDashed">
        <color auto="1"/>
      </top>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ck">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style="thick">
        <color indexed="64"/>
      </right>
      <top/>
      <bottom style="medium">
        <color auto="1"/>
      </bottom>
      <diagonal/>
    </border>
    <border>
      <left/>
      <right style="thick">
        <color indexed="64"/>
      </right>
      <top style="medium">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medium">
        <color indexed="64"/>
      </right>
      <top/>
      <bottom style="thick">
        <color indexed="64"/>
      </bottom>
      <diagonal/>
    </border>
    <border>
      <left/>
      <right style="thick">
        <color indexed="64"/>
      </right>
      <top/>
      <bottom style="thick">
        <color indexed="64"/>
      </bottom>
      <diagonal/>
    </border>
    <border>
      <left/>
      <right style="thick">
        <color indexed="64"/>
      </right>
      <top/>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hair">
        <color indexed="64"/>
      </left>
      <right style="hair">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left/>
      <right style="hair">
        <color auto="1"/>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auto="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right style="hair">
        <color indexed="64"/>
      </right>
      <top/>
      <bottom style="thin">
        <color indexed="64"/>
      </bottom>
      <diagonal/>
    </border>
    <border>
      <left style="hair">
        <color auto="1"/>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6">
    <xf numFmtId="0" fontId="0" fillId="0" borderId="0">
      <alignment vertical="center"/>
    </xf>
    <xf numFmtId="0" fontId="1" fillId="0" borderId="0">
      <alignment vertical="center"/>
    </xf>
    <xf numFmtId="0" fontId="7"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xf numFmtId="0" fontId="12" fillId="0" borderId="0"/>
    <xf numFmtId="0" fontId="34" fillId="0" borderId="0" applyNumberFormat="0" applyFill="0" applyBorder="0" applyAlignment="0" applyProtection="0"/>
    <xf numFmtId="0" fontId="47" fillId="0" borderId="0"/>
    <xf numFmtId="38" fontId="14" fillId="0" borderId="0" applyFont="0" applyFill="0" applyBorder="0" applyAlignment="0" applyProtection="0">
      <alignment vertical="center"/>
    </xf>
    <xf numFmtId="0" fontId="50" fillId="0" borderId="0">
      <alignment vertical="center"/>
    </xf>
    <xf numFmtId="0" fontId="52" fillId="0" borderId="0" applyNumberFormat="0" applyFont="0" applyFill="0" applyBorder="0" applyProtection="0">
      <alignment vertical="center"/>
    </xf>
    <xf numFmtId="0" fontId="9" fillId="0" borderId="0">
      <alignment vertical="center"/>
    </xf>
    <xf numFmtId="0" fontId="62" fillId="0" borderId="0" applyNumberFormat="0" applyFill="0" applyBorder="0" applyAlignment="0" applyProtection="0">
      <alignment vertical="center"/>
    </xf>
    <xf numFmtId="0" fontId="65" fillId="0" borderId="0"/>
    <xf numFmtId="0" fontId="9" fillId="0" borderId="0">
      <alignment vertical="center"/>
    </xf>
    <xf numFmtId="0" fontId="9" fillId="0" borderId="0">
      <alignment vertical="center"/>
    </xf>
  </cellStyleXfs>
  <cellXfs count="1477">
    <xf numFmtId="0" fontId="0" fillId="0" borderId="0" xfId="0">
      <alignment vertical="center"/>
    </xf>
    <xf numFmtId="0" fontId="4" fillId="0" borderId="0" xfId="0" applyFont="1">
      <alignment vertical="center"/>
    </xf>
    <xf numFmtId="176" fontId="5" fillId="0" borderId="0" xfId="1" applyNumberFormat="1" applyFont="1">
      <alignment vertical="center"/>
    </xf>
    <xf numFmtId="176" fontId="6" fillId="2" borderId="0" xfId="1" applyNumberFormat="1" applyFont="1" applyFill="1" applyAlignment="1">
      <alignment horizontal="left" vertical="center"/>
    </xf>
    <xf numFmtId="176" fontId="6" fillId="2" borderId="0" xfId="1" applyNumberFormat="1" applyFont="1" applyFill="1">
      <alignment vertical="center"/>
    </xf>
    <xf numFmtId="176" fontId="6" fillId="3" borderId="0" xfId="1" applyNumberFormat="1" applyFont="1" applyFill="1">
      <alignment vertical="center"/>
    </xf>
    <xf numFmtId="176" fontId="5" fillId="3" borderId="0" xfId="1" applyNumberFormat="1" applyFont="1" applyFill="1">
      <alignment vertical="center"/>
    </xf>
    <xf numFmtId="176" fontId="6" fillId="3" borderId="0" xfId="1" quotePrefix="1" applyNumberFormat="1" applyFont="1" applyFill="1" applyAlignment="1">
      <alignment horizontal="left" vertical="center"/>
    </xf>
    <xf numFmtId="177" fontId="6" fillId="2" borderId="0" xfId="1" applyNumberFormat="1" applyFont="1" applyFill="1">
      <alignment vertical="center"/>
    </xf>
    <xf numFmtId="176" fontId="6" fillId="4" borderId="0" xfId="1" applyNumberFormat="1" applyFont="1" applyFill="1">
      <alignment vertical="center"/>
    </xf>
    <xf numFmtId="176" fontId="5" fillId="4" borderId="0" xfId="1" applyNumberFormat="1" applyFont="1" applyFill="1">
      <alignment vertical="center"/>
    </xf>
    <xf numFmtId="176" fontId="6" fillId="5" borderId="0" xfId="1" applyNumberFormat="1" applyFont="1" applyFill="1">
      <alignment vertical="center"/>
    </xf>
    <xf numFmtId="176" fontId="6" fillId="6" borderId="0" xfId="1" applyNumberFormat="1" applyFont="1" applyFill="1">
      <alignment vertical="center"/>
    </xf>
    <xf numFmtId="176" fontId="5" fillId="6" borderId="0" xfId="1" applyNumberFormat="1" applyFont="1" applyFill="1">
      <alignment vertical="center"/>
    </xf>
    <xf numFmtId="176" fontId="6" fillId="4" borderId="0" xfId="1" quotePrefix="1" applyNumberFormat="1" applyFont="1" applyFill="1" applyAlignment="1">
      <alignment horizontal="left" vertical="center"/>
    </xf>
    <xf numFmtId="176" fontId="6" fillId="0" borderId="0" xfId="1" applyNumberFormat="1" applyFont="1" applyFill="1">
      <alignment vertical="center"/>
    </xf>
    <xf numFmtId="176" fontId="5" fillId="0" borderId="0" xfId="1" applyNumberFormat="1" applyFont="1" applyFill="1">
      <alignment vertical="center"/>
    </xf>
    <xf numFmtId="176" fontId="6" fillId="7" borderId="0" xfId="1" applyNumberFormat="1" applyFont="1" applyFill="1">
      <alignment vertical="center"/>
    </xf>
    <xf numFmtId="176" fontId="6" fillId="8" borderId="0" xfId="1" applyNumberFormat="1" applyFont="1" applyFill="1">
      <alignment vertical="center"/>
    </xf>
    <xf numFmtId="176" fontId="5" fillId="8" borderId="0" xfId="1" applyNumberFormat="1" applyFont="1" applyFill="1">
      <alignment vertical="center"/>
    </xf>
    <xf numFmtId="176" fontId="6" fillId="9" borderId="0" xfId="1" applyNumberFormat="1" applyFont="1" applyFill="1">
      <alignment vertical="center"/>
    </xf>
    <xf numFmtId="176" fontId="5" fillId="9" borderId="0" xfId="1" applyNumberFormat="1" applyFont="1" applyFill="1">
      <alignment vertical="center"/>
    </xf>
    <xf numFmtId="176" fontId="6" fillId="8" borderId="0" xfId="1" quotePrefix="1" applyNumberFormat="1" applyFont="1" applyFill="1" applyAlignment="1">
      <alignment horizontal="left" vertical="center"/>
    </xf>
    <xf numFmtId="176" fontId="6" fillId="0" borderId="0" xfId="1" quotePrefix="1" applyNumberFormat="1" applyFont="1" applyFill="1" applyAlignment="1">
      <alignment horizontal="left" vertical="center"/>
    </xf>
    <xf numFmtId="176" fontId="6" fillId="0" borderId="0" xfId="1" applyNumberFormat="1" applyFont="1" applyFill="1" applyAlignment="1">
      <alignment vertical="center" shrinkToFit="1"/>
    </xf>
    <xf numFmtId="176" fontId="5" fillId="0" borderId="0" xfId="1" applyNumberFormat="1" applyFont="1" applyFill="1" applyAlignment="1">
      <alignment vertical="center" shrinkToFit="1"/>
    </xf>
    <xf numFmtId="176" fontId="6" fillId="0" borderId="0" xfId="1" applyNumberFormat="1" applyFont="1" applyFill="1" applyAlignment="1">
      <alignment vertical="top" wrapText="1"/>
    </xf>
    <xf numFmtId="176" fontId="5" fillId="0" borderId="0" xfId="1" applyNumberFormat="1" applyFont="1" applyFill="1" applyAlignment="1">
      <alignment vertical="top" wrapText="1"/>
    </xf>
    <xf numFmtId="176" fontId="6" fillId="0" borderId="0" xfId="1" applyNumberFormat="1" applyFont="1">
      <alignment vertical="center"/>
    </xf>
    <xf numFmtId="177" fontId="6" fillId="4" borderId="0" xfId="1" applyNumberFormat="1" applyFont="1" applyFill="1">
      <alignment vertical="center"/>
    </xf>
    <xf numFmtId="177" fontId="6" fillId="0" borderId="0" xfId="1" applyNumberFormat="1" applyFont="1">
      <alignment vertical="center"/>
    </xf>
    <xf numFmtId="0" fontId="5" fillId="0" borderId="0" xfId="1" applyFont="1">
      <alignment vertical="center"/>
    </xf>
    <xf numFmtId="176" fontId="6" fillId="4" borderId="0" xfId="1" applyNumberFormat="1" applyFont="1" applyFill="1" applyProtection="1">
      <alignment vertical="center"/>
    </xf>
    <xf numFmtId="176" fontId="6" fillId="8" borderId="0" xfId="1" applyNumberFormat="1" applyFont="1" applyFill="1" applyProtection="1">
      <alignment vertical="center"/>
    </xf>
    <xf numFmtId="0" fontId="8" fillId="0" borderId="0" xfId="0" applyFont="1">
      <alignment vertical="center"/>
    </xf>
    <xf numFmtId="176" fontId="5" fillId="10" borderId="0" xfId="1" applyNumberFormat="1" applyFont="1" applyFill="1" applyAlignment="1">
      <alignment vertical="center" shrinkToFit="1"/>
    </xf>
    <xf numFmtId="0" fontId="4" fillId="0" borderId="0" xfId="0" applyFont="1" applyFill="1">
      <alignment vertical="center"/>
    </xf>
    <xf numFmtId="0" fontId="4" fillId="11" borderId="0" xfId="0" applyFont="1" applyFill="1">
      <alignment vertical="center"/>
    </xf>
    <xf numFmtId="179" fontId="5" fillId="0" borderId="15" xfId="5" applyNumberFormat="1" applyFont="1" applyFill="1" applyBorder="1" applyAlignment="1">
      <alignment vertical="center"/>
    </xf>
    <xf numFmtId="176" fontId="5" fillId="0" borderId="0" xfId="1" applyNumberFormat="1" applyFont="1" applyAlignment="1">
      <alignment vertical="center" shrinkToFit="1"/>
    </xf>
    <xf numFmtId="176" fontId="6" fillId="7" borderId="0" xfId="1" applyNumberFormat="1" applyFont="1" applyFill="1" applyAlignment="1">
      <alignment vertical="center" shrinkToFit="1"/>
    </xf>
    <xf numFmtId="0" fontId="5" fillId="0" borderId="0" xfId="5" applyFont="1" applyFill="1" applyAlignment="1">
      <alignment vertical="center"/>
    </xf>
    <xf numFmtId="0" fontId="5" fillId="0" borderId="0" xfId="5" applyFont="1" applyFill="1" applyAlignment="1">
      <alignment horizontal="left" vertical="center"/>
    </xf>
    <xf numFmtId="0" fontId="5" fillId="0" borderId="0" xfId="5" applyFont="1" applyFill="1" applyAlignment="1">
      <alignment horizontal="center" vertical="center"/>
    </xf>
    <xf numFmtId="0" fontId="5" fillId="0" borderId="0" xfId="5" applyFont="1" applyFill="1" applyAlignment="1">
      <alignment horizontal="right" vertical="center"/>
    </xf>
    <xf numFmtId="0" fontId="5" fillId="0" borderId="1" xfId="5" applyFont="1" applyFill="1" applyBorder="1" applyAlignment="1">
      <alignment horizontal="right" vertical="center"/>
    </xf>
    <xf numFmtId="0" fontId="5" fillId="0" borderId="0" xfId="5" applyFont="1" applyFill="1" applyBorder="1" applyAlignment="1">
      <alignment horizontal="center" vertical="center"/>
    </xf>
    <xf numFmtId="179" fontId="5" fillId="0" borderId="11" xfId="5" applyNumberFormat="1" applyFont="1" applyFill="1" applyBorder="1" applyAlignment="1">
      <alignment vertical="center"/>
    </xf>
    <xf numFmtId="180" fontId="5" fillId="0" borderId="9" xfId="5" applyNumberFormat="1" applyFont="1" applyFill="1" applyBorder="1" applyAlignment="1">
      <alignment horizontal="center" vertical="center"/>
    </xf>
    <xf numFmtId="182" fontId="5" fillId="0" borderId="13" xfId="5" applyNumberFormat="1" applyFont="1" applyFill="1" applyBorder="1" applyAlignment="1">
      <alignment vertical="center" shrinkToFit="1"/>
    </xf>
    <xf numFmtId="179" fontId="5" fillId="0" borderId="0" xfId="5" applyNumberFormat="1" applyFont="1" applyFill="1" applyBorder="1" applyAlignment="1">
      <alignment vertical="center"/>
    </xf>
    <xf numFmtId="179" fontId="5" fillId="0" borderId="0" xfId="5" applyNumberFormat="1" applyFont="1" applyFill="1" applyAlignment="1">
      <alignment vertical="center"/>
    </xf>
    <xf numFmtId="0" fontId="5" fillId="0" borderId="14" xfId="5" applyFont="1" applyFill="1" applyBorder="1" applyAlignment="1">
      <alignment vertical="center"/>
    </xf>
    <xf numFmtId="0" fontId="5" fillId="0" borderId="8" xfId="5" applyFont="1" applyFill="1" applyBorder="1" applyAlignment="1">
      <alignment vertical="center"/>
    </xf>
    <xf numFmtId="0" fontId="5" fillId="0" borderId="18" xfId="5" applyFont="1" applyFill="1" applyBorder="1" applyAlignment="1">
      <alignment vertical="top" wrapText="1"/>
    </xf>
    <xf numFmtId="0" fontId="5" fillId="0" borderId="18" xfId="5" applyFont="1" applyFill="1" applyBorder="1" applyAlignment="1">
      <alignment vertical="center" shrinkToFit="1"/>
    </xf>
    <xf numFmtId="0" fontId="5" fillId="0" borderId="9" xfId="5" applyNumberFormat="1" applyFont="1" applyFill="1" applyBorder="1" applyAlignment="1">
      <alignment horizontal="center" vertical="center" shrinkToFit="1"/>
    </xf>
    <xf numFmtId="0" fontId="5" fillId="0" borderId="20" xfId="5" applyFont="1" applyFill="1" applyBorder="1" applyAlignment="1">
      <alignment vertical="center" shrinkToFit="1"/>
    </xf>
    <xf numFmtId="0" fontId="5" fillId="0" borderId="0" xfId="5" applyFont="1" applyFill="1" applyBorder="1" applyAlignment="1">
      <alignment horizontal="left" vertical="center"/>
    </xf>
    <xf numFmtId="180" fontId="5" fillId="0" borderId="0" xfId="5" applyNumberFormat="1" applyFont="1" applyFill="1" applyBorder="1" applyAlignment="1">
      <alignment horizontal="center" vertical="center"/>
    </xf>
    <xf numFmtId="0" fontId="6" fillId="0" borderId="0" xfId="5" applyFont="1" applyFill="1" applyAlignment="1">
      <alignment vertical="center"/>
    </xf>
    <xf numFmtId="183" fontId="5" fillId="0" borderId="0" xfId="5" applyNumberFormat="1" applyFont="1" applyFill="1" applyAlignment="1">
      <alignment vertical="center"/>
    </xf>
    <xf numFmtId="0" fontId="21" fillId="0" borderId="0" xfId="5" applyFont="1" applyFill="1" applyAlignment="1">
      <alignment vertical="center"/>
    </xf>
    <xf numFmtId="0" fontId="5" fillId="0" borderId="41" xfId="5" applyFont="1" applyFill="1" applyBorder="1" applyAlignment="1">
      <alignment vertical="center"/>
    </xf>
    <xf numFmtId="0" fontId="5" fillId="0" borderId="43" xfId="5" applyFont="1" applyFill="1" applyBorder="1" applyAlignment="1">
      <alignment vertical="center" wrapText="1"/>
    </xf>
    <xf numFmtId="0" fontId="5" fillId="0" borderId="38" xfId="5" applyFont="1" applyFill="1" applyBorder="1" applyAlignment="1">
      <alignment vertical="center"/>
    </xf>
    <xf numFmtId="0" fontId="5" fillId="0" borderId="23" xfId="5" applyFont="1" applyFill="1" applyBorder="1" applyAlignment="1">
      <alignment vertical="center"/>
    </xf>
    <xf numFmtId="0" fontId="5" fillId="0" borderId="48" xfId="5" applyFont="1" applyFill="1" applyBorder="1" applyAlignment="1">
      <alignment vertical="center"/>
    </xf>
    <xf numFmtId="0" fontId="5" fillId="0" borderId="50" xfId="5" applyFont="1" applyFill="1" applyBorder="1" applyAlignment="1">
      <alignment vertical="center"/>
    </xf>
    <xf numFmtId="0" fontId="5" fillId="0" borderId="51" xfId="5" applyFont="1" applyFill="1" applyBorder="1" applyAlignment="1">
      <alignment vertical="center"/>
    </xf>
    <xf numFmtId="0" fontId="5" fillId="0" borderId="57" xfId="5" applyFont="1" applyFill="1" applyBorder="1" applyAlignment="1">
      <alignment vertical="center"/>
    </xf>
    <xf numFmtId="0" fontId="5" fillId="0" borderId="59" xfId="5" applyFont="1" applyFill="1" applyBorder="1" applyAlignment="1">
      <alignment horizontal="left" vertical="center" wrapText="1"/>
    </xf>
    <xf numFmtId="0" fontId="5" fillId="0" borderId="0" xfId="5" applyFont="1" applyFill="1" applyAlignment="1">
      <alignment vertical="center" wrapText="1"/>
    </xf>
    <xf numFmtId="0" fontId="5" fillId="0" borderId="0" xfId="5" applyFont="1" applyFill="1" applyBorder="1" applyAlignment="1">
      <alignment vertical="center"/>
    </xf>
    <xf numFmtId="10" fontId="5" fillId="0" borderId="0" xfId="4" applyNumberFormat="1" applyFont="1" applyFill="1" applyAlignment="1">
      <alignment vertical="center"/>
    </xf>
    <xf numFmtId="181" fontId="5" fillId="0" borderId="0" xfId="5" applyNumberFormat="1" applyFont="1" applyFill="1" applyAlignment="1">
      <alignment vertical="center"/>
    </xf>
    <xf numFmtId="181" fontId="5" fillId="0" borderId="0" xfId="5" applyNumberFormat="1" applyFont="1" applyFill="1" applyBorder="1" applyAlignment="1">
      <alignment vertical="center"/>
    </xf>
    <xf numFmtId="0" fontId="5" fillId="0" borderId="0" xfId="0" applyFont="1" applyFill="1" applyAlignment="1">
      <alignment horizontal="center" vertical="center"/>
    </xf>
    <xf numFmtId="0" fontId="5" fillId="0" borderId="13" xfId="5" applyNumberFormat="1" applyFont="1" applyFill="1" applyBorder="1" applyAlignment="1">
      <alignment vertical="center" shrinkToFit="1"/>
    </xf>
    <xf numFmtId="0" fontId="4" fillId="0" borderId="0" xfId="0" applyFont="1" applyFill="1" applyAlignment="1">
      <alignment vertical="center" shrinkToFit="1"/>
    </xf>
    <xf numFmtId="1" fontId="4" fillId="0" borderId="0" xfId="0" applyNumberFormat="1" applyFont="1" applyFill="1" applyAlignment="1">
      <alignment vertical="center" shrinkToFit="1"/>
    </xf>
    <xf numFmtId="1" fontId="4" fillId="0" borderId="0" xfId="0" applyNumberFormat="1" applyFont="1" applyFill="1" applyAlignment="1">
      <alignment vertical="center"/>
    </xf>
    <xf numFmtId="2" fontId="4" fillId="0" borderId="0" xfId="0" applyNumberFormat="1" applyFont="1" applyFill="1" applyAlignment="1">
      <alignment vertical="center" shrinkToFit="1"/>
    </xf>
    <xf numFmtId="185" fontId="4" fillId="0" borderId="0" xfId="0" applyNumberFormat="1" applyFont="1" applyFill="1" applyAlignment="1">
      <alignment vertical="center" shrinkToFit="1"/>
    </xf>
    <xf numFmtId="1" fontId="5" fillId="0" borderId="13" xfId="5" applyNumberFormat="1" applyFont="1" applyFill="1" applyBorder="1" applyAlignment="1">
      <alignment vertical="center" shrinkToFit="1"/>
    </xf>
    <xf numFmtId="0" fontId="5" fillId="0" borderId="0" xfId="0" applyFont="1" applyFill="1" applyAlignment="1">
      <alignment vertical="center"/>
    </xf>
    <xf numFmtId="176" fontId="6" fillId="10" borderId="0" xfId="1" applyNumberFormat="1" applyFont="1" applyFill="1">
      <alignment vertical="center"/>
    </xf>
    <xf numFmtId="176" fontId="5" fillId="10" borderId="0" xfId="1" applyNumberFormat="1" applyFont="1" applyFill="1" applyAlignment="1">
      <alignment horizontal="right" vertical="center"/>
    </xf>
    <xf numFmtId="176" fontId="6" fillId="10" borderId="0" xfId="1" applyNumberFormat="1" applyFont="1" applyFill="1" applyAlignment="1">
      <alignment horizontal="right" vertical="center"/>
    </xf>
    <xf numFmtId="0" fontId="4" fillId="10" borderId="0" xfId="0" applyFont="1" applyFill="1">
      <alignment vertical="center"/>
    </xf>
    <xf numFmtId="0" fontId="5" fillId="10" borderId="23" xfId="5" applyFont="1" applyFill="1" applyBorder="1" applyAlignment="1">
      <alignment horizontal="center" vertical="center"/>
    </xf>
    <xf numFmtId="179" fontId="5" fillId="10" borderId="1" xfId="5" applyNumberFormat="1" applyFont="1" applyFill="1" applyBorder="1" applyAlignment="1">
      <alignment vertical="center"/>
    </xf>
    <xf numFmtId="180" fontId="5" fillId="10" borderId="24" xfId="5" applyNumberFormat="1" applyFont="1" applyFill="1" applyBorder="1" applyAlignment="1">
      <alignment horizontal="center" vertical="center"/>
    </xf>
    <xf numFmtId="0" fontId="5" fillId="10" borderId="10" xfId="5" applyFont="1" applyFill="1" applyBorder="1" applyAlignment="1">
      <alignment vertical="center"/>
    </xf>
    <xf numFmtId="179" fontId="5" fillId="10" borderId="11" xfId="5" applyNumberFormat="1" applyFont="1" applyFill="1" applyBorder="1" applyAlignment="1">
      <alignment vertical="center"/>
    </xf>
    <xf numFmtId="180" fontId="5" fillId="10" borderId="9" xfId="5" applyNumberFormat="1" applyFont="1" applyFill="1" applyBorder="1" applyAlignment="1">
      <alignment horizontal="center" vertical="center"/>
    </xf>
    <xf numFmtId="182" fontId="5" fillId="10" borderId="13" xfId="5" applyNumberFormat="1" applyFont="1" applyFill="1" applyBorder="1" applyAlignment="1">
      <alignment vertical="center" shrinkToFit="1"/>
    </xf>
    <xf numFmtId="0" fontId="6" fillId="10" borderId="29" xfId="5" applyFont="1" applyFill="1" applyBorder="1" applyAlignment="1">
      <alignment vertical="center"/>
    </xf>
    <xf numFmtId="0" fontId="5" fillId="10" borderId="12" xfId="5" applyFont="1" applyFill="1" applyBorder="1" applyAlignment="1">
      <alignment vertical="center" wrapText="1"/>
    </xf>
    <xf numFmtId="0" fontId="5" fillId="10" borderId="29" xfId="5" applyFont="1" applyFill="1" applyBorder="1" applyAlignment="1">
      <alignment vertical="center"/>
    </xf>
    <xf numFmtId="1" fontId="5" fillId="10" borderId="13" xfId="3" applyNumberFormat="1" applyFont="1" applyFill="1" applyBorder="1" applyAlignment="1">
      <alignment vertical="center" shrinkToFit="1"/>
    </xf>
    <xf numFmtId="0" fontId="5" fillId="10" borderId="30" xfId="5" applyFont="1" applyFill="1" applyBorder="1" applyAlignment="1">
      <alignment vertical="center"/>
    </xf>
    <xf numFmtId="0" fontId="5" fillId="10" borderId="11" xfId="5" applyFont="1" applyFill="1" applyBorder="1" applyAlignment="1">
      <alignment vertical="center"/>
    </xf>
    <xf numFmtId="0" fontId="5" fillId="10" borderId="38" xfId="5" applyFont="1" applyFill="1" applyBorder="1" applyAlignment="1">
      <alignment vertical="center"/>
    </xf>
    <xf numFmtId="0" fontId="5" fillId="10" borderId="41" xfId="5" applyFont="1" applyFill="1" applyBorder="1" applyAlignment="1">
      <alignment vertical="center"/>
    </xf>
    <xf numFmtId="181" fontId="5" fillId="10" borderId="47" xfId="5" applyNumberFormat="1" applyFont="1" applyFill="1" applyBorder="1" applyAlignment="1">
      <alignment vertical="center"/>
    </xf>
    <xf numFmtId="181" fontId="5" fillId="0" borderId="12" xfId="5" applyNumberFormat="1" applyFont="1" applyFill="1" applyBorder="1" applyAlignment="1">
      <alignment vertical="center"/>
    </xf>
    <xf numFmtId="181" fontId="5" fillId="0" borderId="64" xfId="5" applyNumberFormat="1" applyFont="1" applyFill="1" applyBorder="1" applyAlignment="1">
      <alignment vertical="center"/>
    </xf>
    <xf numFmtId="1" fontId="5" fillId="10" borderId="13" xfId="5" applyNumberFormat="1" applyFont="1" applyFill="1" applyBorder="1" applyAlignment="1">
      <alignment vertical="center" shrinkToFit="1"/>
    </xf>
    <xf numFmtId="1" fontId="5" fillId="10" borderId="40" xfId="5" applyNumberFormat="1" applyFont="1" applyFill="1" applyBorder="1" applyAlignment="1">
      <alignment vertical="center" shrinkToFit="1"/>
    </xf>
    <xf numFmtId="0" fontId="5" fillId="0" borderId="11" xfId="5" applyFont="1" applyFill="1" applyBorder="1" applyAlignment="1">
      <alignment vertical="center"/>
    </xf>
    <xf numFmtId="0" fontId="5" fillId="0" borderId="12" xfId="0" applyFont="1" applyFill="1" applyBorder="1" applyAlignment="1">
      <alignment horizontal="center" vertical="center"/>
    </xf>
    <xf numFmtId="1" fontId="4" fillId="0" borderId="22" xfId="0" applyNumberFormat="1" applyFont="1" applyFill="1" applyBorder="1" applyAlignment="1">
      <alignment vertical="center" shrinkToFit="1"/>
    </xf>
    <xf numFmtId="0" fontId="4" fillId="0" borderId="22" xfId="0" applyFont="1" applyFill="1" applyBorder="1">
      <alignment vertical="center"/>
    </xf>
    <xf numFmtId="0" fontId="4" fillId="0" borderId="40" xfId="0" applyFont="1" applyFill="1" applyBorder="1">
      <alignment vertical="center"/>
    </xf>
    <xf numFmtId="1" fontId="4" fillId="0" borderId="40" xfId="0" applyNumberFormat="1" applyFont="1" applyFill="1" applyBorder="1" applyAlignment="1">
      <alignment vertical="center" shrinkToFit="1"/>
    </xf>
    <xf numFmtId="0" fontId="5" fillId="0" borderId="29" xfId="5" applyFont="1" applyFill="1" applyBorder="1" applyAlignment="1">
      <alignment vertical="center"/>
    </xf>
    <xf numFmtId="0" fontId="5" fillId="0" borderId="65" xfId="0" applyFont="1" applyFill="1" applyBorder="1" applyAlignment="1">
      <alignment horizontal="center" vertical="center"/>
    </xf>
    <xf numFmtId="184" fontId="5" fillId="0" borderId="13" xfId="5" applyNumberFormat="1" applyFont="1" applyFill="1" applyBorder="1" applyAlignment="1">
      <alignment vertical="center" shrinkToFit="1"/>
    </xf>
    <xf numFmtId="10" fontId="5" fillId="0" borderId="13" xfId="5" applyNumberFormat="1" applyFont="1" applyFill="1" applyBorder="1" applyAlignment="1">
      <alignment vertical="center" shrinkToFit="1"/>
    </xf>
    <xf numFmtId="0" fontId="17" fillId="0" borderId="38" xfId="5" applyFont="1" applyFill="1" applyBorder="1" applyAlignment="1">
      <alignment vertical="center"/>
    </xf>
    <xf numFmtId="180" fontId="5" fillId="0" borderId="9" xfId="5" applyNumberFormat="1" applyFont="1" applyFill="1" applyBorder="1" applyAlignment="1">
      <alignment vertical="center" wrapText="1"/>
    </xf>
    <xf numFmtId="182" fontId="5" fillId="0" borderId="12" xfId="5" applyNumberFormat="1" applyFont="1" applyFill="1" applyBorder="1" applyAlignment="1">
      <alignment vertical="center" shrinkToFit="1"/>
    </xf>
    <xf numFmtId="182" fontId="5" fillId="0" borderId="62" xfId="5" applyNumberFormat="1" applyFont="1" applyFill="1" applyBorder="1" applyAlignment="1">
      <alignment vertical="center" shrinkToFit="1"/>
    </xf>
    <xf numFmtId="0" fontId="5" fillId="0" borderId="38" xfId="5" applyFont="1" applyFill="1" applyBorder="1" applyAlignment="1">
      <alignment horizontal="center" vertical="center"/>
    </xf>
    <xf numFmtId="0" fontId="5" fillId="0" borderId="12" xfId="5" applyFont="1" applyFill="1" applyBorder="1" applyAlignment="1">
      <alignment horizontal="center" vertical="center"/>
    </xf>
    <xf numFmtId="0" fontId="5" fillId="0" borderId="13" xfId="5" applyFont="1" applyFill="1" applyBorder="1" applyAlignment="1">
      <alignment horizontal="center" vertical="center"/>
    </xf>
    <xf numFmtId="0" fontId="5" fillId="0" borderId="68" xfId="5" applyFont="1" applyFill="1" applyBorder="1" applyAlignment="1">
      <alignment vertical="center"/>
    </xf>
    <xf numFmtId="0" fontId="5" fillId="0" borderId="19" xfId="5" applyFont="1" applyFill="1" applyBorder="1" applyAlignment="1">
      <alignment vertical="center"/>
    </xf>
    <xf numFmtId="0" fontId="5" fillId="12" borderId="2" xfId="5" applyFont="1" applyFill="1" applyBorder="1" applyAlignment="1">
      <alignment horizontal="left" vertical="center"/>
    </xf>
    <xf numFmtId="0" fontId="5" fillId="12" borderId="4" xfId="5" applyFont="1" applyFill="1" applyBorder="1" applyAlignment="1">
      <alignment vertical="center"/>
    </xf>
    <xf numFmtId="0" fontId="5" fillId="12" borderId="3" xfId="5" applyFont="1" applyFill="1" applyBorder="1" applyAlignment="1">
      <alignment horizontal="center" vertical="center"/>
    </xf>
    <xf numFmtId="0" fontId="5" fillId="12" borderId="6" xfId="5" applyFont="1" applyFill="1" applyBorder="1" applyAlignment="1">
      <alignment horizontal="center" vertical="center"/>
    </xf>
    <xf numFmtId="0" fontId="5" fillId="12" borderId="7" xfId="5" applyFont="1" applyFill="1" applyBorder="1" applyAlignment="1">
      <alignment horizontal="center" vertical="center"/>
    </xf>
    <xf numFmtId="0" fontId="5" fillId="12" borderId="4" xfId="5" applyFont="1" applyFill="1" applyBorder="1" applyAlignment="1">
      <alignment horizontal="center" vertical="center"/>
    </xf>
    <xf numFmtId="0" fontId="5" fillId="12" borderId="5" xfId="5" applyFont="1" applyFill="1" applyBorder="1" applyAlignment="1">
      <alignment horizontal="center" vertical="center"/>
    </xf>
    <xf numFmtId="0" fontId="5" fillId="12" borderId="74" xfId="5" applyFont="1" applyFill="1" applyBorder="1" applyAlignment="1">
      <alignment vertical="center"/>
    </xf>
    <xf numFmtId="0" fontId="5" fillId="10" borderId="17" xfId="5" applyFont="1" applyFill="1" applyBorder="1" applyAlignment="1">
      <alignment vertical="center"/>
    </xf>
    <xf numFmtId="179" fontId="5" fillId="10" borderId="18" xfId="5" applyNumberFormat="1" applyFont="1" applyFill="1" applyBorder="1" applyAlignment="1">
      <alignment vertical="center"/>
    </xf>
    <xf numFmtId="0" fontId="5" fillId="10" borderId="28" xfId="5" applyFont="1" applyFill="1" applyBorder="1" applyAlignment="1">
      <alignment vertical="center"/>
    </xf>
    <xf numFmtId="0" fontId="5" fillId="10" borderId="26" xfId="5" applyFont="1" applyFill="1" applyBorder="1" applyAlignment="1">
      <alignment vertical="center"/>
    </xf>
    <xf numFmtId="0" fontId="5" fillId="10" borderId="23" xfId="5" applyFont="1" applyFill="1" applyBorder="1" applyAlignment="1">
      <alignment vertical="center"/>
    </xf>
    <xf numFmtId="1" fontId="4" fillId="10" borderId="31" xfId="0" applyNumberFormat="1" applyFont="1" applyFill="1" applyBorder="1" applyAlignment="1">
      <alignment vertical="center"/>
    </xf>
    <xf numFmtId="0" fontId="5" fillId="10" borderId="12" xfId="0" applyFont="1" applyFill="1" applyBorder="1" applyAlignment="1">
      <alignment horizontal="center" vertical="center"/>
    </xf>
    <xf numFmtId="1" fontId="4" fillId="10" borderId="38" xfId="0" applyNumberFormat="1" applyFont="1" applyFill="1" applyBorder="1" applyAlignment="1">
      <alignment vertical="center"/>
    </xf>
    <xf numFmtId="0" fontId="5" fillId="12" borderId="38" xfId="5" applyFont="1" applyFill="1" applyBorder="1" applyAlignment="1">
      <alignment horizontal="left" vertical="center"/>
    </xf>
    <xf numFmtId="0" fontId="5" fillId="12" borderId="12" xfId="5" applyFont="1" applyFill="1" applyBorder="1" applyAlignment="1">
      <alignment vertical="center" wrapText="1"/>
    </xf>
    <xf numFmtId="0" fontId="5" fillId="12" borderId="38" xfId="5" applyFont="1" applyFill="1" applyBorder="1" applyAlignment="1">
      <alignment horizontal="center" vertical="center"/>
    </xf>
    <xf numFmtId="0" fontId="5" fillId="12" borderId="11" xfId="5" applyFont="1" applyFill="1" applyBorder="1" applyAlignment="1">
      <alignment horizontal="center" vertical="center"/>
    </xf>
    <xf numFmtId="0" fontId="5" fillId="12" borderId="12" xfId="5" applyFont="1" applyFill="1" applyBorder="1" applyAlignment="1">
      <alignment horizontal="center" vertical="center"/>
    </xf>
    <xf numFmtId="0" fontId="5" fillId="12" borderId="13" xfId="5" applyFont="1" applyFill="1" applyBorder="1" applyAlignment="1">
      <alignment horizontal="center" vertical="center"/>
    </xf>
    <xf numFmtId="2" fontId="5" fillId="10" borderId="13" xfId="5" applyNumberFormat="1" applyFont="1" applyFill="1" applyBorder="1" applyAlignment="1">
      <alignment vertical="center" shrinkToFit="1"/>
    </xf>
    <xf numFmtId="1" fontId="5" fillId="12" borderId="6" xfId="5" applyNumberFormat="1" applyFont="1" applyFill="1" applyBorder="1" applyAlignment="1">
      <alignment horizontal="center" vertical="center"/>
    </xf>
    <xf numFmtId="1" fontId="5" fillId="12" borderId="7" xfId="5" applyNumberFormat="1" applyFont="1" applyFill="1" applyBorder="1" applyAlignment="1">
      <alignment horizontal="center" vertical="center"/>
    </xf>
    <xf numFmtId="1" fontId="5" fillId="12" borderId="4" xfId="5" applyNumberFormat="1" applyFont="1" applyFill="1" applyBorder="1" applyAlignment="1">
      <alignment horizontal="center" vertical="center"/>
    </xf>
    <xf numFmtId="1" fontId="5" fillId="12" borderId="5" xfId="5" applyNumberFormat="1" applyFont="1" applyFill="1" applyBorder="1" applyAlignment="1">
      <alignment horizontal="center" vertical="center"/>
    </xf>
    <xf numFmtId="1" fontId="5" fillId="10" borderId="6" xfId="5" applyNumberFormat="1" applyFont="1" applyFill="1" applyBorder="1" applyAlignment="1">
      <alignment vertical="center" shrinkToFit="1"/>
    </xf>
    <xf numFmtId="1" fontId="5" fillId="0" borderId="66" xfId="5" applyNumberFormat="1" applyFont="1" applyFill="1" applyBorder="1" applyAlignment="1">
      <alignment vertical="center" shrinkToFit="1"/>
    </xf>
    <xf numFmtId="1" fontId="5" fillId="0" borderId="36" xfId="5" applyNumberFormat="1" applyFont="1" applyFill="1" applyBorder="1" applyAlignment="1">
      <alignment vertical="center" shrinkToFit="1"/>
    </xf>
    <xf numFmtId="1" fontId="5" fillId="0" borderId="67" xfId="5" applyNumberFormat="1" applyFont="1" applyFill="1" applyBorder="1" applyAlignment="1">
      <alignment vertical="center" shrinkToFit="1"/>
    </xf>
    <xf numFmtId="1" fontId="5" fillId="0" borderId="53" xfId="5" applyNumberFormat="1" applyFont="1" applyFill="1" applyBorder="1" applyAlignment="1">
      <alignment vertical="center" shrinkToFit="1"/>
    </xf>
    <xf numFmtId="1" fontId="5" fillId="0" borderId="72" xfId="5" applyNumberFormat="1" applyFont="1" applyFill="1" applyBorder="1" applyAlignment="1">
      <alignment vertical="center" shrinkToFit="1"/>
    </xf>
    <xf numFmtId="1" fontId="5" fillId="0" borderId="22" xfId="5" applyNumberFormat="1" applyFont="1" applyFill="1" applyBorder="1" applyAlignment="1">
      <alignment vertical="center" shrinkToFit="1"/>
    </xf>
    <xf numFmtId="1" fontId="5" fillId="0" borderId="73" xfId="5" applyNumberFormat="1" applyFont="1" applyFill="1" applyBorder="1" applyAlignment="1">
      <alignment vertical="center" shrinkToFit="1"/>
    </xf>
    <xf numFmtId="1" fontId="5" fillId="10" borderId="72" xfId="5" applyNumberFormat="1" applyFont="1" applyFill="1" applyBorder="1" applyAlignment="1">
      <alignment vertical="center" shrinkToFit="1"/>
    </xf>
    <xf numFmtId="1" fontId="5" fillId="0" borderId="70" xfId="5" applyNumberFormat="1" applyFont="1" applyFill="1" applyBorder="1" applyAlignment="1">
      <alignment vertical="center" shrinkToFit="1"/>
    </xf>
    <xf numFmtId="0" fontId="17" fillId="10" borderId="38" xfId="5" applyFont="1" applyFill="1" applyBorder="1" applyAlignment="1">
      <alignment vertical="center"/>
    </xf>
    <xf numFmtId="180" fontId="5" fillId="10" borderId="5" xfId="5" applyNumberFormat="1" applyFont="1" applyFill="1" applyBorder="1" applyAlignment="1">
      <alignment vertical="center"/>
    </xf>
    <xf numFmtId="180" fontId="5" fillId="0" borderId="49" xfId="5" applyNumberFormat="1" applyFont="1" applyFill="1" applyBorder="1" applyAlignment="1">
      <alignment vertical="center"/>
    </xf>
    <xf numFmtId="180" fontId="5" fillId="0" borderId="44" xfId="5" applyNumberFormat="1" applyFont="1" applyFill="1" applyBorder="1" applyAlignment="1">
      <alignment vertical="center"/>
    </xf>
    <xf numFmtId="180" fontId="5" fillId="0" borderId="75" xfId="5" applyNumberFormat="1" applyFont="1" applyFill="1" applyBorder="1" applyAlignment="1">
      <alignment vertical="center"/>
    </xf>
    <xf numFmtId="180" fontId="5" fillId="0" borderId="52" xfId="5" applyNumberFormat="1" applyFont="1" applyFill="1" applyBorder="1" applyAlignment="1">
      <alignment vertical="center"/>
    </xf>
    <xf numFmtId="180" fontId="5" fillId="10" borderId="47" xfId="5" applyNumberFormat="1" applyFont="1" applyFill="1" applyBorder="1" applyAlignment="1">
      <alignment vertical="center"/>
    </xf>
    <xf numFmtId="180" fontId="5" fillId="0" borderId="43" xfId="5" applyNumberFormat="1" applyFont="1" applyFill="1" applyBorder="1" applyAlignment="1">
      <alignment vertical="center"/>
    </xf>
    <xf numFmtId="180" fontId="5" fillId="0" borderId="69" xfId="5" applyNumberFormat="1" applyFont="1" applyFill="1" applyBorder="1" applyAlignment="1">
      <alignment vertical="center"/>
    </xf>
    <xf numFmtId="180" fontId="5" fillId="10" borderId="71" xfId="5" applyNumberFormat="1" applyFont="1" applyFill="1" applyBorder="1" applyAlignment="1">
      <alignment vertical="center"/>
    </xf>
    <xf numFmtId="179" fontId="5" fillId="0" borderId="71" xfId="5" applyNumberFormat="1" applyFont="1" applyFill="1" applyBorder="1" applyAlignment="1">
      <alignment vertical="center"/>
    </xf>
    <xf numFmtId="180" fontId="5" fillId="0" borderId="21" xfId="5" applyNumberFormat="1" applyFont="1" applyFill="1" applyBorder="1" applyAlignment="1">
      <alignment vertical="center"/>
    </xf>
    <xf numFmtId="0" fontId="5" fillId="10" borderId="4" xfId="5" applyFont="1" applyFill="1" applyBorder="1" applyAlignment="1">
      <alignment vertical="center"/>
    </xf>
    <xf numFmtId="0" fontId="5" fillId="10" borderId="76" xfId="5" applyFont="1" applyFill="1" applyBorder="1" applyAlignment="1">
      <alignment vertical="center"/>
    </xf>
    <xf numFmtId="0" fontId="5" fillId="0" borderId="77" xfId="5" applyFont="1" applyFill="1" applyBorder="1" applyAlignment="1">
      <alignment vertical="center"/>
    </xf>
    <xf numFmtId="0" fontId="5" fillId="0" borderId="78" xfId="5" applyFont="1" applyFill="1" applyBorder="1" applyAlignment="1">
      <alignment vertical="center"/>
    </xf>
    <xf numFmtId="0" fontId="5" fillId="0" borderId="20" xfId="5" applyFont="1" applyFill="1" applyBorder="1" applyAlignment="1">
      <alignment vertical="center"/>
    </xf>
    <xf numFmtId="0" fontId="5" fillId="10" borderId="1" xfId="5" applyFont="1" applyFill="1" applyBorder="1" applyAlignment="1">
      <alignment vertical="center"/>
    </xf>
    <xf numFmtId="0" fontId="4" fillId="0" borderId="0" xfId="0" applyFont="1" applyFill="1" applyBorder="1">
      <alignment vertical="center"/>
    </xf>
    <xf numFmtId="0" fontId="5" fillId="0" borderId="1" xfId="5" applyFont="1" applyFill="1" applyBorder="1" applyAlignment="1">
      <alignment vertical="center"/>
    </xf>
    <xf numFmtId="0" fontId="5" fillId="15" borderId="79" xfId="5" applyFont="1" applyFill="1" applyBorder="1" applyAlignment="1">
      <alignment horizontal="left" vertical="center"/>
    </xf>
    <xf numFmtId="0" fontId="5" fillId="15" borderId="80" xfId="5" applyFont="1" applyFill="1" applyBorder="1" applyAlignment="1">
      <alignment horizontal="left" vertical="center"/>
    </xf>
    <xf numFmtId="0" fontId="5" fillId="15" borderId="80" xfId="5" applyFont="1" applyFill="1" applyBorder="1" applyAlignment="1">
      <alignment horizontal="center" vertical="center"/>
    </xf>
    <xf numFmtId="0" fontId="5" fillId="15" borderId="81" xfId="5" applyFont="1" applyFill="1" applyBorder="1" applyAlignment="1">
      <alignment horizontal="center" vertical="center" wrapText="1"/>
    </xf>
    <xf numFmtId="0" fontId="5" fillId="15" borderId="82" xfId="5" applyFont="1" applyFill="1" applyBorder="1" applyAlignment="1">
      <alignment horizontal="center" vertical="center" wrapText="1"/>
    </xf>
    <xf numFmtId="0" fontId="18" fillId="16" borderId="26" xfId="5" applyFont="1" applyFill="1" applyBorder="1" applyAlignment="1">
      <alignment vertical="center"/>
    </xf>
    <xf numFmtId="0" fontId="6" fillId="16" borderId="27" xfId="5" applyFont="1" applyFill="1" applyBorder="1" applyAlignment="1">
      <alignment horizontal="left" vertical="center"/>
    </xf>
    <xf numFmtId="0" fontId="6" fillId="16" borderId="4" xfId="5" applyFont="1" applyFill="1" applyBorder="1" applyAlignment="1">
      <alignment horizontal="center" vertical="center"/>
    </xf>
    <xf numFmtId="38" fontId="5" fillId="17" borderId="5" xfId="3" applyNumberFormat="1" applyFont="1" applyFill="1" applyBorder="1" applyAlignment="1">
      <alignment vertical="center"/>
    </xf>
    <xf numFmtId="0" fontId="5" fillId="16" borderId="28" xfId="5" applyFont="1" applyFill="1" applyBorder="1" applyAlignment="1">
      <alignment vertical="center"/>
    </xf>
    <xf numFmtId="0" fontId="5" fillId="18" borderId="11" xfId="5" applyFont="1" applyFill="1" applyBorder="1" applyAlignment="1">
      <alignment vertical="center" wrapText="1"/>
    </xf>
    <xf numFmtId="38" fontId="5" fillId="19" borderId="12" xfId="3" applyNumberFormat="1" applyFont="1" applyFill="1" applyBorder="1" applyAlignment="1">
      <alignment vertical="center"/>
    </xf>
    <xf numFmtId="0" fontId="5" fillId="14" borderId="29" xfId="5" applyFont="1" applyFill="1" applyBorder="1" applyAlignment="1">
      <alignment vertical="center"/>
    </xf>
    <xf numFmtId="38" fontId="5" fillId="20" borderId="83" xfId="3" applyNumberFormat="1" applyFont="1" applyFill="1" applyBorder="1" applyAlignment="1">
      <alignment vertical="center"/>
    </xf>
    <xf numFmtId="38" fontId="5" fillId="20" borderId="32" xfId="3" applyNumberFormat="1" applyFont="1" applyFill="1" applyBorder="1" applyAlignment="1">
      <alignment vertical="center" shrinkToFit="1"/>
    </xf>
    <xf numFmtId="0" fontId="5" fillId="14" borderId="84" xfId="5" applyFont="1" applyFill="1" applyBorder="1" applyAlignment="1">
      <alignment vertical="center"/>
    </xf>
    <xf numFmtId="0" fontId="5" fillId="14" borderId="85" xfId="5" applyFont="1" applyFill="1" applyBorder="1" applyAlignment="1">
      <alignment vertical="center"/>
    </xf>
    <xf numFmtId="38" fontId="5" fillId="21" borderId="86" xfId="3" applyNumberFormat="1" applyFont="1" applyFill="1" applyBorder="1" applyAlignment="1">
      <alignment horizontal="right" vertical="center"/>
    </xf>
    <xf numFmtId="0" fontId="5" fillId="13" borderId="30" xfId="5" applyFont="1" applyFill="1" applyBorder="1" applyAlignment="1">
      <alignment vertical="center"/>
    </xf>
    <xf numFmtId="0" fontId="6" fillId="22" borderId="29" xfId="5" applyFont="1" applyFill="1" applyBorder="1" applyAlignment="1">
      <alignment vertical="center"/>
    </xf>
    <xf numFmtId="0" fontId="5" fillId="22" borderId="11" xfId="5" applyFont="1" applyFill="1" applyBorder="1" applyAlignment="1">
      <alignment vertical="center"/>
    </xf>
    <xf numFmtId="38" fontId="5" fillId="22" borderId="12" xfId="3" applyNumberFormat="1" applyFont="1" applyFill="1" applyBorder="1" applyAlignment="1">
      <alignment vertical="center"/>
    </xf>
    <xf numFmtId="0" fontId="5" fillId="22" borderId="30" xfId="5" applyFont="1" applyFill="1" applyBorder="1" applyAlignment="1">
      <alignment vertical="center"/>
    </xf>
    <xf numFmtId="0" fontId="5" fillId="14" borderId="22" xfId="5" applyFont="1" applyFill="1" applyBorder="1" applyAlignment="1">
      <alignment vertical="center"/>
    </xf>
    <xf numFmtId="0" fontId="5" fillId="14" borderId="40" xfId="5" applyFont="1" applyFill="1" applyBorder="1" applyAlignment="1">
      <alignment vertical="center"/>
    </xf>
    <xf numFmtId="0" fontId="6" fillId="22" borderId="38" xfId="5" applyFont="1" applyFill="1" applyBorder="1" applyAlignment="1">
      <alignment vertical="center"/>
    </xf>
    <xf numFmtId="0" fontId="5" fillId="22" borderId="22" xfId="5" applyFont="1" applyFill="1" applyBorder="1" applyAlignment="1">
      <alignment vertical="center"/>
    </xf>
    <xf numFmtId="0" fontId="6" fillId="25" borderId="29" xfId="5" applyFont="1" applyFill="1" applyBorder="1" applyAlignment="1">
      <alignment vertical="center"/>
    </xf>
    <xf numFmtId="0" fontId="5" fillId="25" borderId="12" xfId="5" applyFont="1" applyFill="1" applyBorder="1" applyAlignment="1">
      <alignment vertical="center"/>
    </xf>
    <xf numFmtId="0" fontId="5" fillId="25" borderId="30" xfId="5" applyFont="1" applyFill="1" applyBorder="1" applyAlignment="1">
      <alignment vertical="center"/>
    </xf>
    <xf numFmtId="0" fontId="5" fillId="14" borderId="87" xfId="5" applyFont="1" applyFill="1" applyBorder="1" applyAlignment="1">
      <alignment vertical="center"/>
    </xf>
    <xf numFmtId="0" fontId="5" fillId="25" borderId="41" xfId="5" applyFont="1" applyFill="1" applyBorder="1" applyAlignment="1">
      <alignment vertical="center"/>
    </xf>
    <xf numFmtId="0" fontId="6" fillId="26" borderId="29" xfId="5" applyFont="1" applyFill="1" applyBorder="1" applyAlignment="1">
      <alignment vertical="center"/>
    </xf>
    <xf numFmtId="0" fontId="6" fillId="26" borderId="11" xfId="5" applyFont="1" applyFill="1" applyBorder="1" applyAlignment="1">
      <alignment vertical="center"/>
    </xf>
    <xf numFmtId="38" fontId="5" fillId="26" borderId="12" xfId="3" applyNumberFormat="1" applyFont="1" applyFill="1" applyBorder="1" applyAlignment="1">
      <alignment vertical="center"/>
    </xf>
    <xf numFmtId="38" fontId="6" fillId="26" borderId="13" xfId="3" applyNumberFormat="1" applyFont="1" applyFill="1" applyBorder="1" applyAlignment="1">
      <alignment vertical="center" shrinkToFit="1"/>
    </xf>
    <xf numFmtId="0" fontId="6" fillId="26" borderId="22" xfId="5" applyFont="1" applyFill="1" applyBorder="1" applyAlignment="1">
      <alignment vertical="center"/>
    </xf>
    <xf numFmtId="0" fontId="5" fillId="27" borderId="22" xfId="5" applyFont="1" applyFill="1" applyBorder="1" applyAlignment="1">
      <alignment vertical="center"/>
    </xf>
    <xf numFmtId="0" fontId="5" fillId="28" borderId="30" xfId="5" applyFont="1" applyFill="1" applyBorder="1" applyAlignment="1">
      <alignment vertical="center"/>
    </xf>
    <xf numFmtId="38" fontId="6" fillId="24" borderId="32" xfId="3" applyNumberFormat="1" applyFont="1" applyFill="1" applyBorder="1" applyAlignment="1">
      <alignment vertical="center" shrinkToFit="1"/>
    </xf>
    <xf numFmtId="38" fontId="6" fillId="24" borderId="33" xfId="3" applyNumberFormat="1" applyFont="1" applyFill="1" applyBorder="1" applyAlignment="1">
      <alignment vertical="center" shrinkToFit="1"/>
    </xf>
    <xf numFmtId="0" fontId="6" fillId="29" borderId="29" xfId="5" applyFont="1" applyFill="1" applyBorder="1" applyAlignment="1">
      <alignment vertical="center"/>
    </xf>
    <xf numFmtId="0" fontId="5" fillId="29" borderId="11" xfId="5" applyFont="1" applyFill="1" applyBorder="1" applyAlignment="1">
      <alignment vertical="center"/>
    </xf>
    <xf numFmtId="38" fontId="5" fillId="30" borderId="12" xfId="3" applyNumberFormat="1" applyFont="1" applyFill="1" applyBorder="1" applyAlignment="1">
      <alignment vertical="center"/>
    </xf>
    <xf numFmtId="0" fontId="6" fillId="29" borderId="22" xfId="5" applyFont="1" applyFill="1" applyBorder="1" applyAlignment="1">
      <alignment vertical="center"/>
    </xf>
    <xf numFmtId="0" fontId="6" fillId="29" borderId="72" xfId="5" applyFont="1" applyFill="1" applyBorder="1" applyAlignment="1">
      <alignment vertical="center"/>
    </xf>
    <xf numFmtId="0" fontId="6" fillId="15" borderId="26" xfId="5" applyFont="1" applyFill="1" applyBorder="1" applyAlignment="1">
      <alignment vertical="center"/>
    </xf>
    <xf numFmtId="0" fontId="6" fillId="15" borderId="4" xfId="5" applyFont="1" applyFill="1" applyBorder="1" applyAlignment="1">
      <alignment vertical="center"/>
    </xf>
    <xf numFmtId="0" fontId="6" fillId="15" borderId="5" xfId="5" applyFont="1" applyFill="1" applyBorder="1" applyAlignment="1">
      <alignment vertical="center"/>
    </xf>
    <xf numFmtId="38" fontId="6" fillId="15" borderId="6" xfId="3" applyNumberFormat="1" applyFont="1" applyFill="1" applyBorder="1" applyAlignment="1">
      <alignment vertical="center" shrinkToFit="1"/>
    </xf>
    <xf numFmtId="0" fontId="5" fillId="15" borderId="28" xfId="5" applyFont="1" applyFill="1" applyBorder="1" applyAlignment="1">
      <alignment vertical="center"/>
    </xf>
    <xf numFmtId="38" fontId="5" fillId="10" borderId="13" xfId="3" applyNumberFormat="1" applyFont="1" applyFill="1" applyBorder="1" applyAlignment="1">
      <alignment vertical="center" shrinkToFit="1"/>
    </xf>
    <xf numFmtId="0" fontId="5" fillId="10" borderId="22" xfId="5" applyFont="1" applyFill="1" applyBorder="1" applyAlignment="1">
      <alignment vertical="center"/>
    </xf>
    <xf numFmtId="38" fontId="5" fillId="14" borderId="34" xfId="3" applyNumberFormat="1" applyFont="1" applyFill="1" applyBorder="1" applyAlignment="1">
      <alignment vertical="center" shrinkToFit="1"/>
    </xf>
    <xf numFmtId="0" fontId="5" fillId="10" borderId="40" xfId="5" applyFont="1" applyFill="1" applyBorder="1" applyAlignment="1">
      <alignment vertical="center"/>
    </xf>
    <xf numFmtId="0" fontId="5" fillId="31" borderId="30" xfId="5" applyFont="1" applyFill="1" applyBorder="1" applyAlignment="1">
      <alignment vertical="center"/>
    </xf>
    <xf numFmtId="38" fontId="5" fillId="31" borderId="40" xfId="3" applyNumberFormat="1" applyFont="1" applyFill="1" applyBorder="1" applyAlignment="1">
      <alignment vertical="center" shrinkToFit="1"/>
    </xf>
    <xf numFmtId="0" fontId="5" fillId="31" borderId="22" xfId="5" applyFont="1" applyFill="1" applyBorder="1" applyAlignment="1">
      <alignment vertical="center"/>
    </xf>
    <xf numFmtId="0" fontId="5" fillId="31" borderId="40" xfId="5" applyFont="1" applyFill="1" applyBorder="1" applyAlignment="1">
      <alignment vertical="center"/>
    </xf>
    <xf numFmtId="0" fontId="5" fillId="32" borderId="38" xfId="5" applyFont="1" applyFill="1" applyBorder="1" applyAlignment="1">
      <alignment vertical="center"/>
    </xf>
    <xf numFmtId="38" fontId="5" fillId="32" borderId="13" xfId="3" applyNumberFormat="1" applyFont="1" applyFill="1" applyBorder="1" applyAlignment="1">
      <alignment vertical="center" shrinkToFit="1"/>
    </xf>
    <xf numFmtId="0" fontId="4" fillId="33" borderId="38" xfId="5" applyFont="1" applyFill="1" applyBorder="1" applyAlignment="1">
      <alignment vertical="center"/>
    </xf>
    <xf numFmtId="38" fontId="5" fillId="33" borderId="40" xfId="3" applyNumberFormat="1" applyFont="1" applyFill="1" applyBorder="1" applyAlignment="1">
      <alignment vertical="center" shrinkToFit="1"/>
    </xf>
    <xf numFmtId="0" fontId="5" fillId="15" borderId="23" xfId="5" applyFont="1" applyFill="1" applyBorder="1" applyAlignment="1">
      <alignment vertical="center"/>
    </xf>
    <xf numFmtId="0" fontId="5" fillId="34" borderId="42" xfId="5" applyFont="1" applyFill="1" applyBorder="1" applyAlignment="1">
      <alignment vertical="center"/>
    </xf>
    <xf numFmtId="38" fontId="5" fillId="34" borderId="22" xfId="3" applyNumberFormat="1" applyFont="1" applyFill="1" applyBorder="1" applyAlignment="1">
      <alignment vertical="center" shrinkToFit="1"/>
    </xf>
    <xf numFmtId="0" fontId="6" fillId="35" borderId="26" xfId="5" applyFont="1" applyFill="1" applyBorder="1" applyAlignment="1">
      <alignment vertical="center"/>
    </xf>
    <xf numFmtId="0" fontId="6" fillId="36" borderId="4" xfId="5" applyFont="1" applyFill="1" applyBorder="1" applyAlignment="1">
      <alignment vertical="center"/>
    </xf>
    <xf numFmtId="38" fontId="6" fillId="37" borderId="6" xfId="3" applyNumberFormat="1" applyFont="1" applyFill="1" applyBorder="1" applyAlignment="1">
      <alignment vertical="center" shrinkToFit="1"/>
    </xf>
    <xf numFmtId="0" fontId="5" fillId="36" borderId="28" xfId="5" applyFont="1" applyFill="1" applyBorder="1" applyAlignment="1">
      <alignment vertical="center"/>
    </xf>
    <xf numFmtId="0" fontId="5" fillId="13" borderId="48" xfId="5" applyFont="1" applyFill="1" applyBorder="1" applyAlignment="1">
      <alignment vertical="center"/>
    </xf>
    <xf numFmtId="0" fontId="5" fillId="13" borderId="50" xfId="5" applyFont="1" applyFill="1" applyBorder="1" applyAlignment="1">
      <alignment vertical="center"/>
    </xf>
    <xf numFmtId="0" fontId="5" fillId="36" borderId="23" xfId="5" applyFont="1" applyFill="1" applyBorder="1" applyAlignment="1">
      <alignment vertical="center"/>
    </xf>
    <xf numFmtId="0" fontId="5" fillId="13" borderId="51" xfId="5" applyFont="1" applyFill="1" applyBorder="1" applyAlignment="1">
      <alignment vertical="center"/>
    </xf>
    <xf numFmtId="0" fontId="18" fillId="39" borderId="26" xfId="5" applyFont="1" applyFill="1" applyBorder="1" applyAlignment="1">
      <alignment vertical="center"/>
    </xf>
    <xf numFmtId="0" fontId="6" fillId="39" borderId="27" xfId="5" applyFont="1" applyFill="1" applyBorder="1" applyAlignment="1">
      <alignment vertical="center"/>
    </xf>
    <xf numFmtId="38" fontId="6" fillId="41" borderId="6" xfId="3" applyNumberFormat="1" applyFont="1" applyFill="1" applyBorder="1" applyAlignment="1">
      <alignment vertical="center" shrinkToFit="1"/>
    </xf>
    <xf numFmtId="0" fontId="5" fillId="39" borderId="28" xfId="5" applyFont="1" applyFill="1" applyBorder="1" applyAlignment="1">
      <alignment vertical="center"/>
    </xf>
    <xf numFmtId="0" fontId="5" fillId="28" borderId="29" xfId="5" applyFont="1" applyFill="1" applyBorder="1" applyAlignment="1">
      <alignment vertical="center"/>
    </xf>
    <xf numFmtId="0" fontId="5" fillId="28" borderId="11" xfId="5" applyFont="1" applyFill="1" applyBorder="1" applyAlignment="1">
      <alignment vertical="center"/>
    </xf>
    <xf numFmtId="38" fontId="5" fillId="28" borderId="47" xfId="3" applyNumberFormat="1" applyFont="1" applyFill="1" applyBorder="1" applyAlignment="1">
      <alignment vertical="center"/>
    </xf>
    <xf numFmtId="38" fontId="6" fillId="28" borderId="40" xfId="3" applyNumberFormat="1" applyFont="1" applyFill="1" applyBorder="1" applyAlignment="1">
      <alignment vertical="center" shrinkToFit="1"/>
    </xf>
    <xf numFmtId="0" fontId="5" fillId="13" borderId="56" xfId="5" applyFont="1" applyFill="1" applyBorder="1" applyAlignment="1">
      <alignment vertical="center"/>
    </xf>
    <xf numFmtId="0" fontId="5" fillId="28" borderId="41" xfId="5" applyFont="1" applyFill="1" applyBorder="1" applyAlignment="1">
      <alignment vertical="center"/>
    </xf>
    <xf numFmtId="38" fontId="5" fillId="13" borderId="40" xfId="3" applyNumberFormat="1" applyFont="1" applyFill="1" applyBorder="1" applyAlignment="1">
      <alignment vertical="center" shrinkToFit="1"/>
    </xf>
    <xf numFmtId="0" fontId="5" fillId="13" borderId="57" xfId="5" applyFont="1" applyFill="1" applyBorder="1" applyAlignment="1">
      <alignment vertical="center"/>
    </xf>
    <xf numFmtId="0" fontId="5" fillId="14" borderId="78" xfId="5" applyFont="1" applyFill="1" applyBorder="1" applyAlignment="1">
      <alignment vertical="center"/>
    </xf>
    <xf numFmtId="0" fontId="5" fillId="13" borderId="43" xfId="5" applyFont="1" applyFill="1" applyBorder="1" applyAlignment="1">
      <alignment vertical="center" wrapText="1"/>
    </xf>
    <xf numFmtId="38" fontId="5" fillId="42" borderId="34" xfId="3" applyNumberFormat="1" applyFont="1" applyFill="1" applyBorder="1" applyAlignment="1">
      <alignment vertical="center" shrinkToFit="1"/>
    </xf>
    <xf numFmtId="0" fontId="5" fillId="39" borderId="19" xfId="5" applyFont="1" applyFill="1" applyBorder="1" applyAlignment="1">
      <alignment vertical="center"/>
    </xf>
    <xf numFmtId="38" fontId="5" fillId="42" borderId="73" xfId="3" applyNumberFormat="1" applyFont="1" applyFill="1" applyBorder="1" applyAlignment="1">
      <alignment vertical="center" shrinkToFit="1"/>
    </xf>
    <xf numFmtId="0" fontId="5" fillId="13" borderId="91" xfId="5" applyFont="1" applyFill="1" applyBorder="1" applyAlignment="1">
      <alignment vertical="center" wrapText="1"/>
    </xf>
    <xf numFmtId="0" fontId="5" fillId="0" borderId="0" xfId="5" applyFont="1" applyFill="1" applyBorder="1" applyAlignment="1">
      <alignment horizontal="left" vertical="center" wrapText="1"/>
    </xf>
    <xf numFmtId="0" fontId="5" fillId="0" borderId="0" xfId="5" applyFont="1" applyFill="1" applyBorder="1" applyAlignment="1">
      <alignment vertical="center" wrapText="1"/>
    </xf>
    <xf numFmtId="38" fontId="6" fillId="0" borderId="0" xfId="3" applyNumberFormat="1" applyFont="1" applyFill="1" applyBorder="1" applyAlignment="1">
      <alignment vertical="center" shrinkToFit="1"/>
    </xf>
    <xf numFmtId="38" fontId="5" fillId="32" borderId="12" xfId="3" applyNumberFormat="1" applyFont="1" applyFill="1" applyBorder="1" applyAlignment="1">
      <alignment vertical="center"/>
    </xf>
    <xf numFmtId="38" fontId="5" fillId="33" borderId="47" xfId="3" applyNumberFormat="1" applyFont="1" applyFill="1" applyBorder="1" applyAlignment="1">
      <alignment vertical="center"/>
    </xf>
    <xf numFmtId="38" fontId="5" fillId="34" borderId="21" xfId="3" applyNumberFormat="1" applyFont="1" applyFill="1" applyBorder="1" applyAlignment="1">
      <alignment vertical="center"/>
    </xf>
    <xf numFmtId="38" fontId="5" fillId="36" borderId="5" xfId="3" applyNumberFormat="1" applyFont="1" applyFill="1" applyBorder="1" applyAlignment="1">
      <alignment vertical="center"/>
    </xf>
    <xf numFmtId="38" fontId="5" fillId="38" borderId="43" xfId="3" applyNumberFormat="1" applyFont="1" applyFill="1" applyBorder="1" applyAlignment="1">
      <alignment horizontal="right" vertical="center"/>
    </xf>
    <xf numFmtId="38" fontId="5" fillId="38" borderId="44" xfId="3" applyNumberFormat="1" applyFont="1" applyFill="1" applyBorder="1" applyAlignment="1">
      <alignment horizontal="right" vertical="center"/>
    </xf>
    <xf numFmtId="38" fontId="5" fillId="38" borderId="52" xfId="3" applyNumberFormat="1" applyFont="1" applyFill="1" applyBorder="1" applyAlignment="1">
      <alignment horizontal="right" vertical="center"/>
    </xf>
    <xf numFmtId="38" fontId="5" fillId="13" borderId="95" xfId="3" applyNumberFormat="1" applyFont="1" applyFill="1" applyBorder="1" applyAlignment="1">
      <alignment vertical="center"/>
    </xf>
    <xf numFmtId="38" fontId="5" fillId="13" borderId="47" xfId="3" applyNumberFormat="1" applyFont="1" applyFill="1" applyBorder="1" applyAlignment="1">
      <alignment vertical="center"/>
    </xf>
    <xf numFmtId="0" fontId="5" fillId="32" borderId="11" xfId="5" applyFont="1" applyFill="1" applyBorder="1" applyAlignment="1">
      <alignment vertical="center"/>
    </xf>
    <xf numFmtId="0" fontId="5" fillId="33" borderId="11" xfId="5" applyFont="1" applyFill="1" applyBorder="1" applyAlignment="1">
      <alignment vertical="center"/>
    </xf>
    <xf numFmtId="0" fontId="5" fillId="34" borderId="0" xfId="5" applyFont="1" applyFill="1" applyBorder="1" applyAlignment="1">
      <alignment vertical="center"/>
    </xf>
    <xf numFmtId="0" fontId="5" fillId="13" borderId="94" xfId="5" applyFont="1" applyFill="1" applyBorder="1" applyAlignment="1">
      <alignment vertical="center"/>
    </xf>
    <xf numFmtId="0" fontId="5" fillId="13" borderId="77" xfId="5" applyFont="1" applyFill="1" applyBorder="1" applyAlignment="1">
      <alignment vertical="center"/>
    </xf>
    <xf numFmtId="0" fontId="5" fillId="13" borderId="96" xfId="5" applyFont="1" applyFill="1" applyBorder="1" applyAlignment="1">
      <alignment vertical="center"/>
    </xf>
    <xf numFmtId="0" fontId="6" fillId="39" borderId="27" xfId="5" applyFont="1" applyFill="1" applyBorder="1" applyAlignment="1">
      <alignment vertical="center" wrapText="1"/>
    </xf>
    <xf numFmtId="0" fontId="5" fillId="13" borderId="97" xfId="5" applyFont="1" applyFill="1" applyBorder="1" applyAlignment="1">
      <alignment vertical="center"/>
    </xf>
    <xf numFmtId="38" fontId="5" fillId="10" borderId="12" xfId="3" applyNumberFormat="1" applyFont="1" applyFill="1" applyBorder="1" applyAlignment="1">
      <alignment vertical="center"/>
    </xf>
    <xf numFmtId="38" fontId="5" fillId="14" borderId="43" xfId="3" applyNumberFormat="1" applyFont="1" applyFill="1" applyBorder="1" applyAlignment="1">
      <alignment vertical="center"/>
    </xf>
    <xf numFmtId="38" fontId="5" fillId="14" borderId="44" xfId="3" applyNumberFormat="1" applyFont="1" applyFill="1" applyBorder="1" applyAlignment="1">
      <alignment vertical="center"/>
    </xf>
    <xf numFmtId="38" fontId="5" fillId="14" borderId="45" xfId="3" applyNumberFormat="1" applyFont="1" applyFill="1" applyBorder="1" applyAlignment="1">
      <alignment vertical="center"/>
    </xf>
    <xf numFmtId="38" fontId="5" fillId="31" borderId="12" xfId="3" applyNumberFormat="1" applyFont="1" applyFill="1" applyBorder="1" applyAlignment="1">
      <alignment vertical="center"/>
    </xf>
    <xf numFmtId="0" fontId="5" fillId="13" borderId="78" xfId="5" applyFont="1" applyFill="1" applyBorder="1" applyAlignment="1">
      <alignment vertical="center"/>
    </xf>
    <xf numFmtId="0" fontId="5" fillId="14" borderId="98" xfId="5" applyFont="1" applyFill="1" applyBorder="1" applyAlignment="1">
      <alignment vertical="center"/>
    </xf>
    <xf numFmtId="0" fontId="5" fillId="31" borderId="76" xfId="5" applyFont="1" applyFill="1" applyBorder="1" applyAlignment="1">
      <alignment vertical="center"/>
    </xf>
    <xf numFmtId="38" fontId="5" fillId="15" borderId="5" xfId="3" applyNumberFormat="1" applyFont="1" applyFill="1" applyBorder="1" applyAlignment="1">
      <alignment vertical="center"/>
    </xf>
    <xf numFmtId="0" fontId="5" fillId="13" borderId="20" xfId="5" applyFont="1" applyFill="1" applyBorder="1" applyAlignment="1">
      <alignment horizontal="left" vertical="center" wrapText="1"/>
    </xf>
    <xf numFmtId="0" fontId="5" fillId="13" borderId="20" xfId="5" applyFont="1" applyFill="1" applyBorder="1" applyAlignment="1">
      <alignment horizontal="left" vertical="center" wrapText="1"/>
    </xf>
    <xf numFmtId="0" fontId="5" fillId="13" borderId="89" xfId="5" applyFont="1" applyFill="1" applyBorder="1" applyAlignment="1">
      <alignment vertical="center"/>
    </xf>
    <xf numFmtId="186" fontId="5" fillId="14" borderId="34" xfId="3" applyNumberFormat="1" applyFont="1" applyFill="1" applyBorder="1" applyAlignment="1">
      <alignment vertical="center" shrinkToFit="1"/>
    </xf>
    <xf numFmtId="186" fontId="6" fillId="26" borderId="13" xfId="3" applyNumberFormat="1" applyFont="1" applyFill="1" applyBorder="1" applyAlignment="1">
      <alignment vertical="center" shrinkToFit="1"/>
    </xf>
    <xf numFmtId="186" fontId="6" fillId="24" borderId="22" xfId="3" applyNumberFormat="1" applyFont="1" applyFill="1" applyBorder="1" applyAlignment="1">
      <alignment vertical="center" shrinkToFit="1"/>
    </xf>
    <xf numFmtId="186" fontId="5" fillId="20" borderId="32" xfId="3" applyNumberFormat="1" applyFont="1" applyFill="1" applyBorder="1" applyAlignment="1">
      <alignment vertical="center" shrinkToFit="1"/>
    </xf>
    <xf numFmtId="186" fontId="5" fillId="24" borderId="32" xfId="3" applyNumberFormat="1" applyFont="1" applyFill="1" applyBorder="1" applyAlignment="1">
      <alignment vertical="center" shrinkToFit="1"/>
    </xf>
    <xf numFmtId="186" fontId="6" fillId="24" borderId="32" xfId="3" applyNumberFormat="1" applyFont="1" applyFill="1" applyBorder="1" applyAlignment="1">
      <alignment vertical="center" shrinkToFit="1"/>
    </xf>
    <xf numFmtId="186" fontId="5" fillId="24" borderId="33" xfId="3" applyNumberFormat="1" applyFont="1" applyFill="1" applyBorder="1" applyAlignment="1">
      <alignment vertical="center" shrinkToFit="1"/>
    </xf>
    <xf numFmtId="186" fontId="6" fillId="15" borderId="6" xfId="3" applyNumberFormat="1" applyFont="1" applyFill="1" applyBorder="1" applyAlignment="1">
      <alignment vertical="center" shrinkToFit="1"/>
    </xf>
    <xf numFmtId="186" fontId="5" fillId="10" borderId="13" xfId="3" applyNumberFormat="1" applyFont="1" applyFill="1" applyBorder="1" applyAlignment="1">
      <alignment vertical="center" shrinkToFit="1"/>
    </xf>
    <xf numFmtId="186" fontId="5" fillId="32" borderId="13" xfId="3" applyNumberFormat="1" applyFont="1" applyFill="1" applyBorder="1" applyAlignment="1">
      <alignment vertical="center" shrinkToFit="1"/>
    </xf>
    <xf numFmtId="186" fontId="5" fillId="33" borderId="40" xfId="3" applyNumberFormat="1" applyFont="1" applyFill="1" applyBorder="1" applyAlignment="1">
      <alignment vertical="center" shrinkToFit="1"/>
    </xf>
    <xf numFmtId="186" fontId="5" fillId="34" borderId="22" xfId="3" applyNumberFormat="1" applyFont="1" applyFill="1" applyBorder="1" applyAlignment="1">
      <alignment vertical="center" shrinkToFit="1"/>
    </xf>
    <xf numFmtId="186" fontId="6" fillId="37" borderId="6" xfId="3" applyNumberFormat="1" applyFont="1" applyFill="1" applyBorder="1" applyAlignment="1">
      <alignment vertical="center" shrinkToFit="1"/>
    </xf>
    <xf numFmtId="186" fontId="6" fillId="41" borderId="6" xfId="3" applyNumberFormat="1" applyFont="1" applyFill="1" applyBorder="1" applyAlignment="1">
      <alignment vertical="center" shrinkToFit="1"/>
    </xf>
    <xf numFmtId="186" fontId="6" fillId="28" borderId="40" xfId="3" applyNumberFormat="1" applyFont="1" applyFill="1" applyBorder="1" applyAlignment="1">
      <alignment vertical="center" shrinkToFit="1"/>
    </xf>
    <xf numFmtId="186" fontId="5" fillId="13" borderId="40" xfId="3" applyNumberFormat="1" applyFont="1" applyFill="1" applyBorder="1" applyAlignment="1">
      <alignment vertical="center" shrinkToFit="1"/>
    </xf>
    <xf numFmtId="186" fontId="5" fillId="42" borderId="34" xfId="3" applyNumberFormat="1" applyFont="1" applyFill="1" applyBorder="1" applyAlignment="1">
      <alignment vertical="center" shrinkToFit="1"/>
    </xf>
    <xf numFmtId="186" fontId="5" fillId="42" borderId="73" xfId="3" applyNumberFormat="1" applyFont="1" applyFill="1" applyBorder="1" applyAlignment="1">
      <alignment vertical="center" shrinkToFit="1"/>
    </xf>
    <xf numFmtId="186" fontId="5" fillId="31" borderId="13" xfId="3" applyNumberFormat="1" applyFont="1" applyFill="1" applyBorder="1" applyAlignment="1">
      <alignment vertical="center" shrinkToFit="1"/>
    </xf>
    <xf numFmtId="186" fontId="5" fillId="44" borderId="32" xfId="3" applyNumberFormat="1" applyFont="1" applyFill="1" applyBorder="1" applyAlignment="1">
      <alignment vertical="center" shrinkToFit="1"/>
    </xf>
    <xf numFmtId="38" fontId="5" fillId="24" borderId="32" xfId="3" applyNumberFormat="1" applyFont="1" applyFill="1" applyBorder="1" applyAlignment="1">
      <alignment vertical="center" shrinkToFit="1"/>
    </xf>
    <xf numFmtId="38" fontId="5" fillId="45" borderId="32" xfId="3" applyNumberFormat="1" applyFont="1" applyFill="1" applyBorder="1" applyAlignment="1">
      <alignment vertical="center" shrinkToFit="1"/>
    </xf>
    <xf numFmtId="1" fontId="5" fillId="24" borderId="32" xfId="3" applyNumberFormat="1" applyFont="1" applyFill="1" applyBorder="1" applyAlignment="1">
      <alignment vertical="center" shrinkToFit="1"/>
    </xf>
    <xf numFmtId="1" fontId="5" fillId="20" borderId="32" xfId="3" applyNumberFormat="1" applyFont="1" applyFill="1" applyBorder="1" applyAlignment="1">
      <alignment vertical="center" shrinkToFit="1"/>
    </xf>
    <xf numFmtId="1" fontId="5" fillId="24" borderId="33" xfId="3" applyNumberFormat="1" applyFont="1" applyFill="1" applyBorder="1" applyAlignment="1">
      <alignment vertical="center" shrinkToFit="1"/>
    </xf>
    <xf numFmtId="0" fontId="5" fillId="13" borderId="20" xfId="5" applyFont="1" applyFill="1" applyBorder="1" applyAlignment="1">
      <alignment horizontal="left" vertical="center" wrapText="1"/>
    </xf>
    <xf numFmtId="1" fontId="6" fillId="17" borderId="6" xfId="3" applyNumberFormat="1" applyFont="1" applyFill="1" applyBorder="1" applyAlignment="1">
      <alignment vertical="center" shrinkToFit="1"/>
    </xf>
    <xf numFmtId="1" fontId="6" fillId="18" borderId="13" xfId="3" applyNumberFormat="1" applyFont="1" applyFill="1" applyBorder="1" applyAlignment="1">
      <alignment vertical="center" shrinkToFit="1"/>
    </xf>
    <xf numFmtId="1" fontId="6" fillId="22" borderId="13" xfId="3" applyNumberFormat="1" applyFont="1" applyFill="1" applyBorder="1" applyAlignment="1">
      <alignment vertical="center" shrinkToFit="1"/>
    </xf>
    <xf numFmtId="1" fontId="5" fillId="24" borderId="13" xfId="3" applyNumberFormat="1" applyFont="1" applyFill="1" applyBorder="1" applyAlignment="1">
      <alignment vertical="center" shrinkToFit="1"/>
    </xf>
    <xf numFmtId="1" fontId="5" fillId="20" borderId="22" xfId="3" applyNumberFormat="1" applyFont="1" applyFill="1" applyBorder="1" applyAlignment="1">
      <alignment vertical="center" shrinkToFit="1"/>
    </xf>
    <xf numFmtId="1" fontId="5" fillId="20" borderId="39" xfId="3" applyNumberFormat="1" applyFont="1" applyFill="1" applyBorder="1" applyAlignment="1">
      <alignment vertical="center" shrinkToFit="1"/>
    </xf>
    <xf numFmtId="1" fontId="5" fillId="24" borderId="40" xfId="3" applyNumberFormat="1" applyFont="1" applyFill="1" applyBorder="1" applyAlignment="1">
      <alignment vertical="center" shrinkToFit="1"/>
    </xf>
    <xf numFmtId="1" fontId="5" fillId="24" borderId="22" xfId="3" applyNumberFormat="1" applyFont="1" applyFill="1" applyBorder="1" applyAlignment="1">
      <alignment vertical="center" shrinkToFit="1"/>
    </xf>
    <xf numFmtId="1" fontId="6" fillId="25" borderId="13" xfId="3" applyNumberFormat="1" applyFont="1" applyFill="1" applyBorder="1" applyAlignment="1">
      <alignment vertical="center" shrinkToFit="1"/>
    </xf>
    <xf numFmtId="1" fontId="6" fillId="26" borderId="13" xfId="3" applyNumberFormat="1" applyFont="1" applyFill="1" applyBorder="1" applyAlignment="1">
      <alignment vertical="center" shrinkToFit="1"/>
    </xf>
    <xf numFmtId="1" fontId="6" fillId="24" borderId="22" xfId="3" applyNumberFormat="1" applyFont="1" applyFill="1" applyBorder="1" applyAlignment="1">
      <alignment vertical="center" shrinkToFit="1"/>
    </xf>
    <xf numFmtId="1" fontId="6" fillId="24" borderId="32" xfId="3" applyNumberFormat="1" applyFont="1" applyFill="1" applyBorder="1" applyAlignment="1">
      <alignment vertical="center" shrinkToFit="1"/>
    </xf>
    <xf numFmtId="1" fontId="6" fillId="24" borderId="33" xfId="3" applyNumberFormat="1" applyFont="1" applyFill="1" applyBorder="1" applyAlignment="1">
      <alignment vertical="center" shrinkToFit="1"/>
    </xf>
    <xf numFmtId="1" fontId="6" fillId="30" borderId="13" xfId="3" applyNumberFormat="1" applyFont="1" applyFill="1" applyBorder="1" applyAlignment="1">
      <alignment vertical="center" shrinkToFit="1"/>
    </xf>
    <xf numFmtId="1" fontId="5" fillId="14" borderId="33" xfId="3" applyNumberFormat="1" applyFont="1" applyFill="1" applyBorder="1" applyAlignment="1">
      <alignment vertical="center" shrinkToFit="1"/>
    </xf>
    <xf numFmtId="1" fontId="5" fillId="14" borderId="22" xfId="3" applyNumberFormat="1" applyFont="1" applyFill="1" applyBorder="1" applyAlignment="1">
      <alignment vertical="center" shrinkToFit="1"/>
    </xf>
    <xf numFmtId="1" fontId="6" fillId="15" borderId="6" xfId="3" applyNumberFormat="1" applyFont="1" applyFill="1" applyBorder="1" applyAlignment="1">
      <alignment vertical="center" shrinkToFit="1"/>
    </xf>
    <xf numFmtId="1" fontId="5" fillId="14" borderId="34" xfId="3" applyNumberFormat="1" applyFont="1" applyFill="1" applyBorder="1" applyAlignment="1">
      <alignment vertical="center" shrinkToFit="1"/>
    </xf>
    <xf numFmtId="1" fontId="5" fillId="31" borderId="40" xfId="3" applyNumberFormat="1" applyFont="1" applyFill="1" applyBorder="1" applyAlignment="1">
      <alignment vertical="center" shrinkToFit="1"/>
    </xf>
    <xf numFmtId="1" fontId="5" fillId="32" borderId="13" xfId="3" applyNumberFormat="1" applyFont="1" applyFill="1" applyBorder="1" applyAlignment="1">
      <alignment vertical="center" shrinkToFit="1"/>
    </xf>
    <xf numFmtId="1" fontId="5" fillId="33" borderId="40" xfId="3" applyNumberFormat="1" applyFont="1" applyFill="1" applyBorder="1" applyAlignment="1">
      <alignment vertical="center" shrinkToFit="1"/>
    </xf>
    <xf numFmtId="1" fontId="5" fillId="34" borderId="22" xfId="3" applyNumberFormat="1" applyFont="1" applyFill="1" applyBorder="1" applyAlignment="1">
      <alignment vertical="center" shrinkToFit="1"/>
    </xf>
    <xf numFmtId="1" fontId="6" fillId="37" borderId="6" xfId="3" applyNumberFormat="1" applyFont="1" applyFill="1" applyBorder="1" applyAlignment="1">
      <alignment vertical="center" shrinkToFit="1"/>
    </xf>
    <xf numFmtId="1" fontId="6" fillId="41" borderId="6" xfId="3" applyNumberFormat="1" applyFont="1" applyFill="1" applyBorder="1" applyAlignment="1">
      <alignment vertical="center" shrinkToFit="1"/>
    </xf>
    <xf numFmtId="1" fontId="6" fillId="28" borderId="40" xfId="3" applyNumberFormat="1" applyFont="1" applyFill="1" applyBorder="1" applyAlignment="1">
      <alignment vertical="center" shrinkToFit="1"/>
    </xf>
    <xf numFmtId="1" fontId="5" fillId="13" borderId="40" xfId="3" applyNumberFormat="1" applyFont="1" applyFill="1" applyBorder="1" applyAlignment="1">
      <alignment vertical="center" shrinkToFit="1"/>
    </xf>
    <xf numFmtId="1" fontId="5" fillId="42" borderId="34" xfId="3" applyNumberFormat="1" applyFont="1" applyFill="1" applyBorder="1" applyAlignment="1">
      <alignment vertical="center" shrinkToFit="1"/>
    </xf>
    <xf numFmtId="1" fontId="5" fillId="42" borderId="73" xfId="3" applyNumberFormat="1" applyFont="1" applyFill="1" applyBorder="1" applyAlignment="1">
      <alignment vertical="center" shrinkToFit="1"/>
    </xf>
    <xf numFmtId="1" fontId="6" fillId="13" borderId="93" xfId="3" applyNumberFormat="1" applyFont="1" applyFill="1" applyBorder="1" applyAlignment="1">
      <alignment vertical="center" shrinkToFit="1"/>
    </xf>
    <xf numFmtId="0" fontId="5" fillId="0" borderId="12" xfId="5" applyFont="1" applyFill="1" applyBorder="1" applyAlignment="1">
      <alignment vertical="center"/>
    </xf>
    <xf numFmtId="0" fontId="5" fillId="0" borderId="43" xfId="5" applyFont="1" applyFill="1" applyBorder="1" applyAlignment="1">
      <alignment vertical="center"/>
    </xf>
    <xf numFmtId="0" fontId="5" fillId="0" borderId="44" xfId="5" applyFont="1" applyFill="1" applyBorder="1" applyAlignment="1">
      <alignment vertical="center"/>
    </xf>
    <xf numFmtId="0" fontId="5" fillId="0" borderId="45" xfId="5" applyFont="1" applyFill="1" applyBorder="1" applyAlignment="1">
      <alignment vertical="center"/>
    </xf>
    <xf numFmtId="0" fontId="5" fillId="0" borderId="21" xfId="5" applyFont="1" applyFill="1" applyBorder="1" applyAlignment="1">
      <alignment vertical="center"/>
    </xf>
    <xf numFmtId="0" fontId="5" fillId="0" borderId="49" xfId="5" applyFont="1" applyFill="1" applyBorder="1" applyAlignment="1">
      <alignment vertical="center"/>
    </xf>
    <xf numFmtId="0" fontId="5" fillId="0" borderId="52" xfId="5" applyFont="1" applyFill="1" applyBorder="1" applyAlignment="1">
      <alignment vertical="center"/>
    </xf>
    <xf numFmtId="0" fontId="5" fillId="0" borderId="83" xfId="5" applyFont="1" applyFill="1" applyBorder="1" applyAlignment="1">
      <alignment vertical="center"/>
    </xf>
    <xf numFmtId="0" fontId="5" fillId="0" borderId="86" xfId="5" applyFont="1" applyFill="1" applyBorder="1" applyAlignment="1">
      <alignment vertical="center"/>
    </xf>
    <xf numFmtId="0" fontId="17" fillId="0" borderId="83" xfId="5" applyFont="1" applyFill="1" applyBorder="1" applyAlignment="1">
      <alignment vertical="center"/>
    </xf>
    <xf numFmtId="0" fontId="17" fillId="0" borderId="21" xfId="5" applyFont="1" applyFill="1" applyBorder="1" applyAlignment="1">
      <alignment vertical="center"/>
    </xf>
    <xf numFmtId="0" fontId="5" fillId="0" borderId="88" xfId="5" applyFont="1" applyFill="1" applyBorder="1" applyAlignment="1">
      <alignment vertical="center"/>
    </xf>
    <xf numFmtId="0" fontId="30" fillId="0" borderId="83" xfId="5" applyFont="1" applyFill="1" applyBorder="1" applyAlignment="1">
      <alignment vertical="center"/>
    </xf>
    <xf numFmtId="0" fontId="5" fillId="0" borderId="99" xfId="5" applyFont="1" applyFill="1" applyBorder="1" applyAlignment="1">
      <alignment vertical="center"/>
    </xf>
    <xf numFmtId="0" fontId="5" fillId="0" borderId="100" xfId="5" applyFont="1" applyFill="1" applyBorder="1" applyAlignment="1">
      <alignment vertical="center"/>
    </xf>
    <xf numFmtId="0" fontId="5" fillId="10" borderId="11" xfId="5" applyFont="1" applyFill="1" applyBorder="1" applyAlignment="1">
      <alignment vertical="center" wrapText="1"/>
    </xf>
    <xf numFmtId="0" fontId="5" fillId="0" borderId="101" xfId="5" applyFont="1" applyFill="1" applyBorder="1" applyAlignment="1">
      <alignment vertical="center"/>
    </xf>
    <xf numFmtId="0" fontId="5" fillId="0" borderId="102" xfId="5" applyFont="1" applyFill="1" applyBorder="1" applyAlignment="1">
      <alignment vertical="center"/>
    </xf>
    <xf numFmtId="0" fontId="17" fillId="0" borderId="101" xfId="5" applyFont="1" applyFill="1" applyBorder="1" applyAlignment="1">
      <alignment vertical="center"/>
    </xf>
    <xf numFmtId="0" fontId="17" fillId="0" borderId="0" xfId="5" applyFont="1" applyFill="1" applyBorder="1" applyAlignment="1">
      <alignment vertical="center"/>
    </xf>
    <xf numFmtId="0" fontId="5" fillId="0" borderId="103" xfId="5" applyFont="1" applyFill="1" applyBorder="1" applyAlignment="1">
      <alignment vertical="center"/>
    </xf>
    <xf numFmtId="0" fontId="5" fillId="0" borderId="98" xfId="5" applyFont="1" applyFill="1" applyBorder="1" applyAlignment="1">
      <alignment vertical="center"/>
    </xf>
    <xf numFmtId="0" fontId="30" fillId="0" borderId="101" xfId="5" applyFont="1" applyFill="1" applyBorder="1" applyAlignment="1">
      <alignment vertical="center"/>
    </xf>
    <xf numFmtId="0" fontId="5" fillId="0" borderId="94" xfId="5" applyFont="1" applyFill="1" applyBorder="1" applyAlignment="1">
      <alignment vertical="center"/>
    </xf>
    <xf numFmtId="0" fontId="5" fillId="0" borderId="96" xfId="5" applyFont="1" applyFill="1" applyBorder="1" applyAlignment="1">
      <alignment vertical="center"/>
    </xf>
    <xf numFmtId="0" fontId="5" fillId="0" borderId="104" xfId="5" applyFont="1" applyFill="1" applyBorder="1" applyAlignment="1">
      <alignment vertical="center"/>
    </xf>
    <xf numFmtId="0" fontId="5" fillId="0" borderId="78" xfId="5" applyFont="1" applyFill="1" applyBorder="1" applyAlignment="1">
      <alignment vertical="center" wrapText="1"/>
    </xf>
    <xf numFmtId="0" fontId="5" fillId="0" borderId="105" xfId="5" applyFont="1" applyFill="1" applyBorder="1" applyAlignment="1">
      <alignment horizontal="left" vertical="center" wrapText="1"/>
    </xf>
    <xf numFmtId="38" fontId="5" fillId="21" borderId="21" xfId="3" applyNumberFormat="1" applyFont="1" applyFill="1" applyBorder="1" applyAlignment="1">
      <alignment horizontal="right" vertical="center"/>
    </xf>
    <xf numFmtId="38" fontId="5" fillId="24" borderId="12" xfId="3" applyNumberFormat="1" applyFont="1" applyFill="1" applyBorder="1" applyAlignment="1">
      <alignment vertical="center"/>
    </xf>
    <xf numFmtId="38" fontId="5" fillId="20" borderId="21" xfId="3" applyNumberFormat="1" applyFont="1" applyFill="1" applyBorder="1" applyAlignment="1">
      <alignment vertical="center"/>
    </xf>
    <xf numFmtId="38" fontId="5" fillId="20" borderId="100" xfId="3" applyNumberFormat="1" applyFont="1" applyFill="1" applyBorder="1" applyAlignment="1">
      <alignment vertical="center"/>
    </xf>
    <xf numFmtId="38" fontId="5" fillId="24" borderId="47" xfId="3" applyNumberFormat="1" applyFont="1" applyFill="1" applyBorder="1" applyAlignment="1">
      <alignment vertical="center"/>
    </xf>
    <xf numFmtId="38" fontId="5" fillId="24" borderId="21" xfId="3" applyNumberFormat="1" applyFont="1" applyFill="1" applyBorder="1" applyAlignment="1">
      <alignment vertical="center"/>
    </xf>
    <xf numFmtId="38" fontId="5" fillId="25" borderId="12" xfId="3" applyNumberFormat="1" applyFont="1" applyFill="1" applyBorder="1" applyAlignment="1">
      <alignment vertical="center"/>
    </xf>
    <xf numFmtId="38" fontId="5" fillId="26" borderId="95" xfId="3" applyNumberFormat="1" applyFont="1" applyFill="1" applyBorder="1" applyAlignment="1">
      <alignment vertical="center"/>
    </xf>
    <xf numFmtId="38" fontId="5" fillId="43" borderId="83" xfId="3" applyNumberFormat="1" applyFont="1" applyFill="1" applyBorder="1" applyAlignment="1">
      <alignment vertical="center"/>
    </xf>
    <xf numFmtId="38" fontId="5" fillId="24" borderId="83" xfId="3" applyNumberFormat="1" applyFont="1" applyFill="1" applyBorder="1" applyAlignment="1">
      <alignment vertical="center"/>
    </xf>
    <xf numFmtId="38" fontId="5" fillId="24" borderId="86" xfId="3" applyNumberFormat="1" applyFont="1" applyFill="1" applyBorder="1" applyAlignment="1">
      <alignment vertical="center"/>
    </xf>
    <xf numFmtId="38" fontId="5" fillId="30" borderId="47" xfId="3" applyNumberFormat="1" applyFont="1" applyFill="1" applyBorder="1" applyAlignment="1">
      <alignment vertical="center"/>
    </xf>
    <xf numFmtId="38" fontId="6" fillId="40" borderId="5" xfId="3" applyNumberFormat="1" applyFont="1" applyFill="1" applyBorder="1" applyAlignment="1">
      <alignment vertical="center"/>
    </xf>
    <xf numFmtId="38" fontId="5" fillId="38" borderId="59" xfId="3" applyNumberFormat="1" applyFont="1" applyFill="1" applyBorder="1" applyAlignment="1">
      <alignment horizontal="right" vertical="center"/>
    </xf>
    <xf numFmtId="0" fontId="5" fillId="15" borderId="80" xfId="5" applyFont="1" applyFill="1" applyBorder="1" applyAlignment="1">
      <alignment horizontal="center" vertical="center" wrapText="1"/>
    </xf>
    <xf numFmtId="1" fontId="29" fillId="17" borderId="4" xfId="3" applyNumberFormat="1" applyFont="1" applyFill="1" applyBorder="1" applyAlignment="1">
      <alignment vertical="center"/>
    </xf>
    <xf numFmtId="38" fontId="5" fillId="17" borderId="4" xfId="3" applyNumberFormat="1" applyFont="1" applyFill="1" applyBorder="1" applyAlignment="1">
      <alignment vertical="center"/>
    </xf>
    <xf numFmtId="1" fontId="29" fillId="19" borderId="11" xfId="3" applyNumberFormat="1" applyFont="1" applyFill="1" applyBorder="1" applyAlignment="1">
      <alignment vertical="center"/>
    </xf>
    <xf numFmtId="38" fontId="5" fillId="19" borderId="11" xfId="3" applyNumberFormat="1" applyFont="1" applyFill="1" applyBorder="1" applyAlignment="1">
      <alignment vertical="center"/>
    </xf>
    <xf numFmtId="38" fontId="5" fillId="20" borderId="101" xfId="3" applyNumberFormat="1" applyFont="1" applyFill="1" applyBorder="1" applyAlignment="1">
      <alignment vertical="center"/>
    </xf>
    <xf numFmtId="38" fontId="5" fillId="21" borderId="102" xfId="3" applyNumberFormat="1" applyFont="1" applyFill="1" applyBorder="1" applyAlignment="1">
      <alignment horizontal="right" vertical="center"/>
    </xf>
    <xf numFmtId="38" fontId="5" fillId="21" borderId="0" xfId="3" applyNumberFormat="1" applyFont="1" applyFill="1" applyBorder="1" applyAlignment="1">
      <alignment horizontal="right" vertical="center"/>
    </xf>
    <xf numFmtId="1" fontId="29" fillId="22" borderId="11" xfId="3" applyNumberFormat="1" applyFont="1" applyFill="1" applyBorder="1" applyAlignment="1">
      <alignment vertical="center"/>
    </xf>
    <xf numFmtId="38" fontId="5" fillId="22" borderId="11" xfId="3" applyNumberFormat="1" applyFont="1" applyFill="1" applyBorder="1" applyAlignment="1">
      <alignment vertical="center"/>
    </xf>
    <xf numFmtId="38" fontId="5" fillId="22" borderId="38" xfId="3" applyNumberFormat="1" applyFont="1" applyFill="1" applyBorder="1" applyAlignment="1">
      <alignment vertical="center"/>
    </xf>
    <xf numFmtId="38" fontId="5" fillId="24" borderId="11" xfId="3" applyNumberFormat="1" applyFont="1" applyFill="1" applyBorder="1" applyAlignment="1">
      <alignment vertical="center"/>
    </xf>
    <xf numFmtId="38" fontId="5" fillId="20" borderId="30" xfId="3" applyNumberFormat="1" applyFont="1" applyFill="1" applyBorder="1" applyAlignment="1">
      <alignment vertical="center"/>
    </xf>
    <xf numFmtId="38" fontId="5" fillId="20" borderId="0" xfId="3" applyNumberFormat="1" applyFont="1" applyFill="1" applyBorder="1" applyAlignment="1">
      <alignment vertical="center"/>
    </xf>
    <xf numFmtId="38" fontId="5" fillId="20" borderId="87" xfId="3" applyNumberFormat="1" applyFont="1" applyFill="1" applyBorder="1" applyAlignment="1">
      <alignment vertical="center"/>
    </xf>
    <xf numFmtId="38" fontId="5" fillId="20" borderId="97" xfId="3" applyNumberFormat="1" applyFont="1" applyFill="1" applyBorder="1" applyAlignment="1">
      <alignment vertical="center"/>
    </xf>
    <xf numFmtId="38" fontId="5" fillId="20" borderId="104" xfId="3" applyNumberFormat="1" applyFont="1" applyFill="1" applyBorder="1" applyAlignment="1">
      <alignment vertical="center"/>
    </xf>
    <xf numFmtId="38" fontId="5" fillId="24" borderId="76" xfId="3" applyNumberFormat="1" applyFont="1" applyFill="1" applyBorder="1" applyAlignment="1">
      <alignment vertical="center"/>
    </xf>
    <xf numFmtId="38" fontId="5" fillId="24" borderId="0" xfId="3" applyNumberFormat="1" applyFont="1" applyFill="1" applyBorder="1" applyAlignment="1">
      <alignment vertical="center"/>
    </xf>
    <xf numFmtId="1" fontId="29" fillId="25" borderId="11" xfId="5" applyNumberFormat="1" applyFont="1" applyFill="1" applyBorder="1" applyAlignment="1">
      <alignment vertical="center"/>
    </xf>
    <xf numFmtId="38" fontId="5" fillId="25" borderId="11" xfId="3" applyNumberFormat="1" applyFont="1" applyFill="1" applyBorder="1" applyAlignment="1">
      <alignment vertical="center"/>
    </xf>
    <xf numFmtId="1" fontId="29" fillId="26" borderId="11" xfId="3" applyNumberFormat="1" applyFont="1" applyFill="1" applyBorder="1" applyAlignment="1">
      <alignment vertical="center"/>
    </xf>
    <xf numFmtId="38" fontId="5" fillId="26" borderId="11" xfId="3" applyNumberFormat="1" applyFont="1" applyFill="1" applyBorder="1" applyAlignment="1">
      <alignment vertical="center"/>
    </xf>
    <xf numFmtId="38" fontId="5" fillId="26" borderId="99" xfId="3" applyNumberFormat="1" applyFont="1" applyFill="1" applyBorder="1" applyAlignment="1">
      <alignment vertical="center"/>
    </xf>
    <xf numFmtId="0" fontId="6" fillId="23" borderId="85" xfId="5" applyFont="1" applyFill="1" applyBorder="1" applyAlignment="1">
      <alignment vertical="center"/>
    </xf>
    <xf numFmtId="38" fontId="5" fillId="43" borderId="87" xfId="3" applyNumberFormat="1" applyFont="1" applyFill="1" applyBorder="1" applyAlignment="1">
      <alignment vertical="center"/>
    </xf>
    <xf numFmtId="38" fontId="5" fillId="43" borderId="101" xfId="3" applyNumberFormat="1" applyFont="1" applyFill="1" applyBorder="1" applyAlignment="1">
      <alignment vertical="center"/>
    </xf>
    <xf numFmtId="0" fontId="6" fillId="23" borderId="84" xfId="5" applyFont="1" applyFill="1" applyBorder="1" applyAlignment="1">
      <alignment vertical="center"/>
    </xf>
    <xf numFmtId="38" fontId="5" fillId="24" borderId="101" xfId="3" applyNumberFormat="1" applyFont="1" applyFill="1" applyBorder="1" applyAlignment="1">
      <alignment vertical="center"/>
    </xf>
    <xf numFmtId="38" fontId="5" fillId="24" borderId="102" xfId="3" applyNumberFormat="1" applyFont="1" applyFill="1" applyBorder="1" applyAlignment="1">
      <alignment vertical="center"/>
    </xf>
    <xf numFmtId="1" fontId="29" fillId="30" borderId="11" xfId="3" applyNumberFormat="1" applyFont="1" applyFill="1" applyBorder="1" applyAlignment="1">
      <alignment vertical="center"/>
    </xf>
    <xf numFmtId="38" fontId="5" fillId="30" borderId="11" xfId="3" applyNumberFormat="1" applyFont="1" applyFill="1" applyBorder="1" applyAlignment="1">
      <alignment vertical="center"/>
    </xf>
    <xf numFmtId="38" fontId="5" fillId="30" borderId="76" xfId="3" applyNumberFormat="1" applyFont="1" applyFill="1" applyBorder="1" applyAlignment="1">
      <alignment vertical="center"/>
    </xf>
    <xf numFmtId="1" fontId="29" fillId="15" borderId="4" xfId="3" applyNumberFormat="1" applyFont="1" applyFill="1" applyBorder="1" applyAlignment="1">
      <alignment vertical="center"/>
    </xf>
    <xf numFmtId="38" fontId="5" fillId="15" borderId="4" xfId="3" applyNumberFormat="1" applyFont="1" applyFill="1" applyBorder="1" applyAlignment="1">
      <alignment vertical="center"/>
    </xf>
    <xf numFmtId="38" fontId="5" fillId="10" borderId="11" xfId="3" applyNumberFormat="1" applyFont="1" applyFill="1" applyBorder="1" applyAlignment="1">
      <alignment vertical="center"/>
    </xf>
    <xf numFmtId="38" fontId="5" fillId="14" borderId="78" xfId="3" applyNumberFormat="1" applyFont="1" applyFill="1" applyBorder="1" applyAlignment="1">
      <alignment vertical="center"/>
    </xf>
    <xf numFmtId="38" fontId="5" fillId="14" borderId="77" xfId="3" applyNumberFormat="1" applyFont="1" applyFill="1" applyBorder="1" applyAlignment="1">
      <alignment vertical="center"/>
    </xf>
    <xf numFmtId="38" fontId="5" fillId="14" borderId="98" xfId="3" applyNumberFormat="1" applyFont="1" applyFill="1" applyBorder="1" applyAlignment="1">
      <alignment vertical="center"/>
    </xf>
    <xf numFmtId="38" fontId="5" fillId="31" borderId="11" xfId="3" applyNumberFormat="1" applyFont="1" applyFill="1" applyBorder="1" applyAlignment="1">
      <alignment vertical="center"/>
    </xf>
    <xf numFmtId="38" fontId="5" fillId="32" borderId="11" xfId="3" applyNumberFormat="1" applyFont="1" applyFill="1" applyBorder="1" applyAlignment="1">
      <alignment vertical="center"/>
    </xf>
    <xf numFmtId="38" fontId="5" fillId="33" borderId="76" xfId="3" applyNumberFormat="1" applyFont="1" applyFill="1" applyBorder="1" applyAlignment="1">
      <alignment vertical="center"/>
    </xf>
    <xf numFmtId="38" fontId="5" fillId="34" borderId="0" xfId="3" applyNumberFormat="1" applyFont="1" applyFill="1" applyBorder="1" applyAlignment="1">
      <alignment vertical="center"/>
    </xf>
    <xf numFmtId="38" fontId="5" fillId="36" borderId="4" xfId="3" applyNumberFormat="1" applyFont="1" applyFill="1" applyBorder="1" applyAlignment="1">
      <alignment vertical="center"/>
    </xf>
    <xf numFmtId="38" fontId="5" fillId="38" borderId="78" xfId="3" applyNumberFormat="1" applyFont="1" applyFill="1" applyBorder="1" applyAlignment="1">
      <alignment horizontal="right" vertical="center"/>
    </xf>
    <xf numFmtId="38" fontId="5" fillId="38" borderId="77" xfId="3" applyNumberFormat="1" applyFont="1" applyFill="1" applyBorder="1" applyAlignment="1">
      <alignment horizontal="right" vertical="center"/>
    </xf>
    <xf numFmtId="38" fontId="5" fillId="38" borderId="96" xfId="3" applyNumberFormat="1" applyFont="1" applyFill="1" applyBorder="1" applyAlignment="1">
      <alignment horizontal="right" vertical="center"/>
    </xf>
    <xf numFmtId="0" fontId="6" fillId="39" borderId="4" xfId="5" applyFont="1" applyFill="1" applyBorder="1" applyAlignment="1">
      <alignment vertical="center" wrapText="1"/>
    </xf>
    <xf numFmtId="38" fontId="6" fillId="40" borderId="4" xfId="3" applyNumberFormat="1" applyFont="1" applyFill="1" applyBorder="1" applyAlignment="1">
      <alignment vertical="center"/>
    </xf>
    <xf numFmtId="38" fontId="5" fillId="28" borderId="76" xfId="3" applyNumberFormat="1" applyFont="1" applyFill="1" applyBorder="1" applyAlignment="1">
      <alignment vertical="center"/>
    </xf>
    <xf numFmtId="38" fontId="5" fillId="13" borderId="99" xfId="3" applyNumberFormat="1" applyFont="1" applyFill="1" applyBorder="1" applyAlignment="1">
      <alignment vertical="center"/>
    </xf>
    <xf numFmtId="38" fontId="5" fillId="13" borderId="76" xfId="3" applyNumberFormat="1" applyFont="1" applyFill="1" applyBorder="1" applyAlignment="1">
      <alignment vertical="center"/>
    </xf>
    <xf numFmtId="0" fontId="5" fillId="13" borderId="78" xfId="5" applyFont="1" applyFill="1" applyBorder="1" applyAlignment="1">
      <alignment vertical="center" wrapText="1"/>
    </xf>
    <xf numFmtId="38" fontId="5" fillId="38" borderId="105" xfId="3" applyNumberFormat="1" applyFont="1" applyFill="1" applyBorder="1" applyAlignment="1">
      <alignment horizontal="right" vertical="center"/>
    </xf>
    <xf numFmtId="0" fontId="6" fillId="46" borderId="0" xfId="5" applyFont="1" applyFill="1" applyBorder="1" applyAlignment="1">
      <alignment vertical="center"/>
    </xf>
    <xf numFmtId="0" fontId="6" fillId="46" borderId="11" xfId="5" applyFont="1" applyFill="1" applyBorder="1" applyAlignment="1">
      <alignment vertical="center"/>
    </xf>
    <xf numFmtId="176" fontId="6" fillId="4" borderId="0" xfId="1" applyNumberFormat="1" applyFont="1" applyFill="1" applyAlignment="1">
      <alignment vertical="center" shrinkToFit="1"/>
    </xf>
    <xf numFmtId="176" fontId="6" fillId="3" borderId="0" xfId="1" applyNumberFormat="1" applyFont="1" applyFill="1" applyAlignment="1">
      <alignment vertical="center" shrinkToFit="1"/>
    </xf>
    <xf numFmtId="176" fontId="32" fillId="0" borderId="0" xfId="1" applyNumberFormat="1" applyFont="1">
      <alignment vertical="center"/>
    </xf>
    <xf numFmtId="176" fontId="32" fillId="0" borderId="0" xfId="1" applyNumberFormat="1" applyFont="1" applyFill="1">
      <alignment vertical="center"/>
    </xf>
    <xf numFmtId="0" fontId="5" fillId="13" borderId="92" xfId="5" applyFont="1" applyFill="1" applyBorder="1" applyAlignment="1">
      <alignment vertical="center" wrapText="1"/>
    </xf>
    <xf numFmtId="38" fontId="5" fillId="24" borderId="103" xfId="3" applyNumberFormat="1" applyFont="1" applyFill="1" applyBorder="1" applyAlignment="1">
      <alignment vertical="center"/>
    </xf>
    <xf numFmtId="38" fontId="5" fillId="24" borderId="88" xfId="3" applyNumberFormat="1" applyFont="1" applyFill="1" applyBorder="1" applyAlignment="1">
      <alignment vertical="center"/>
    </xf>
    <xf numFmtId="38" fontId="5" fillId="20" borderId="84" xfId="3" applyNumberFormat="1" applyFont="1" applyFill="1" applyBorder="1" applyAlignment="1">
      <alignment vertical="center"/>
    </xf>
    <xf numFmtId="38" fontId="5" fillId="20" borderId="102" xfId="3" applyNumberFormat="1" applyFont="1" applyFill="1" applyBorder="1" applyAlignment="1">
      <alignment vertical="center"/>
    </xf>
    <xf numFmtId="38" fontId="5" fillId="20" borderId="86" xfId="3" applyNumberFormat="1" applyFont="1" applyFill="1" applyBorder="1" applyAlignment="1">
      <alignment vertical="center"/>
    </xf>
    <xf numFmtId="0" fontId="5" fillId="0" borderId="0" xfId="0" applyFont="1" applyAlignment="1">
      <alignment vertical="center"/>
    </xf>
    <xf numFmtId="0" fontId="5" fillId="0" borderId="0" xfId="0" applyFont="1" applyFill="1" applyBorder="1" applyAlignment="1">
      <alignment vertical="center"/>
    </xf>
    <xf numFmtId="0" fontId="35" fillId="0" borderId="0" xfId="0" applyFont="1" applyAlignment="1">
      <alignment vertical="center"/>
    </xf>
    <xf numFmtId="0" fontId="4" fillId="0" borderId="0" xfId="0" applyFont="1" applyAlignment="1">
      <alignment vertical="center"/>
    </xf>
    <xf numFmtId="182" fontId="5" fillId="10" borderId="40" xfId="5" applyNumberFormat="1" applyFont="1" applyFill="1" applyBorder="1" applyAlignment="1">
      <alignment vertical="center" shrinkToFit="1"/>
    </xf>
    <xf numFmtId="0" fontId="36" fillId="0" borderId="0" xfId="0" applyFont="1" applyFill="1" applyAlignment="1">
      <alignment vertical="top" wrapText="1"/>
    </xf>
    <xf numFmtId="0" fontId="5" fillId="12" borderId="29" xfId="5" applyFont="1" applyFill="1" applyBorder="1" applyAlignment="1">
      <alignment horizontal="left" vertical="center"/>
    </xf>
    <xf numFmtId="0" fontId="5" fillId="12" borderId="106" xfId="5" applyFont="1" applyFill="1" applyBorder="1" applyAlignment="1">
      <alignment vertical="center"/>
    </xf>
    <xf numFmtId="0" fontId="5" fillId="12" borderId="106" xfId="5" applyFont="1" applyFill="1" applyBorder="1" applyAlignment="1">
      <alignment horizontal="left" vertical="center"/>
    </xf>
    <xf numFmtId="0" fontId="5" fillId="12" borderId="41" xfId="5" applyFont="1" applyFill="1" applyBorder="1" applyAlignment="1">
      <alignment horizontal="left" vertical="center"/>
    </xf>
    <xf numFmtId="0" fontId="5" fillId="12" borderId="76" xfId="5" applyFont="1" applyFill="1" applyBorder="1" applyAlignment="1">
      <alignment vertical="center"/>
    </xf>
    <xf numFmtId="0" fontId="5" fillId="12" borderId="76" xfId="5" applyFont="1" applyFill="1" applyBorder="1" applyAlignment="1">
      <alignment horizontal="left" vertical="center"/>
    </xf>
    <xf numFmtId="0" fontId="17" fillId="0" borderId="0" xfId="5" applyFont="1" applyFill="1" applyAlignment="1">
      <alignment vertical="center"/>
    </xf>
    <xf numFmtId="0" fontId="17" fillId="0" borderId="0" xfId="0" applyFont="1" applyFill="1" applyAlignment="1">
      <alignment vertical="center"/>
    </xf>
    <xf numFmtId="1" fontId="6" fillId="0" borderId="0" xfId="3" applyNumberFormat="1" applyFont="1" applyFill="1" applyBorder="1" applyAlignment="1">
      <alignment vertical="center" shrinkToFit="1"/>
    </xf>
    <xf numFmtId="0" fontId="37" fillId="0" borderId="0" xfId="5" applyFont="1" applyFill="1" applyAlignment="1">
      <alignment vertical="center"/>
    </xf>
    <xf numFmtId="0" fontId="38" fillId="0" borderId="0" xfId="5" applyFont="1" applyFill="1" applyAlignment="1">
      <alignment vertical="center"/>
    </xf>
    <xf numFmtId="0" fontId="39" fillId="0" borderId="0" xfId="0" applyFont="1" applyFill="1">
      <alignment vertical="center"/>
    </xf>
    <xf numFmtId="0" fontId="40" fillId="11" borderId="0" xfId="0" applyFont="1" applyFill="1">
      <alignment vertical="center"/>
    </xf>
    <xf numFmtId="0" fontId="5" fillId="0" borderId="109" xfId="0" applyFont="1" applyBorder="1" applyAlignment="1">
      <alignment vertical="center"/>
    </xf>
    <xf numFmtId="187" fontId="5" fillId="12" borderId="6" xfId="5" applyNumberFormat="1" applyFont="1" applyFill="1" applyBorder="1" applyAlignment="1">
      <alignment horizontal="center" vertical="center" shrinkToFit="1"/>
    </xf>
    <xf numFmtId="187" fontId="5" fillId="12" borderId="13" xfId="5" applyNumberFormat="1" applyFont="1" applyFill="1" applyBorder="1" applyAlignment="1">
      <alignment horizontal="center" vertical="center" shrinkToFit="1"/>
    </xf>
    <xf numFmtId="188" fontId="5" fillId="12" borderId="13" xfId="5" applyNumberFormat="1" applyFont="1" applyFill="1" applyBorder="1" applyAlignment="1">
      <alignment horizontal="center" vertical="center" shrinkToFit="1"/>
    </xf>
    <xf numFmtId="187" fontId="5" fillId="15" borderId="82" xfId="5" applyNumberFormat="1" applyFont="1" applyFill="1" applyBorder="1" applyAlignment="1">
      <alignment horizontal="center" vertical="center" shrinkToFit="1"/>
    </xf>
    <xf numFmtId="0" fontId="5" fillId="13" borderId="20" xfId="5" applyFont="1" applyFill="1" applyBorder="1" applyAlignment="1">
      <alignment horizontal="left" vertical="center" wrapText="1"/>
    </xf>
    <xf numFmtId="0" fontId="4" fillId="0" borderId="0" xfId="0" applyFont="1" applyFill="1" applyAlignment="1">
      <alignment vertical="center"/>
    </xf>
    <xf numFmtId="0" fontId="6" fillId="14" borderId="102" xfId="5" applyFont="1" applyFill="1" applyBorder="1" applyAlignment="1">
      <alignment vertical="center"/>
    </xf>
    <xf numFmtId="0" fontId="6" fillId="14" borderId="0" xfId="5" applyFont="1" applyFill="1" applyBorder="1" applyAlignment="1">
      <alignment vertical="center"/>
    </xf>
    <xf numFmtId="0" fontId="5" fillId="13" borderId="90" xfId="5" applyFont="1" applyFill="1" applyBorder="1" applyAlignment="1">
      <alignment horizontal="left" vertical="center"/>
    </xf>
    <xf numFmtId="0" fontId="5" fillId="13" borderId="91" xfId="5" applyFont="1" applyFill="1" applyBorder="1" applyAlignment="1">
      <alignment horizontal="left" vertical="center"/>
    </xf>
    <xf numFmtId="1" fontId="24" fillId="14" borderId="56" xfId="0" applyNumberFormat="1" applyFont="1" applyFill="1" applyBorder="1" applyAlignment="1" applyProtection="1">
      <alignment horizontal="left" vertical="center" indent="1"/>
    </xf>
    <xf numFmtId="0" fontId="6" fillId="14" borderId="99" xfId="5" applyFont="1" applyFill="1" applyBorder="1" applyAlignment="1">
      <alignment vertical="center"/>
    </xf>
    <xf numFmtId="1" fontId="24" fillId="14" borderId="84" xfId="0" applyNumberFormat="1" applyFont="1" applyFill="1" applyBorder="1" applyAlignment="1" applyProtection="1">
      <alignment horizontal="left" vertical="center" indent="1"/>
    </xf>
    <xf numFmtId="38" fontId="5" fillId="0" borderId="95" xfId="3" applyNumberFormat="1" applyFont="1" applyFill="1" applyBorder="1" applyAlignment="1">
      <alignment vertical="center"/>
    </xf>
    <xf numFmtId="38" fontId="5" fillId="0" borderId="86" xfId="3" applyNumberFormat="1" applyFont="1" applyFill="1" applyBorder="1" applyAlignment="1">
      <alignment vertical="center"/>
    </xf>
    <xf numFmtId="38" fontId="5" fillId="0" borderId="47" xfId="3" applyNumberFormat="1" applyFont="1" applyFill="1" applyBorder="1" applyAlignment="1">
      <alignment vertical="center"/>
    </xf>
    <xf numFmtId="0" fontId="5" fillId="23" borderId="29" xfId="5" applyFont="1" applyFill="1" applyBorder="1" applyAlignment="1">
      <alignment vertical="center"/>
    </xf>
    <xf numFmtId="0" fontId="5" fillId="23" borderId="38" xfId="5" applyFont="1" applyFill="1" applyBorder="1" applyAlignment="1">
      <alignment vertical="center"/>
    </xf>
    <xf numFmtId="0" fontId="5" fillId="23" borderId="30" xfId="5" applyFont="1" applyFill="1" applyBorder="1" applyAlignment="1">
      <alignment vertical="center"/>
    </xf>
    <xf numFmtId="0" fontId="5" fillId="12" borderId="11" xfId="5" applyFont="1" applyFill="1" applyBorder="1" applyAlignment="1">
      <alignment vertical="center" wrapText="1"/>
    </xf>
    <xf numFmtId="181" fontId="5" fillId="10" borderId="76" xfId="5" applyNumberFormat="1" applyFont="1" applyFill="1" applyBorder="1" applyAlignment="1">
      <alignment vertical="center"/>
    </xf>
    <xf numFmtId="0" fontId="4" fillId="0" borderId="13" xfId="0" applyFont="1" applyFill="1" applyBorder="1" applyAlignment="1">
      <alignment horizontal="center" vertical="center" textRotation="180" wrapText="1"/>
    </xf>
    <xf numFmtId="0" fontId="4" fillId="0" borderId="12" xfId="0" applyFont="1" applyFill="1" applyBorder="1" applyAlignment="1">
      <alignment horizontal="center" vertical="center" textRotation="180" wrapText="1"/>
    </xf>
    <xf numFmtId="0" fontId="30" fillId="0" borderId="63" xfId="5" applyFont="1" applyFill="1" applyBorder="1" applyAlignment="1">
      <alignment vertical="center"/>
    </xf>
    <xf numFmtId="1" fontId="5" fillId="0" borderId="12" xfId="5" applyNumberFormat="1" applyFont="1" applyFill="1" applyBorder="1" applyAlignment="1">
      <alignment vertical="center" shrinkToFit="1"/>
    </xf>
    <xf numFmtId="1" fontId="5" fillId="0" borderId="113" xfId="0" applyNumberFormat="1" applyFont="1" applyFill="1" applyBorder="1" applyAlignment="1">
      <alignment vertical="center" shrinkToFit="1"/>
    </xf>
    <xf numFmtId="0" fontId="0" fillId="0" borderId="0" xfId="0" applyAlignment="1">
      <alignment vertical="center"/>
    </xf>
    <xf numFmtId="0" fontId="5" fillId="25" borderId="11" xfId="5" applyFont="1" applyFill="1" applyBorder="1" applyAlignment="1">
      <alignment vertical="center"/>
    </xf>
    <xf numFmtId="0" fontId="5" fillId="0" borderId="60" xfId="5" applyFont="1" applyFill="1" applyBorder="1" applyAlignment="1">
      <alignment vertical="center"/>
    </xf>
    <xf numFmtId="0" fontId="5" fillId="0" borderId="61" xfId="5" applyFont="1" applyFill="1" applyBorder="1" applyAlignment="1">
      <alignment vertical="center"/>
    </xf>
    <xf numFmtId="0" fontId="5" fillId="0" borderId="61" xfId="5" applyFont="1" applyFill="1" applyBorder="1" applyAlignment="1">
      <alignment vertical="center" wrapText="1"/>
    </xf>
    <xf numFmtId="0" fontId="5" fillId="0" borderId="24" xfId="5" applyFont="1" applyFill="1" applyBorder="1" applyAlignment="1">
      <alignment vertical="center" wrapText="1"/>
    </xf>
    <xf numFmtId="0" fontId="6" fillId="29" borderId="42" xfId="5" applyFont="1" applyFill="1" applyBorder="1" applyAlignment="1">
      <alignment vertical="center"/>
    </xf>
    <xf numFmtId="0" fontId="5" fillId="32" borderId="12" xfId="5" applyFont="1" applyFill="1" applyBorder="1" applyAlignment="1">
      <alignment vertical="center" wrapText="1"/>
    </xf>
    <xf numFmtId="0" fontId="5" fillId="33" borderId="12" xfId="5" applyFont="1" applyFill="1" applyBorder="1" applyAlignment="1">
      <alignment vertical="center" wrapText="1"/>
    </xf>
    <xf numFmtId="0" fontId="5" fillId="34" borderId="21" xfId="5" applyFont="1" applyFill="1" applyBorder="1" applyAlignment="1">
      <alignment vertical="center" wrapText="1"/>
    </xf>
    <xf numFmtId="0" fontId="5" fillId="13" borderId="125" xfId="5" applyFont="1" applyFill="1" applyBorder="1" applyAlignment="1">
      <alignment vertical="center"/>
    </xf>
    <xf numFmtId="0" fontId="5" fillId="13" borderId="77" xfId="5" applyFont="1" applyFill="1" applyBorder="1" applyAlignment="1">
      <alignment vertical="center" wrapText="1"/>
    </xf>
    <xf numFmtId="0" fontId="5" fillId="32" borderId="11" xfId="5" applyFont="1" applyFill="1" applyBorder="1" applyAlignment="1">
      <alignment vertical="center" wrapText="1"/>
    </xf>
    <xf numFmtId="0" fontId="5" fillId="33" borderId="11" xfId="5" applyFont="1" applyFill="1" applyBorder="1" applyAlignment="1">
      <alignment vertical="center" wrapText="1"/>
    </xf>
    <xf numFmtId="0" fontId="5" fillId="34" borderId="0" xfId="5" applyFont="1" applyFill="1" applyBorder="1" applyAlignment="1">
      <alignment vertical="center" wrapText="1"/>
    </xf>
    <xf numFmtId="0" fontId="6" fillId="36" borderId="4" xfId="5" applyFont="1" applyFill="1" applyBorder="1" applyAlignment="1">
      <alignment vertical="center" wrapText="1"/>
    </xf>
    <xf numFmtId="0" fontId="5" fillId="13" borderId="94" xfId="5" applyFont="1" applyFill="1" applyBorder="1" applyAlignment="1">
      <alignment vertical="center" wrapText="1"/>
    </xf>
    <xf numFmtId="0" fontId="5" fillId="13" borderId="126" xfId="5" applyFont="1" applyFill="1" applyBorder="1" applyAlignment="1">
      <alignment vertical="center" wrapText="1"/>
    </xf>
    <xf numFmtId="0" fontId="5" fillId="13" borderId="105" xfId="5" applyFont="1" applyFill="1" applyBorder="1" applyAlignment="1">
      <alignment horizontal="left" vertical="center" wrapText="1"/>
    </xf>
    <xf numFmtId="0" fontId="5" fillId="28" borderId="12" xfId="5" applyFont="1" applyFill="1" applyBorder="1" applyAlignment="1">
      <alignment vertical="center"/>
    </xf>
    <xf numFmtId="0" fontId="5" fillId="13" borderId="84" xfId="5" applyFont="1" applyFill="1" applyBorder="1" applyAlignment="1">
      <alignment vertical="center"/>
    </xf>
    <xf numFmtId="0" fontId="5" fillId="14" borderId="30" xfId="5" applyFont="1" applyFill="1" applyBorder="1" applyAlignment="1">
      <alignment vertical="center"/>
    </xf>
    <xf numFmtId="0" fontId="5" fillId="13" borderId="58" xfId="5" applyFont="1" applyFill="1" applyBorder="1" applyAlignment="1">
      <alignment horizontal="left" vertical="center"/>
    </xf>
    <xf numFmtId="0" fontId="5" fillId="14" borderId="106" xfId="5" applyFont="1" applyFill="1" applyBorder="1" applyAlignment="1">
      <alignment vertical="center"/>
    </xf>
    <xf numFmtId="0" fontId="5" fillId="13" borderId="102" xfId="5" applyFont="1" applyFill="1" applyBorder="1" applyAlignment="1">
      <alignment vertical="center"/>
    </xf>
    <xf numFmtId="0" fontId="5" fillId="14" borderId="103" xfId="5" applyFont="1" applyFill="1" applyBorder="1" applyAlignment="1">
      <alignment vertical="center"/>
    </xf>
    <xf numFmtId="0" fontId="5" fillId="13" borderId="0" xfId="5" applyFont="1" applyFill="1" applyBorder="1" applyAlignment="1">
      <alignment vertical="center"/>
    </xf>
    <xf numFmtId="0" fontId="6" fillId="22" borderId="106" xfId="5" applyFont="1" applyFill="1" applyBorder="1" applyAlignment="1">
      <alignment vertical="center"/>
    </xf>
    <xf numFmtId="0" fontId="5" fillId="13" borderId="99" xfId="5" applyFont="1" applyFill="1" applyBorder="1" applyAlignment="1">
      <alignment vertical="center"/>
    </xf>
    <xf numFmtId="0" fontId="6" fillId="22" borderId="11" xfId="5" applyFont="1" applyFill="1" applyBorder="1" applyAlignment="1">
      <alignment vertical="center"/>
    </xf>
    <xf numFmtId="0" fontId="5" fillId="14" borderId="101" xfId="5" applyFont="1" applyFill="1" applyBorder="1" applyAlignment="1">
      <alignment vertical="center"/>
    </xf>
    <xf numFmtId="0" fontId="5" fillId="14" borderId="0" xfId="5" applyFont="1" applyFill="1" applyBorder="1" applyAlignment="1">
      <alignment vertical="center"/>
    </xf>
    <xf numFmtId="0" fontId="5" fillId="13" borderId="104" xfId="5" applyFont="1" applyFill="1" applyBorder="1" applyAlignment="1">
      <alignment vertical="center"/>
    </xf>
    <xf numFmtId="187" fontId="5" fillId="15" borderId="81" xfId="5" applyNumberFormat="1" applyFont="1" applyFill="1" applyBorder="1" applyAlignment="1">
      <alignment horizontal="center" vertical="center"/>
    </xf>
    <xf numFmtId="187" fontId="5" fillId="15" borderId="82" xfId="5" applyNumberFormat="1" applyFont="1" applyFill="1" applyBorder="1" applyAlignment="1">
      <alignment horizontal="center" vertical="center"/>
    </xf>
    <xf numFmtId="1" fontId="6" fillId="16" borderId="5" xfId="5" applyNumberFormat="1" applyFont="1" applyFill="1" applyBorder="1" applyAlignment="1">
      <alignment horizontal="center" vertical="center" shrinkToFit="1"/>
    </xf>
    <xf numFmtId="1" fontId="6" fillId="16" borderId="6" xfId="5" applyNumberFormat="1" applyFont="1" applyFill="1" applyBorder="1" applyAlignment="1">
      <alignment horizontal="center" vertical="center" shrinkToFit="1"/>
    </xf>
    <xf numFmtId="1" fontId="5" fillId="18" borderId="12" xfId="5" applyNumberFormat="1" applyFont="1" applyFill="1" applyBorder="1" applyAlignment="1">
      <alignment vertical="center" wrapText="1"/>
    </xf>
    <xf numFmtId="1" fontId="5" fillId="14" borderId="65" xfId="5" applyNumberFormat="1" applyFont="1" applyFill="1" applyBorder="1" applyAlignment="1">
      <alignment vertical="center"/>
    </xf>
    <xf numFmtId="1" fontId="5" fillId="14" borderId="31" xfId="5" applyNumberFormat="1" applyFont="1" applyFill="1" applyBorder="1" applyAlignment="1">
      <alignment vertical="center"/>
    </xf>
    <xf numFmtId="1" fontId="5" fillId="13" borderId="86" xfId="5" applyNumberFormat="1" applyFont="1" applyFill="1" applyBorder="1" applyAlignment="1">
      <alignment vertical="center"/>
    </xf>
    <xf numFmtId="1" fontId="5" fillId="13" borderId="33" xfId="5" applyNumberFormat="1" applyFont="1" applyFill="1" applyBorder="1" applyAlignment="1">
      <alignment vertical="center"/>
    </xf>
    <xf numFmtId="1" fontId="5" fillId="14" borderId="88" xfId="5" applyNumberFormat="1" applyFont="1" applyFill="1" applyBorder="1" applyAlignment="1">
      <alignment vertical="center"/>
    </xf>
    <xf numFmtId="1" fontId="5" fillId="14" borderId="35" xfId="5" applyNumberFormat="1" applyFont="1" applyFill="1" applyBorder="1" applyAlignment="1">
      <alignment vertical="center"/>
    </xf>
    <xf numFmtId="1" fontId="5" fillId="13" borderId="21" xfId="5" applyNumberFormat="1" applyFont="1" applyFill="1" applyBorder="1" applyAlignment="1">
      <alignment vertical="center"/>
    </xf>
    <xf numFmtId="1" fontId="5" fillId="13" borderId="22" xfId="5" applyNumberFormat="1" applyFont="1" applyFill="1" applyBorder="1" applyAlignment="1">
      <alignment vertical="center"/>
    </xf>
    <xf numFmtId="1" fontId="5" fillId="22" borderId="12" xfId="5" applyNumberFormat="1" applyFont="1" applyFill="1" applyBorder="1" applyAlignment="1">
      <alignment vertical="center"/>
    </xf>
    <xf numFmtId="1" fontId="5" fillId="22" borderId="13" xfId="5" applyNumberFormat="1" applyFont="1" applyFill="1" applyBorder="1" applyAlignment="1">
      <alignment vertical="center"/>
    </xf>
    <xf numFmtId="1" fontId="6" fillId="22" borderId="65" xfId="5" applyNumberFormat="1" applyFont="1" applyFill="1" applyBorder="1" applyAlignment="1">
      <alignment vertical="center"/>
    </xf>
    <xf numFmtId="1" fontId="6" fillId="22" borderId="31" xfId="5" applyNumberFormat="1" applyFont="1" applyFill="1" applyBorder="1" applyAlignment="1">
      <alignment vertical="center"/>
    </xf>
    <xf numFmtId="1" fontId="5" fillId="13" borderId="95" xfId="5" applyNumberFormat="1" applyFont="1" applyFill="1" applyBorder="1" applyAlignment="1">
      <alignment vertical="center"/>
    </xf>
    <xf numFmtId="1" fontId="5" fillId="13" borderId="37" xfId="5" applyNumberFormat="1" applyFont="1" applyFill="1" applyBorder="1" applyAlignment="1">
      <alignment vertical="center"/>
    </xf>
    <xf numFmtId="1" fontId="6" fillId="22" borderId="12" xfId="5" applyNumberFormat="1" applyFont="1" applyFill="1" applyBorder="1" applyAlignment="1">
      <alignment vertical="center"/>
    </xf>
    <xf numFmtId="1" fontId="6" fillId="22" borderId="13" xfId="5" applyNumberFormat="1" applyFont="1" applyFill="1" applyBorder="1" applyAlignment="1">
      <alignment vertical="center"/>
    </xf>
    <xf numFmtId="1" fontId="5" fillId="14" borderId="83" xfId="5" applyNumberFormat="1" applyFont="1" applyFill="1" applyBorder="1" applyAlignment="1">
      <alignment vertical="center"/>
    </xf>
    <xf numFmtId="1" fontId="5" fillId="14" borderId="32" xfId="5" applyNumberFormat="1" applyFont="1" applyFill="1" applyBorder="1" applyAlignment="1">
      <alignment vertical="center"/>
    </xf>
    <xf numFmtId="1" fontId="5" fillId="25" borderId="12" xfId="5" applyNumberFormat="1" applyFont="1" applyFill="1" applyBorder="1" applyAlignment="1">
      <alignment vertical="center"/>
    </xf>
    <xf numFmtId="1" fontId="5" fillId="25" borderId="13" xfId="5" applyNumberFormat="1" applyFont="1" applyFill="1" applyBorder="1" applyAlignment="1">
      <alignment vertical="center"/>
    </xf>
    <xf numFmtId="1" fontId="5" fillId="14" borderId="21" xfId="5" applyNumberFormat="1" applyFont="1" applyFill="1" applyBorder="1" applyAlignment="1">
      <alignment vertical="center"/>
    </xf>
    <xf numFmtId="1" fontId="5" fillId="14" borderId="22" xfId="5" applyNumberFormat="1" applyFont="1" applyFill="1" applyBorder="1" applyAlignment="1">
      <alignment vertical="center"/>
    </xf>
    <xf numFmtId="1" fontId="6" fillId="26" borderId="12" xfId="5" applyNumberFormat="1" applyFont="1" applyFill="1" applyBorder="1" applyAlignment="1">
      <alignment vertical="center"/>
    </xf>
    <xf numFmtId="1" fontId="6" fillId="26" borderId="13" xfId="5" applyNumberFormat="1" applyFont="1" applyFill="1" applyBorder="1" applyAlignment="1">
      <alignment vertical="center"/>
    </xf>
    <xf numFmtId="1" fontId="5" fillId="29" borderId="12" xfId="5" applyNumberFormat="1" applyFont="1" applyFill="1" applyBorder="1" applyAlignment="1">
      <alignment vertical="center"/>
    </xf>
    <xf numFmtId="1" fontId="5" fillId="29" borderId="13" xfId="5" applyNumberFormat="1" applyFont="1" applyFill="1" applyBorder="1" applyAlignment="1">
      <alignment vertical="center"/>
    </xf>
    <xf numFmtId="1" fontId="6" fillId="15" borderId="5" xfId="5" applyNumberFormat="1" applyFont="1" applyFill="1" applyBorder="1" applyAlignment="1">
      <alignment vertical="center"/>
    </xf>
    <xf numFmtId="1" fontId="6" fillId="15" borderId="6" xfId="5" applyNumberFormat="1" applyFont="1" applyFill="1" applyBorder="1" applyAlignment="1">
      <alignment vertical="center"/>
    </xf>
    <xf numFmtId="1" fontId="5" fillId="10" borderId="12" xfId="5" applyNumberFormat="1" applyFont="1" applyFill="1" applyBorder="1" applyAlignment="1">
      <alignment vertical="center"/>
    </xf>
    <xf numFmtId="1" fontId="5" fillId="10" borderId="13" xfId="5" applyNumberFormat="1" applyFont="1" applyFill="1" applyBorder="1" applyAlignment="1">
      <alignment vertical="center"/>
    </xf>
    <xf numFmtId="1" fontId="5" fillId="13" borderId="43" xfId="5" applyNumberFormat="1" applyFont="1" applyFill="1" applyBorder="1" applyAlignment="1">
      <alignment vertical="center"/>
    </xf>
    <xf numFmtId="1" fontId="5" fillId="13" borderId="34" xfId="5" applyNumberFormat="1" applyFont="1" applyFill="1" applyBorder="1" applyAlignment="1">
      <alignment vertical="center"/>
    </xf>
    <xf numFmtId="1" fontId="5" fillId="13" borderId="44" xfId="5" applyNumberFormat="1" applyFont="1" applyFill="1" applyBorder="1" applyAlignment="1">
      <alignment vertical="center"/>
    </xf>
    <xf numFmtId="1" fontId="5" fillId="13" borderId="36" xfId="5" applyNumberFormat="1" applyFont="1" applyFill="1" applyBorder="1" applyAlignment="1">
      <alignment vertical="center"/>
    </xf>
    <xf numFmtId="1" fontId="5" fillId="14" borderId="45" xfId="5" applyNumberFormat="1" applyFont="1" applyFill="1" applyBorder="1" applyAlignment="1">
      <alignment vertical="center"/>
    </xf>
    <xf numFmtId="1" fontId="5" fillId="14" borderId="46" xfId="5" applyNumberFormat="1" applyFont="1" applyFill="1" applyBorder="1" applyAlignment="1">
      <alignment vertical="center"/>
    </xf>
    <xf numFmtId="1" fontId="5" fillId="31" borderId="47" xfId="5" applyNumberFormat="1" applyFont="1" applyFill="1" applyBorder="1" applyAlignment="1">
      <alignment vertical="center"/>
    </xf>
    <xf numFmtId="1" fontId="5" fillId="31" borderId="40" xfId="5" applyNumberFormat="1" applyFont="1" applyFill="1" applyBorder="1" applyAlignment="1">
      <alignment vertical="center"/>
    </xf>
    <xf numFmtId="1" fontId="5" fillId="32" borderId="12" xfId="5" applyNumberFormat="1" applyFont="1" applyFill="1" applyBorder="1" applyAlignment="1">
      <alignment vertical="center" wrapText="1"/>
    </xf>
    <xf numFmtId="1" fontId="5" fillId="32" borderId="13" xfId="5" applyNumberFormat="1" applyFont="1" applyFill="1" applyBorder="1" applyAlignment="1">
      <alignment vertical="center" wrapText="1"/>
    </xf>
    <xf numFmtId="1" fontId="5" fillId="33" borderId="12" xfId="5" applyNumberFormat="1" applyFont="1" applyFill="1" applyBorder="1" applyAlignment="1">
      <alignment vertical="center" wrapText="1"/>
    </xf>
    <xf numFmtId="1" fontId="5" fillId="33" borderId="13" xfId="5" applyNumberFormat="1" applyFont="1" applyFill="1" applyBorder="1" applyAlignment="1">
      <alignment vertical="center" wrapText="1"/>
    </xf>
    <xf numFmtId="1" fontId="5" fillId="34" borderId="21" xfId="5" applyNumberFormat="1" applyFont="1" applyFill="1" applyBorder="1" applyAlignment="1">
      <alignment vertical="center" wrapText="1"/>
    </xf>
    <xf numFmtId="1" fontId="5" fillId="34" borderId="22" xfId="5" applyNumberFormat="1" applyFont="1" applyFill="1" applyBorder="1" applyAlignment="1">
      <alignment vertical="center" wrapText="1"/>
    </xf>
    <xf numFmtId="1" fontId="6" fillId="36" borderId="5" xfId="5" applyNumberFormat="1" applyFont="1" applyFill="1" applyBorder="1" applyAlignment="1">
      <alignment vertical="center" wrapText="1"/>
    </xf>
    <xf numFmtId="1" fontId="6" fillId="36" borderId="6" xfId="5" applyNumberFormat="1" applyFont="1" applyFill="1" applyBorder="1" applyAlignment="1">
      <alignment vertical="center" wrapText="1"/>
    </xf>
    <xf numFmtId="1" fontId="5" fillId="13" borderId="49" xfId="5" applyNumberFormat="1" applyFont="1" applyFill="1" applyBorder="1" applyAlignment="1">
      <alignment vertical="center" wrapText="1"/>
    </xf>
    <xf numFmtId="1" fontId="5" fillId="13" borderId="66" xfId="5" applyNumberFormat="1" applyFont="1" applyFill="1" applyBorder="1" applyAlignment="1">
      <alignment vertical="center" wrapText="1"/>
    </xf>
    <xf numFmtId="1" fontId="5" fillId="13" borderId="44" xfId="5" applyNumberFormat="1" applyFont="1" applyFill="1" applyBorder="1" applyAlignment="1">
      <alignment vertical="center" wrapText="1"/>
    </xf>
    <xf numFmtId="1" fontId="5" fillId="13" borderId="36" xfId="5" applyNumberFormat="1" applyFont="1" applyFill="1" applyBorder="1" applyAlignment="1">
      <alignment vertical="center" wrapText="1"/>
    </xf>
    <xf numFmtId="1" fontId="5" fillId="13" borderId="75" xfId="5" applyNumberFormat="1" applyFont="1" applyFill="1" applyBorder="1" applyAlignment="1">
      <alignment vertical="center" wrapText="1"/>
    </xf>
    <xf numFmtId="1" fontId="5" fillId="13" borderId="67" xfId="5" applyNumberFormat="1" applyFont="1" applyFill="1" applyBorder="1" applyAlignment="1">
      <alignment vertical="center" wrapText="1"/>
    </xf>
    <xf numFmtId="1" fontId="6" fillId="39" borderId="54" xfId="5" applyNumberFormat="1" applyFont="1" applyFill="1" applyBorder="1" applyAlignment="1">
      <alignment vertical="center" wrapText="1"/>
    </xf>
    <xf numFmtId="1" fontId="6" fillId="39" borderId="55" xfId="5" applyNumberFormat="1" applyFont="1" applyFill="1" applyBorder="1" applyAlignment="1">
      <alignment vertical="center" wrapText="1"/>
    </xf>
    <xf numFmtId="1" fontId="5" fillId="28" borderId="12" xfId="5" applyNumberFormat="1" applyFont="1" applyFill="1" applyBorder="1" applyAlignment="1">
      <alignment vertical="center"/>
    </xf>
    <xf numFmtId="1" fontId="5" fillId="28" borderId="13" xfId="5" applyNumberFormat="1" applyFont="1" applyFill="1" applyBorder="1" applyAlignment="1">
      <alignment vertical="center"/>
    </xf>
    <xf numFmtId="1" fontId="5" fillId="13" borderId="100" xfId="5" applyNumberFormat="1" applyFont="1" applyFill="1" applyBorder="1" applyAlignment="1">
      <alignment vertical="center"/>
    </xf>
    <xf numFmtId="1" fontId="5" fillId="13" borderId="39" xfId="5" applyNumberFormat="1" applyFont="1" applyFill="1" applyBorder="1" applyAlignment="1">
      <alignment vertical="center"/>
    </xf>
    <xf numFmtId="1" fontId="5" fillId="13" borderId="43" xfId="5" applyNumberFormat="1" applyFont="1" applyFill="1" applyBorder="1" applyAlignment="1">
      <alignment vertical="center" wrapText="1"/>
    </xf>
    <xf numFmtId="1" fontId="5" fillId="13" borderId="34" xfId="5" applyNumberFormat="1" applyFont="1" applyFill="1" applyBorder="1" applyAlignment="1">
      <alignment vertical="center" wrapText="1"/>
    </xf>
    <xf numFmtId="1" fontId="5" fillId="13" borderId="59" xfId="5" applyNumberFormat="1" applyFont="1" applyFill="1" applyBorder="1" applyAlignment="1">
      <alignment vertical="center" wrapText="1"/>
    </xf>
    <xf numFmtId="1" fontId="5" fillId="13" borderId="73" xfId="5" applyNumberFormat="1" applyFont="1" applyFill="1" applyBorder="1" applyAlignment="1">
      <alignment vertical="center" wrapText="1"/>
    </xf>
    <xf numFmtId="187" fontId="5" fillId="15" borderId="127" xfId="5" applyNumberFormat="1" applyFont="1" applyFill="1" applyBorder="1" applyAlignment="1">
      <alignment horizontal="center" vertical="center"/>
    </xf>
    <xf numFmtId="1" fontId="6" fillId="16" borderId="128" xfId="5" applyNumberFormat="1" applyFont="1" applyFill="1" applyBorder="1" applyAlignment="1">
      <alignment horizontal="center" vertical="center" shrinkToFit="1"/>
    </xf>
    <xf numFmtId="1" fontId="5" fillId="14" borderId="130" xfId="5" applyNumberFormat="1" applyFont="1" applyFill="1" applyBorder="1" applyAlignment="1">
      <alignment vertical="center"/>
    </xf>
    <xf numFmtId="1" fontId="5" fillId="13" borderId="131" xfId="5" applyNumberFormat="1" applyFont="1" applyFill="1" applyBorder="1" applyAlignment="1">
      <alignment vertical="center"/>
    </xf>
    <xf numFmtId="1" fontId="5" fillId="14" borderId="132" xfId="5" applyNumberFormat="1" applyFont="1" applyFill="1" applyBorder="1" applyAlignment="1">
      <alignment vertical="center"/>
    </xf>
    <xf numFmtId="1" fontId="5" fillId="13" borderId="133" xfId="5" applyNumberFormat="1" applyFont="1" applyFill="1" applyBorder="1" applyAlignment="1">
      <alignment vertical="center"/>
    </xf>
    <xf numFmtId="1" fontId="5" fillId="22" borderId="129" xfId="5" applyNumberFormat="1" applyFont="1" applyFill="1" applyBorder="1" applyAlignment="1">
      <alignment vertical="center"/>
    </xf>
    <xf numFmtId="1" fontId="6" fillId="22" borderId="130" xfId="5" applyNumberFormat="1" applyFont="1" applyFill="1" applyBorder="1" applyAlignment="1">
      <alignment vertical="center"/>
    </xf>
    <xf numFmtId="1" fontId="5" fillId="13" borderId="134" xfId="5" applyNumberFormat="1" applyFont="1" applyFill="1" applyBorder="1" applyAlignment="1">
      <alignment vertical="center"/>
    </xf>
    <xf numFmtId="1" fontId="6" fillId="22" borderId="129" xfId="5" applyNumberFormat="1" applyFont="1" applyFill="1" applyBorder="1" applyAlignment="1">
      <alignment vertical="center"/>
    </xf>
    <xf numFmtId="1" fontId="5" fillId="14" borderId="135" xfId="5" applyNumberFormat="1" applyFont="1" applyFill="1" applyBorder="1" applyAlignment="1">
      <alignment vertical="center"/>
    </xf>
    <xf numFmtId="1" fontId="5" fillId="25" borderId="129" xfId="5" applyNumberFormat="1" applyFont="1" applyFill="1" applyBorder="1" applyAlignment="1">
      <alignment vertical="center"/>
    </xf>
    <xf numFmtId="1" fontId="5" fillId="14" borderId="133" xfId="5" applyNumberFormat="1" applyFont="1" applyFill="1" applyBorder="1" applyAlignment="1">
      <alignment vertical="center"/>
    </xf>
    <xf numFmtId="1" fontId="6" fillId="26" borderId="129" xfId="5" applyNumberFormat="1" applyFont="1" applyFill="1" applyBorder="1" applyAlignment="1">
      <alignment vertical="center"/>
    </xf>
    <xf numFmtId="1" fontId="5" fillId="29" borderId="129" xfId="5" applyNumberFormat="1" applyFont="1" applyFill="1" applyBorder="1" applyAlignment="1">
      <alignment vertical="center"/>
    </xf>
    <xf numFmtId="1" fontId="6" fillId="15" borderId="128" xfId="5" applyNumberFormat="1" applyFont="1" applyFill="1" applyBorder="1" applyAlignment="1">
      <alignment vertical="center"/>
    </xf>
    <xf numFmtId="1" fontId="5" fillId="10" borderId="129" xfId="5" applyNumberFormat="1" applyFont="1" applyFill="1" applyBorder="1" applyAlignment="1">
      <alignment vertical="center"/>
    </xf>
    <xf numFmtId="1" fontId="5" fillId="13" borderId="136" xfId="5" applyNumberFormat="1" applyFont="1" applyFill="1" applyBorder="1" applyAlignment="1">
      <alignment vertical="center"/>
    </xf>
    <xf numFmtId="1" fontId="5" fillId="13" borderId="137" xfId="5" applyNumberFormat="1" applyFont="1" applyFill="1" applyBorder="1" applyAlignment="1">
      <alignment vertical="center"/>
    </xf>
    <xf numFmtId="1" fontId="5" fillId="14" borderId="138" xfId="5" applyNumberFormat="1" applyFont="1" applyFill="1" applyBorder="1" applyAlignment="1">
      <alignment vertical="center"/>
    </xf>
    <xf numFmtId="1" fontId="5" fillId="31" borderId="139" xfId="5" applyNumberFormat="1" applyFont="1" applyFill="1" applyBorder="1" applyAlignment="1">
      <alignment vertical="center"/>
    </xf>
    <xf numFmtId="1" fontId="5" fillId="32" borderId="129" xfId="5" applyNumberFormat="1" applyFont="1" applyFill="1" applyBorder="1" applyAlignment="1">
      <alignment vertical="center" wrapText="1"/>
    </xf>
    <xf numFmtId="1" fontId="5" fillId="33" borderId="129" xfId="5" applyNumberFormat="1" applyFont="1" applyFill="1" applyBorder="1" applyAlignment="1">
      <alignment vertical="center" wrapText="1"/>
    </xf>
    <xf numFmtId="1" fontId="5" fillId="34" borderId="133" xfId="5" applyNumberFormat="1" applyFont="1" applyFill="1" applyBorder="1" applyAlignment="1">
      <alignment vertical="center" wrapText="1"/>
    </xf>
    <xf numFmtId="1" fontId="6" fillId="36" borderId="128" xfId="5" applyNumberFormat="1" applyFont="1" applyFill="1" applyBorder="1" applyAlignment="1">
      <alignment vertical="center" wrapText="1"/>
    </xf>
    <xf numFmtId="1" fontId="5" fillId="13" borderId="140" xfId="5" applyNumberFormat="1" applyFont="1" applyFill="1" applyBorder="1" applyAlignment="1">
      <alignment vertical="center" wrapText="1"/>
    </xf>
    <xf numFmtId="1" fontId="5" fillId="13" borderId="137" xfId="5" applyNumberFormat="1" applyFont="1" applyFill="1" applyBorder="1" applyAlignment="1">
      <alignment vertical="center" wrapText="1"/>
    </xf>
    <xf numFmtId="1" fontId="5" fillId="13" borderId="141" xfId="5" applyNumberFormat="1" applyFont="1" applyFill="1" applyBorder="1" applyAlignment="1">
      <alignment vertical="center" wrapText="1"/>
    </xf>
    <xf numFmtId="1" fontId="6" fillId="39" borderId="142" xfId="5" applyNumberFormat="1" applyFont="1" applyFill="1" applyBorder="1" applyAlignment="1">
      <alignment vertical="center" wrapText="1"/>
    </xf>
    <xf numFmtId="1" fontId="5" fillId="28" borderId="129" xfId="5" applyNumberFormat="1" applyFont="1" applyFill="1" applyBorder="1" applyAlignment="1">
      <alignment vertical="center"/>
    </xf>
    <xf numFmtId="1" fontId="5" fillId="13" borderId="143" xfId="5" applyNumberFormat="1" applyFont="1" applyFill="1" applyBorder="1" applyAlignment="1">
      <alignment vertical="center"/>
    </xf>
    <xf numFmtId="1" fontId="5" fillId="13" borderId="136" xfId="5" applyNumberFormat="1" applyFont="1" applyFill="1" applyBorder="1" applyAlignment="1">
      <alignment vertical="center" wrapText="1"/>
    </xf>
    <xf numFmtId="1" fontId="5" fillId="13" borderId="144" xfId="5" applyNumberFormat="1" applyFont="1" applyFill="1" applyBorder="1" applyAlignment="1">
      <alignment vertical="center" wrapText="1"/>
    </xf>
    <xf numFmtId="187" fontId="5" fillId="15" borderId="81" xfId="5" applyNumberFormat="1" applyFont="1" applyFill="1" applyBorder="1" applyAlignment="1">
      <alignment horizontal="center" vertical="center" shrinkToFit="1"/>
    </xf>
    <xf numFmtId="187" fontId="5" fillId="15" borderId="127" xfId="5" applyNumberFormat="1" applyFont="1" applyFill="1" applyBorder="1" applyAlignment="1">
      <alignment horizontal="center" vertical="center" shrinkToFit="1"/>
    </xf>
    <xf numFmtId="1" fontId="5" fillId="18" borderId="12" xfId="5" applyNumberFormat="1" applyFont="1" applyFill="1" applyBorder="1" applyAlignment="1">
      <alignment vertical="center" shrinkToFit="1"/>
    </xf>
    <xf numFmtId="1" fontId="5" fillId="18" borderId="13" xfId="5" applyNumberFormat="1" applyFont="1" applyFill="1" applyBorder="1" applyAlignment="1">
      <alignment vertical="center" shrinkToFit="1"/>
    </xf>
    <xf numFmtId="1" fontId="5" fillId="18" borderId="129" xfId="5" applyNumberFormat="1" applyFont="1" applyFill="1" applyBorder="1" applyAlignment="1">
      <alignment vertical="center" shrinkToFit="1"/>
    </xf>
    <xf numFmtId="1" fontId="5" fillId="14" borderId="65" xfId="5" applyNumberFormat="1" applyFont="1" applyFill="1" applyBorder="1" applyAlignment="1">
      <alignment vertical="center" shrinkToFit="1"/>
    </xf>
    <xf numFmtId="1" fontId="5" fillId="14" borderId="31" xfId="5" applyNumberFormat="1" applyFont="1" applyFill="1" applyBorder="1" applyAlignment="1">
      <alignment vertical="center" shrinkToFit="1"/>
    </xf>
    <xf numFmtId="1" fontId="5" fillId="14" borderId="130" xfId="5" applyNumberFormat="1" applyFont="1" applyFill="1" applyBorder="1" applyAlignment="1">
      <alignment vertical="center" shrinkToFit="1"/>
    </xf>
    <xf numFmtId="1" fontId="5" fillId="13" borderId="86" xfId="5" applyNumberFormat="1" applyFont="1" applyFill="1" applyBorder="1" applyAlignment="1">
      <alignment vertical="center" shrinkToFit="1"/>
    </xf>
    <xf numFmtId="1" fontId="5" fillId="13" borderId="33" xfId="5" applyNumberFormat="1" applyFont="1" applyFill="1" applyBorder="1" applyAlignment="1">
      <alignment vertical="center" shrinkToFit="1"/>
    </xf>
    <xf numFmtId="1" fontId="5" fillId="13" borderId="131" xfId="5" applyNumberFormat="1" applyFont="1" applyFill="1" applyBorder="1" applyAlignment="1">
      <alignment vertical="center" shrinkToFit="1"/>
    </xf>
    <xf numFmtId="1" fontId="5" fillId="14" borderId="88" xfId="5" applyNumberFormat="1" applyFont="1" applyFill="1" applyBorder="1" applyAlignment="1">
      <alignment vertical="center" shrinkToFit="1"/>
    </xf>
    <xf numFmtId="1" fontId="5" fillId="14" borderId="35" xfId="5" applyNumberFormat="1" applyFont="1" applyFill="1" applyBorder="1" applyAlignment="1">
      <alignment vertical="center" shrinkToFit="1"/>
    </xf>
    <xf numFmtId="1" fontId="5" fillId="14" borderId="132" xfId="5" applyNumberFormat="1" applyFont="1" applyFill="1" applyBorder="1" applyAlignment="1">
      <alignment vertical="center" shrinkToFit="1"/>
    </xf>
    <xf numFmtId="1" fontId="5" fillId="13" borderId="21" xfId="5" applyNumberFormat="1" applyFont="1" applyFill="1" applyBorder="1" applyAlignment="1">
      <alignment vertical="center" shrinkToFit="1"/>
    </xf>
    <xf numFmtId="1" fontId="5" fillId="13" borderId="22" xfId="5" applyNumberFormat="1" applyFont="1" applyFill="1" applyBorder="1" applyAlignment="1">
      <alignment vertical="center" shrinkToFit="1"/>
    </xf>
    <xf numFmtId="1" fontId="5" fillId="13" borderId="133" xfId="5" applyNumberFormat="1" applyFont="1" applyFill="1" applyBorder="1" applyAlignment="1">
      <alignment vertical="center" shrinkToFit="1"/>
    </xf>
    <xf numFmtId="1" fontId="5" fillId="22" borderId="12" xfId="5" applyNumberFormat="1" applyFont="1" applyFill="1" applyBorder="1" applyAlignment="1">
      <alignment vertical="center" shrinkToFit="1"/>
    </xf>
    <xf numFmtId="1" fontId="5" fillId="22" borderId="13" xfId="5" applyNumberFormat="1" applyFont="1" applyFill="1" applyBorder="1" applyAlignment="1">
      <alignment vertical="center" shrinkToFit="1"/>
    </xf>
    <xf numFmtId="1" fontId="5" fillId="22" borderId="129" xfId="5" applyNumberFormat="1" applyFont="1" applyFill="1" applyBorder="1" applyAlignment="1">
      <alignment vertical="center" shrinkToFit="1"/>
    </xf>
    <xf numFmtId="1" fontId="6" fillId="22" borderId="65" xfId="5" applyNumberFormat="1" applyFont="1" applyFill="1" applyBorder="1" applyAlignment="1">
      <alignment vertical="center" shrinkToFit="1"/>
    </xf>
    <xf numFmtId="1" fontId="6" fillId="22" borderId="31" xfId="5" applyNumberFormat="1" applyFont="1" applyFill="1" applyBorder="1" applyAlignment="1">
      <alignment vertical="center" shrinkToFit="1"/>
    </xf>
    <xf numFmtId="1" fontId="6" fillId="22" borderId="130" xfId="5" applyNumberFormat="1" applyFont="1" applyFill="1" applyBorder="1" applyAlignment="1">
      <alignment vertical="center" shrinkToFit="1"/>
    </xf>
    <xf numFmtId="1" fontId="5" fillId="13" borderId="95" xfId="5" applyNumberFormat="1" applyFont="1" applyFill="1" applyBorder="1" applyAlignment="1">
      <alignment vertical="center" shrinkToFit="1"/>
    </xf>
    <xf numFmtId="1" fontId="5" fillId="13" borderId="37" xfId="5" applyNumberFormat="1" applyFont="1" applyFill="1" applyBorder="1" applyAlignment="1">
      <alignment vertical="center" shrinkToFit="1"/>
    </xf>
    <xf numFmtId="1" fontId="5" fillId="13" borderId="134" xfId="5" applyNumberFormat="1" applyFont="1" applyFill="1" applyBorder="1" applyAlignment="1">
      <alignment vertical="center" shrinkToFit="1"/>
    </xf>
    <xf numFmtId="1" fontId="6" fillId="22" borderId="12" xfId="5" applyNumberFormat="1" applyFont="1" applyFill="1" applyBorder="1" applyAlignment="1">
      <alignment vertical="center" shrinkToFit="1"/>
    </xf>
    <xf numFmtId="1" fontId="6" fillId="22" borderId="13" xfId="5" applyNumberFormat="1" applyFont="1" applyFill="1" applyBorder="1" applyAlignment="1">
      <alignment vertical="center" shrinkToFit="1"/>
    </xf>
    <xf numFmtId="1" fontId="6" fillId="22" borderId="129" xfId="5" applyNumberFormat="1" applyFont="1" applyFill="1" applyBorder="1" applyAlignment="1">
      <alignment vertical="center" shrinkToFit="1"/>
    </xf>
    <xf numFmtId="1" fontId="5" fillId="14" borderId="83" xfId="5" applyNumberFormat="1" applyFont="1" applyFill="1" applyBorder="1" applyAlignment="1">
      <alignment vertical="center" shrinkToFit="1"/>
    </xf>
    <xf numFmtId="1" fontId="5" fillId="14" borderId="32" xfId="5" applyNumberFormat="1" applyFont="1" applyFill="1" applyBorder="1" applyAlignment="1">
      <alignment vertical="center" shrinkToFit="1"/>
    </xf>
    <xf numFmtId="1" fontId="5" fillId="14" borderId="135" xfId="5" applyNumberFormat="1" applyFont="1" applyFill="1" applyBorder="1" applyAlignment="1">
      <alignment vertical="center" shrinkToFit="1"/>
    </xf>
    <xf numFmtId="1" fontId="5" fillId="25" borderId="12" xfId="5" applyNumberFormat="1" applyFont="1" applyFill="1" applyBorder="1" applyAlignment="1">
      <alignment vertical="center" shrinkToFit="1"/>
    </xf>
    <xf numFmtId="1" fontId="5" fillId="25" borderId="13" xfId="5" applyNumberFormat="1" applyFont="1" applyFill="1" applyBorder="1" applyAlignment="1">
      <alignment vertical="center" shrinkToFit="1"/>
    </xf>
    <xf numFmtId="1" fontId="5" fillId="25" borderId="129" xfId="5" applyNumberFormat="1" applyFont="1" applyFill="1" applyBorder="1" applyAlignment="1">
      <alignment vertical="center" shrinkToFit="1"/>
    </xf>
    <xf numFmtId="1" fontId="5" fillId="14" borderId="21" xfId="5" applyNumberFormat="1" applyFont="1" applyFill="1" applyBorder="1" applyAlignment="1">
      <alignment vertical="center" shrinkToFit="1"/>
    </xf>
    <xf numFmtId="1" fontId="5" fillId="14" borderId="22" xfId="5" applyNumberFormat="1" applyFont="1" applyFill="1" applyBorder="1" applyAlignment="1">
      <alignment vertical="center" shrinkToFit="1"/>
    </xf>
    <xf numFmtId="1" fontId="5" fillId="14" borderId="133" xfId="5" applyNumberFormat="1" applyFont="1" applyFill="1" applyBorder="1" applyAlignment="1">
      <alignment vertical="center" shrinkToFit="1"/>
    </xf>
    <xf numFmtId="1" fontId="6" fillId="26" borderId="12" xfId="5" applyNumberFormat="1" applyFont="1" applyFill="1" applyBorder="1" applyAlignment="1">
      <alignment vertical="center" shrinkToFit="1"/>
    </xf>
    <xf numFmtId="1" fontId="6" fillId="26" borderId="13" xfId="5" applyNumberFormat="1" applyFont="1" applyFill="1" applyBorder="1" applyAlignment="1">
      <alignment vertical="center" shrinkToFit="1"/>
    </xf>
    <xf numFmtId="1" fontId="6" fillId="26" borderId="129" xfId="5" applyNumberFormat="1" applyFont="1" applyFill="1" applyBorder="1" applyAlignment="1">
      <alignment vertical="center" shrinkToFit="1"/>
    </xf>
    <xf numFmtId="1" fontId="5" fillId="29" borderId="12" xfId="5" applyNumberFormat="1" applyFont="1" applyFill="1" applyBorder="1" applyAlignment="1">
      <alignment vertical="center" shrinkToFit="1"/>
    </xf>
    <xf numFmtId="1" fontId="5" fillId="29" borderId="13" xfId="5" applyNumberFormat="1" applyFont="1" applyFill="1" applyBorder="1" applyAlignment="1">
      <alignment vertical="center" shrinkToFit="1"/>
    </xf>
    <xf numFmtId="1" fontId="5" fillId="29" borderId="129" xfId="5" applyNumberFormat="1" applyFont="1" applyFill="1" applyBorder="1" applyAlignment="1">
      <alignment vertical="center" shrinkToFit="1"/>
    </xf>
    <xf numFmtId="1" fontId="6" fillId="15" borderId="5" xfId="5" applyNumberFormat="1" applyFont="1" applyFill="1" applyBorder="1" applyAlignment="1">
      <alignment vertical="center" shrinkToFit="1"/>
    </xf>
    <xf numFmtId="1" fontId="6" fillId="15" borderId="6" xfId="5" applyNumberFormat="1" applyFont="1" applyFill="1" applyBorder="1" applyAlignment="1">
      <alignment vertical="center" shrinkToFit="1"/>
    </xf>
    <xf numFmtId="1" fontId="6" fillId="15" borderId="128" xfId="5" applyNumberFormat="1" applyFont="1" applyFill="1" applyBorder="1" applyAlignment="1">
      <alignment vertical="center" shrinkToFit="1"/>
    </xf>
    <xf numFmtId="1" fontId="5" fillId="10" borderId="12" xfId="5" applyNumberFormat="1" applyFont="1" applyFill="1" applyBorder="1" applyAlignment="1">
      <alignment vertical="center" shrinkToFit="1"/>
    </xf>
    <xf numFmtId="1" fontId="5" fillId="10" borderId="129" xfId="5" applyNumberFormat="1" applyFont="1" applyFill="1" applyBorder="1" applyAlignment="1">
      <alignment vertical="center" shrinkToFit="1"/>
    </xf>
    <xf numFmtId="1" fontId="5" fillId="13" borderId="43" xfId="5" applyNumberFormat="1" applyFont="1" applyFill="1" applyBorder="1" applyAlignment="1">
      <alignment vertical="center" shrinkToFit="1"/>
    </xf>
    <xf numFmtId="1" fontId="5" fillId="13" borderId="34" xfId="5" applyNumberFormat="1" applyFont="1" applyFill="1" applyBorder="1" applyAlignment="1">
      <alignment vertical="center" shrinkToFit="1"/>
    </xf>
    <xf numFmtId="1" fontId="5" fillId="13" borderId="136" xfId="5" applyNumberFormat="1" applyFont="1" applyFill="1" applyBorder="1" applyAlignment="1">
      <alignment vertical="center" shrinkToFit="1"/>
    </xf>
    <xf numFmtId="1" fontId="5" fillId="13" borderId="44" xfId="5" applyNumberFormat="1" applyFont="1" applyFill="1" applyBorder="1" applyAlignment="1">
      <alignment vertical="center" shrinkToFit="1"/>
    </xf>
    <xf numFmtId="1" fontId="5" fillId="13" borderId="36" xfId="5" applyNumberFormat="1" applyFont="1" applyFill="1" applyBorder="1" applyAlignment="1">
      <alignment vertical="center" shrinkToFit="1"/>
    </xf>
    <xf numFmtId="1" fontId="5" fillId="13" borderId="137" xfId="5" applyNumberFormat="1" applyFont="1" applyFill="1" applyBorder="1" applyAlignment="1">
      <alignment vertical="center" shrinkToFit="1"/>
    </xf>
    <xf numFmtId="1" fontId="5" fillId="14" borderId="45" xfId="5" applyNumberFormat="1" applyFont="1" applyFill="1" applyBorder="1" applyAlignment="1">
      <alignment vertical="center" shrinkToFit="1"/>
    </xf>
    <xf numFmtId="1" fontId="5" fillId="14" borderId="46" xfId="5" applyNumberFormat="1" applyFont="1" applyFill="1" applyBorder="1" applyAlignment="1">
      <alignment vertical="center" shrinkToFit="1"/>
    </xf>
    <xf numFmtId="1" fontId="5" fillId="14" borderId="138" xfId="5" applyNumberFormat="1" applyFont="1" applyFill="1" applyBorder="1" applyAlignment="1">
      <alignment vertical="center" shrinkToFit="1"/>
    </xf>
    <xf numFmtId="1" fontId="5" fillId="31" borderId="47" xfId="5" applyNumberFormat="1" applyFont="1" applyFill="1" applyBorder="1" applyAlignment="1">
      <alignment vertical="center" shrinkToFit="1"/>
    </xf>
    <xf numFmtId="1" fontId="5" fillId="31" borderId="40" xfId="5" applyNumberFormat="1" applyFont="1" applyFill="1" applyBorder="1" applyAlignment="1">
      <alignment vertical="center" shrinkToFit="1"/>
    </xf>
    <xf numFmtId="1" fontId="5" fillId="31" borderId="139" xfId="5" applyNumberFormat="1" applyFont="1" applyFill="1" applyBorder="1" applyAlignment="1">
      <alignment vertical="center" shrinkToFit="1"/>
    </xf>
    <xf numFmtId="1" fontId="5" fillId="32" borderId="12" xfId="5" applyNumberFormat="1" applyFont="1" applyFill="1" applyBorder="1" applyAlignment="1">
      <alignment vertical="center" shrinkToFit="1"/>
    </xf>
    <xf numFmtId="1" fontId="5" fillId="32" borderId="13" xfId="5" applyNumberFormat="1" applyFont="1" applyFill="1" applyBorder="1" applyAlignment="1">
      <alignment vertical="center" shrinkToFit="1"/>
    </xf>
    <xf numFmtId="1" fontId="5" fillId="32" borderId="129" xfId="5" applyNumberFormat="1" applyFont="1" applyFill="1" applyBorder="1" applyAlignment="1">
      <alignment vertical="center" shrinkToFit="1"/>
    </xf>
    <xf numFmtId="1" fontId="5" fillId="33" borderId="12" xfId="5" applyNumberFormat="1" applyFont="1" applyFill="1" applyBorder="1" applyAlignment="1">
      <alignment vertical="center" shrinkToFit="1"/>
    </xf>
    <xf numFmtId="1" fontId="5" fillId="33" borderId="13" xfId="5" applyNumberFormat="1" applyFont="1" applyFill="1" applyBorder="1" applyAlignment="1">
      <alignment vertical="center" shrinkToFit="1"/>
    </xf>
    <xf numFmtId="1" fontId="5" fillId="33" borderId="129" xfId="5" applyNumberFormat="1" applyFont="1" applyFill="1" applyBorder="1" applyAlignment="1">
      <alignment vertical="center" shrinkToFit="1"/>
    </xf>
    <xf numFmtId="1" fontId="5" fillId="34" borderId="21" xfId="5" applyNumberFormat="1" applyFont="1" applyFill="1" applyBorder="1" applyAlignment="1">
      <alignment vertical="center" shrinkToFit="1"/>
    </xf>
    <xf numFmtId="1" fontId="5" fillId="34" borderId="22" xfId="5" applyNumberFormat="1" applyFont="1" applyFill="1" applyBorder="1" applyAlignment="1">
      <alignment vertical="center" shrinkToFit="1"/>
    </xf>
    <xf numFmtId="1" fontId="5" fillId="34" borderId="133" xfId="5" applyNumberFormat="1" applyFont="1" applyFill="1" applyBorder="1" applyAlignment="1">
      <alignment vertical="center" shrinkToFit="1"/>
    </xf>
    <xf numFmtId="1" fontId="6" fillId="36" borderId="5" xfId="5" applyNumberFormat="1" applyFont="1" applyFill="1" applyBorder="1" applyAlignment="1">
      <alignment vertical="center" shrinkToFit="1"/>
    </xf>
    <xf numFmtId="1" fontId="6" fillId="36" borderId="6" xfId="5" applyNumberFormat="1" applyFont="1" applyFill="1" applyBorder="1" applyAlignment="1">
      <alignment vertical="center" shrinkToFit="1"/>
    </xf>
    <xf numFmtId="1" fontId="6" fillId="36" borderId="128" xfId="5" applyNumberFormat="1" applyFont="1" applyFill="1" applyBorder="1" applyAlignment="1">
      <alignment vertical="center" shrinkToFit="1"/>
    </xf>
    <xf numFmtId="1" fontId="5" fillId="13" borderId="49" xfId="5" applyNumberFormat="1" applyFont="1" applyFill="1" applyBorder="1" applyAlignment="1">
      <alignment vertical="center" shrinkToFit="1"/>
    </xf>
    <xf numFmtId="1" fontId="5" fillId="13" borderId="66" xfId="5" applyNumberFormat="1" applyFont="1" applyFill="1" applyBorder="1" applyAlignment="1">
      <alignment vertical="center" shrinkToFit="1"/>
    </xf>
    <xf numFmtId="1" fontId="5" fillId="13" borderId="140" xfId="5" applyNumberFormat="1" applyFont="1" applyFill="1" applyBorder="1" applyAlignment="1">
      <alignment vertical="center" shrinkToFit="1"/>
    </xf>
    <xf numFmtId="1" fontId="5" fillId="13" borderId="75" xfId="5" applyNumberFormat="1" applyFont="1" applyFill="1" applyBorder="1" applyAlignment="1">
      <alignment vertical="center" shrinkToFit="1"/>
    </xf>
    <xf numFmtId="1" fontId="5" fillId="13" borderId="67" xfId="5" applyNumberFormat="1" applyFont="1" applyFill="1" applyBorder="1" applyAlignment="1">
      <alignment vertical="center" shrinkToFit="1"/>
    </xf>
    <xf numFmtId="1" fontId="5" fillId="13" borderId="141" xfId="5" applyNumberFormat="1" applyFont="1" applyFill="1" applyBorder="1" applyAlignment="1">
      <alignment vertical="center" shrinkToFit="1"/>
    </xf>
    <xf numFmtId="1" fontId="6" fillId="39" borderId="54" xfId="5" applyNumberFormat="1" applyFont="1" applyFill="1" applyBorder="1" applyAlignment="1">
      <alignment vertical="center" shrinkToFit="1"/>
    </xf>
    <xf numFmtId="1" fontId="6" fillId="39" borderId="55" xfId="5" applyNumberFormat="1" applyFont="1" applyFill="1" applyBorder="1" applyAlignment="1">
      <alignment vertical="center" shrinkToFit="1"/>
    </xf>
    <xf numFmtId="1" fontId="6" fillId="39" borderId="142" xfId="5" applyNumberFormat="1" applyFont="1" applyFill="1" applyBorder="1" applyAlignment="1">
      <alignment vertical="center" shrinkToFit="1"/>
    </xf>
    <xf numFmtId="1" fontId="5" fillId="28" borderId="12" xfId="5" applyNumberFormat="1" applyFont="1" applyFill="1" applyBorder="1" applyAlignment="1">
      <alignment vertical="center" shrinkToFit="1"/>
    </xf>
    <xf numFmtId="1" fontId="5" fillId="28" borderId="13" xfId="5" applyNumberFormat="1" applyFont="1" applyFill="1" applyBorder="1" applyAlignment="1">
      <alignment vertical="center" shrinkToFit="1"/>
    </xf>
    <xf numFmtId="1" fontId="5" fillId="28" borderId="129" xfId="5" applyNumberFormat="1" applyFont="1" applyFill="1" applyBorder="1" applyAlignment="1">
      <alignment vertical="center" shrinkToFit="1"/>
    </xf>
    <xf numFmtId="1" fontId="5" fillId="13" borderId="100" xfId="5" applyNumberFormat="1" applyFont="1" applyFill="1" applyBorder="1" applyAlignment="1">
      <alignment vertical="center" shrinkToFit="1"/>
    </xf>
    <xf numFmtId="1" fontId="5" fillId="13" borderId="39" xfId="5" applyNumberFormat="1" applyFont="1" applyFill="1" applyBorder="1" applyAlignment="1">
      <alignment vertical="center" shrinkToFit="1"/>
    </xf>
    <xf numFmtId="1" fontId="5" fillId="13" borderId="143" xfId="5" applyNumberFormat="1" applyFont="1" applyFill="1" applyBorder="1" applyAlignment="1">
      <alignment vertical="center" shrinkToFit="1"/>
    </xf>
    <xf numFmtId="1" fontId="5" fillId="13" borderId="59" xfId="5" applyNumberFormat="1" applyFont="1" applyFill="1" applyBorder="1" applyAlignment="1">
      <alignment vertical="center" shrinkToFit="1"/>
    </xf>
    <xf numFmtId="1" fontId="5" fillId="13" borderId="73" xfId="5" applyNumberFormat="1" applyFont="1" applyFill="1" applyBorder="1" applyAlignment="1">
      <alignment vertical="center" shrinkToFit="1"/>
    </xf>
    <xf numFmtId="1" fontId="5" fillId="13" borderId="144" xfId="5" applyNumberFormat="1" applyFont="1" applyFill="1" applyBorder="1" applyAlignment="1">
      <alignment vertical="center" shrinkToFit="1"/>
    </xf>
    <xf numFmtId="0" fontId="5" fillId="15" borderId="81" xfId="5" applyFont="1" applyFill="1" applyBorder="1" applyAlignment="1">
      <alignment horizontal="center" vertical="center"/>
    </xf>
    <xf numFmtId="0" fontId="6" fillId="16" borderId="5" xfId="5" applyFont="1" applyFill="1" applyBorder="1" applyAlignment="1">
      <alignment horizontal="center" vertical="center"/>
    </xf>
    <xf numFmtId="0" fontId="5" fillId="18" borderId="12" xfId="5" applyFont="1" applyFill="1" applyBorder="1" applyAlignment="1">
      <alignment vertical="center" wrapText="1"/>
    </xf>
    <xf numFmtId="0" fontId="5" fillId="14" borderId="65" xfId="5" applyFont="1" applyFill="1" applyBorder="1" applyAlignment="1">
      <alignment vertical="center"/>
    </xf>
    <xf numFmtId="0" fontId="5" fillId="13" borderId="86" xfId="5" applyFont="1" applyFill="1" applyBorder="1" applyAlignment="1">
      <alignment vertical="center"/>
    </xf>
    <xf numFmtId="0" fontId="5" fillId="14" borderId="88" xfId="5" applyFont="1" applyFill="1" applyBorder="1" applyAlignment="1">
      <alignment vertical="center"/>
    </xf>
    <xf numFmtId="0" fontId="5" fillId="13" borderId="21" xfId="5" applyFont="1" applyFill="1" applyBorder="1" applyAlignment="1">
      <alignment vertical="center"/>
    </xf>
    <xf numFmtId="0" fontId="5" fillId="22" borderId="12" xfId="5" applyFont="1" applyFill="1" applyBorder="1" applyAlignment="1">
      <alignment vertical="center"/>
    </xf>
    <xf numFmtId="0" fontId="6" fillId="22" borderId="65" xfId="5" applyFont="1" applyFill="1" applyBorder="1" applyAlignment="1">
      <alignment vertical="center"/>
    </xf>
    <xf numFmtId="0" fontId="5" fillId="13" borderId="95" xfId="5" applyFont="1" applyFill="1" applyBorder="1" applyAlignment="1">
      <alignment vertical="center"/>
    </xf>
    <xf numFmtId="0" fontId="6" fillId="22" borderId="12" xfId="5" applyFont="1" applyFill="1" applyBorder="1" applyAlignment="1">
      <alignment vertical="center"/>
    </xf>
    <xf numFmtId="0" fontId="5" fillId="14" borderId="83" xfId="5" applyFont="1" applyFill="1" applyBorder="1" applyAlignment="1">
      <alignment vertical="center"/>
    </xf>
    <xf numFmtId="0" fontId="5" fillId="14" borderId="21" xfId="5" applyFont="1" applyFill="1" applyBorder="1" applyAlignment="1">
      <alignment vertical="center"/>
    </xf>
    <xf numFmtId="0" fontId="6" fillId="26" borderId="12" xfId="5" applyFont="1" applyFill="1" applyBorder="1" applyAlignment="1">
      <alignment vertical="center"/>
    </xf>
    <xf numFmtId="0" fontId="5" fillId="29" borderId="12" xfId="5" applyFont="1" applyFill="1" applyBorder="1" applyAlignment="1">
      <alignment vertical="center"/>
    </xf>
    <xf numFmtId="0" fontId="5" fillId="10" borderId="12" xfId="5" applyFont="1" applyFill="1" applyBorder="1" applyAlignment="1">
      <alignment vertical="center"/>
    </xf>
    <xf numFmtId="0" fontId="5" fillId="13" borderId="43" xfId="5" applyFont="1" applyFill="1" applyBorder="1" applyAlignment="1">
      <alignment vertical="center"/>
    </xf>
    <xf numFmtId="0" fontId="5" fillId="13" borderId="44" xfId="5" applyFont="1" applyFill="1" applyBorder="1" applyAlignment="1">
      <alignment vertical="center"/>
    </xf>
    <xf numFmtId="0" fontId="5" fillId="14" borderId="45" xfId="5" applyFont="1" applyFill="1" applyBorder="1" applyAlignment="1">
      <alignment vertical="center"/>
    </xf>
    <xf numFmtId="0" fontId="5" fillId="31" borderId="47" xfId="5" applyFont="1" applyFill="1" applyBorder="1" applyAlignment="1">
      <alignment vertical="center"/>
    </xf>
    <xf numFmtId="0" fontId="6" fillId="36" borderId="5" xfId="5" applyFont="1" applyFill="1" applyBorder="1" applyAlignment="1">
      <alignment vertical="center" wrapText="1"/>
    </xf>
    <xf numFmtId="0" fontId="5" fillId="13" borderId="49" xfId="5" applyFont="1" applyFill="1" applyBorder="1" applyAlignment="1">
      <alignment vertical="center" wrapText="1"/>
    </xf>
    <xf numFmtId="0" fontId="5" fillId="13" borderId="44" xfId="5" applyFont="1" applyFill="1" applyBorder="1" applyAlignment="1">
      <alignment vertical="center" wrapText="1"/>
    </xf>
    <xf numFmtId="0" fontId="5" fillId="13" borderId="75" xfId="5" applyFont="1" applyFill="1" applyBorder="1" applyAlignment="1">
      <alignment vertical="center" wrapText="1"/>
    </xf>
    <xf numFmtId="0" fontId="6" fillId="39" borderId="54" xfId="5" applyFont="1" applyFill="1" applyBorder="1" applyAlignment="1">
      <alignment vertical="center" wrapText="1"/>
    </xf>
    <xf numFmtId="0" fontId="5" fillId="13" borderId="100" xfId="5" applyFont="1" applyFill="1" applyBorder="1" applyAlignment="1">
      <alignment vertical="center"/>
    </xf>
    <xf numFmtId="0" fontId="5" fillId="13" borderId="59" xfId="5" applyFont="1" applyFill="1" applyBorder="1" applyAlignment="1">
      <alignment horizontal="left" vertical="center" wrapText="1"/>
    </xf>
    <xf numFmtId="0" fontId="5" fillId="13" borderId="20" xfId="5" applyFont="1" applyFill="1" applyBorder="1" applyAlignment="1">
      <alignment horizontal="left" vertical="center" wrapText="1"/>
    </xf>
    <xf numFmtId="38" fontId="5" fillId="15" borderId="7" xfId="3" applyNumberFormat="1" applyFont="1" applyFill="1" applyBorder="1" applyAlignment="1">
      <alignment vertical="center"/>
    </xf>
    <xf numFmtId="0" fontId="5" fillId="12" borderId="47" xfId="5" applyFont="1" applyFill="1" applyBorder="1" applyAlignment="1">
      <alignment horizontal="center" vertical="center"/>
    </xf>
    <xf numFmtId="0" fontId="5" fillId="12" borderId="65" xfId="5" applyFont="1" applyFill="1" applyBorder="1" applyAlignment="1">
      <alignment horizontal="center" vertical="center"/>
    </xf>
    <xf numFmtId="186" fontId="27" fillId="20" borderId="146" xfId="3" applyNumberFormat="1" applyFont="1" applyFill="1" applyBorder="1" applyAlignment="1">
      <alignment vertical="center"/>
    </xf>
    <xf numFmtId="186" fontId="5" fillId="20" borderId="146" xfId="3" applyNumberFormat="1" applyFont="1" applyFill="1" applyBorder="1" applyAlignment="1">
      <alignment vertical="center" shrinkToFit="1"/>
    </xf>
    <xf numFmtId="1" fontId="5" fillId="0" borderId="113" xfId="7" applyNumberFormat="1" applyFont="1" applyFill="1" applyBorder="1" applyAlignment="1">
      <alignment vertical="center" shrinkToFit="1"/>
    </xf>
    <xf numFmtId="181" fontId="51" fillId="0" borderId="0" xfId="5" applyNumberFormat="1" applyFont="1" applyFill="1" applyAlignment="1">
      <alignment vertical="center"/>
    </xf>
    <xf numFmtId="0" fontId="5" fillId="13" borderId="20" xfId="5" applyFont="1" applyFill="1" applyBorder="1" applyAlignment="1">
      <alignment horizontal="left" vertical="center" wrapText="1"/>
    </xf>
    <xf numFmtId="0" fontId="5" fillId="12" borderId="27" xfId="5" applyFont="1" applyFill="1" applyBorder="1" applyAlignment="1">
      <alignment vertical="center"/>
    </xf>
    <xf numFmtId="0" fontId="5" fillId="0" borderId="126" xfId="5" applyFont="1" applyFill="1" applyBorder="1" applyAlignment="1">
      <alignment vertical="center"/>
    </xf>
    <xf numFmtId="0" fontId="5" fillId="0" borderId="106" xfId="5" applyFont="1" applyFill="1" applyBorder="1" applyAlignment="1">
      <alignment vertical="center"/>
    </xf>
    <xf numFmtId="176" fontId="6" fillId="2" borderId="0" xfId="1" applyNumberFormat="1" applyFont="1" applyFill="1" applyAlignment="1">
      <alignment vertical="center" shrinkToFit="1"/>
    </xf>
    <xf numFmtId="176" fontId="6" fillId="2" borderId="0" xfId="1" quotePrefix="1" applyNumberFormat="1" applyFont="1" applyFill="1" applyAlignment="1">
      <alignment horizontal="right" vertical="center" shrinkToFit="1"/>
    </xf>
    <xf numFmtId="2" fontId="6" fillId="0" borderId="0" xfId="1" applyNumberFormat="1" applyFont="1" applyFill="1" applyAlignment="1">
      <alignment vertical="center" shrinkToFit="1"/>
    </xf>
    <xf numFmtId="2" fontId="5" fillId="0" borderId="0" xfId="1" applyNumberFormat="1" applyFont="1" applyFill="1" applyAlignment="1">
      <alignment vertical="center" shrinkToFit="1"/>
    </xf>
    <xf numFmtId="2" fontId="6" fillId="0" borderId="0" xfId="1" quotePrefix="1" applyNumberFormat="1" applyFont="1" applyFill="1" applyAlignment="1">
      <alignment horizontal="left" vertical="center" shrinkToFit="1"/>
    </xf>
    <xf numFmtId="178" fontId="6" fillId="0" borderId="0" xfId="1" applyNumberFormat="1" applyFont="1" applyFill="1" applyAlignment="1">
      <alignment vertical="center" shrinkToFit="1"/>
    </xf>
    <xf numFmtId="1" fontId="24" fillId="46" borderId="38" xfId="0" applyNumberFormat="1" applyFont="1" applyFill="1" applyBorder="1" applyAlignment="1" applyProtection="1">
      <alignment horizontal="left" vertical="center" indent="1"/>
    </xf>
    <xf numFmtId="0" fontId="5" fillId="46" borderId="148" xfId="5" applyFont="1" applyFill="1" applyBorder="1" applyAlignment="1">
      <alignment vertical="center"/>
    </xf>
    <xf numFmtId="0" fontId="31" fillId="0" borderId="0" xfId="0" applyFont="1" applyAlignment="1">
      <alignment vertical="top"/>
    </xf>
    <xf numFmtId="1" fontId="5" fillId="23" borderId="13" xfId="5" applyNumberFormat="1" applyFont="1" applyFill="1" applyBorder="1" applyAlignment="1">
      <alignment vertical="center" shrinkToFit="1"/>
    </xf>
    <xf numFmtId="0" fontId="45" fillId="0" borderId="0" xfId="0" applyFont="1" applyFill="1">
      <alignment vertical="center"/>
    </xf>
    <xf numFmtId="186" fontId="5" fillId="0" borderId="66" xfId="5" applyNumberFormat="1" applyFont="1" applyFill="1" applyBorder="1" applyAlignment="1">
      <alignment vertical="center" shrinkToFit="1"/>
    </xf>
    <xf numFmtId="186" fontId="5" fillId="0" borderId="36" xfId="5" applyNumberFormat="1" applyFont="1" applyFill="1" applyBorder="1" applyAlignment="1">
      <alignment vertical="center" shrinkToFit="1"/>
    </xf>
    <xf numFmtId="186" fontId="5" fillId="0" borderId="53" xfId="5" applyNumberFormat="1" applyFont="1" applyFill="1" applyBorder="1" applyAlignment="1">
      <alignment vertical="center" shrinkToFit="1"/>
    </xf>
    <xf numFmtId="186" fontId="5" fillId="0" borderId="67" xfId="5" quotePrefix="1" applyNumberFormat="1" applyFont="1" applyFill="1" applyBorder="1" applyAlignment="1">
      <alignment vertical="center" shrinkToFit="1"/>
    </xf>
    <xf numFmtId="186" fontId="5" fillId="10" borderId="6" xfId="5" applyNumberFormat="1" applyFont="1" applyFill="1" applyBorder="1" applyAlignment="1">
      <alignment vertical="center" shrinkToFit="1"/>
    </xf>
    <xf numFmtId="186" fontId="5" fillId="10" borderId="40" xfId="5" applyNumberFormat="1" applyFont="1" applyFill="1" applyBorder="1" applyAlignment="1">
      <alignment vertical="center" shrinkToFit="1"/>
    </xf>
    <xf numFmtId="186" fontId="5" fillId="0" borderId="70" xfId="5" applyNumberFormat="1" applyFont="1" applyFill="1" applyBorder="1" applyAlignment="1">
      <alignment vertical="center" shrinkToFit="1"/>
    </xf>
    <xf numFmtId="186" fontId="5" fillId="10" borderId="72" xfId="5" applyNumberFormat="1" applyFont="1" applyFill="1" applyBorder="1" applyAlignment="1">
      <alignment vertical="center" shrinkToFit="1"/>
    </xf>
    <xf numFmtId="186" fontId="5" fillId="0" borderId="67" xfId="5" applyNumberFormat="1" applyFont="1" applyFill="1" applyBorder="1" applyAlignment="1">
      <alignment vertical="center" shrinkToFit="1"/>
    </xf>
    <xf numFmtId="186" fontId="5" fillId="0" borderId="72" xfId="5" applyNumberFormat="1" applyFont="1" applyFill="1" applyBorder="1" applyAlignment="1">
      <alignment vertical="center" shrinkToFit="1"/>
    </xf>
    <xf numFmtId="186" fontId="5" fillId="0" borderId="22" xfId="5" applyNumberFormat="1" applyFont="1" applyFill="1" applyBorder="1" applyAlignment="1">
      <alignment vertical="center" shrinkToFit="1"/>
    </xf>
    <xf numFmtId="186" fontId="5" fillId="0" borderId="73" xfId="5" applyNumberFormat="1" applyFont="1" applyFill="1" applyBorder="1" applyAlignment="1">
      <alignment vertical="center" shrinkToFit="1"/>
    </xf>
    <xf numFmtId="0" fontId="5" fillId="0" borderId="113" xfId="0" applyNumberFormat="1" applyFont="1" applyFill="1" applyBorder="1" applyAlignment="1">
      <alignment vertical="center"/>
    </xf>
    <xf numFmtId="186" fontId="5" fillId="0" borderId="13" xfId="5" applyNumberFormat="1" applyFont="1" applyFill="1" applyBorder="1" applyAlignment="1">
      <alignment vertical="center" shrinkToFit="1"/>
    </xf>
    <xf numFmtId="1" fontId="5" fillId="0" borderId="113" xfId="0" applyNumberFormat="1" applyFont="1" applyFill="1" applyBorder="1" applyAlignment="1" applyProtection="1">
      <alignment vertical="center" shrinkToFit="1"/>
      <protection locked="0"/>
    </xf>
    <xf numFmtId="2" fontId="5" fillId="0" borderId="113" xfId="0" applyNumberFormat="1" applyFont="1" applyFill="1" applyBorder="1" applyAlignment="1" applyProtection="1">
      <alignment vertical="center" shrinkToFit="1"/>
      <protection locked="0"/>
    </xf>
    <xf numFmtId="189" fontId="5" fillId="10" borderId="113" xfId="0" applyNumberFormat="1" applyFont="1" applyFill="1" applyBorder="1" applyAlignment="1">
      <alignment vertical="center" shrinkToFit="1"/>
    </xf>
    <xf numFmtId="0" fontId="5" fillId="0" borderId="0" xfId="0" applyNumberFormat="1" applyFont="1" applyFill="1" applyAlignment="1">
      <alignment vertical="center"/>
    </xf>
    <xf numFmtId="182" fontId="5" fillId="0" borderId="113" xfId="0" applyNumberFormat="1" applyFont="1" applyFill="1" applyBorder="1" applyAlignment="1" applyProtection="1">
      <alignment vertical="center" shrinkToFit="1"/>
      <protection locked="0"/>
    </xf>
    <xf numFmtId="182" fontId="5" fillId="0" borderId="113" xfId="0" applyNumberFormat="1" applyFont="1" applyFill="1" applyBorder="1" applyAlignment="1">
      <alignment vertical="center" shrinkToFit="1"/>
    </xf>
    <xf numFmtId="1" fontId="5" fillId="10" borderId="113" xfId="0" applyNumberFormat="1" applyFont="1" applyFill="1" applyBorder="1" applyAlignment="1" applyProtection="1">
      <alignment vertical="center" shrinkToFit="1"/>
      <protection locked="0"/>
    </xf>
    <xf numFmtId="1" fontId="5" fillId="48" borderId="113" xfId="0" applyNumberFormat="1" applyFont="1" applyFill="1" applyBorder="1" applyAlignment="1" applyProtection="1">
      <alignment vertical="center" shrinkToFit="1"/>
      <protection locked="0"/>
    </xf>
    <xf numFmtId="1" fontId="5" fillId="48" borderId="113" xfId="0" applyNumberFormat="1" applyFont="1" applyFill="1" applyBorder="1" applyAlignment="1">
      <alignment vertical="center" shrinkToFit="1"/>
    </xf>
    <xf numFmtId="0" fontId="5" fillId="0" borderId="0" xfId="0" applyNumberFormat="1" applyFont="1" applyFill="1" applyBorder="1" applyAlignment="1">
      <alignment vertical="center"/>
    </xf>
    <xf numFmtId="2" fontId="5" fillId="48" borderId="113" xfId="0" applyNumberFormat="1" applyFont="1" applyFill="1" applyBorder="1" applyAlignment="1" applyProtection="1">
      <alignment vertical="center" shrinkToFit="1"/>
      <protection locked="0"/>
    </xf>
    <xf numFmtId="182" fontId="5" fillId="48" borderId="113" xfId="0" applyNumberFormat="1" applyFont="1" applyFill="1" applyBorder="1" applyAlignment="1">
      <alignment vertical="center" shrinkToFit="1"/>
    </xf>
    <xf numFmtId="2" fontId="5" fillId="48" borderId="113" xfId="0" applyNumberFormat="1" applyFont="1" applyFill="1" applyBorder="1" applyAlignment="1">
      <alignment vertical="center" shrinkToFit="1"/>
    </xf>
    <xf numFmtId="0" fontId="5" fillId="10" borderId="113" xfId="0" applyNumberFormat="1" applyFont="1" applyFill="1" applyBorder="1" applyAlignment="1">
      <alignment vertical="center"/>
    </xf>
    <xf numFmtId="182" fontId="5" fillId="10" borderId="113" xfId="0" applyNumberFormat="1" applyFont="1" applyFill="1" applyBorder="1" applyAlignment="1" applyProtection="1">
      <alignment vertical="center" shrinkToFit="1"/>
      <protection locked="0"/>
    </xf>
    <xf numFmtId="2" fontId="5" fillId="0" borderId="113" xfId="0" applyNumberFormat="1" applyFont="1" applyFill="1" applyBorder="1" applyAlignment="1">
      <alignment vertical="center" shrinkToFit="1"/>
    </xf>
    <xf numFmtId="1" fontId="5" fillId="0" borderId="113" xfId="0" applyNumberFormat="1" applyFont="1" applyFill="1" applyBorder="1" applyAlignment="1" applyProtection="1">
      <alignment horizontal="center" vertical="center" shrinkToFit="1"/>
      <protection locked="0"/>
    </xf>
    <xf numFmtId="189" fontId="5" fillId="10" borderId="113" xfId="0" applyNumberFormat="1" applyFont="1" applyFill="1" applyBorder="1" applyAlignment="1" applyProtection="1">
      <alignment vertical="center" shrinkToFit="1"/>
      <protection locked="0"/>
    </xf>
    <xf numFmtId="186" fontId="5" fillId="10" borderId="113" xfId="0" applyNumberFormat="1" applyFont="1" applyFill="1" applyBorder="1" applyAlignment="1" applyProtection="1">
      <alignment vertical="center" shrinkToFit="1"/>
      <protection locked="0"/>
    </xf>
    <xf numFmtId="186" fontId="17" fillId="0" borderId="147" xfId="0" applyNumberFormat="1" applyFont="1" applyFill="1" applyBorder="1" applyAlignment="1">
      <alignment vertical="center" shrinkToFit="1"/>
    </xf>
    <xf numFmtId="2" fontId="5" fillId="0" borderId="0" xfId="0" applyNumberFormat="1" applyFont="1" applyFill="1" applyBorder="1" applyAlignment="1" applyProtection="1">
      <alignment vertical="center"/>
      <protection locked="0"/>
    </xf>
    <xf numFmtId="1" fontId="5" fillId="0" borderId="107" xfId="0" applyNumberFormat="1" applyFont="1" applyFill="1" applyBorder="1" applyAlignment="1">
      <alignment vertical="center" shrinkToFit="1"/>
    </xf>
    <xf numFmtId="1" fontId="5" fillId="48" borderId="107" xfId="0" applyNumberFormat="1" applyFont="1" applyFill="1" applyBorder="1" applyAlignment="1">
      <alignment vertical="center" shrinkToFit="1"/>
    </xf>
    <xf numFmtId="182" fontId="5" fillId="48" borderId="107" xfId="0" applyNumberFormat="1" applyFont="1" applyFill="1" applyBorder="1" applyAlignment="1">
      <alignment vertical="center" shrinkToFit="1"/>
    </xf>
    <xf numFmtId="1" fontId="5" fillId="10" borderId="107" xfId="0" applyNumberFormat="1" applyFont="1" applyFill="1" applyBorder="1" applyAlignment="1">
      <alignment vertical="center" shrinkToFit="1"/>
    </xf>
    <xf numFmtId="1" fontId="5" fillId="48" borderId="107" xfId="0" applyNumberFormat="1" applyFont="1" applyFill="1" applyBorder="1" applyAlignment="1" applyProtection="1">
      <alignment vertical="center" shrinkToFit="1"/>
      <protection locked="0"/>
    </xf>
    <xf numFmtId="1" fontId="5" fillId="10" borderId="107" xfId="0" applyNumberFormat="1" applyFont="1" applyFill="1" applyBorder="1" applyAlignment="1" applyProtection="1">
      <alignment vertical="center" shrinkToFit="1"/>
      <protection locked="0"/>
    </xf>
    <xf numFmtId="1" fontId="5" fillId="0" borderId="107" xfId="0" applyNumberFormat="1" applyFont="1" applyFill="1" applyBorder="1" applyAlignment="1" applyProtection="1">
      <alignment vertical="center" shrinkToFit="1"/>
      <protection locked="0"/>
    </xf>
    <xf numFmtId="189" fontId="5" fillId="10" borderId="107" xfId="0" applyNumberFormat="1" applyFont="1" applyFill="1" applyBorder="1" applyAlignment="1" applyProtection="1">
      <alignment vertical="center" shrinkToFit="1"/>
      <protection locked="0"/>
    </xf>
    <xf numFmtId="2" fontId="5" fillId="0" borderId="107" xfId="0" applyNumberFormat="1" applyFont="1" applyFill="1" applyBorder="1" applyAlignment="1">
      <alignment vertical="center" shrinkToFit="1"/>
    </xf>
    <xf numFmtId="0" fontId="4" fillId="0" borderId="106" xfId="0" applyFont="1" applyFill="1" applyBorder="1">
      <alignment vertical="center"/>
    </xf>
    <xf numFmtId="0" fontId="5" fillId="0" borderId="65" xfId="5" applyFont="1" applyFill="1" applyBorder="1" applyAlignment="1">
      <alignment vertical="center"/>
    </xf>
    <xf numFmtId="0" fontId="4" fillId="0" borderId="76" xfId="0" applyFont="1" applyFill="1" applyBorder="1">
      <alignment vertical="center"/>
    </xf>
    <xf numFmtId="0" fontId="5" fillId="0" borderId="76" xfId="5" applyFont="1" applyFill="1" applyBorder="1" applyAlignment="1">
      <alignment vertical="center"/>
    </xf>
    <xf numFmtId="0" fontId="5" fillId="0" borderId="47" xfId="5" applyFont="1" applyFill="1" applyBorder="1" applyAlignment="1">
      <alignment vertical="center"/>
    </xf>
    <xf numFmtId="1" fontId="6" fillId="18" borderId="38" xfId="3" applyNumberFormat="1" applyFont="1" applyFill="1" applyBorder="1" applyAlignment="1">
      <alignment vertical="center" shrinkToFit="1"/>
    </xf>
    <xf numFmtId="1" fontId="6" fillId="18" borderId="11" xfId="3" applyNumberFormat="1" applyFont="1" applyFill="1" applyBorder="1" applyAlignment="1">
      <alignment vertical="center" shrinkToFit="1"/>
    </xf>
    <xf numFmtId="1" fontId="6" fillId="18" borderId="12" xfId="3" applyNumberFormat="1" applyFont="1" applyFill="1" applyBorder="1" applyAlignment="1">
      <alignment vertical="center" shrinkToFit="1"/>
    </xf>
    <xf numFmtId="186" fontId="5" fillId="20" borderId="101" xfId="3" applyNumberFormat="1" applyFont="1" applyFill="1" applyBorder="1" applyAlignment="1">
      <alignment vertical="center" shrinkToFit="1"/>
    </xf>
    <xf numFmtId="186" fontId="5" fillId="20" borderId="83" xfId="3" applyNumberFormat="1" applyFont="1" applyFill="1" applyBorder="1" applyAlignment="1">
      <alignment vertical="center" shrinkToFit="1"/>
    </xf>
    <xf numFmtId="186" fontId="5" fillId="44" borderId="101" xfId="3" applyNumberFormat="1" applyFont="1" applyFill="1" applyBorder="1" applyAlignment="1">
      <alignment vertical="center" shrinkToFit="1"/>
    </xf>
    <xf numFmtId="186" fontId="5" fillId="44" borderId="83" xfId="3" applyNumberFormat="1" applyFont="1" applyFill="1" applyBorder="1" applyAlignment="1">
      <alignment vertical="center" shrinkToFit="1"/>
    </xf>
    <xf numFmtId="186" fontId="6" fillId="26" borderId="11" xfId="3" applyNumberFormat="1" applyFont="1" applyFill="1" applyBorder="1" applyAlignment="1">
      <alignment vertical="center" shrinkToFit="1"/>
    </xf>
    <xf numFmtId="186" fontId="6" fillId="26" borderId="12" xfId="3" applyNumberFormat="1" applyFont="1" applyFill="1" applyBorder="1" applyAlignment="1">
      <alignment vertical="center" shrinkToFit="1"/>
    </xf>
    <xf numFmtId="186" fontId="6" fillId="24" borderId="0" xfId="3" applyNumberFormat="1" applyFont="1" applyFill="1" applyBorder="1" applyAlignment="1">
      <alignment vertical="center" shrinkToFit="1"/>
    </xf>
    <xf numFmtId="186" fontId="6" fillId="24" borderId="21" xfId="3" applyNumberFormat="1" applyFont="1" applyFill="1" applyBorder="1" applyAlignment="1">
      <alignment vertical="center" shrinkToFit="1"/>
    </xf>
    <xf numFmtId="186" fontId="5" fillId="20" borderId="150" xfId="3" applyNumberFormat="1" applyFont="1" applyFill="1" applyBorder="1" applyAlignment="1">
      <alignment vertical="center" shrinkToFit="1"/>
    </xf>
    <xf numFmtId="186" fontId="5" fillId="20" borderId="151" xfId="3" applyNumberFormat="1" applyFont="1" applyFill="1" applyBorder="1" applyAlignment="1">
      <alignment vertical="center" shrinkToFit="1"/>
    </xf>
    <xf numFmtId="186" fontId="6" fillId="24" borderId="101" xfId="3" applyNumberFormat="1" applyFont="1" applyFill="1" applyBorder="1" applyAlignment="1">
      <alignment vertical="center" shrinkToFit="1"/>
    </xf>
    <xf numFmtId="186" fontId="6" fillId="24" borderId="83" xfId="3" applyNumberFormat="1" applyFont="1" applyFill="1" applyBorder="1" applyAlignment="1">
      <alignment vertical="center" shrinkToFit="1"/>
    </xf>
    <xf numFmtId="186" fontId="5" fillId="24" borderId="102" xfId="3" applyNumberFormat="1" applyFont="1" applyFill="1" applyBorder="1" applyAlignment="1">
      <alignment vertical="center" shrinkToFit="1"/>
    </xf>
    <xf numFmtId="186" fontId="5" fillId="24" borderId="86" xfId="3" applyNumberFormat="1" applyFont="1" applyFill="1" applyBorder="1" applyAlignment="1">
      <alignment vertical="center" shrinkToFit="1"/>
    </xf>
    <xf numFmtId="186" fontId="6" fillId="15" borderId="4" xfId="3" applyNumberFormat="1" applyFont="1" applyFill="1" applyBorder="1" applyAlignment="1">
      <alignment vertical="center" shrinkToFit="1"/>
    </xf>
    <xf numFmtId="186" fontId="6" fillId="15" borderId="5" xfId="3" applyNumberFormat="1" applyFont="1" applyFill="1" applyBorder="1" applyAlignment="1">
      <alignment vertical="center" shrinkToFit="1"/>
    </xf>
    <xf numFmtId="186" fontId="5" fillId="10" borderId="11" xfId="3" applyNumberFormat="1" applyFont="1" applyFill="1" applyBorder="1" applyAlignment="1">
      <alignment vertical="center" shrinkToFit="1"/>
    </xf>
    <xf numFmtId="186" fontId="5" fillId="10" borderId="12" xfId="3" applyNumberFormat="1" applyFont="1" applyFill="1" applyBorder="1" applyAlignment="1">
      <alignment vertical="center" shrinkToFit="1"/>
    </xf>
    <xf numFmtId="186" fontId="5" fillId="31" borderId="11" xfId="3" applyNumberFormat="1" applyFont="1" applyFill="1" applyBorder="1" applyAlignment="1">
      <alignment vertical="center" shrinkToFit="1"/>
    </xf>
    <xf numFmtId="186" fontId="5" fillId="31" borderId="12" xfId="3" applyNumberFormat="1" applyFont="1" applyFill="1" applyBorder="1" applyAlignment="1">
      <alignment vertical="center" shrinkToFit="1"/>
    </xf>
    <xf numFmtId="186" fontId="5" fillId="32" borderId="11" xfId="3" applyNumberFormat="1" applyFont="1" applyFill="1" applyBorder="1" applyAlignment="1">
      <alignment vertical="center" shrinkToFit="1"/>
    </xf>
    <xf numFmtId="186" fontId="5" fillId="32" borderId="12" xfId="3" applyNumberFormat="1" applyFont="1" applyFill="1" applyBorder="1" applyAlignment="1">
      <alignment vertical="center" shrinkToFit="1"/>
    </xf>
    <xf numFmtId="186" fontId="5" fillId="33" borderId="76" xfId="3" applyNumberFormat="1" applyFont="1" applyFill="1" applyBorder="1" applyAlignment="1">
      <alignment vertical="center" shrinkToFit="1"/>
    </xf>
    <xf numFmtId="186" fontId="5" fillId="33" borderId="47" xfId="3" applyNumberFormat="1" applyFont="1" applyFill="1" applyBorder="1" applyAlignment="1">
      <alignment vertical="center" shrinkToFit="1"/>
    </xf>
    <xf numFmtId="186" fontId="5" fillId="34" borderId="0" xfId="3" applyNumberFormat="1" applyFont="1" applyFill="1" applyBorder="1" applyAlignment="1">
      <alignment vertical="center" shrinkToFit="1"/>
    </xf>
    <xf numFmtId="186" fontId="5" fillId="34" borderId="21" xfId="3" applyNumberFormat="1" applyFont="1" applyFill="1" applyBorder="1" applyAlignment="1">
      <alignment vertical="center" shrinkToFit="1"/>
    </xf>
    <xf numFmtId="186" fontId="6" fillId="37" borderId="4" xfId="3" applyNumberFormat="1" applyFont="1" applyFill="1" applyBorder="1" applyAlignment="1">
      <alignment vertical="center" shrinkToFit="1"/>
    </xf>
    <xf numFmtId="186" fontId="6" fillId="37" borderId="5" xfId="3" applyNumberFormat="1" applyFont="1" applyFill="1" applyBorder="1" applyAlignment="1">
      <alignment vertical="center" shrinkToFit="1"/>
    </xf>
    <xf numFmtId="186" fontId="5" fillId="14" borderId="78" xfId="3" applyNumberFormat="1" applyFont="1" applyFill="1" applyBorder="1" applyAlignment="1">
      <alignment vertical="center" shrinkToFit="1"/>
    </xf>
    <xf numFmtId="186" fontId="5" fillId="14" borderId="43" xfId="3" applyNumberFormat="1" applyFont="1" applyFill="1" applyBorder="1" applyAlignment="1">
      <alignment vertical="center" shrinkToFit="1"/>
    </xf>
    <xf numFmtId="186" fontId="6" fillId="41" borderId="4" xfId="3" applyNumberFormat="1" applyFont="1" applyFill="1" applyBorder="1" applyAlignment="1">
      <alignment vertical="center" shrinkToFit="1"/>
    </xf>
    <xf numFmtId="186" fontId="6" fillId="41" borderId="5" xfId="3" applyNumberFormat="1" applyFont="1" applyFill="1" applyBorder="1" applyAlignment="1">
      <alignment vertical="center" shrinkToFit="1"/>
    </xf>
    <xf numFmtId="186" fontId="6" fillId="28" borderId="76" xfId="3" applyNumberFormat="1" applyFont="1" applyFill="1" applyBorder="1" applyAlignment="1">
      <alignment vertical="center" shrinkToFit="1"/>
    </xf>
    <xf numFmtId="186" fontId="6" fillId="28" borderId="47" xfId="3" applyNumberFormat="1" applyFont="1" applyFill="1" applyBorder="1" applyAlignment="1">
      <alignment vertical="center" shrinkToFit="1"/>
    </xf>
    <xf numFmtId="186" fontId="5" fillId="13" borderId="76" xfId="3" applyNumberFormat="1" applyFont="1" applyFill="1" applyBorder="1" applyAlignment="1">
      <alignment vertical="center" shrinkToFit="1"/>
    </xf>
    <xf numFmtId="186" fontId="5" fillId="13" borderId="47" xfId="3" applyNumberFormat="1" applyFont="1" applyFill="1" applyBorder="1" applyAlignment="1">
      <alignment vertical="center" shrinkToFit="1"/>
    </xf>
    <xf numFmtId="186" fontId="5" fillId="42" borderId="78" xfId="3" applyNumberFormat="1" applyFont="1" applyFill="1" applyBorder="1" applyAlignment="1">
      <alignment vertical="center" shrinkToFit="1"/>
    </xf>
    <xf numFmtId="186" fontId="5" fillId="42" borderId="43" xfId="3" applyNumberFormat="1" applyFont="1" applyFill="1" applyBorder="1" applyAlignment="1">
      <alignment vertical="center" shrinkToFit="1"/>
    </xf>
    <xf numFmtId="186" fontId="5" fillId="42" borderId="105" xfId="3" applyNumberFormat="1" applyFont="1" applyFill="1" applyBorder="1" applyAlignment="1">
      <alignment vertical="center" shrinkToFit="1"/>
    </xf>
    <xf numFmtId="186" fontId="5" fillId="42" borderId="59" xfId="3" applyNumberFormat="1" applyFont="1" applyFill="1" applyBorder="1" applyAlignment="1">
      <alignment vertical="center" shrinkToFit="1"/>
    </xf>
    <xf numFmtId="187" fontId="5" fillId="12" borderId="11" xfId="5" applyNumberFormat="1" applyFont="1" applyFill="1" applyBorder="1" applyAlignment="1">
      <alignment horizontal="center" vertical="center" shrinkToFit="1"/>
    </xf>
    <xf numFmtId="187" fontId="5" fillId="12" borderId="12" xfId="5" applyNumberFormat="1" applyFont="1" applyFill="1" applyBorder="1" applyAlignment="1">
      <alignment horizontal="center" vertical="center" shrinkToFit="1"/>
    </xf>
    <xf numFmtId="188" fontId="5" fillId="12" borderId="11" xfId="5" applyNumberFormat="1" applyFont="1" applyFill="1" applyBorder="1" applyAlignment="1">
      <alignment horizontal="center" vertical="center" shrinkToFit="1"/>
    </xf>
    <xf numFmtId="188" fontId="5" fillId="12" borderId="12" xfId="5" applyNumberFormat="1" applyFont="1" applyFill="1" applyBorder="1" applyAlignment="1">
      <alignment horizontal="center" vertical="center" shrinkToFit="1"/>
    </xf>
    <xf numFmtId="1" fontId="5" fillId="20" borderId="101" xfId="3" applyNumberFormat="1" applyFont="1" applyFill="1" applyBorder="1" applyAlignment="1">
      <alignment vertical="center" shrinkToFit="1"/>
    </xf>
    <xf numFmtId="1" fontId="5" fillId="20" borderId="83" xfId="3" applyNumberFormat="1" applyFont="1" applyFill="1" applyBorder="1" applyAlignment="1">
      <alignment vertical="center" shrinkToFit="1"/>
    </xf>
    <xf numFmtId="1" fontId="6" fillId="26" borderId="11" xfId="3" applyNumberFormat="1" applyFont="1" applyFill="1" applyBorder="1" applyAlignment="1">
      <alignment vertical="center" shrinkToFit="1"/>
    </xf>
    <xf numFmtId="1" fontId="6" fillId="26" borderId="12" xfId="3" applyNumberFormat="1" applyFont="1" applyFill="1" applyBorder="1" applyAlignment="1">
      <alignment vertical="center" shrinkToFit="1"/>
    </xf>
    <xf numFmtId="38" fontId="6" fillId="26" borderId="11" xfId="3" applyNumberFormat="1" applyFont="1" applyFill="1" applyBorder="1" applyAlignment="1">
      <alignment vertical="center" shrinkToFit="1"/>
    </xf>
    <xf numFmtId="38" fontId="6" fillId="26" borderId="12" xfId="3" applyNumberFormat="1" applyFont="1" applyFill="1" applyBorder="1" applyAlignment="1">
      <alignment vertical="center" shrinkToFit="1"/>
    </xf>
    <xf numFmtId="1" fontId="6" fillId="24" borderId="0" xfId="3" applyNumberFormat="1" applyFont="1" applyFill="1" applyBorder="1" applyAlignment="1">
      <alignment vertical="center" shrinkToFit="1"/>
    </xf>
    <xf numFmtId="1" fontId="6" fillId="24" borderId="21" xfId="3" applyNumberFormat="1" applyFont="1" applyFill="1" applyBorder="1" applyAlignment="1">
      <alignment vertical="center" shrinkToFit="1"/>
    </xf>
    <xf numFmtId="38" fontId="5" fillId="20" borderId="101" xfId="3" applyNumberFormat="1" applyFont="1" applyFill="1" applyBorder="1" applyAlignment="1">
      <alignment vertical="center" shrinkToFit="1"/>
    </xf>
    <xf numFmtId="38" fontId="5" fillId="20" borderId="83" xfId="3" applyNumberFormat="1" applyFont="1" applyFill="1" applyBorder="1" applyAlignment="1">
      <alignment vertical="center" shrinkToFit="1"/>
    </xf>
    <xf numFmtId="38" fontId="5" fillId="45" borderId="101" xfId="3" applyNumberFormat="1" applyFont="1" applyFill="1" applyBorder="1" applyAlignment="1">
      <alignment vertical="center" shrinkToFit="1"/>
    </xf>
    <xf numFmtId="38" fontId="5" fillId="45" borderId="83" xfId="3" applyNumberFormat="1" applyFont="1" applyFill="1" applyBorder="1" applyAlignment="1">
      <alignment vertical="center" shrinkToFit="1"/>
    </xf>
    <xf numFmtId="38" fontId="6" fillId="24" borderId="101" xfId="3" applyNumberFormat="1" applyFont="1" applyFill="1" applyBorder="1" applyAlignment="1">
      <alignment vertical="center" shrinkToFit="1"/>
    </xf>
    <xf numFmtId="38" fontId="6" fillId="24" borderId="83" xfId="3" applyNumberFormat="1" applyFont="1" applyFill="1" applyBorder="1" applyAlignment="1">
      <alignment vertical="center" shrinkToFit="1"/>
    </xf>
    <xf numFmtId="38" fontId="6" fillId="24" borderId="102" xfId="3" applyNumberFormat="1" applyFont="1" applyFill="1" applyBorder="1" applyAlignment="1">
      <alignment vertical="center" shrinkToFit="1"/>
    </xf>
    <xf numFmtId="38" fontId="6" fillId="24" borderId="86" xfId="3" applyNumberFormat="1" applyFont="1" applyFill="1" applyBorder="1" applyAlignment="1">
      <alignment vertical="center" shrinkToFit="1"/>
    </xf>
    <xf numFmtId="38" fontId="6" fillId="15" borderId="4" xfId="3" applyNumberFormat="1" applyFont="1" applyFill="1" applyBorder="1" applyAlignment="1">
      <alignment vertical="center" shrinkToFit="1"/>
    </xf>
    <xf numFmtId="38" fontId="6" fillId="15" borderId="5" xfId="3" applyNumberFormat="1" applyFont="1" applyFill="1" applyBorder="1" applyAlignment="1">
      <alignment vertical="center" shrinkToFit="1"/>
    </xf>
    <xf numFmtId="38" fontId="5" fillId="10" borderId="11" xfId="3" applyNumberFormat="1" applyFont="1" applyFill="1" applyBorder="1" applyAlignment="1">
      <alignment vertical="center" shrinkToFit="1"/>
    </xf>
    <xf numFmtId="38" fontId="5" fillId="10" borderId="12" xfId="3" applyNumberFormat="1" applyFont="1" applyFill="1" applyBorder="1" applyAlignment="1">
      <alignment vertical="center" shrinkToFit="1"/>
    </xf>
    <xf numFmtId="38" fontId="5" fillId="14" borderId="78" xfId="3" applyNumberFormat="1" applyFont="1" applyFill="1" applyBorder="1" applyAlignment="1">
      <alignment vertical="center" shrinkToFit="1"/>
    </xf>
    <xf numFmtId="38" fontId="5" fillId="14" borderId="43" xfId="3" applyNumberFormat="1" applyFont="1" applyFill="1" applyBorder="1" applyAlignment="1">
      <alignment vertical="center" shrinkToFit="1"/>
    </xf>
    <xf numFmtId="38" fontId="5" fillId="31" borderId="76" xfId="3" applyNumberFormat="1" applyFont="1" applyFill="1" applyBorder="1" applyAlignment="1">
      <alignment vertical="center" shrinkToFit="1"/>
    </xf>
    <xf numFmtId="38" fontId="5" fillId="31" borderId="47" xfId="3" applyNumberFormat="1" applyFont="1" applyFill="1" applyBorder="1" applyAlignment="1">
      <alignment vertical="center" shrinkToFit="1"/>
    </xf>
    <xf numFmtId="38" fontId="5" fillId="32" borderId="11" xfId="3" applyNumberFormat="1" applyFont="1" applyFill="1" applyBorder="1" applyAlignment="1">
      <alignment vertical="center" shrinkToFit="1"/>
    </xf>
    <xf numFmtId="38" fontId="5" fillId="32" borderId="12" xfId="3" applyNumberFormat="1" applyFont="1" applyFill="1" applyBorder="1" applyAlignment="1">
      <alignment vertical="center" shrinkToFit="1"/>
    </xf>
    <xf numFmtId="38" fontId="5" fillId="33" borderId="76" xfId="3" applyNumberFormat="1" applyFont="1" applyFill="1" applyBorder="1" applyAlignment="1">
      <alignment vertical="center" shrinkToFit="1"/>
    </xf>
    <xf numFmtId="38" fontId="5" fillId="33" borderId="47" xfId="3" applyNumberFormat="1" applyFont="1" applyFill="1" applyBorder="1" applyAlignment="1">
      <alignment vertical="center" shrinkToFit="1"/>
    </xf>
    <xf numFmtId="38" fontId="5" fillId="34" borderId="0" xfId="3" applyNumberFormat="1" applyFont="1" applyFill="1" applyBorder="1" applyAlignment="1">
      <alignment vertical="center" shrinkToFit="1"/>
    </xf>
    <xf numFmtId="38" fontId="5" fillId="34" borderId="21" xfId="3" applyNumberFormat="1" applyFont="1" applyFill="1" applyBorder="1" applyAlignment="1">
      <alignment vertical="center" shrinkToFit="1"/>
    </xf>
    <xf numFmtId="38" fontId="6" fillId="37" borderId="4" xfId="3" applyNumberFormat="1" applyFont="1" applyFill="1" applyBorder="1" applyAlignment="1">
      <alignment vertical="center" shrinkToFit="1"/>
    </xf>
    <xf numFmtId="38" fontId="6" fillId="37" borderId="5" xfId="3" applyNumberFormat="1" applyFont="1" applyFill="1" applyBorder="1" applyAlignment="1">
      <alignment vertical="center" shrinkToFit="1"/>
    </xf>
    <xf numFmtId="38" fontId="6" fillId="41" borderId="4" xfId="3" applyNumberFormat="1" applyFont="1" applyFill="1" applyBorder="1" applyAlignment="1">
      <alignment vertical="center" shrinkToFit="1"/>
    </xf>
    <xf numFmtId="38" fontId="6" fillId="41" borderId="5" xfId="3" applyNumberFormat="1" applyFont="1" applyFill="1" applyBorder="1" applyAlignment="1">
      <alignment vertical="center" shrinkToFit="1"/>
    </xf>
    <xf numFmtId="38" fontId="6" fillId="28" borderId="76" xfId="3" applyNumberFormat="1" applyFont="1" applyFill="1" applyBorder="1" applyAlignment="1">
      <alignment vertical="center" shrinkToFit="1"/>
    </xf>
    <xf numFmtId="38" fontId="6" fillId="28" borderId="47" xfId="3" applyNumberFormat="1" applyFont="1" applyFill="1" applyBorder="1" applyAlignment="1">
      <alignment vertical="center" shrinkToFit="1"/>
    </xf>
    <xf numFmtId="38" fontId="5" fillId="13" borderId="76" xfId="3" applyNumberFormat="1" applyFont="1" applyFill="1" applyBorder="1" applyAlignment="1">
      <alignment vertical="center" shrinkToFit="1"/>
    </xf>
    <xf numFmtId="38" fontId="5" fillId="13" borderId="47" xfId="3" applyNumberFormat="1" applyFont="1" applyFill="1" applyBorder="1" applyAlignment="1">
      <alignment vertical="center" shrinkToFit="1"/>
    </xf>
    <xf numFmtId="38" fontId="5" fillId="42" borderId="78" xfId="3" applyNumberFormat="1" applyFont="1" applyFill="1" applyBorder="1" applyAlignment="1">
      <alignment vertical="center" shrinkToFit="1"/>
    </xf>
    <xf numFmtId="38" fontId="5" fillId="42" borderId="43" xfId="3" applyNumberFormat="1" applyFont="1" applyFill="1" applyBorder="1" applyAlignment="1">
      <alignment vertical="center" shrinkToFit="1"/>
    </xf>
    <xf numFmtId="38" fontId="5" fillId="42" borderId="105" xfId="3" applyNumberFormat="1" applyFont="1" applyFill="1" applyBorder="1" applyAlignment="1">
      <alignment vertical="center" shrinkToFit="1"/>
    </xf>
    <xf numFmtId="38" fontId="5" fillId="42" borderId="59" xfId="3" applyNumberFormat="1" applyFont="1" applyFill="1" applyBorder="1" applyAlignment="1">
      <alignment vertical="center" shrinkToFit="1"/>
    </xf>
    <xf numFmtId="1" fontId="5" fillId="0" borderId="108" xfId="0" applyNumberFormat="1" applyFont="1" applyFill="1" applyBorder="1" applyAlignment="1">
      <alignment vertical="center" shrinkToFit="1"/>
    </xf>
    <xf numFmtId="1" fontId="5" fillId="48" borderId="108" xfId="0" applyNumberFormat="1" applyFont="1" applyFill="1" applyBorder="1" applyAlignment="1">
      <alignment vertical="center" shrinkToFit="1"/>
    </xf>
    <xf numFmtId="182" fontId="5" fillId="48" borderId="108" xfId="0" applyNumberFormat="1" applyFont="1" applyFill="1" applyBorder="1" applyAlignment="1">
      <alignment vertical="center" shrinkToFit="1"/>
    </xf>
    <xf numFmtId="1" fontId="5" fillId="10" borderId="108" xfId="0" applyNumberFormat="1" applyFont="1" applyFill="1" applyBorder="1" applyAlignment="1">
      <alignment vertical="center" shrinkToFit="1"/>
    </xf>
    <xf numFmtId="1" fontId="5" fillId="48" borderId="108" xfId="0" applyNumberFormat="1" applyFont="1" applyFill="1" applyBorder="1" applyAlignment="1" applyProtection="1">
      <alignment vertical="center" shrinkToFit="1"/>
      <protection locked="0"/>
    </xf>
    <xf numFmtId="1" fontId="5" fillId="10" borderId="108" xfId="0" applyNumberFormat="1" applyFont="1" applyFill="1" applyBorder="1" applyAlignment="1" applyProtection="1">
      <alignment vertical="center" shrinkToFit="1"/>
      <protection locked="0"/>
    </xf>
    <xf numFmtId="1" fontId="5" fillId="0" borderId="108" xfId="0" applyNumberFormat="1" applyFont="1" applyFill="1" applyBorder="1" applyAlignment="1" applyProtection="1">
      <alignment vertical="center" shrinkToFit="1"/>
      <protection locked="0"/>
    </xf>
    <xf numFmtId="189" fontId="5" fillId="10" borderId="108" xfId="0" applyNumberFormat="1" applyFont="1" applyFill="1" applyBorder="1" applyAlignment="1" applyProtection="1">
      <alignment vertical="center" shrinkToFit="1"/>
      <protection locked="0"/>
    </xf>
    <xf numFmtId="2" fontId="5" fillId="0" borderId="108" xfId="0" applyNumberFormat="1" applyFont="1" applyFill="1" applyBorder="1" applyAlignment="1" applyProtection="1">
      <alignment vertical="center" shrinkToFit="1"/>
      <protection locked="0"/>
    </xf>
    <xf numFmtId="2" fontId="5" fillId="0" borderId="108" xfId="0" applyNumberFormat="1" applyFont="1" applyFill="1" applyBorder="1" applyAlignment="1">
      <alignment vertical="center" shrinkToFit="1"/>
    </xf>
    <xf numFmtId="186" fontId="5" fillId="20" borderId="87" xfId="3" applyNumberFormat="1" applyFont="1" applyFill="1" applyBorder="1" applyAlignment="1">
      <alignment horizontal="left" vertical="center"/>
    </xf>
    <xf numFmtId="186" fontId="5" fillId="44" borderId="87" xfId="3" applyNumberFormat="1" applyFont="1" applyFill="1" applyBorder="1" applyAlignment="1">
      <alignment horizontal="left" vertical="center"/>
    </xf>
    <xf numFmtId="186" fontId="6" fillId="26" borderId="38" xfId="3" applyNumberFormat="1" applyFont="1" applyFill="1" applyBorder="1" applyAlignment="1">
      <alignment horizontal="left" vertical="center"/>
    </xf>
    <xf numFmtId="186" fontId="6" fillId="24" borderId="30" xfId="3" applyNumberFormat="1" applyFont="1" applyFill="1" applyBorder="1" applyAlignment="1">
      <alignment horizontal="left" vertical="center"/>
    </xf>
    <xf numFmtId="186" fontId="5" fillId="20" borderId="149" xfId="3" applyNumberFormat="1" applyFont="1" applyFill="1" applyBorder="1" applyAlignment="1">
      <alignment horizontal="left" vertical="center"/>
    </xf>
    <xf numFmtId="186" fontId="6" fillId="24" borderId="87" xfId="3" applyNumberFormat="1" applyFont="1" applyFill="1" applyBorder="1" applyAlignment="1">
      <alignment horizontal="left" vertical="center"/>
    </xf>
    <xf numFmtId="186" fontId="5" fillId="24" borderId="84" xfId="3" applyNumberFormat="1" applyFont="1" applyFill="1" applyBorder="1" applyAlignment="1">
      <alignment horizontal="left" vertical="center"/>
    </xf>
    <xf numFmtId="186" fontId="6" fillId="15" borderId="7" xfId="3" applyNumberFormat="1" applyFont="1" applyFill="1" applyBorder="1" applyAlignment="1">
      <alignment horizontal="left" vertical="center"/>
    </xf>
    <xf numFmtId="186" fontId="5" fillId="10" borderId="38" xfId="3" applyNumberFormat="1" applyFont="1" applyFill="1" applyBorder="1" applyAlignment="1">
      <alignment horizontal="left" vertical="center"/>
    </xf>
    <xf numFmtId="186" fontId="5" fillId="31" borderId="38" xfId="3" applyNumberFormat="1" applyFont="1" applyFill="1" applyBorder="1" applyAlignment="1">
      <alignment horizontal="left" vertical="center"/>
    </xf>
    <xf numFmtId="186" fontId="5" fillId="32" borderId="38" xfId="3" applyNumberFormat="1" applyFont="1" applyFill="1" applyBorder="1" applyAlignment="1">
      <alignment horizontal="left" vertical="center"/>
    </xf>
    <xf numFmtId="186" fontId="5" fillId="33" borderId="41" xfId="3" applyNumberFormat="1" applyFont="1" applyFill="1" applyBorder="1" applyAlignment="1">
      <alignment horizontal="left" vertical="center"/>
    </xf>
    <xf numFmtId="186" fontId="5" fillId="34" borderId="30" xfId="3" applyNumberFormat="1" applyFont="1" applyFill="1" applyBorder="1" applyAlignment="1">
      <alignment horizontal="left" vertical="center"/>
    </xf>
    <xf numFmtId="186" fontId="6" fillId="37" borderId="7" xfId="3" applyNumberFormat="1" applyFont="1" applyFill="1" applyBorder="1" applyAlignment="1">
      <alignment horizontal="left" vertical="center"/>
    </xf>
    <xf numFmtId="186" fontId="5" fillId="14" borderId="57" xfId="3" applyNumberFormat="1" applyFont="1" applyFill="1" applyBorder="1" applyAlignment="1">
      <alignment horizontal="left" vertical="center"/>
    </xf>
    <xf numFmtId="186" fontId="6" fillId="41" borderId="7" xfId="3" applyNumberFormat="1" applyFont="1" applyFill="1" applyBorder="1" applyAlignment="1">
      <alignment horizontal="left" vertical="center"/>
    </xf>
    <xf numFmtId="186" fontId="6" fillId="28" borderId="41" xfId="3" applyNumberFormat="1" applyFont="1" applyFill="1" applyBorder="1" applyAlignment="1">
      <alignment horizontal="left" vertical="center"/>
    </xf>
    <xf numFmtId="186" fontId="5" fillId="13" borderId="41" xfId="3" applyNumberFormat="1" applyFont="1" applyFill="1" applyBorder="1" applyAlignment="1">
      <alignment horizontal="left" vertical="center"/>
    </xf>
    <xf numFmtId="186" fontId="5" fillId="42" borderId="57" xfId="3" applyNumberFormat="1" applyFont="1" applyFill="1" applyBorder="1" applyAlignment="1">
      <alignment horizontal="left" vertical="center"/>
    </xf>
    <xf numFmtId="186" fontId="5" fillId="42" borderId="58" xfId="3" applyNumberFormat="1" applyFont="1" applyFill="1" applyBorder="1" applyAlignment="1">
      <alignment horizontal="left" vertical="center"/>
    </xf>
    <xf numFmtId="181" fontId="5" fillId="0" borderId="0" xfId="5" applyNumberFormat="1" applyFont="1" applyFill="1" applyBorder="1" applyAlignment="1">
      <alignment horizontal="left" vertical="center"/>
    </xf>
    <xf numFmtId="187" fontId="5" fillId="12" borderId="38" xfId="5" applyNumberFormat="1" applyFont="1" applyFill="1" applyBorder="1" applyAlignment="1">
      <alignment horizontal="left" vertical="center"/>
    </xf>
    <xf numFmtId="188" fontId="5" fillId="12" borderId="38" xfId="5" applyNumberFormat="1" applyFont="1" applyFill="1" applyBorder="1" applyAlignment="1">
      <alignment horizontal="left" vertical="center"/>
    </xf>
    <xf numFmtId="1" fontId="6" fillId="18" borderId="38" xfId="3" applyNumberFormat="1" applyFont="1" applyFill="1" applyBorder="1" applyAlignment="1">
      <alignment horizontal="left" vertical="center"/>
    </xf>
    <xf numFmtId="1" fontId="5" fillId="20" borderId="87" xfId="3" applyNumberFormat="1" applyFont="1" applyFill="1" applyBorder="1" applyAlignment="1">
      <alignment horizontal="left" vertical="center"/>
    </xf>
    <xf numFmtId="1" fontId="6" fillId="26" borderId="38" xfId="3" applyNumberFormat="1" applyFont="1" applyFill="1" applyBorder="1" applyAlignment="1">
      <alignment horizontal="left" vertical="center"/>
    </xf>
    <xf numFmtId="38" fontId="6" fillId="26" borderId="38" xfId="3" applyNumberFormat="1" applyFont="1" applyFill="1" applyBorder="1" applyAlignment="1">
      <alignment horizontal="left" vertical="center"/>
    </xf>
    <xf numFmtId="1" fontId="6" fillId="24" borderId="30" xfId="3" applyNumberFormat="1" applyFont="1" applyFill="1" applyBorder="1" applyAlignment="1">
      <alignment horizontal="left" vertical="center"/>
    </xf>
    <xf numFmtId="38" fontId="5" fillId="20" borderId="87" xfId="3" applyNumberFormat="1" applyFont="1" applyFill="1" applyBorder="1" applyAlignment="1">
      <alignment horizontal="left" vertical="center"/>
    </xf>
    <xf numFmtId="38" fontId="5" fillId="45" borderId="87" xfId="3" applyNumberFormat="1" applyFont="1" applyFill="1" applyBorder="1" applyAlignment="1">
      <alignment horizontal="left" vertical="center"/>
    </xf>
    <xf numFmtId="38" fontId="6" fillId="24" borderId="87" xfId="3" applyNumberFormat="1" applyFont="1" applyFill="1" applyBorder="1" applyAlignment="1">
      <alignment horizontal="left" vertical="center"/>
    </xf>
    <xf numFmtId="38" fontId="6" fillId="24" borderId="84" xfId="3" applyNumberFormat="1" applyFont="1" applyFill="1" applyBorder="1" applyAlignment="1">
      <alignment horizontal="left" vertical="center"/>
    </xf>
    <xf numFmtId="38" fontId="6" fillId="15" borderId="7" xfId="3" applyNumberFormat="1" applyFont="1" applyFill="1" applyBorder="1" applyAlignment="1">
      <alignment horizontal="left" vertical="center"/>
    </xf>
    <xf numFmtId="38" fontId="5" fillId="10" borderId="38" xfId="3" applyNumberFormat="1" applyFont="1" applyFill="1" applyBorder="1" applyAlignment="1">
      <alignment horizontal="left" vertical="center"/>
    </xf>
    <xf numFmtId="38" fontId="5" fillId="14" borderId="57" xfId="3" applyNumberFormat="1" applyFont="1" applyFill="1" applyBorder="1" applyAlignment="1">
      <alignment horizontal="left" vertical="center"/>
    </xf>
    <xf numFmtId="38" fontId="5" fillId="31" borderId="41" xfId="3" applyNumberFormat="1" applyFont="1" applyFill="1" applyBorder="1" applyAlignment="1">
      <alignment horizontal="left" vertical="center"/>
    </xf>
    <xf numFmtId="38" fontId="5" fillId="32" borderId="38" xfId="3" applyNumberFormat="1" applyFont="1" applyFill="1" applyBorder="1" applyAlignment="1">
      <alignment horizontal="left" vertical="center"/>
    </xf>
    <xf numFmtId="38" fontId="5" fillId="33" borderId="41" xfId="3" applyNumberFormat="1" applyFont="1" applyFill="1" applyBorder="1" applyAlignment="1">
      <alignment horizontal="left" vertical="center"/>
    </xf>
    <xf numFmtId="38" fontId="5" fillId="34" borderId="30" xfId="3" applyNumberFormat="1" applyFont="1" applyFill="1" applyBorder="1" applyAlignment="1">
      <alignment horizontal="left" vertical="center"/>
    </xf>
    <xf numFmtId="38" fontId="6" fillId="37" borderId="7" xfId="3" applyNumberFormat="1" applyFont="1" applyFill="1" applyBorder="1" applyAlignment="1">
      <alignment horizontal="left" vertical="center"/>
    </xf>
    <xf numFmtId="38" fontId="6" fillId="41" borderId="7" xfId="3" applyNumberFormat="1" applyFont="1" applyFill="1" applyBorder="1" applyAlignment="1">
      <alignment horizontal="left" vertical="center"/>
    </xf>
    <xf numFmtId="38" fontId="6" fillId="28" borderId="41" xfId="3" applyNumberFormat="1" applyFont="1" applyFill="1" applyBorder="1" applyAlignment="1">
      <alignment horizontal="left" vertical="center"/>
    </xf>
    <xf numFmtId="38" fontId="5" fillId="13" borderId="41" xfId="3" applyNumberFormat="1" applyFont="1" applyFill="1" applyBorder="1" applyAlignment="1">
      <alignment horizontal="left" vertical="center"/>
    </xf>
    <xf numFmtId="38" fontId="5" fillId="42" borderId="57" xfId="3" applyNumberFormat="1" applyFont="1" applyFill="1" applyBorder="1" applyAlignment="1">
      <alignment horizontal="left" vertical="center"/>
    </xf>
    <xf numFmtId="38" fontId="5" fillId="42" borderId="58" xfId="3" applyNumberFormat="1" applyFont="1" applyFill="1" applyBorder="1" applyAlignment="1">
      <alignment horizontal="left" vertical="center"/>
    </xf>
    <xf numFmtId="0" fontId="4" fillId="0" borderId="0" xfId="0" applyFont="1" applyFill="1" applyBorder="1" applyAlignment="1">
      <alignment horizontal="left" vertical="center"/>
    </xf>
    <xf numFmtId="0" fontId="4" fillId="0" borderId="29" xfId="0" applyFont="1" applyFill="1" applyBorder="1" applyAlignment="1">
      <alignment horizontal="left" vertical="center" indent="1"/>
    </xf>
    <xf numFmtId="0" fontId="4" fillId="0" borderId="41" xfId="0" applyFont="1" applyFill="1" applyBorder="1" applyAlignment="1">
      <alignment horizontal="left" vertical="center" indent="1"/>
    </xf>
    <xf numFmtId="1" fontId="5" fillId="0" borderId="109" xfId="0" applyNumberFormat="1" applyFont="1" applyFill="1" applyBorder="1" applyAlignment="1">
      <alignment vertical="center" shrinkToFit="1"/>
    </xf>
    <xf numFmtId="1" fontId="5" fillId="48" borderId="109" xfId="0" applyNumberFormat="1" applyFont="1" applyFill="1" applyBorder="1" applyAlignment="1">
      <alignment vertical="center" shrinkToFit="1"/>
    </xf>
    <xf numFmtId="182" fontId="5" fillId="48" borderId="109" xfId="0" applyNumberFormat="1" applyFont="1" applyFill="1" applyBorder="1" applyAlignment="1">
      <alignment vertical="center" shrinkToFit="1"/>
    </xf>
    <xf numFmtId="1" fontId="5" fillId="10" borderId="109" xfId="0" applyNumberFormat="1" applyFont="1" applyFill="1" applyBorder="1" applyAlignment="1">
      <alignment vertical="center" shrinkToFit="1"/>
    </xf>
    <xf numFmtId="1" fontId="5" fillId="48" borderId="109" xfId="0" applyNumberFormat="1" applyFont="1" applyFill="1" applyBorder="1" applyAlignment="1" applyProtection="1">
      <alignment vertical="center" shrinkToFit="1"/>
      <protection locked="0"/>
    </xf>
    <xf numFmtId="1" fontId="5" fillId="10" borderId="109" xfId="0" applyNumberFormat="1" applyFont="1" applyFill="1" applyBorder="1" applyAlignment="1" applyProtection="1">
      <alignment vertical="center" shrinkToFit="1"/>
      <protection locked="0"/>
    </xf>
    <xf numFmtId="1" fontId="5" fillId="0" borderId="109" xfId="0" applyNumberFormat="1" applyFont="1" applyFill="1" applyBorder="1" applyAlignment="1" applyProtection="1">
      <alignment vertical="center" shrinkToFit="1"/>
      <protection locked="0"/>
    </xf>
    <xf numFmtId="189" fontId="5" fillId="10" borderId="109" xfId="0" applyNumberFormat="1" applyFont="1" applyFill="1" applyBorder="1" applyAlignment="1" applyProtection="1">
      <alignment vertical="center" shrinkToFit="1"/>
      <protection locked="0"/>
    </xf>
    <xf numFmtId="182" fontId="5" fillId="0" borderId="109" xfId="0" applyNumberFormat="1" applyFont="1" applyFill="1" applyBorder="1" applyAlignment="1" applyProtection="1">
      <alignment vertical="center" shrinkToFit="1"/>
      <protection locked="0"/>
    </xf>
    <xf numFmtId="2" fontId="5" fillId="0" borderId="109" xfId="0" applyNumberFormat="1" applyFont="1" applyFill="1" applyBorder="1" applyAlignment="1" applyProtection="1">
      <alignment vertical="center" shrinkToFit="1"/>
      <protection locked="0"/>
    </xf>
    <xf numFmtId="2" fontId="5" fillId="0" borderId="109" xfId="0" applyNumberFormat="1" applyFont="1" applyFill="1" applyBorder="1" applyAlignment="1">
      <alignment vertical="center" shrinkToFit="1"/>
    </xf>
    <xf numFmtId="1" fontId="5" fillId="0" borderId="107" xfId="0" applyNumberFormat="1" applyFont="1" applyFill="1" applyBorder="1" applyAlignment="1">
      <alignment vertical="center"/>
    </xf>
    <xf numFmtId="1" fontId="5" fillId="0" borderId="108" xfId="0" applyNumberFormat="1" applyFont="1" applyFill="1" applyBorder="1" applyAlignment="1">
      <alignment vertical="center"/>
    </xf>
    <xf numFmtId="1" fontId="5" fillId="48" borderId="107" xfId="0" applyNumberFormat="1" applyFont="1" applyFill="1" applyBorder="1" applyAlignment="1">
      <alignment vertical="center"/>
    </xf>
    <xf numFmtId="1" fontId="5" fillId="48" borderId="108" xfId="0" applyNumberFormat="1" applyFont="1" applyFill="1" applyBorder="1" applyAlignment="1">
      <alignment vertical="center"/>
    </xf>
    <xf numFmtId="182" fontId="5" fillId="48" borderId="107" xfId="0" applyNumberFormat="1" applyFont="1" applyFill="1" applyBorder="1" applyAlignment="1">
      <alignment vertical="center"/>
    </xf>
    <xf numFmtId="182" fontId="5" fillId="48" borderId="108" xfId="0" applyNumberFormat="1" applyFont="1" applyFill="1" applyBorder="1" applyAlignment="1">
      <alignment vertical="center"/>
    </xf>
    <xf numFmtId="1" fontId="5" fillId="10" borderId="107" xfId="0" applyNumberFormat="1" applyFont="1" applyFill="1" applyBorder="1" applyAlignment="1">
      <alignment vertical="center"/>
    </xf>
    <xf numFmtId="1" fontId="5" fillId="10" borderId="108" xfId="0" applyNumberFormat="1" applyFont="1" applyFill="1" applyBorder="1" applyAlignment="1">
      <alignment vertical="center"/>
    </xf>
    <xf numFmtId="1" fontId="5" fillId="48" borderId="107" xfId="0" applyNumberFormat="1" applyFont="1" applyFill="1" applyBorder="1" applyAlignment="1" applyProtection="1">
      <alignment vertical="center"/>
      <protection locked="0"/>
    </xf>
    <xf numFmtId="1" fontId="5" fillId="48" borderId="108" xfId="0" applyNumberFormat="1" applyFont="1" applyFill="1" applyBorder="1" applyAlignment="1" applyProtection="1">
      <alignment vertical="center"/>
      <protection locked="0"/>
    </xf>
    <xf numFmtId="1" fontId="5" fillId="10" borderId="107" xfId="0" applyNumberFormat="1" applyFont="1" applyFill="1" applyBorder="1" applyAlignment="1" applyProtection="1">
      <alignment vertical="center"/>
      <protection locked="0"/>
    </xf>
    <xf numFmtId="1" fontId="5" fillId="10" borderId="108" xfId="0" applyNumberFormat="1" applyFont="1" applyFill="1" applyBorder="1" applyAlignment="1" applyProtection="1">
      <alignment vertical="center"/>
      <protection locked="0"/>
    </xf>
    <xf numFmtId="1" fontId="5" fillId="0" borderId="107" xfId="0" applyNumberFormat="1" applyFont="1" applyFill="1" applyBorder="1" applyAlignment="1" applyProtection="1">
      <alignment vertical="center"/>
      <protection locked="0"/>
    </xf>
    <xf numFmtId="1" fontId="5" fillId="0" borderId="108" xfId="0" applyNumberFormat="1" applyFont="1" applyFill="1" applyBorder="1" applyAlignment="1" applyProtection="1">
      <alignment vertical="center"/>
      <protection locked="0"/>
    </xf>
    <xf numFmtId="189" fontId="5" fillId="10" borderId="107" xfId="0" applyNumberFormat="1" applyFont="1" applyFill="1" applyBorder="1" applyAlignment="1" applyProtection="1">
      <alignment vertical="center"/>
      <protection locked="0"/>
    </xf>
    <xf numFmtId="189" fontId="5" fillId="10" borderId="108" xfId="0" applyNumberFormat="1" applyFont="1" applyFill="1" applyBorder="1" applyAlignment="1" applyProtection="1">
      <alignment vertical="center"/>
      <protection locked="0"/>
    </xf>
    <xf numFmtId="2" fontId="5" fillId="0" borderId="107" xfId="0" applyNumberFormat="1" applyFont="1" applyFill="1" applyBorder="1" applyAlignment="1" applyProtection="1">
      <alignment vertical="center"/>
      <protection locked="0"/>
    </xf>
    <xf numFmtId="2" fontId="5" fillId="0" borderId="107" xfId="0" applyNumberFormat="1" applyFont="1" applyFill="1" applyBorder="1" applyAlignment="1">
      <alignment vertical="center"/>
    </xf>
    <xf numFmtId="2" fontId="5" fillId="0" borderId="108" xfId="0" applyNumberFormat="1" applyFont="1" applyFill="1" applyBorder="1" applyAlignment="1">
      <alignment vertical="center"/>
    </xf>
    <xf numFmtId="0" fontId="5" fillId="0" borderId="110" xfId="0" applyNumberFormat="1" applyFont="1" applyFill="1" applyBorder="1" applyAlignment="1" applyProtection="1">
      <alignment vertical="center"/>
      <protection locked="0"/>
    </xf>
    <xf numFmtId="0" fontId="5" fillId="12" borderId="107" xfId="0" applyNumberFormat="1" applyFont="1" applyFill="1" applyBorder="1" applyAlignment="1" applyProtection="1">
      <alignment horizontal="center" vertical="center" shrinkToFit="1"/>
      <protection locked="0"/>
    </xf>
    <xf numFmtId="187" fontId="5" fillId="12" borderId="113" xfId="0" applyNumberFormat="1" applyFont="1" applyFill="1" applyBorder="1" applyAlignment="1" applyProtection="1">
      <alignment horizontal="center" vertical="center" shrinkToFit="1"/>
      <protection locked="0"/>
    </xf>
    <xf numFmtId="187" fontId="5" fillId="12" borderId="109" xfId="0" applyNumberFormat="1" applyFont="1" applyFill="1" applyBorder="1" applyAlignment="1" applyProtection="1">
      <alignment horizontal="center" vertical="center" shrinkToFit="1"/>
      <protection locked="0"/>
    </xf>
    <xf numFmtId="187" fontId="5" fillId="12" borderId="107" xfId="0" applyNumberFormat="1" applyFont="1" applyFill="1" applyBorder="1" applyAlignment="1" applyProtection="1">
      <alignment horizontal="center" vertical="center" shrinkToFit="1"/>
      <protection locked="0"/>
    </xf>
    <xf numFmtId="187" fontId="5" fillId="12" borderId="107" xfId="0" applyNumberFormat="1" applyFont="1" applyFill="1" applyBorder="1" applyAlignment="1" applyProtection="1">
      <alignment vertical="center"/>
      <protection locked="0"/>
    </xf>
    <xf numFmtId="187" fontId="5" fillId="12" borderId="108" xfId="0" applyNumberFormat="1" applyFont="1" applyFill="1" applyBorder="1" applyAlignment="1" applyProtection="1">
      <alignment vertical="center"/>
      <protection locked="0"/>
    </xf>
    <xf numFmtId="187" fontId="5" fillId="12" borderId="108" xfId="0" applyNumberFormat="1" applyFont="1" applyFill="1" applyBorder="1" applyAlignment="1" applyProtection="1">
      <alignment horizontal="center" vertical="center" shrinkToFit="1"/>
      <protection locked="0"/>
    </xf>
    <xf numFmtId="0" fontId="5" fillId="12" borderId="110" xfId="0" applyNumberFormat="1" applyFont="1" applyFill="1" applyBorder="1" applyAlignment="1" applyProtection="1">
      <alignment horizontal="center" vertical="center"/>
      <protection locked="0"/>
    </xf>
    <xf numFmtId="0" fontId="5" fillId="12" borderId="113" xfId="0" applyNumberFormat="1" applyFont="1" applyFill="1" applyBorder="1" applyAlignment="1" applyProtection="1">
      <alignment horizontal="center" vertical="center"/>
      <protection locked="0"/>
    </xf>
    <xf numFmtId="0" fontId="5" fillId="12" borderId="112" xfId="0" applyNumberFormat="1" applyFont="1" applyFill="1" applyBorder="1" applyAlignment="1" applyProtection="1">
      <alignment horizontal="center" vertical="center"/>
      <protection locked="0"/>
    </xf>
    <xf numFmtId="0" fontId="5" fillId="12" borderId="114" xfId="0" applyNumberFormat="1" applyFont="1" applyFill="1" applyBorder="1" applyAlignment="1" applyProtection="1">
      <alignment horizontal="center" vertical="center"/>
      <protection locked="0"/>
    </xf>
    <xf numFmtId="0" fontId="5" fillId="12" borderId="114" xfId="0" applyNumberFormat="1" applyFont="1" applyFill="1" applyBorder="1" applyAlignment="1" applyProtection="1">
      <alignment horizontal="center" vertical="center" shrinkToFit="1"/>
      <protection locked="0"/>
    </xf>
    <xf numFmtId="0" fontId="5" fillId="12" borderId="110" xfId="0" applyNumberFormat="1" applyFont="1" applyFill="1" applyBorder="1" applyAlignment="1" applyProtection="1">
      <alignment vertical="center"/>
      <protection locked="0"/>
    </xf>
    <xf numFmtId="0" fontId="5" fillId="12" borderId="111" xfId="0" applyNumberFormat="1" applyFont="1" applyFill="1" applyBorder="1" applyAlignment="1" applyProtection="1">
      <alignment vertical="center"/>
      <protection locked="0"/>
    </xf>
    <xf numFmtId="0" fontId="5" fillId="12" borderId="111" xfId="0" applyNumberFormat="1" applyFont="1" applyFill="1" applyBorder="1" applyAlignment="1" applyProtection="1">
      <alignment horizontal="center" vertical="center"/>
      <protection locked="0"/>
    </xf>
    <xf numFmtId="0" fontId="5" fillId="0" borderId="110" xfId="0" applyNumberFormat="1" applyFont="1" applyFill="1" applyBorder="1" applyAlignment="1" applyProtection="1">
      <alignment horizontal="center" vertical="center"/>
      <protection locked="0"/>
    </xf>
    <xf numFmtId="0" fontId="5" fillId="0" borderId="113" xfId="0" applyNumberFormat="1" applyFont="1" applyFill="1" applyBorder="1" applyAlignment="1" applyProtection="1">
      <alignment horizontal="center" vertical="center"/>
      <protection locked="0"/>
    </xf>
    <xf numFmtId="0" fontId="5" fillId="0" borderId="112" xfId="0" applyNumberFormat="1" applyFont="1" applyFill="1" applyBorder="1" applyAlignment="1" applyProtection="1">
      <alignment horizontal="center" vertical="center"/>
      <protection locked="0"/>
    </xf>
    <xf numFmtId="0" fontId="5" fillId="0" borderId="114" xfId="0" applyNumberFormat="1" applyFont="1" applyFill="1" applyBorder="1" applyAlignment="1" applyProtection="1">
      <alignment horizontal="center" vertical="center"/>
      <protection locked="0"/>
    </xf>
    <xf numFmtId="0" fontId="5" fillId="0" borderId="114" xfId="0" applyNumberFormat="1" applyFont="1" applyFill="1" applyBorder="1" applyAlignment="1" applyProtection="1">
      <alignment horizontal="center" vertical="center" shrinkToFit="1"/>
      <protection locked="0"/>
    </xf>
    <xf numFmtId="0" fontId="5" fillId="0" borderId="111" xfId="0" applyNumberFormat="1" applyFont="1" applyFill="1" applyBorder="1" applyAlignment="1" applyProtection="1">
      <alignment vertical="center"/>
      <protection locked="0"/>
    </xf>
    <xf numFmtId="0" fontId="5" fillId="0" borderId="111" xfId="0" applyNumberFormat="1" applyFont="1" applyFill="1" applyBorder="1" applyAlignment="1" applyProtection="1">
      <alignment horizontal="center" vertical="center"/>
      <protection locked="0"/>
    </xf>
    <xf numFmtId="186" fontId="5" fillId="20" borderId="33" xfId="3" applyNumberFormat="1" applyFont="1" applyFill="1" applyBorder="1" applyAlignment="1">
      <alignment vertical="center" shrinkToFit="1"/>
    </xf>
    <xf numFmtId="186" fontId="5" fillId="20" borderId="84" xfId="3" applyNumberFormat="1" applyFont="1" applyFill="1" applyBorder="1" applyAlignment="1">
      <alignment horizontal="left" vertical="center"/>
    </xf>
    <xf numFmtId="186" fontId="5" fillId="20" borderId="102" xfId="3" applyNumberFormat="1" applyFont="1" applyFill="1" applyBorder="1" applyAlignment="1">
      <alignment vertical="center" shrinkToFit="1"/>
    </xf>
    <xf numFmtId="186" fontId="5" fillId="20" borderId="86" xfId="3" applyNumberFormat="1" applyFont="1" applyFill="1" applyBorder="1" applyAlignment="1">
      <alignment vertical="center" shrinkToFit="1"/>
    </xf>
    <xf numFmtId="186" fontId="49" fillId="20" borderId="33" xfId="3" applyNumberFormat="1" applyFont="1" applyFill="1" applyBorder="1" applyAlignment="1">
      <alignment vertical="center"/>
    </xf>
    <xf numFmtId="187" fontId="5" fillId="12" borderId="108" xfId="0" applyNumberFormat="1" applyFont="1" applyFill="1" applyBorder="1" applyAlignment="1">
      <alignment vertical="center" shrinkToFit="1"/>
    </xf>
    <xf numFmtId="57" fontId="5" fillId="12" borderId="111" xfId="0" applyNumberFormat="1" applyFont="1" applyFill="1" applyBorder="1" applyAlignment="1" applyProtection="1">
      <alignment horizontal="center" vertical="center" shrinkToFit="1"/>
      <protection locked="0"/>
    </xf>
    <xf numFmtId="57" fontId="5" fillId="0" borderId="111" xfId="0" applyNumberFormat="1" applyFont="1" applyFill="1" applyBorder="1" applyAlignment="1" applyProtection="1">
      <alignment horizontal="center" vertical="center" shrinkToFit="1"/>
      <protection locked="0"/>
    </xf>
    <xf numFmtId="0" fontId="5" fillId="0" borderId="109" xfId="0" applyNumberFormat="1" applyFont="1" applyFill="1" applyBorder="1" applyAlignment="1" applyProtection="1">
      <alignment vertical="center"/>
      <protection locked="0"/>
    </xf>
    <xf numFmtId="0" fontId="5" fillId="10" borderId="109" xfId="0" applyNumberFormat="1" applyFont="1" applyFill="1" applyBorder="1" applyAlignment="1" applyProtection="1">
      <alignment vertical="center"/>
      <protection locked="0"/>
    </xf>
    <xf numFmtId="1" fontId="5" fillId="0" borderId="109" xfId="0" applyNumberFormat="1" applyFont="1" applyFill="1" applyBorder="1" applyAlignment="1" applyProtection="1">
      <alignment vertical="center"/>
      <protection locked="0"/>
    </xf>
    <xf numFmtId="0" fontId="17" fillId="0" borderId="109" xfId="0" applyNumberFormat="1" applyFont="1" applyFill="1" applyBorder="1" applyAlignment="1" applyProtection="1">
      <alignment vertical="center"/>
      <protection locked="0"/>
    </xf>
    <xf numFmtId="0" fontId="5" fillId="0" borderId="109" xfId="0" quotePrefix="1" applyNumberFormat="1" applyFont="1" applyFill="1" applyBorder="1" applyAlignment="1" applyProtection="1">
      <alignment horizontal="left" vertical="center"/>
      <protection locked="0"/>
    </xf>
    <xf numFmtId="0" fontId="5" fillId="0" borderId="109" xfId="0" quotePrefix="1" applyNumberFormat="1" applyFont="1" applyFill="1" applyBorder="1" applyAlignment="1" applyProtection="1">
      <alignment vertical="center"/>
      <protection locked="0"/>
    </xf>
    <xf numFmtId="0" fontId="5" fillId="0" borderId="109" xfId="0" applyNumberFormat="1" applyFont="1" applyFill="1" applyBorder="1" applyAlignment="1">
      <alignment vertical="center"/>
    </xf>
    <xf numFmtId="0" fontId="5" fillId="10" borderId="109" xfId="0" applyNumberFormat="1" applyFont="1" applyFill="1" applyBorder="1" applyAlignment="1">
      <alignment vertical="center"/>
    </xf>
    <xf numFmtId="190" fontId="5" fillId="0" borderId="109" xfId="0" applyNumberFormat="1" applyFont="1" applyFill="1" applyBorder="1" applyAlignment="1" applyProtection="1">
      <alignment horizontal="left" vertical="center"/>
      <protection locked="0"/>
    </xf>
    <xf numFmtId="0" fontId="5" fillId="12" borderId="107" xfId="0" applyNumberFormat="1" applyFont="1" applyFill="1" applyBorder="1" applyAlignment="1" applyProtection="1">
      <alignment vertical="center"/>
      <protection locked="0"/>
    </xf>
    <xf numFmtId="57" fontId="5" fillId="12" borderId="111" xfId="0" applyNumberFormat="1" applyFont="1" applyFill="1" applyBorder="1" applyAlignment="1" applyProtection="1">
      <alignment vertical="center" shrinkToFit="1"/>
      <protection locked="0"/>
    </xf>
    <xf numFmtId="57" fontId="5" fillId="0" borderId="111" xfId="0" applyNumberFormat="1" applyFont="1" applyFill="1" applyBorder="1" applyAlignment="1" applyProtection="1">
      <alignment vertical="center" shrinkToFit="1"/>
      <protection locked="0"/>
    </xf>
    <xf numFmtId="0" fontId="42" fillId="0" borderId="107" xfId="0" applyNumberFormat="1" applyFont="1" applyFill="1" applyBorder="1" applyAlignment="1" applyProtection="1">
      <alignment vertical="center"/>
      <protection locked="0"/>
    </xf>
    <xf numFmtId="0" fontId="5" fillId="0" borderId="108" xfId="0" applyNumberFormat="1" applyFont="1" applyFill="1" applyBorder="1" applyAlignment="1" applyProtection="1">
      <alignment vertical="center"/>
      <protection locked="0"/>
    </xf>
    <xf numFmtId="0" fontId="42" fillId="10" borderId="107" xfId="0" applyNumberFormat="1" applyFont="1" applyFill="1" applyBorder="1" applyAlignment="1" applyProtection="1">
      <alignment vertical="center"/>
      <protection locked="0"/>
    </xf>
    <xf numFmtId="0" fontId="5" fillId="10" borderId="108" xfId="0" applyNumberFormat="1" applyFont="1" applyFill="1" applyBorder="1" applyAlignment="1" applyProtection="1">
      <alignment vertical="center"/>
      <protection locked="0"/>
    </xf>
    <xf numFmtId="0" fontId="5" fillId="0" borderId="107" xfId="0" quotePrefix="1" applyNumberFormat="1" applyFont="1" applyFill="1" applyBorder="1" applyAlignment="1" applyProtection="1">
      <alignment vertical="center"/>
      <protection locked="0"/>
    </xf>
    <xf numFmtId="0" fontId="5" fillId="0" borderId="108" xfId="0" applyFont="1" applyFill="1" applyBorder="1" applyAlignment="1">
      <alignment vertical="center"/>
    </xf>
    <xf numFmtId="0" fontId="5" fillId="0" borderId="107" xfId="0" applyNumberFormat="1" applyFont="1" applyFill="1" applyBorder="1" applyAlignment="1" applyProtection="1">
      <alignment vertical="center"/>
      <protection locked="0"/>
    </xf>
    <xf numFmtId="0" fontId="5" fillId="10" borderId="107" xfId="0" applyNumberFormat="1" applyFont="1" applyFill="1" applyBorder="1" applyAlignment="1" applyProtection="1">
      <alignment vertical="center"/>
      <protection locked="0"/>
    </xf>
    <xf numFmtId="0" fontId="17" fillId="0" borderId="108" xfId="0" applyNumberFormat="1" applyFont="1" applyFill="1" applyBorder="1" applyAlignment="1" applyProtection="1">
      <alignment vertical="center"/>
      <protection locked="0"/>
    </xf>
    <xf numFmtId="0" fontId="5" fillId="0" borderId="108" xfId="0" quotePrefix="1" applyNumberFormat="1" applyFont="1" applyFill="1" applyBorder="1" applyAlignment="1" applyProtection="1">
      <alignment horizontal="left" vertical="center"/>
      <protection locked="0"/>
    </xf>
    <xf numFmtId="0" fontId="5" fillId="0" borderId="108" xfId="0" quotePrefix="1" applyNumberFormat="1" applyFont="1" applyFill="1" applyBorder="1" applyAlignment="1" applyProtection="1">
      <alignment vertical="center"/>
      <protection locked="0"/>
    </xf>
    <xf numFmtId="0" fontId="5" fillId="0" borderId="108" xfId="0" applyNumberFormat="1" applyFont="1" applyFill="1" applyBorder="1" applyAlignment="1">
      <alignment vertical="center"/>
    </xf>
    <xf numFmtId="0" fontId="5" fillId="10" borderId="108" xfId="0" applyNumberFormat="1" applyFont="1" applyFill="1" applyBorder="1" applyAlignment="1">
      <alignment vertical="center"/>
    </xf>
    <xf numFmtId="0" fontId="5" fillId="0" borderId="108" xfId="0" applyNumberFormat="1" applyFont="1" applyFill="1" applyBorder="1" applyAlignment="1" applyProtection="1">
      <alignment horizontal="left" vertical="center"/>
      <protection locked="0"/>
    </xf>
    <xf numFmtId="0" fontId="5" fillId="0" borderId="113" xfId="0" applyNumberFormat="1" applyFont="1" applyFill="1" applyBorder="1" applyAlignment="1">
      <alignment horizontal="right" vertical="center"/>
    </xf>
    <xf numFmtId="0" fontId="5" fillId="10" borderId="113" xfId="0" applyNumberFormat="1" applyFont="1" applyFill="1" applyBorder="1" applyAlignment="1">
      <alignment horizontal="right" vertical="center"/>
    </xf>
    <xf numFmtId="0" fontId="5" fillId="10" borderId="107" xfId="0" applyNumberFormat="1" applyFont="1" applyFill="1" applyBorder="1" applyAlignment="1">
      <alignment vertical="center"/>
    </xf>
    <xf numFmtId="186" fontId="5" fillId="10" borderId="113" xfId="0" applyNumberFormat="1" applyFont="1" applyFill="1" applyBorder="1" applyAlignment="1" applyProtection="1">
      <alignment vertical="center"/>
      <protection locked="0"/>
    </xf>
    <xf numFmtId="0" fontId="6" fillId="23" borderId="86" xfId="5" applyFont="1" applyFill="1" applyBorder="1" applyAlignment="1">
      <alignment vertical="center"/>
    </xf>
    <xf numFmtId="182" fontId="5" fillId="0" borderId="107" xfId="0" applyNumberFormat="1" applyFont="1" applyFill="1" applyBorder="1" applyAlignment="1">
      <alignment vertical="center" shrinkToFit="1"/>
    </xf>
    <xf numFmtId="182" fontId="5" fillId="0" borderId="107" xfId="0" applyNumberFormat="1" applyFont="1" applyFill="1" applyBorder="1" applyAlignment="1">
      <alignment vertical="center"/>
    </xf>
    <xf numFmtId="182" fontId="5" fillId="0" borderId="108" xfId="0" applyNumberFormat="1" applyFont="1" applyFill="1" applyBorder="1" applyAlignment="1">
      <alignment vertical="center"/>
    </xf>
    <xf numFmtId="182" fontId="5" fillId="0" borderId="108" xfId="0" applyNumberFormat="1" applyFont="1" applyFill="1" applyBorder="1" applyAlignment="1">
      <alignment vertical="center" shrinkToFit="1"/>
    </xf>
    <xf numFmtId="182" fontId="5" fillId="0" borderId="109" xfId="0" applyNumberFormat="1" applyFont="1" applyFill="1" applyBorder="1" applyAlignment="1">
      <alignment vertical="center" shrinkToFit="1"/>
    </xf>
    <xf numFmtId="1" fontId="17" fillId="47" borderId="107" xfId="0" applyNumberFormat="1" applyFont="1" applyFill="1" applyBorder="1" applyAlignment="1">
      <alignment vertical="center"/>
    </xf>
    <xf numFmtId="1" fontId="30" fillId="0" borderId="108" xfId="0" applyNumberFormat="1" applyFont="1" applyFill="1" applyBorder="1" applyAlignment="1">
      <alignment vertical="center"/>
    </xf>
    <xf numFmtId="1" fontId="30" fillId="10" borderId="108" xfId="0" applyNumberFormat="1" applyFont="1" applyFill="1" applyBorder="1" applyAlignment="1">
      <alignment vertical="center"/>
    </xf>
    <xf numFmtId="0" fontId="5" fillId="0" borderId="113" xfId="0" applyNumberFormat="1" applyFont="1" applyFill="1" applyBorder="1" applyAlignment="1">
      <alignment horizontal="center" vertical="center" shrinkToFit="1"/>
    </xf>
    <xf numFmtId="0" fontId="5" fillId="0" borderId="113" xfId="0" applyNumberFormat="1" applyFont="1" applyFill="1" applyBorder="1" applyAlignment="1" applyProtection="1">
      <alignment horizontal="left" vertical="center"/>
      <protection locked="0"/>
    </xf>
    <xf numFmtId="2" fontId="5" fillId="0" borderId="116" xfId="0" applyNumberFormat="1" applyFont="1" applyFill="1" applyBorder="1" applyAlignment="1">
      <alignment vertical="center" shrinkToFit="1"/>
    </xf>
    <xf numFmtId="0" fontId="5" fillId="0" borderId="113" xfId="7" applyNumberFormat="1" applyFont="1" applyFill="1" applyBorder="1" applyAlignment="1">
      <alignment vertical="center" shrinkToFit="1"/>
    </xf>
    <xf numFmtId="1" fontId="5" fillId="0" borderId="107" xfId="7" applyNumberFormat="1" applyFont="1" applyFill="1" applyBorder="1" applyAlignment="1">
      <alignment vertical="center" shrinkToFit="1"/>
    </xf>
    <xf numFmtId="0" fontId="5" fillId="0" borderId="113" xfId="0" applyNumberFormat="1" applyFont="1" applyFill="1" applyBorder="1" applyAlignment="1" applyProtection="1">
      <alignment vertical="center"/>
      <protection locked="0"/>
    </xf>
    <xf numFmtId="0" fontId="30" fillId="0" borderId="113" xfId="0" applyNumberFormat="1" applyFont="1" applyFill="1" applyBorder="1" applyAlignment="1" applyProtection="1">
      <alignment horizontal="right" vertical="center"/>
      <protection locked="0"/>
    </xf>
    <xf numFmtId="0" fontId="56" fillId="0" borderId="113" xfId="0" applyNumberFormat="1" applyFont="1" applyFill="1" applyBorder="1" applyAlignment="1">
      <alignment vertical="top" wrapText="1"/>
    </xf>
    <xf numFmtId="1" fontId="5" fillId="0" borderId="109" xfId="7" applyNumberFormat="1" applyFont="1" applyFill="1" applyBorder="1" applyAlignment="1">
      <alignment vertical="center" shrinkToFit="1"/>
    </xf>
    <xf numFmtId="1" fontId="5" fillId="0" borderId="113" xfId="7" applyNumberFormat="1" applyFont="1" applyFill="1" applyBorder="1" applyAlignment="1">
      <alignment horizontal="left" vertical="center" shrinkToFit="1"/>
    </xf>
    <xf numFmtId="0" fontId="5" fillId="0" borderId="107" xfId="0" applyNumberFormat="1" applyFont="1" applyFill="1" applyBorder="1" applyAlignment="1">
      <alignment vertical="center"/>
    </xf>
    <xf numFmtId="0" fontId="5" fillId="0" borderId="109" xfId="0" applyFont="1" applyFill="1" applyBorder="1" applyAlignment="1">
      <alignment vertical="center" shrinkToFit="1"/>
    </xf>
    <xf numFmtId="0" fontId="5" fillId="0" borderId="113" xfId="0" applyFont="1" applyFill="1" applyBorder="1" applyAlignment="1">
      <alignment vertical="center" shrinkToFit="1"/>
    </xf>
    <xf numFmtId="1" fontId="5" fillId="10" borderId="0" xfId="0" applyNumberFormat="1" applyFont="1" applyFill="1" applyBorder="1" applyAlignment="1">
      <alignment vertical="center" shrinkToFit="1"/>
    </xf>
    <xf numFmtId="1" fontId="30" fillId="10" borderId="0" xfId="0" applyNumberFormat="1" applyFont="1" applyFill="1" applyBorder="1" applyAlignment="1">
      <alignment vertical="center"/>
    </xf>
    <xf numFmtId="182" fontId="5" fillId="0" borderId="113" xfId="7" applyNumberFormat="1" applyFont="1" applyFill="1" applyBorder="1" applyAlignment="1">
      <alignment vertical="center" shrinkToFit="1"/>
    </xf>
    <xf numFmtId="182" fontId="5" fillId="47" borderId="113" xfId="0" applyNumberFormat="1" applyFont="1" applyFill="1" applyBorder="1" applyAlignment="1">
      <alignment vertical="center" shrinkToFit="1"/>
    </xf>
    <xf numFmtId="0" fontId="5" fillId="0" borderId="109" xfId="0" applyFont="1" applyFill="1" applyBorder="1" applyAlignment="1">
      <alignment horizontal="center" vertical="center" shrinkToFit="1"/>
    </xf>
    <xf numFmtId="0" fontId="56" fillId="0" borderId="109" xfId="0" applyNumberFormat="1" applyFont="1" applyFill="1" applyBorder="1" applyAlignment="1" applyProtection="1">
      <alignment vertical="top" wrapText="1"/>
      <protection locked="0"/>
    </xf>
    <xf numFmtId="0" fontId="56" fillId="0" borderId="109" xfId="0" applyNumberFormat="1" applyFont="1" applyFill="1" applyBorder="1" applyAlignment="1">
      <alignment vertical="top" wrapText="1"/>
    </xf>
    <xf numFmtId="0" fontId="57" fillId="0" borderId="108" xfId="0" quotePrefix="1" applyNumberFormat="1" applyFont="1" applyFill="1" applyBorder="1" applyAlignment="1" applyProtection="1">
      <alignment horizontal="right" vertical="center"/>
      <protection locked="0"/>
    </xf>
    <xf numFmtId="0" fontId="56" fillId="0" borderId="108" xfId="0" applyNumberFormat="1" applyFont="1" applyFill="1" applyBorder="1" applyAlignment="1" applyProtection="1">
      <alignment vertical="top" wrapText="1"/>
      <protection locked="0"/>
    </xf>
    <xf numFmtId="0" fontId="30" fillId="0" borderId="108" xfId="0" applyNumberFormat="1" applyFont="1" applyFill="1" applyBorder="1" applyAlignment="1" applyProtection="1">
      <alignment horizontal="right" vertical="center"/>
      <protection locked="0"/>
    </xf>
    <xf numFmtId="0" fontId="56" fillId="0" borderId="108" xfId="0" applyNumberFormat="1" applyFont="1" applyFill="1" applyBorder="1" applyAlignment="1">
      <alignment vertical="top" wrapText="1"/>
    </xf>
    <xf numFmtId="182" fontId="58" fillId="10" borderId="113" xfId="11" applyNumberFormat="1" applyFont="1" applyFill="1" applyBorder="1" applyAlignment="1">
      <alignment vertical="center" shrinkToFit="1"/>
    </xf>
    <xf numFmtId="1" fontId="5" fillId="0" borderId="88" xfId="5" applyNumberFormat="1" applyFont="1" applyFill="1" applyBorder="1" applyAlignment="1">
      <alignment vertical="center"/>
    </xf>
    <xf numFmtId="1" fontId="5" fillId="0" borderId="35" xfId="5" applyNumberFormat="1" applyFont="1" applyFill="1" applyBorder="1" applyAlignment="1">
      <alignment vertical="center"/>
    </xf>
    <xf numFmtId="1" fontId="5" fillId="0" borderId="24" xfId="5" applyNumberFormat="1" applyFont="1" applyFill="1" applyBorder="1" applyAlignment="1">
      <alignment vertical="center" shrinkToFit="1"/>
    </xf>
    <xf numFmtId="1" fontId="5" fillId="0" borderId="25" xfId="5" applyNumberFormat="1" applyFont="1" applyFill="1" applyBorder="1" applyAlignment="1">
      <alignment vertical="center" shrinkToFit="1"/>
    </xf>
    <xf numFmtId="1" fontId="5" fillId="0" borderId="145" xfId="5" applyNumberFormat="1" applyFont="1" applyFill="1" applyBorder="1" applyAlignment="1">
      <alignment vertical="center" shrinkToFit="1"/>
    </xf>
    <xf numFmtId="0" fontId="5" fillId="0" borderId="0" xfId="0" applyFont="1" applyFill="1" applyAlignment="1"/>
    <xf numFmtId="0" fontId="28" fillId="0" borderId="0" xfId="5" applyFont="1" applyFill="1" applyAlignment="1">
      <alignment vertical="center"/>
    </xf>
    <xf numFmtId="0" fontId="45" fillId="0" borderId="12" xfId="0" applyFont="1" applyFill="1" applyBorder="1" applyAlignment="1">
      <alignment horizontal="center" vertical="center" textRotation="180"/>
    </xf>
    <xf numFmtId="179" fontId="5" fillId="0" borderId="18" xfId="5" applyNumberFormat="1" applyFont="1" applyFill="1" applyBorder="1" applyAlignment="1">
      <alignment vertical="center"/>
    </xf>
    <xf numFmtId="179" fontId="5" fillId="0" borderId="38" xfId="5" applyNumberFormat="1" applyFont="1" applyFill="1" applyBorder="1" applyAlignment="1">
      <alignment vertical="center"/>
    </xf>
    <xf numFmtId="0" fontId="5" fillId="0" borderId="11" xfId="5" applyFont="1" applyFill="1" applyBorder="1" applyAlignment="1">
      <alignment vertical="top" wrapText="1"/>
    </xf>
    <xf numFmtId="0" fontId="5" fillId="0" borderId="11" xfId="5" applyFont="1" applyFill="1" applyBorder="1" applyAlignment="1">
      <alignment vertical="center" shrinkToFit="1"/>
    </xf>
    <xf numFmtId="0" fontId="45" fillId="10" borderId="12" xfId="0" applyFont="1" applyFill="1" applyBorder="1" applyAlignment="1">
      <alignment horizontal="center" vertical="center" textRotation="180"/>
    </xf>
    <xf numFmtId="0" fontId="45" fillId="10" borderId="47" xfId="0" applyFont="1" applyFill="1" applyBorder="1" applyAlignment="1">
      <alignment horizontal="center" vertical="center" textRotation="180"/>
    </xf>
    <xf numFmtId="1" fontId="5" fillId="10" borderId="47" xfId="5" applyNumberFormat="1" applyFont="1" applyFill="1" applyBorder="1" applyAlignment="1">
      <alignment vertical="center" shrinkToFit="1"/>
    </xf>
    <xf numFmtId="181" fontId="5" fillId="10" borderId="38" xfId="5" applyNumberFormat="1" applyFont="1" applyFill="1" applyBorder="1" applyAlignment="1">
      <alignment vertical="center"/>
    </xf>
    <xf numFmtId="0" fontId="5" fillId="0" borderId="0" xfId="5" applyFont="1" applyFill="1" applyBorder="1" applyAlignment="1">
      <alignment vertical="center" shrinkToFit="1"/>
    </xf>
    <xf numFmtId="0" fontId="5" fillId="0" borderId="153" xfId="5" applyNumberFormat="1" applyFont="1" applyFill="1" applyBorder="1" applyAlignment="1">
      <alignment horizontal="center" vertical="center" shrinkToFit="1"/>
    </xf>
    <xf numFmtId="180" fontId="5" fillId="10" borderId="71" xfId="5" applyNumberFormat="1" applyFont="1" applyFill="1" applyBorder="1" applyAlignment="1">
      <alignment horizontal="center" vertical="center"/>
    </xf>
    <xf numFmtId="0" fontId="5" fillId="10" borderId="154" xfId="5" applyFont="1" applyFill="1" applyBorder="1" applyAlignment="1">
      <alignment vertical="center"/>
    </xf>
    <xf numFmtId="179" fontId="5" fillId="10" borderId="155" xfId="5" applyNumberFormat="1" applyFont="1" applyFill="1" applyBorder="1" applyAlignment="1">
      <alignment vertical="center"/>
    </xf>
    <xf numFmtId="180" fontId="5" fillId="10" borderId="156" xfId="5" applyNumberFormat="1" applyFont="1" applyFill="1" applyBorder="1" applyAlignment="1">
      <alignment horizontal="center" vertical="center"/>
    </xf>
    <xf numFmtId="1" fontId="5" fillId="10" borderId="157" xfId="5" applyNumberFormat="1" applyFont="1" applyFill="1" applyBorder="1" applyAlignment="1">
      <alignment vertical="center" shrinkToFit="1"/>
    </xf>
    <xf numFmtId="0" fontId="17" fillId="0" borderId="47" xfId="5" applyFont="1" applyFill="1" applyBorder="1" applyAlignment="1">
      <alignment horizontal="center" vertical="center" textRotation="180"/>
    </xf>
    <xf numFmtId="1" fontId="5" fillId="0" borderId="129" xfId="5" applyNumberFormat="1" applyFont="1" applyFill="1" applyBorder="1" applyAlignment="1">
      <alignment vertical="center" shrinkToFit="1"/>
    </xf>
    <xf numFmtId="1" fontId="5" fillId="0" borderId="133" xfId="5" applyNumberFormat="1" applyFont="1" applyFill="1" applyBorder="1" applyAlignment="1">
      <alignment vertical="center" shrinkToFit="1"/>
    </xf>
    <xf numFmtId="1" fontId="5" fillId="10" borderId="158" xfId="5" applyNumberFormat="1" applyFont="1" applyFill="1" applyBorder="1" applyAlignment="1">
      <alignment vertical="center" shrinkToFit="1"/>
    </xf>
    <xf numFmtId="1" fontId="5" fillId="10" borderId="159" xfId="5" applyNumberFormat="1" applyFont="1" applyFill="1" applyBorder="1" applyAlignment="1">
      <alignment vertical="center" shrinkToFit="1"/>
    </xf>
    <xf numFmtId="0" fontId="5" fillId="12" borderId="28" xfId="0" applyNumberFormat="1" applyFont="1" applyFill="1" applyBorder="1" applyAlignment="1" applyProtection="1">
      <alignment horizontal="center" vertical="center"/>
      <protection locked="0"/>
    </xf>
    <xf numFmtId="0" fontId="5" fillId="12" borderId="115" xfId="0" applyNumberFormat="1" applyFont="1" applyFill="1" applyBorder="1" applyAlignment="1" applyProtection="1">
      <alignment vertical="center"/>
      <protection locked="0"/>
    </xf>
    <xf numFmtId="57" fontId="5" fillId="12" borderId="0" xfId="0" applyNumberFormat="1" applyFont="1" applyFill="1" applyBorder="1" applyAlignment="1" applyProtection="1">
      <alignment vertical="center" shrinkToFit="1"/>
      <protection locked="0"/>
    </xf>
    <xf numFmtId="57" fontId="5" fillId="12" borderId="0" xfId="0" applyNumberFormat="1" applyFont="1" applyFill="1" applyBorder="1" applyAlignment="1" applyProtection="1">
      <alignment horizontal="center" vertical="center" shrinkToFit="1"/>
      <protection locked="0"/>
    </xf>
    <xf numFmtId="0" fontId="5" fillId="12" borderId="160" xfId="5" applyFont="1" applyFill="1" applyBorder="1" applyAlignment="1">
      <alignment horizontal="left" vertical="center"/>
    </xf>
    <xf numFmtId="0" fontId="5" fillId="12" borderId="161" xfId="5" applyFont="1" applyFill="1" applyBorder="1" applyAlignment="1">
      <alignment horizontal="center" vertical="center"/>
    </xf>
    <xf numFmtId="0" fontId="5" fillId="12" borderId="55" xfId="5" applyFont="1" applyFill="1" applyBorder="1" applyAlignment="1">
      <alignment horizontal="center" vertical="center"/>
    </xf>
    <xf numFmtId="0" fontId="5" fillId="12" borderId="162" xfId="5" applyFont="1" applyFill="1" applyBorder="1" applyAlignment="1">
      <alignment horizontal="center" vertical="center"/>
    </xf>
    <xf numFmtId="0" fontId="5" fillId="12" borderId="27" xfId="5" applyFont="1" applyFill="1" applyBorder="1" applyAlignment="1">
      <alignment horizontal="center" vertical="center"/>
    </xf>
    <xf numFmtId="0" fontId="5" fillId="12" borderId="54" xfId="5" applyFont="1" applyFill="1" applyBorder="1" applyAlignment="1">
      <alignment horizontal="center" vertical="center"/>
    </xf>
    <xf numFmtId="0" fontId="5" fillId="12" borderId="163" xfId="5" applyFont="1" applyFill="1" applyBorder="1" applyAlignment="1">
      <alignment horizontal="center" vertical="center"/>
    </xf>
    <xf numFmtId="0" fontId="5" fillId="12" borderId="164" xfId="5" applyFont="1" applyFill="1" applyBorder="1" applyAlignment="1">
      <alignment horizontal="center" vertical="center"/>
    </xf>
    <xf numFmtId="0" fontId="5" fillId="12" borderId="165" xfId="5" applyFont="1" applyFill="1" applyBorder="1" applyAlignment="1">
      <alignment horizontal="center" vertical="center"/>
    </xf>
    <xf numFmtId="0" fontId="5" fillId="12" borderId="166" xfId="5" applyFont="1" applyFill="1" applyBorder="1" applyAlignment="1">
      <alignment horizontal="center" vertical="center"/>
    </xf>
    <xf numFmtId="0" fontId="5" fillId="12" borderId="152" xfId="5" applyFont="1" applyFill="1" applyBorder="1" applyAlignment="1">
      <alignment horizontal="center" vertical="center"/>
    </xf>
    <xf numFmtId="0" fontId="5" fillId="12" borderId="167" xfId="5" applyFont="1" applyFill="1" applyBorder="1" applyAlignment="1">
      <alignment horizontal="center" vertical="center"/>
    </xf>
    <xf numFmtId="0" fontId="5" fillId="12" borderId="168" xfId="5" applyFont="1" applyFill="1" applyBorder="1" applyAlignment="1">
      <alignment horizontal="center" vertical="center"/>
    </xf>
    <xf numFmtId="0" fontId="5" fillId="12" borderId="29" xfId="5" applyFont="1" applyFill="1" applyBorder="1" applyAlignment="1">
      <alignment vertical="center" wrapText="1"/>
    </xf>
    <xf numFmtId="0" fontId="5" fillId="12" borderId="65" xfId="5" applyFont="1" applyFill="1" applyBorder="1" applyAlignment="1">
      <alignment vertical="center" wrapText="1"/>
    </xf>
    <xf numFmtId="0" fontId="5" fillId="12" borderId="41" xfId="0" applyNumberFormat="1" applyFont="1" applyFill="1" applyBorder="1" applyAlignment="1" applyProtection="1">
      <alignment horizontal="center" vertical="center"/>
      <protection locked="0"/>
    </xf>
    <xf numFmtId="0" fontId="5" fillId="12" borderId="76" xfId="0" applyNumberFormat="1" applyFont="1" applyFill="1" applyBorder="1" applyAlignment="1" applyProtection="1">
      <alignment vertical="center"/>
      <protection locked="0"/>
    </xf>
    <xf numFmtId="57" fontId="5" fillId="12" borderId="76" xfId="0" applyNumberFormat="1" applyFont="1" applyFill="1" applyBorder="1" applyAlignment="1" applyProtection="1">
      <alignment vertical="center" shrinkToFit="1"/>
      <protection locked="0"/>
    </xf>
    <xf numFmtId="57" fontId="5" fillId="12" borderId="76" xfId="0" applyNumberFormat="1" applyFont="1" applyFill="1" applyBorder="1" applyAlignment="1" applyProtection="1">
      <alignment horizontal="center" vertical="center" shrinkToFit="1"/>
      <protection locked="0"/>
    </xf>
    <xf numFmtId="187" fontId="5" fillId="12" borderId="31" xfId="5" applyNumberFormat="1" applyFont="1" applyFill="1" applyBorder="1" applyAlignment="1">
      <alignment horizontal="center" vertical="center" shrinkToFit="1"/>
    </xf>
    <xf numFmtId="0" fontId="5" fillId="0" borderId="169" xfId="5" applyFont="1" applyFill="1" applyBorder="1" applyAlignment="1">
      <alignment vertical="center"/>
    </xf>
    <xf numFmtId="0" fontId="5" fillId="0" borderId="172" xfId="5" applyFont="1" applyFill="1" applyBorder="1" applyAlignment="1">
      <alignment vertical="center"/>
    </xf>
    <xf numFmtId="0" fontId="44" fillId="0" borderId="0" xfId="0" applyFont="1" applyFill="1" applyAlignment="1">
      <alignment horizontal="left" vertical="center" indent="1"/>
    </xf>
    <xf numFmtId="179" fontId="5" fillId="10" borderId="12" xfId="5" applyNumberFormat="1" applyFont="1" applyFill="1" applyBorder="1" applyAlignment="1">
      <alignment vertical="center"/>
    </xf>
    <xf numFmtId="179" fontId="5" fillId="0" borderId="12" xfId="5" applyNumberFormat="1" applyFont="1" applyFill="1" applyBorder="1" applyAlignment="1">
      <alignment vertical="center"/>
    </xf>
    <xf numFmtId="0" fontId="5" fillId="0" borderId="21" xfId="5" applyFont="1" applyFill="1" applyBorder="1" applyAlignment="1">
      <alignment vertical="center" shrinkToFit="1"/>
    </xf>
    <xf numFmtId="179" fontId="5" fillId="0" borderId="41" xfId="5" applyNumberFormat="1" applyFont="1" applyFill="1" applyBorder="1" applyAlignment="1">
      <alignment vertical="center"/>
    </xf>
    <xf numFmtId="179" fontId="5" fillId="0" borderId="76" xfId="5" applyNumberFormat="1" applyFont="1" applyFill="1" applyBorder="1" applyAlignment="1">
      <alignment vertical="center"/>
    </xf>
    <xf numFmtId="179" fontId="5" fillId="0" borderId="169" xfId="5" applyNumberFormat="1" applyFont="1" applyFill="1" applyBorder="1" applyAlignment="1">
      <alignment vertical="center"/>
    </xf>
    <xf numFmtId="179" fontId="5" fillId="0" borderId="170" xfId="5" applyNumberFormat="1" applyFont="1" applyFill="1" applyBorder="1" applyAlignment="1">
      <alignment vertical="center"/>
    </xf>
    <xf numFmtId="0" fontId="5" fillId="0" borderId="170" xfId="5" applyFont="1" applyFill="1" applyBorder="1" applyAlignment="1">
      <alignment vertical="top" wrapText="1"/>
    </xf>
    <xf numFmtId="0" fontId="5" fillId="0" borderId="171" xfId="5" applyFont="1" applyFill="1" applyBorder="1" applyAlignment="1">
      <alignment vertical="top" wrapText="1"/>
    </xf>
    <xf numFmtId="0" fontId="5" fillId="0" borderId="108" xfId="5" applyFont="1" applyFill="1" applyBorder="1" applyAlignment="1">
      <alignment vertical="top" wrapText="1"/>
    </xf>
    <xf numFmtId="0" fontId="5" fillId="0" borderId="173" xfId="5" applyFont="1" applyFill="1" applyBorder="1" applyAlignment="1">
      <alignment vertical="top" wrapText="1"/>
    </xf>
    <xf numFmtId="0" fontId="5" fillId="0" borderId="108" xfId="5" applyFont="1" applyFill="1" applyBorder="1" applyAlignment="1">
      <alignment vertical="center" shrinkToFit="1"/>
    </xf>
    <xf numFmtId="0" fontId="5" fillId="0" borderId="173" xfId="5" applyFont="1" applyFill="1" applyBorder="1" applyAlignment="1">
      <alignment vertical="center" shrinkToFit="1"/>
    </xf>
    <xf numFmtId="0" fontId="5" fillId="12" borderId="65" xfId="5" applyFont="1" applyFill="1" applyBorder="1" applyAlignment="1">
      <alignment vertical="center"/>
    </xf>
    <xf numFmtId="0" fontId="53" fillId="0" borderId="0" xfId="6" applyFont="1" applyFill="1" applyAlignment="1">
      <alignment vertical="center"/>
    </xf>
    <xf numFmtId="179" fontId="46" fillId="0" borderId="12" xfId="5" applyNumberFormat="1" applyFont="1" applyFill="1" applyBorder="1" applyAlignment="1">
      <alignment horizontal="center" vertical="center"/>
    </xf>
    <xf numFmtId="179" fontId="46" fillId="0" borderId="171" xfId="5" applyNumberFormat="1" applyFont="1" applyFill="1" applyBorder="1" applyAlignment="1">
      <alignment vertical="center"/>
    </xf>
    <xf numFmtId="179" fontId="46" fillId="0" borderId="47" xfId="5" applyNumberFormat="1" applyFont="1" applyFill="1" applyBorder="1" applyAlignment="1">
      <alignment vertical="center"/>
    </xf>
    <xf numFmtId="1" fontId="5" fillId="10" borderId="25" xfId="5" applyNumberFormat="1" applyFont="1" applyFill="1" applyBorder="1" applyAlignment="1">
      <alignment vertical="center" shrinkToFit="1"/>
    </xf>
    <xf numFmtId="179" fontId="46" fillId="0" borderId="14" xfId="5" applyNumberFormat="1" applyFont="1" applyFill="1" applyBorder="1" applyAlignment="1">
      <alignment vertical="center"/>
    </xf>
    <xf numFmtId="179" fontId="46" fillId="0" borderId="19" xfId="5" applyNumberFormat="1" applyFont="1" applyFill="1" applyBorder="1" applyAlignment="1">
      <alignment vertical="center"/>
    </xf>
    <xf numFmtId="0" fontId="5" fillId="12" borderId="174" xfId="5" applyFont="1" applyFill="1" applyBorder="1" applyAlignment="1">
      <alignment horizontal="left" vertical="center"/>
    </xf>
    <xf numFmtId="0" fontId="5" fillId="10" borderId="174" xfId="5" applyFont="1" applyFill="1" applyBorder="1" applyAlignment="1">
      <alignment vertical="center"/>
    </xf>
    <xf numFmtId="0" fontId="46" fillId="0" borderId="21" xfId="5" applyFont="1" applyFill="1" applyBorder="1" applyAlignment="1">
      <alignment vertical="center"/>
    </xf>
    <xf numFmtId="0" fontId="5" fillId="0" borderId="18" xfId="5" applyFont="1" applyFill="1" applyBorder="1" applyAlignment="1">
      <alignment vertical="center"/>
    </xf>
    <xf numFmtId="0" fontId="5" fillId="10" borderId="106" xfId="5" applyFont="1" applyFill="1" applyBorder="1" applyAlignment="1">
      <alignment vertical="center"/>
    </xf>
    <xf numFmtId="179" fontId="46" fillId="0" borderId="21" xfId="5" applyNumberFormat="1" applyFont="1" applyFill="1" applyBorder="1" applyAlignment="1">
      <alignment vertical="center"/>
    </xf>
    <xf numFmtId="0" fontId="5" fillId="10" borderId="11" xfId="5" applyFont="1" applyFill="1" applyBorder="1" applyAlignment="1">
      <alignment horizontal="center" vertical="center"/>
    </xf>
    <xf numFmtId="0" fontId="5" fillId="12" borderId="175" xfId="5" applyFont="1" applyFill="1" applyBorder="1" applyAlignment="1">
      <alignment horizontal="center" vertical="center"/>
    </xf>
    <xf numFmtId="0" fontId="46" fillId="0" borderId="14" xfId="5" applyFont="1" applyFill="1" applyBorder="1" applyAlignment="1">
      <alignment vertical="center"/>
    </xf>
    <xf numFmtId="182" fontId="5" fillId="10" borderId="129" xfId="5" applyNumberFormat="1" applyFont="1" applyFill="1" applyBorder="1" applyAlignment="1">
      <alignment vertical="center" shrinkToFit="1"/>
    </xf>
    <xf numFmtId="1" fontId="5" fillId="10" borderId="145" xfId="5" applyNumberFormat="1" applyFont="1" applyFill="1" applyBorder="1" applyAlignment="1">
      <alignment vertical="center" shrinkToFit="1"/>
    </xf>
    <xf numFmtId="182" fontId="5" fillId="0" borderId="0" xfId="5" applyNumberFormat="1" applyFont="1" applyFill="1" applyBorder="1" applyAlignment="1">
      <alignment vertical="center" shrinkToFit="1"/>
    </xf>
    <xf numFmtId="0" fontId="43" fillId="0" borderId="0" xfId="0" applyFont="1" applyFill="1">
      <alignment vertical="center"/>
    </xf>
    <xf numFmtId="0" fontId="5" fillId="13" borderId="105" xfId="5" applyFont="1" applyFill="1" applyBorder="1" applyAlignment="1">
      <alignment horizontal="left" vertical="center" wrapText="1"/>
    </xf>
    <xf numFmtId="0" fontId="6" fillId="28" borderId="22" xfId="5" applyFont="1" applyFill="1" applyBorder="1" applyAlignment="1">
      <alignment vertical="center"/>
    </xf>
    <xf numFmtId="0" fontId="6" fillId="28" borderId="29" xfId="5" applyFont="1" applyFill="1" applyBorder="1" applyAlignment="1">
      <alignment vertical="center"/>
    </xf>
    <xf numFmtId="0" fontId="5" fillId="28" borderId="22" xfId="5" applyFont="1" applyFill="1" applyBorder="1" applyAlignment="1">
      <alignment vertical="center"/>
    </xf>
    <xf numFmtId="0" fontId="5" fillId="14" borderId="97" xfId="5" applyFont="1" applyFill="1" applyBorder="1" applyAlignment="1">
      <alignment vertical="center"/>
    </xf>
    <xf numFmtId="0" fontId="5" fillId="14" borderId="41" xfId="5" applyFont="1" applyFill="1" applyBorder="1" applyAlignment="1">
      <alignment vertical="center"/>
    </xf>
    <xf numFmtId="0" fontId="5" fillId="14" borderId="176" xfId="5" applyFont="1" applyFill="1" applyBorder="1" applyAlignment="1">
      <alignment vertical="center"/>
    </xf>
    <xf numFmtId="0" fontId="5" fillId="14" borderId="56" xfId="5" applyFont="1" applyFill="1" applyBorder="1" applyAlignment="1">
      <alignment vertical="center"/>
    </xf>
    <xf numFmtId="0" fontId="5" fillId="13" borderId="41" xfId="5" applyFont="1" applyFill="1" applyBorder="1" applyAlignment="1">
      <alignment vertical="center"/>
    </xf>
    <xf numFmtId="1" fontId="5" fillId="31" borderId="12" xfId="5" applyNumberFormat="1" applyFont="1" applyFill="1" applyBorder="1" applyAlignment="1">
      <alignment vertical="center" shrinkToFit="1"/>
    </xf>
    <xf numFmtId="1" fontId="5" fillId="31" borderId="13" xfId="5" applyNumberFormat="1" applyFont="1" applyFill="1" applyBorder="1" applyAlignment="1">
      <alignment vertical="center" shrinkToFit="1"/>
    </xf>
    <xf numFmtId="0" fontId="51" fillId="0" borderId="0" xfId="5" applyFont="1" applyFill="1" applyAlignment="1">
      <alignment vertical="center"/>
    </xf>
    <xf numFmtId="0" fontId="46" fillId="0" borderId="0" xfId="0" applyFont="1" applyFill="1">
      <alignment vertical="center"/>
    </xf>
    <xf numFmtId="0" fontId="46" fillId="0" borderId="16" xfId="5" applyFont="1" applyFill="1" applyBorder="1" applyAlignment="1">
      <alignment vertical="center"/>
    </xf>
    <xf numFmtId="0" fontId="46" fillId="0" borderId="177" xfId="5" applyFont="1" applyFill="1" applyBorder="1" applyAlignment="1">
      <alignment vertical="center"/>
    </xf>
    <xf numFmtId="0" fontId="0" fillId="0" borderId="0" xfId="0" applyAlignment="1">
      <alignment vertical="top" wrapText="1"/>
    </xf>
    <xf numFmtId="0" fontId="0" fillId="0" borderId="0" xfId="0" applyAlignment="1">
      <alignment vertical="center" wrapText="1"/>
    </xf>
    <xf numFmtId="0" fontId="36" fillId="0" borderId="0" xfId="0" applyFont="1" applyFill="1">
      <alignment vertical="center"/>
    </xf>
    <xf numFmtId="0" fontId="61" fillId="0" borderId="0" xfId="0" applyFont="1">
      <alignment vertical="center"/>
    </xf>
    <xf numFmtId="0" fontId="62" fillId="0" borderId="0" xfId="12">
      <alignment vertical="center"/>
    </xf>
    <xf numFmtId="0" fontId="62" fillId="0" borderId="0" xfId="12" applyAlignment="1">
      <alignment vertical="top"/>
    </xf>
    <xf numFmtId="0" fontId="0" fillId="0" borderId="0" xfId="0" applyAlignment="1">
      <alignment vertical="top"/>
    </xf>
    <xf numFmtId="0" fontId="0" fillId="0" borderId="178" xfId="0" applyBorder="1">
      <alignment vertical="center"/>
    </xf>
    <xf numFmtId="0" fontId="63" fillId="0" borderId="0" xfId="0" applyFont="1">
      <alignment vertical="center"/>
    </xf>
    <xf numFmtId="0" fontId="0" fillId="49" borderId="0" xfId="0" applyFill="1">
      <alignment vertical="center"/>
    </xf>
    <xf numFmtId="0" fontId="53" fillId="0" borderId="0" xfId="12" applyFont="1" applyAlignment="1">
      <alignment vertical="center"/>
    </xf>
    <xf numFmtId="0" fontId="17" fillId="0" borderId="0" xfId="0" applyFont="1" applyFill="1" applyBorder="1" applyAlignment="1">
      <alignment vertical="center"/>
    </xf>
    <xf numFmtId="1" fontId="5" fillId="47" borderId="113" xfId="0" applyNumberFormat="1" applyFont="1" applyFill="1" applyBorder="1" applyAlignment="1">
      <alignment vertical="center" shrinkToFit="1"/>
    </xf>
    <xf numFmtId="1" fontId="5" fillId="0" borderId="113" xfId="13" applyNumberFormat="1" applyFont="1" applyFill="1" applyBorder="1" applyAlignment="1">
      <alignment vertical="top" shrinkToFit="1"/>
    </xf>
    <xf numFmtId="0" fontId="4" fillId="0" borderId="0" xfId="14" applyNumberFormat="1" applyFont="1" applyAlignment="1">
      <alignment vertical="center"/>
    </xf>
    <xf numFmtId="0" fontId="0" fillId="0" borderId="0" xfId="0" applyFont="1" applyFill="1" applyAlignment="1"/>
    <xf numFmtId="0" fontId="45" fillId="0" borderId="0" xfId="14" applyNumberFormat="1" applyFont="1" applyAlignment="1">
      <alignment vertical="center"/>
    </xf>
    <xf numFmtId="0" fontId="66" fillId="0" borderId="113" xfId="14" applyNumberFormat="1" applyFont="1" applyBorder="1" applyAlignment="1">
      <alignment vertical="top" wrapText="1"/>
    </xf>
    <xf numFmtId="0" fontId="67" fillId="0" borderId="113" xfId="0" applyFont="1" applyFill="1" applyBorder="1" applyAlignment="1">
      <alignment vertical="top" wrapText="1"/>
    </xf>
    <xf numFmtId="0" fontId="17" fillId="0" borderId="107" xfId="0" applyFont="1" applyFill="1" applyBorder="1" applyAlignment="1">
      <alignment vertical="center"/>
    </xf>
    <xf numFmtId="0" fontId="17" fillId="0" borderId="108" xfId="0" applyFont="1" applyFill="1" applyBorder="1" applyAlignment="1">
      <alignment vertical="center"/>
    </xf>
    <xf numFmtId="0" fontId="0" fillId="0" borderId="109" xfId="0" applyFont="1" applyFill="1" applyBorder="1" applyAlignment="1"/>
    <xf numFmtId="0" fontId="4" fillId="0" borderId="113" xfId="14" applyNumberFormat="1" applyFont="1" applyBorder="1" applyAlignment="1">
      <alignment horizontal="center" vertical="center"/>
    </xf>
    <xf numFmtId="0" fontId="5" fillId="0" borderId="113" xfId="0" applyFont="1" applyFill="1" applyBorder="1" applyAlignment="1">
      <alignment vertical="center"/>
    </xf>
    <xf numFmtId="0" fontId="4" fillId="53" borderId="113" xfId="14" applyNumberFormat="1" applyFont="1" applyFill="1" applyBorder="1" applyAlignment="1">
      <alignment horizontal="center" vertical="center"/>
    </xf>
    <xf numFmtId="0" fontId="5" fillId="53" borderId="113" xfId="0" applyFont="1" applyFill="1" applyBorder="1" applyAlignment="1">
      <alignment vertical="center"/>
    </xf>
    <xf numFmtId="0" fontId="17" fillId="53" borderId="107" xfId="0" applyFont="1" applyFill="1" applyBorder="1" applyAlignment="1">
      <alignment vertical="center"/>
    </xf>
    <xf numFmtId="0" fontId="17" fillId="53" borderId="108" xfId="0" applyFont="1" applyFill="1" applyBorder="1" applyAlignment="1">
      <alignment vertical="center"/>
    </xf>
    <xf numFmtId="0" fontId="0" fillId="53" borderId="109" xfId="0" applyFont="1" applyFill="1" applyBorder="1" applyAlignment="1"/>
    <xf numFmtId="0" fontId="0" fillId="0" borderId="0" xfId="0" applyFont="1" applyFill="1" applyAlignment="1">
      <alignment vertical="center"/>
    </xf>
    <xf numFmtId="1" fontId="5" fillId="0" borderId="113" xfId="0" applyNumberFormat="1" applyFont="1" applyFill="1" applyBorder="1" applyAlignment="1" applyProtection="1">
      <alignment vertical="center"/>
      <protection locked="0"/>
    </xf>
    <xf numFmtId="2" fontId="5" fillId="20" borderId="32" xfId="3" applyNumberFormat="1" applyFont="1" applyFill="1" applyBorder="1" applyAlignment="1">
      <alignment vertical="center" shrinkToFit="1"/>
    </xf>
    <xf numFmtId="0" fontId="5" fillId="0" borderId="84" xfId="5" applyFont="1" applyFill="1" applyBorder="1" applyAlignment="1">
      <alignment vertical="center"/>
    </xf>
    <xf numFmtId="38" fontId="5" fillId="0" borderId="101" xfId="3" applyNumberFormat="1" applyFont="1" applyFill="1" applyBorder="1" applyAlignment="1">
      <alignment vertical="center"/>
    </xf>
    <xf numFmtId="38" fontId="5" fillId="0" borderId="83" xfId="3" applyNumberFormat="1" applyFont="1" applyFill="1" applyBorder="1" applyAlignment="1">
      <alignment vertical="center"/>
    </xf>
    <xf numFmtId="1" fontId="5" fillId="0" borderId="32" xfId="3" applyNumberFormat="1" applyFont="1" applyFill="1" applyBorder="1" applyAlignment="1">
      <alignment vertical="center" shrinkToFit="1"/>
    </xf>
    <xf numFmtId="0" fontId="5" fillId="0" borderId="85" xfId="5" applyFont="1" applyFill="1" applyBorder="1" applyAlignment="1">
      <alignment vertical="center"/>
    </xf>
    <xf numFmtId="1" fontId="5" fillId="0" borderId="87" xfId="3" applyNumberFormat="1" applyFont="1" applyFill="1" applyBorder="1" applyAlignment="1">
      <alignment horizontal="left" vertical="center"/>
    </xf>
    <xf numFmtId="1" fontId="5" fillId="0" borderId="101" xfId="3" applyNumberFormat="1" applyFont="1" applyFill="1" applyBorder="1" applyAlignment="1">
      <alignment vertical="center" shrinkToFit="1"/>
    </xf>
    <xf numFmtId="1" fontId="5" fillId="0" borderId="83" xfId="3" applyNumberFormat="1" applyFont="1" applyFill="1" applyBorder="1" applyAlignment="1">
      <alignment vertical="center" shrinkToFit="1"/>
    </xf>
    <xf numFmtId="0" fontId="0" fillId="0" borderId="0" xfId="0" applyAlignment="1">
      <alignment vertical="center"/>
    </xf>
    <xf numFmtId="0" fontId="53" fillId="0" borderId="0" xfId="6" applyFont="1" applyAlignment="1">
      <alignment vertical="center"/>
    </xf>
    <xf numFmtId="0" fontId="53" fillId="0" borderId="0" xfId="6" applyFont="1" applyBorder="1" applyAlignment="1">
      <alignment vertical="center"/>
    </xf>
    <xf numFmtId="0" fontId="53" fillId="0" borderId="0" xfId="6" applyFont="1" applyFill="1" applyBorder="1" applyAlignment="1">
      <alignment vertical="center"/>
    </xf>
    <xf numFmtId="0" fontId="68" fillId="0" borderId="0" xfId="0" applyFont="1" applyAlignment="1">
      <alignment vertical="center"/>
    </xf>
    <xf numFmtId="181" fontId="17" fillId="0" borderId="0" xfId="5" applyNumberFormat="1" applyFont="1" applyFill="1" applyAlignment="1">
      <alignment vertical="center"/>
    </xf>
    <xf numFmtId="0" fontId="4" fillId="0" borderId="0" xfId="15" applyFont="1" applyAlignment="1">
      <alignment vertical="center"/>
    </xf>
    <xf numFmtId="0" fontId="9" fillId="0" borderId="0" xfId="15" applyAlignment="1">
      <alignment vertical="center"/>
    </xf>
    <xf numFmtId="0" fontId="44" fillId="0" borderId="179" xfId="15" applyFont="1" applyBorder="1" applyAlignment="1">
      <alignment vertical="center"/>
    </xf>
    <xf numFmtId="0" fontId="4" fillId="0" borderId="179" xfId="15" applyFont="1" applyBorder="1" applyAlignment="1">
      <alignment vertical="center"/>
    </xf>
    <xf numFmtId="0" fontId="4" fillId="0" borderId="180" xfId="15" applyFont="1" applyBorder="1" applyAlignment="1">
      <alignment vertical="center"/>
    </xf>
    <xf numFmtId="0" fontId="4" fillId="0" borderId="181" xfId="15" applyFont="1" applyBorder="1" applyAlignment="1">
      <alignment vertical="center"/>
    </xf>
    <xf numFmtId="0" fontId="4" fillId="0" borderId="182" xfId="15" applyFont="1" applyBorder="1" applyAlignment="1">
      <alignment vertical="center"/>
    </xf>
    <xf numFmtId="0" fontId="4" fillId="0" borderId="183" xfId="15" applyFont="1" applyBorder="1" applyAlignment="1">
      <alignment vertical="center"/>
    </xf>
    <xf numFmtId="0" fontId="4" fillId="0" borderId="184" xfId="15" applyFont="1" applyBorder="1" applyAlignment="1">
      <alignment vertical="center"/>
    </xf>
    <xf numFmtId="0" fontId="4" fillId="0" borderId="185" xfId="15" applyFont="1" applyBorder="1" applyAlignment="1">
      <alignment vertical="center"/>
    </xf>
    <xf numFmtId="0" fontId="4" fillId="0" borderId="186" xfId="15" applyFont="1" applyBorder="1" applyAlignment="1">
      <alignment vertical="center"/>
    </xf>
    <xf numFmtId="0" fontId="4" fillId="0" borderId="187" xfId="15" applyFont="1" applyBorder="1" applyAlignment="1">
      <alignment vertical="center"/>
    </xf>
    <xf numFmtId="0" fontId="4" fillId="0" borderId="188" xfId="15" applyFont="1" applyBorder="1" applyAlignment="1">
      <alignment vertical="center"/>
    </xf>
    <xf numFmtId="0" fontId="4" fillId="0" borderId="23" xfId="15" applyFont="1" applyBorder="1" applyAlignment="1">
      <alignment vertical="center"/>
    </xf>
    <xf numFmtId="0" fontId="4" fillId="0" borderId="1" xfId="15" applyFont="1" applyBorder="1" applyAlignment="1">
      <alignment vertical="center"/>
    </xf>
    <xf numFmtId="0" fontId="4" fillId="0" borderId="189" xfId="15" applyFont="1" applyBorder="1" applyAlignment="1">
      <alignment vertical="center"/>
    </xf>
    <xf numFmtId="0" fontId="4" fillId="0" borderId="190" xfId="15" applyFont="1" applyBorder="1" applyAlignment="1">
      <alignment vertical="center"/>
    </xf>
    <xf numFmtId="0" fontId="4" fillId="0" borderId="191" xfId="15" applyFont="1" applyBorder="1" applyAlignment="1">
      <alignment vertical="center"/>
    </xf>
    <xf numFmtId="0" fontId="4" fillId="0" borderId="192" xfId="15" applyFont="1" applyBorder="1" applyAlignment="1">
      <alignment vertical="center"/>
    </xf>
    <xf numFmtId="0" fontId="4" fillId="0" borderId="193" xfId="15" applyFont="1" applyBorder="1" applyAlignment="1">
      <alignment vertical="center"/>
    </xf>
    <xf numFmtId="0" fontId="4" fillId="0" borderId="194" xfId="15" applyFont="1" applyBorder="1" applyAlignment="1">
      <alignment vertical="center"/>
    </xf>
    <xf numFmtId="0" fontId="4" fillId="0" borderId="163" xfId="15" applyFont="1" applyBorder="1" applyAlignment="1">
      <alignment vertical="center"/>
    </xf>
    <xf numFmtId="0" fontId="4" fillId="0" borderId="195" xfId="15" applyFont="1" applyBorder="1" applyAlignment="1">
      <alignment vertical="center"/>
    </xf>
    <xf numFmtId="0" fontId="4" fillId="0" borderId="27" xfId="15" applyFont="1" applyBorder="1" applyAlignment="1">
      <alignment vertical="center"/>
    </xf>
    <xf numFmtId="0" fontId="4" fillId="0" borderId="196" xfId="15" applyFont="1" applyBorder="1" applyAlignment="1">
      <alignment vertical="center"/>
    </xf>
    <xf numFmtId="0" fontId="4" fillId="0" borderId="0" xfId="15" applyFont="1" applyBorder="1" applyAlignment="1">
      <alignment vertical="center"/>
    </xf>
    <xf numFmtId="0" fontId="4" fillId="25" borderId="186" xfId="15" applyFont="1" applyFill="1" applyBorder="1" applyAlignment="1">
      <alignment vertical="center"/>
    </xf>
    <xf numFmtId="0" fontId="4" fillId="25" borderId="196" xfId="15" applyFont="1" applyFill="1" applyBorder="1" applyAlignment="1">
      <alignment vertical="center"/>
    </xf>
    <xf numFmtId="0" fontId="4" fillId="25" borderId="187" xfId="15" applyFont="1" applyFill="1" applyBorder="1" applyAlignment="1">
      <alignment vertical="center"/>
    </xf>
    <xf numFmtId="0" fontId="4" fillId="25" borderId="0" xfId="15" applyFont="1" applyFill="1" applyBorder="1" applyAlignment="1">
      <alignment vertical="center"/>
    </xf>
    <xf numFmtId="0" fontId="4" fillId="50" borderId="186" xfId="15" applyFont="1" applyFill="1" applyBorder="1" applyAlignment="1">
      <alignment vertical="center"/>
    </xf>
    <xf numFmtId="0" fontId="4" fillId="50" borderId="196" xfId="15" applyFont="1" applyFill="1" applyBorder="1" applyAlignment="1">
      <alignment vertical="center"/>
    </xf>
    <xf numFmtId="0" fontId="4" fillId="50" borderId="187" xfId="15" applyFont="1" applyFill="1" applyBorder="1" applyAlignment="1">
      <alignment vertical="center"/>
    </xf>
    <xf numFmtId="0" fontId="4" fillId="50" borderId="0" xfId="15" applyFont="1" applyFill="1" applyBorder="1" applyAlignment="1">
      <alignment vertical="center"/>
    </xf>
    <xf numFmtId="0" fontId="4" fillId="50" borderId="191" xfId="15" applyFont="1" applyFill="1" applyBorder="1" applyAlignment="1">
      <alignment vertical="center"/>
    </xf>
    <xf numFmtId="0" fontId="4" fillId="50" borderId="189" xfId="15" applyFont="1" applyFill="1" applyBorder="1" applyAlignment="1">
      <alignment vertical="center"/>
    </xf>
    <xf numFmtId="0" fontId="4" fillId="50" borderId="188" xfId="15" applyFont="1" applyFill="1" applyBorder="1" applyAlignment="1">
      <alignment vertical="center"/>
    </xf>
    <xf numFmtId="0" fontId="4" fillId="50" borderId="1" xfId="15" applyFont="1" applyFill="1" applyBorder="1" applyAlignment="1">
      <alignment vertical="center"/>
    </xf>
    <xf numFmtId="14" fontId="4" fillId="0" borderId="0" xfId="15" applyNumberFormat="1" applyFont="1" applyBorder="1" applyAlignment="1">
      <alignment vertical="center"/>
    </xf>
    <xf numFmtId="0" fontId="4" fillId="23" borderId="186" xfId="15" applyFont="1" applyFill="1" applyBorder="1" applyAlignment="1">
      <alignment vertical="center"/>
    </xf>
    <xf numFmtId="0" fontId="4" fillId="23" borderId="196" xfId="15" applyFont="1" applyFill="1" applyBorder="1" applyAlignment="1">
      <alignment vertical="center"/>
    </xf>
    <xf numFmtId="0" fontId="4" fillId="23" borderId="187" xfId="15" applyFont="1" applyFill="1" applyBorder="1" applyAlignment="1">
      <alignment vertical="center"/>
    </xf>
    <xf numFmtId="0" fontId="4" fillId="23" borderId="0" xfId="15" applyFont="1" applyFill="1" applyBorder="1" applyAlignment="1">
      <alignment vertical="center"/>
    </xf>
    <xf numFmtId="0" fontId="4" fillId="0" borderId="197" xfId="15" applyFont="1" applyBorder="1" applyAlignment="1">
      <alignment vertical="center"/>
    </xf>
    <xf numFmtId="0" fontId="4" fillId="23" borderId="194" xfId="15" applyFont="1" applyFill="1" applyBorder="1" applyAlignment="1">
      <alignment vertical="center"/>
    </xf>
    <xf numFmtId="0" fontId="4" fillId="23" borderId="163" xfId="15" applyFont="1" applyFill="1" applyBorder="1" applyAlignment="1">
      <alignment vertical="center"/>
    </xf>
    <xf numFmtId="0" fontId="4" fillId="23" borderId="195" xfId="15" applyFont="1" applyFill="1" applyBorder="1" applyAlignment="1">
      <alignment vertical="center"/>
    </xf>
    <xf numFmtId="0" fontId="4" fillId="23" borderId="198" xfId="15" applyFont="1" applyFill="1" applyBorder="1" applyAlignment="1">
      <alignment vertical="center"/>
    </xf>
    <xf numFmtId="0" fontId="4" fillId="0" borderId="199" xfId="15" applyFont="1" applyBorder="1" applyAlignment="1">
      <alignment vertical="center"/>
    </xf>
    <xf numFmtId="0" fontId="4" fillId="0" borderId="200" xfId="15" applyFont="1" applyBorder="1" applyAlignment="1">
      <alignment vertical="center"/>
    </xf>
    <xf numFmtId="0" fontId="4" fillId="0" borderId="201" xfId="15" applyFont="1" applyBorder="1" applyAlignment="1">
      <alignment vertical="center"/>
    </xf>
    <xf numFmtId="0" fontId="4" fillId="0" borderId="202" xfId="15" applyFont="1" applyBorder="1" applyAlignment="1">
      <alignment vertical="center"/>
    </xf>
    <xf numFmtId="0" fontId="4" fillId="0" borderId="203" xfId="15" applyFont="1" applyBorder="1" applyAlignment="1">
      <alignment vertical="center"/>
    </xf>
    <xf numFmtId="0" fontId="4" fillId="51" borderId="186" xfId="15" applyFont="1" applyFill="1" applyBorder="1" applyAlignment="1">
      <alignment vertical="center"/>
    </xf>
    <xf numFmtId="0" fontId="4" fillId="51" borderId="196" xfId="15" applyFont="1" applyFill="1" applyBorder="1" applyAlignment="1">
      <alignment vertical="center"/>
    </xf>
    <xf numFmtId="0" fontId="4" fillId="51" borderId="187" xfId="15" applyFont="1" applyFill="1" applyBorder="1" applyAlignment="1">
      <alignment vertical="center"/>
    </xf>
    <xf numFmtId="0" fontId="4" fillId="51" borderId="203" xfId="15" applyFont="1" applyFill="1" applyBorder="1" applyAlignment="1">
      <alignment vertical="center"/>
    </xf>
    <xf numFmtId="0" fontId="4" fillId="51" borderId="199" xfId="15" applyFont="1" applyFill="1" applyBorder="1" applyAlignment="1">
      <alignment vertical="center"/>
    </xf>
    <xf numFmtId="0" fontId="4" fillId="51" borderId="200" xfId="15" applyFont="1" applyFill="1" applyBorder="1" applyAlignment="1">
      <alignment vertical="center"/>
    </xf>
    <xf numFmtId="0" fontId="4" fillId="51" borderId="201" xfId="15" applyFont="1" applyFill="1" applyBorder="1" applyAlignment="1">
      <alignment vertical="center"/>
    </xf>
    <xf numFmtId="0" fontId="4" fillId="51" borderId="202" xfId="15" applyFont="1" applyFill="1" applyBorder="1" applyAlignment="1">
      <alignment vertical="center"/>
    </xf>
    <xf numFmtId="0" fontId="4" fillId="52" borderId="186" xfId="15" applyFont="1" applyFill="1" applyBorder="1" applyAlignment="1">
      <alignment vertical="center"/>
    </xf>
    <xf numFmtId="0" fontId="4" fillId="52" borderId="196" xfId="15" applyFont="1" applyFill="1" applyBorder="1" applyAlignment="1">
      <alignment vertical="center"/>
    </xf>
    <xf numFmtId="0" fontId="4" fillId="52" borderId="187" xfId="15" applyFont="1" applyFill="1" applyBorder="1" applyAlignment="1">
      <alignment vertical="center"/>
    </xf>
    <xf numFmtId="0" fontId="4" fillId="52" borderId="0" xfId="15" applyFont="1" applyFill="1" applyBorder="1" applyAlignment="1">
      <alignment vertical="center"/>
    </xf>
    <xf numFmtId="0" fontId="4" fillId="0" borderId="204" xfId="15" applyFont="1" applyBorder="1" applyAlignment="1">
      <alignment vertical="center"/>
    </xf>
    <xf numFmtId="0" fontId="4" fillId="0" borderId="205" xfId="15" applyFont="1" applyBorder="1" applyAlignment="1">
      <alignment vertical="center"/>
    </xf>
    <xf numFmtId="0" fontId="4" fillId="0" borderId="206" xfId="15" applyFont="1" applyBorder="1" applyAlignment="1">
      <alignment vertical="center"/>
    </xf>
    <xf numFmtId="0" fontId="4" fillId="0" borderId="207" xfId="15" applyFont="1" applyBorder="1" applyAlignment="1">
      <alignment vertical="center"/>
    </xf>
    <xf numFmtId="0" fontId="4" fillId="52" borderId="199" xfId="15" applyFont="1" applyFill="1" applyBorder="1" applyAlignment="1">
      <alignment vertical="center"/>
    </xf>
    <xf numFmtId="0" fontId="4" fillId="52" borderId="200" xfId="15" applyFont="1" applyFill="1" applyBorder="1" applyAlignment="1">
      <alignment vertical="center"/>
    </xf>
    <xf numFmtId="0" fontId="4" fillId="52" borderId="201" xfId="15" applyFont="1" applyFill="1" applyBorder="1" applyAlignment="1">
      <alignment vertical="center"/>
    </xf>
    <xf numFmtId="0" fontId="4" fillId="52" borderId="203" xfId="15" applyFont="1" applyFill="1" applyBorder="1" applyAlignment="1">
      <alignment vertical="center"/>
    </xf>
    <xf numFmtId="0" fontId="69" fillId="0" borderId="0" xfId="15" applyFont="1" applyAlignment="1">
      <alignment vertical="center"/>
    </xf>
    <xf numFmtId="0" fontId="51" fillId="0" borderId="116" xfId="15" applyFont="1" applyBorder="1" applyAlignment="1">
      <alignment vertical="center"/>
    </xf>
    <xf numFmtId="0" fontId="0" fillId="0" borderId="116" xfId="0" applyBorder="1" applyAlignment="1">
      <alignment vertical="center"/>
    </xf>
    <xf numFmtId="0" fontId="5" fillId="0" borderId="0" xfId="15" applyFont="1" applyAlignment="1">
      <alignment vertical="center"/>
    </xf>
    <xf numFmtId="0" fontId="4" fillId="0" borderId="38" xfId="15" applyFont="1" applyBorder="1" applyAlignment="1">
      <alignment vertical="center"/>
    </xf>
    <xf numFmtId="0" fontId="4" fillId="0" borderId="11" xfId="15" applyFont="1" applyBorder="1" applyAlignment="1">
      <alignment vertical="center"/>
    </xf>
    <xf numFmtId="0" fontId="4" fillId="0" borderId="211" xfId="15" applyFont="1" applyBorder="1" applyAlignment="1">
      <alignment vertical="center"/>
    </xf>
    <xf numFmtId="0" fontId="4" fillId="0" borderId="212" xfId="15" applyFont="1" applyBorder="1" applyAlignment="1">
      <alignment vertical="center"/>
    </xf>
    <xf numFmtId="0" fontId="4" fillId="0" borderId="213" xfId="15" applyFont="1" applyBorder="1" applyAlignment="1">
      <alignment vertical="center"/>
    </xf>
    <xf numFmtId="0" fontId="4" fillId="0" borderId="214" xfId="15" applyFont="1" applyBorder="1" applyAlignment="1">
      <alignment vertical="center"/>
    </xf>
    <xf numFmtId="0" fontId="5" fillId="0" borderId="113" xfId="15" applyFont="1" applyBorder="1" applyAlignment="1">
      <alignment vertical="top"/>
    </xf>
    <xf numFmtId="0" fontId="5" fillId="0" borderId="107" xfId="15" applyFont="1" applyBorder="1" applyAlignment="1">
      <alignment horizontal="center" vertical="center" shrinkToFit="1"/>
    </xf>
    <xf numFmtId="0" fontId="5" fillId="0" borderId="108" xfId="15" applyFont="1" applyFill="1" applyBorder="1" applyAlignment="1">
      <alignment vertical="top"/>
    </xf>
    <xf numFmtId="0" fontId="5" fillId="0" borderId="109" xfId="15" applyFont="1" applyFill="1" applyBorder="1" applyAlignment="1">
      <alignment vertical="top"/>
    </xf>
    <xf numFmtId="0" fontId="30" fillId="0" borderId="113" xfId="15" applyFont="1" applyBorder="1" applyAlignment="1">
      <alignment vertical="top" wrapText="1"/>
    </xf>
    <xf numFmtId="0" fontId="4" fillId="0" borderId="31" xfId="15" applyFont="1" applyBorder="1" applyAlignment="1">
      <alignment vertical="center"/>
    </xf>
    <xf numFmtId="0" fontId="4" fillId="0" borderId="29" xfId="15" applyFont="1" applyBorder="1" applyAlignment="1">
      <alignment vertical="center"/>
    </xf>
    <xf numFmtId="0" fontId="4" fillId="0" borderId="215" xfId="15" applyFont="1" applyBorder="1" applyAlignment="1">
      <alignment vertical="center"/>
    </xf>
    <xf numFmtId="0" fontId="4" fillId="0" borderId="210" xfId="15" applyFont="1" applyBorder="1" applyAlignment="1">
      <alignment vertical="center"/>
    </xf>
    <xf numFmtId="0" fontId="4" fillId="0" borderId="209" xfId="15" applyFont="1" applyBorder="1" applyAlignment="1">
      <alignment vertical="center"/>
    </xf>
    <xf numFmtId="0" fontId="4" fillId="0" borderId="208" xfId="15" applyFont="1" applyBorder="1" applyAlignment="1">
      <alignment vertical="center"/>
    </xf>
    <xf numFmtId="3" fontId="4" fillId="0" borderId="208" xfId="15" applyNumberFormat="1" applyFont="1" applyBorder="1" applyAlignment="1">
      <alignment vertical="center"/>
    </xf>
    <xf numFmtId="0" fontId="4" fillId="0" borderId="216" xfId="15" applyFont="1" applyBorder="1" applyAlignment="1">
      <alignment vertical="center"/>
    </xf>
    <xf numFmtId="0" fontId="5" fillId="0" borderId="113" xfId="15" applyFont="1" applyBorder="1" applyAlignment="1">
      <alignment horizontal="center" vertical="top" shrinkToFit="1"/>
    </xf>
    <xf numFmtId="0" fontId="5" fillId="0" borderId="107" xfId="15" applyFont="1" applyBorder="1" applyAlignment="1">
      <alignment vertical="top"/>
    </xf>
    <xf numFmtId="0" fontId="5" fillId="0" borderId="113" xfId="15" applyFont="1" applyFill="1" applyBorder="1" applyAlignment="1">
      <alignment vertical="top"/>
    </xf>
    <xf numFmtId="0" fontId="4" fillId="0" borderId="22" xfId="15" applyFont="1" applyBorder="1" applyAlignment="1">
      <alignment vertical="center"/>
    </xf>
    <xf numFmtId="0" fontId="4" fillId="0" borderId="30" xfId="15" applyFont="1" applyBorder="1" applyAlignment="1">
      <alignment vertical="center"/>
    </xf>
    <xf numFmtId="0" fontId="4" fillId="0" borderId="172" xfId="15" applyFont="1" applyBorder="1" applyAlignment="1">
      <alignment vertical="center"/>
    </xf>
    <xf numFmtId="0" fontId="4" fillId="0" borderId="109" xfId="15" applyFont="1" applyBorder="1" applyAlignment="1">
      <alignment vertical="center"/>
    </xf>
    <xf numFmtId="0" fontId="4" fillId="0" borderId="107" xfId="15" applyFont="1" applyBorder="1" applyAlignment="1">
      <alignment vertical="center"/>
    </xf>
    <xf numFmtId="0" fontId="4" fillId="0" borderId="113" xfId="15" applyFont="1" applyBorder="1" applyAlignment="1">
      <alignment vertical="center"/>
    </xf>
    <xf numFmtId="3" fontId="4" fillId="0" borderId="113" xfId="15" applyNumberFormat="1" applyFont="1" applyBorder="1" applyAlignment="1">
      <alignment vertical="center"/>
    </xf>
    <xf numFmtId="0" fontId="4" fillId="0" borderId="217" xfId="15" applyFont="1" applyBorder="1" applyAlignment="1">
      <alignment vertical="center"/>
    </xf>
    <xf numFmtId="0" fontId="5" fillId="0" borderId="113" xfId="15" applyFont="1" applyFill="1" applyBorder="1" applyAlignment="1">
      <alignment horizontal="right" vertical="top"/>
    </xf>
    <xf numFmtId="0" fontId="5" fillId="0" borderId="108" xfId="15" applyFont="1" applyFill="1" applyBorder="1" applyAlignment="1">
      <alignment horizontal="center" vertical="center" textRotation="180"/>
    </xf>
    <xf numFmtId="0" fontId="5" fillId="0" borderId="109" xfId="15" applyFont="1" applyFill="1" applyBorder="1" applyAlignment="1">
      <alignment horizontal="center" vertical="center" textRotation="180"/>
    </xf>
    <xf numFmtId="0" fontId="4" fillId="0" borderId="41" xfId="15" applyFont="1" applyBorder="1" applyAlignment="1">
      <alignment vertical="center"/>
    </xf>
    <xf numFmtId="0" fontId="4" fillId="0" borderId="166" xfId="15" applyFont="1" applyBorder="1" applyAlignment="1">
      <alignment vertical="center"/>
    </xf>
    <xf numFmtId="0" fontId="4" fillId="0" borderId="218" xfId="15" applyFont="1" applyBorder="1" applyAlignment="1">
      <alignment vertical="center"/>
    </xf>
    <xf numFmtId="0" fontId="4" fillId="0" borderId="219" xfId="15" applyFont="1" applyBorder="1" applyAlignment="1">
      <alignment vertical="center"/>
    </xf>
    <xf numFmtId="0" fontId="4" fillId="0" borderId="220" xfId="15" applyFont="1" applyBorder="1" applyAlignment="1">
      <alignment vertical="center"/>
    </xf>
    <xf numFmtId="3" fontId="4" fillId="0" borderId="220" xfId="15" applyNumberFormat="1" applyFont="1" applyBorder="1" applyAlignment="1">
      <alignment vertical="center"/>
    </xf>
    <xf numFmtId="0" fontId="4" fillId="0" borderId="221" xfId="15" applyFont="1" applyBorder="1" applyAlignment="1">
      <alignment vertical="center"/>
    </xf>
    <xf numFmtId="0" fontId="9" fillId="0" borderId="108" xfId="15" applyFill="1" applyBorder="1" applyAlignment="1">
      <alignment horizontal="center" vertical="center" textRotation="180"/>
    </xf>
    <xf numFmtId="0" fontId="9" fillId="0" borderId="109" xfId="15" applyFill="1" applyBorder="1" applyAlignment="1">
      <alignment horizontal="center" vertical="center" textRotation="180"/>
    </xf>
    <xf numFmtId="0" fontId="4" fillId="0" borderId="40" xfId="15" applyFont="1" applyBorder="1" applyAlignment="1">
      <alignment vertical="center"/>
    </xf>
    <xf numFmtId="0" fontId="17" fillId="0" borderId="107" xfId="15" applyFont="1" applyBorder="1" applyAlignment="1">
      <alignment vertical="top"/>
    </xf>
    <xf numFmtId="0" fontId="42" fillId="0" borderId="107" xfId="15" applyFont="1" applyBorder="1" applyAlignment="1">
      <alignment vertical="top"/>
    </xf>
    <xf numFmtId="3" fontId="5" fillId="0" borderId="113" xfId="15" applyNumberFormat="1" applyFont="1" applyFill="1" applyBorder="1" applyAlignment="1">
      <alignment vertical="top"/>
    </xf>
    <xf numFmtId="0" fontId="4" fillId="0" borderId="13" xfId="15" applyFont="1" applyBorder="1" applyAlignment="1">
      <alignment vertical="center"/>
    </xf>
    <xf numFmtId="0" fontId="4" fillId="0" borderId="223" xfId="15" applyFont="1" applyBorder="1" applyAlignment="1">
      <alignment vertical="center"/>
    </xf>
    <xf numFmtId="0" fontId="4" fillId="0" borderId="224" xfId="15" applyFont="1" applyBorder="1" applyAlignment="1">
      <alignment vertical="center"/>
    </xf>
    <xf numFmtId="0" fontId="4" fillId="0" borderId="225" xfId="15" applyFont="1" applyBorder="1" applyAlignment="1">
      <alignment vertical="center"/>
    </xf>
    <xf numFmtId="0" fontId="4" fillId="0" borderId="226" xfId="15" applyFont="1" applyBorder="1" applyAlignment="1">
      <alignment vertical="center"/>
    </xf>
    <xf numFmtId="0" fontId="43" fillId="0" borderId="0" xfId="15" applyFont="1" applyAlignment="1">
      <alignment vertical="center"/>
    </xf>
    <xf numFmtId="0" fontId="44" fillId="0" borderId="0" xfId="15" applyFont="1" applyAlignment="1">
      <alignment vertical="center"/>
    </xf>
    <xf numFmtId="0" fontId="9" fillId="0" borderId="107" xfId="0" applyFont="1" applyBorder="1" applyAlignment="1">
      <alignment vertical="center"/>
    </xf>
    <xf numFmtId="0" fontId="9" fillId="0" borderId="109" xfId="0" applyFont="1" applyBorder="1" applyAlignment="1">
      <alignment vertical="center"/>
    </xf>
    <xf numFmtId="0" fontId="9" fillId="0" borderId="113" xfId="0" applyFont="1" applyBorder="1" applyAlignment="1">
      <alignment vertical="center"/>
    </xf>
    <xf numFmtId="0" fontId="9" fillId="0" borderId="0" xfId="0" applyFont="1" applyAlignment="1">
      <alignment vertical="center"/>
    </xf>
    <xf numFmtId="3" fontId="5" fillId="0" borderId="147" xfId="15" applyNumberFormat="1" applyFont="1" applyFill="1" applyBorder="1" applyAlignment="1">
      <alignment horizontal="center" vertical="top"/>
    </xf>
    <xf numFmtId="0" fontId="42" fillId="0" borderId="0" xfId="15" applyFont="1" applyAlignment="1">
      <alignment horizontal="center" vertical="top"/>
    </xf>
    <xf numFmtId="0" fontId="42" fillId="0" borderId="0" xfId="15" applyFont="1" applyAlignment="1">
      <alignment vertical="top"/>
    </xf>
    <xf numFmtId="0" fontId="5" fillId="0" borderId="0" xfId="15" applyFont="1" applyAlignment="1">
      <alignment vertical="top"/>
    </xf>
    <xf numFmtId="0" fontId="6" fillId="47" borderId="0" xfId="5" applyFont="1" applyFill="1" applyAlignment="1">
      <alignment vertical="center" wrapText="1"/>
    </xf>
    <xf numFmtId="0" fontId="0" fillId="0" borderId="0" xfId="0" applyAlignment="1">
      <alignment vertical="center" wrapText="1"/>
    </xf>
    <xf numFmtId="0" fontId="5" fillId="13" borderId="58" xfId="5" applyFont="1" applyFill="1" applyBorder="1" applyAlignment="1">
      <alignment horizontal="left" vertical="center" wrapText="1"/>
    </xf>
    <xf numFmtId="0" fontId="5" fillId="13" borderId="105" xfId="5" applyFont="1" applyFill="1" applyBorder="1" applyAlignment="1">
      <alignment horizontal="left" vertical="center" wrapText="1"/>
    </xf>
    <xf numFmtId="0" fontId="5" fillId="13" borderId="90" xfId="5" applyFont="1" applyFill="1" applyBorder="1" applyAlignment="1">
      <alignment horizontal="left" vertical="center" wrapText="1"/>
    </xf>
    <xf numFmtId="0" fontId="5" fillId="13" borderId="91" xfId="5" applyFont="1" applyFill="1" applyBorder="1" applyAlignment="1">
      <alignment horizontal="left" vertical="center" wrapText="1"/>
    </xf>
    <xf numFmtId="0" fontId="30" fillId="0" borderId="0" xfId="0" applyFont="1" applyFill="1" applyAlignment="1">
      <alignment vertical="top" wrapText="1"/>
    </xf>
    <xf numFmtId="0" fontId="31" fillId="0" borderId="0" xfId="0" applyFont="1" applyAlignment="1">
      <alignment vertical="top" wrapText="1"/>
    </xf>
    <xf numFmtId="0" fontId="0" fillId="0" borderId="0" xfId="0" applyAlignment="1">
      <alignment vertical="top" wrapText="1"/>
    </xf>
    <xf numFmtId="0" fontId="54" fillId="47" borderId="0" xfId="5" applyFont="1" applyFill="1" applyAlignment="1">
      <alignment vertical="center" wrapText="1"/>
    </xf>
    <xf numFmtId="0" fontId="55" fillId="0" borderId="0" xfId="0" applyFont="1" applyAlignment="1">
      <alignment vertical="center" wrapText="1"/>
    </xf>
    <xf numFmtId="181" fontId="30" fillId="0" borderId="0" xfId="5" applyNumberFormat="1" applyFont="1" applyFill="1" applyAlignment="1">
      <alignment vertical="top" wrapText="1"/>
    </xf>
    <xf numFmtId="0" fontId="44" fillId="0" borderId="120" xfId="0" applyFont="1" applyFill="1" applyBorder="1" applyAlignment="1">
      <alignment horizontal="center" vertical="center" wrapText="1"/>
    </xf>
    <xf numFmtId="0" fontId="0" fillId="0" borderId="121" xfId="0" applyBorder="1" applyAlignment="1">
      <alignment horizontal="center" vertical="center" wrapText="1"/>
    </xf>
    <xf numFmtId="0" fontId="0" fillId="0" borderId="122" xfId="0" applyBorder="1" applyAlignment="1">
      <alignment horizontal="center" vertical="center" wrapText="1"/>
    </xf>
    <xf numFmtId="0" fontId="0" fillId="0" borderId="123" xfId="0" applyBorder="1" applyAlignment="1">
      <alignment horizontal="center" vertical="center" wrapText="1"/>
    </xf>
    <xf numFmtId="0" fontId="0" fillId="0" borderId="20" xfId="0" applyBorder="1" applyAlignment="1">
      <alignment horizontal="center" vertical="center" wrapText="1"/>
    </xf>
    <xf numFmtId="0" fontId="0" fillId="0" borderId="124" xfId="0" applyBorder="1" applyAlignment="1">
      <alignment horizontal="center" vertical="center" wrapText="1"/>
    </xf>
    <xf numFmtId="181" fontId="30" fillId="0" borderId="0" xfId="5" applyNumberFormat="1" applyFont="1" applyFill="1" applyBorder="1" applyAlignment="1">
      <alignment vertical="top" wrapText="1"/>
    </xf>
    <xf numFmtId="0" fontId="31" fillId="0" borderId="0" xfId="0" applyFont="1" applyBorder="1" applyAlignment="1">
      <alignment vertical="top" wrapText="1"/>
    </xf>
    <xf numFmtId="0" fontId="0" fillId="0" borderId="0" xfId="0" applyBorder="1" applyAlignment="1">
      <alignment vertical="top" wrapText="1"/>
    </xf>
    <xf numFmtId="0" fontId="44" fillId="0" borderId="117" xfId="0" applyFont="1" applyFill="1" applyBorder="1" applyAlignment="1">
      <alignment horizontal="center" vertical="center" wrapText="1"/>
    </xf>
    <xf numFmtId="0" fontId="0" fillId="0" borderId="118" xfId="0" applyBorder="1" applyAlignment="1">
      <alignment horizontal="center" vertical="center" wrapText="1"/>
    </xf>
    <xf numFmtId="0" fontId="0" fillId="0" borderId="119" xfId="0" applyBorder="1" applyAlignment="1">
      <alignment horizontal="center" vertical="center" wrapText="1"/>
    </xf>
    <xf numFmtId="181" fontId="30" fillId="0" borderId="121" xfId="5" applyNumberFormat="1" applyFont="1" applyFill="1" applyBorder="1" applyAlignment="1">
      <alignment vertical="top" wrapText="1"/>
    </xf>
    <xf numFmtId="0" fontId="31" fillId="0" borderId="121" xfId="0" applyFont="1" applyBorder="1" applyAlignment="1">
      <alignment vertical="top" wrapText="1"/>
    </xf>
    <xf numFmtId="0" fontId="0" fillId="0" borderId="121" xfId="0" applyBorder="1" applyAlignment="1">
      <alignment vertical="top" wrapText="1"/>
    </xf>
    <xf numFmtId="0" fontId="5" fillId="13" borderId="89" xfId="5" applyFont="1" applyFill="1" applyBorder="1" applyAlignment="1">
      <alignment horizontal="left" vertical="center" wrapText="1"/>
    </xf>
    <xf numFmtId="0" fontId="5" fillId="13" borderId="20" xfId="5" applyFont="1" applyFill="1" applyBorder="1" applyAlignment="1">
      <alignment horizontal="left" vertical="center" wrapText="1"/>
    </xf>
    <xf numFmtId="0" fontId="17" fillId="0" borderId="30" xfId="5" applyFont="1" applyFill="1" applyBorder="1" applyAlignment="1">
      <alignment horizontal="center" vertical="center" wrapText="1"/>
    </xf>
    <xf numFmtId="0" fontId="0" fillId="0" borderId="21" xfId="0" applyBorder="1" applyAlignment="1">
      <alignment horizontal="center" vertical="center" wrapText="1"/>
    </xf>
    <xf numFmtId="0" fontId="45" fillId="0" borderId="30" xfId="0" applyFont="1" applyFill="1" applyBorder="1" applyAlignment="1">
      <alignment horizontal="center" vertical="center" wrapText="1"/>
    </xf>
    <xf numFmtId="0" fontId="45" fillId="0" borderId="41" xfId="0" applyFont="1" applyFill="1" applyBorder="1" applyAlignment="1">
      <alignment horizontal="center" vertical="center" wrapText="1"/>
    </xf>
    <xf numFmtId="0" fontId="0" fillId="0" borderId="47" xfId="0" applyBorder="1" applyAlignment="1">
      <alignment horizontal="center" vertical="center" wrapText="1"/>
    </xf>
    <xf numFmtId="181" fontId="17" fillId="0" borderId="38" xfId="5" applyNumberFormat="1" applyFont="1" applyFill="1" applyBorder="1" applyAlignment="1">
      <alignment vertical="center" wrapText="1"/>
    </xf>
    <xf numFmtId="0" fontId="45" fillId="0" borderId="12" xfId="0" applyFont="1" applyBorder="1" applyAlignment="1">
      <alignment vertical="center" wrapText="1"/>
    </xf>
    <xf numFmtId="0" fontId="45" fillId="0" borderId="38" xfId="0" applyFont="1" applyBorder="1" applyAlignment="1">
      <alignment vertical="center" wrapText="1"/>
    </xf>
    <xf numFmtId="1" fontId="5" fillId="0" borderId="84" xfId="3" applyNumberFormat="1" applyFont="1" applyFill="1" applyBorder="1" applyAlignment="1">
      <alignment horizontal="left" vertical="top" wrapText="1"/>
    </xf>
    <xf numFmtId="0" fontId="0" fillId="0" borderId="102" xfId="0" applyFill="1" applyBorder="1" applyAlignment="1">
      <alignment vertical="top" wrapText="1"/>
    </xf>
    <xf numFmtId="0" fontId="0" fillId="0" borderId="86" xfId="0" applyFill="1" applyBorder="1" applyAlignment="1">
      <alignment vertical="top" wrapText="1"/>
    </xf>
    <xf numFmtId="0" fontId="30" fillId="0" borderId="31" xfId="5" applyFont="1" applyFill="1" applyBorder="1" applyAlignment="1">
      <alignment horizontal="center" vertical="center" textRotation="180" wrapText="1"/>
    </xf>
    <xf numFmtId="0" fontId="31" fillId="0" borderId="22" xfId="0" applyFont="1" applyBorder="1" applyAlignment="1">
      <alignment horizontal="center" vertical="center" textRotation="180" wrapText="1"/>
    </xf>
    <xf numFmtId="0" fontId="0" fillId="0" borderId="22" xfId="0" applyBorder="1" applyAlignment="1">
      <alignment horizontal="center" vertical="center" wrapText="1"/>
    </xf>
    <xf numFmtId="0" fontId="0" fillId="0" borderId="40" xfId="0" applyBorder="1" applyAlignment="1">
      <alignment horizontal="center" vertical="center" wrapText="1"/>
    </xf>
    <xf numFmtId="181" fontId="30" fillId="0" borderId="31" xfId="5" applyNumberFormat="1" applyFont="1" applyFill="1" applyBorder="1" applyAlignment="1">
      <alignment vertical="center" textRotation="180" wrapText="1"/>
    </xf>
    <xf numFmtId="0" fontId="31" fillId="0" borderId="22" xfId="0" applyFont="1" applyBorder="1" applyAlignment="1">
      <alignment vertical="center" textRotation="180" wrapText="1"/>
    </xf>
    <xf numFmtId="0" fontId="31" fillId="0" borderId="70" xfId="0" applyFont="1" applyBorder="1" applyAlignment="1">
      <alignment vertical="center" textRotation="180" wrapText="1"/>
    </xf>
    <xf numFmtId="176" fontId="5" fillId="10" borderId="0" xfId="1" applyNumberFormat="1" applyFont="1" applyFill="1" applyAlignment="1">
      <alignment vertical="center" wrapText="1"/>
    </xf>
    <xf numFmtId="0" fontId="4" fillId="0" borderId="117" xfId="0" applyFont="1" applyBorder="1" applyAlignment="1">
      <alignment horizontal="center" vertical="center"/>
    </xf>
    <xf numFmtId="0" fontId="4" fillId="0" borderId="118" xfId="0" applyFont="1" applyBorder="1" applyAlignment="1">
      <alignment horizontal="center" vertical="center"/>
    </xf>
    <xf numFmtId="0" fontId="4" fillId="0" borderId="119" xfId="0" applyFont="1" applyBorder="1" applyAlignment="1">
      <alignment horizontal="center" vertical="center"/>
    </xf>
    <xf numFmtId="0" fontId="0" fillId="10" borderId="0" xfId="0" applyFill="1" applyAlignment="1">
      <alignment vertical="top" wrapText="1"/>
    </xf>
    <xf numFmtId="0" fontId="62" fillId="0" borderId="0" xfId="12" applyAlignment="1">
      <alignment vertical="top" wrapText="1"/>
    </xf>
    <xf numFmtId="0" fontId="0" fillId="23" borderId="0" xfId="0" applyFill="1" applyAlignment="1">
      <alignment vertical="top" wrapText="1"/>
    </xf>
    <xf numFmtId="0" fontId="5" fillId="53" borderId="114" xfId="15" applyFont="1" applyFill="1" applyBorder="1" applyAlignment="1">
      <alignment horizontal="center" vertical="center" textRotation="180" shrinkToFit="1"/>
    </xf>
    <xf numFmtId="0" fontId="0" fillId="0" borderId="222" xfId="0" applyBorder="1" applyAlignment="1">
      <alignment horizontal="center" vertical="center" textRotation="180" shrinkToFit="1"/>
    </xf>
    <xf numFmtId="0" fontId="0" fillId="0" borderId="208" xfId="0" applyBorder="1" applyAlignment="1">
      <alignment horizontal="center" vertical="center" textRotation="180" shrinkToFit="1"/>
    </xf>
    <xf numFmtId="0" fontId="5" fillId="54" borderId="114" xfId="15" applyFont="1" applyFill="1" applyBorder="1" applyAlignment="1">
      <alignment horizontal="center" vertical="center" textRotation="180" shrinkToFit="1"/>
    </xf>
    <xf numFmtId="0" fontId="5" fillId="0" borderId="114" xfId="15" applyFont="1" applyBorder="1" applyAlignment="1">
      <alignment horizontal="center" vertical="center" wrapText="1"/>
    </xf>
    <xf numFmtId="0" fontId="0" fillId="0" borderId="208" xfId="0" applyBorder="1" applyAlignment="1">
      <alignment horizontal="center" vertical="center" wrapText="1"/>
    </xf>
    <xf numFmtId="0" fontId="5" fillId="0" borderId="110" xfId="15" applyFont="1" applyBorder="1" applyAlignment="1">
      <alignment horizontal="center" vertical="center" wrapText="1" shrinkToFit="1"/>
    </xf>
    <xf numFmtId="0" fontId="0" fillId="0" borderId="111" xfId="0" applyBorder="1" applyAlignment="1">
      <alignment horizontal="center" vertical="center" wrapText="1"/>
    </xf>
    <xf numFmtId="0" fontId="0" fillId="0" borderId="112" xfId="0" applyBorder="1" applyAlignment="1">
      <alignment horizontal="center" vertical="center" wrapText="1"/>
    </xf>
    <xf numFmtId="0" fontId="0" fillId="0" borderId="209" xfId="0" applyBorder="1" applyAlignment="1">
      <alignment horizontal="center" vertical="center" wrapText="1"/>
    </xf>
    <xf numFmtId="0" fontId="0" fillId="0" borderId="116" xfId="0" applyBorder="1" applyAlignment="1">
      <alignment horizontal="center" vertical="center" wrapText="1"/>
    </xf>
    <xf numFmtId="0" fontId="0" fillId="0" borderId="210" xfId="0" applyBorder="1" applyAlignment="1">
      <alignment horizontal="center" vertical="center" wrapText="1"/>
    </xf>
    <xf numFmtId="0" fontId="30" fillId="0" borderId="114" xfId="15" applyFont="1" applyBorder="1" applyAlignment="1">
      <alignment horizontal="center" vertical="center" wrapText="1"/>
    </xf>
    <xf numFmtId="57" fontId="4" fillId="0" borderId="179" xfId="15" applyNumberFormat="1" applyFont="1" applyBorder="1" applyAlignment="1">
      <alignment horizontal="center" vertical="center" shrinkToFit="1"/>
    </xf>
    <xf numFmtId="0" fontId="9" fillId="0" borderId="179" xfId="15" applyBorder="1" applyAlignment="1">
      <alignment horizontal="center" vertical="center" shrinkToFit="1"/>
    </xf>
    <xf numFmtId="0" fontId="4" fillId="0" borderId="26" xfId="15" applyFont="1" applyBorder="1" applyAlignment="1">
      <alignment vertical="center" wrapText="1"/>
    </xf>
    <xf numFmtId="0" fontId="9" fillId="0" borderId="163" xfId="15" applyBorder="1" applyAlignment="1">
      <alignment vertical="center" wrapText="1"/>
    </xf>
    <xf numFmtId="0" fontId="9" fillId="0" borderId="28" xfId="15" applyBorder="1" applyAlignment="1">
      <alignment vertical="center" wrapText="1"/>
    </xf>
    <xf numFmtId="0" fontId="9" fillId="0" borderId="196" xfId="15" applyBorder="1" applyAlignment="1">
      <alignment vertical="center" wrapText="1"/>
    </xf>
    <xf numFmtId="0" fontId="9" fillId="0" borderId="23" xfId="15" applyBorder="1" applyAlignment="1">
      <alignment vertical="center" wrapText="1"/>
    </xf>
    <xf numFmtId="0" fontId="9" fillId="0" borderId="189" xfId="15" applyBorder="1" applyAlignment="1">
      <alignment vertical="center" wrapText="1"/>
    </xf>
  </cellXfs>
  <cellStyles count="16">
    <cellStyle name="パーセント" xfId="4" builtinId="5"/>
    <cellStyle name="ハイパーリンク" xfId="6" builtinId="8"/>
    <cellStyle name="ハイパーリンク 2" xfId="12"/>
    <cellStyle name="桁区切り" xfId="3" builtinId="6"/>
    <cellStyle name="桁区切り 2 2" xfId="8"/>
    <cellStyle name="標準" xfId="0" builtinId="0"/>
    <cellStyle name="標準 2" xfId="1"/>
    <cellStyle name="標準 2 2" xfId="15"/>
    <cellStyle name="標準 2 2 2" xfId="9"/>
    <cellStyle name="標準 3" xfId="2"/>
    <cellStyle name="標準 4" xfId="7"/>
    <cellStyle name="標準 5" xfId="10"/>
    <cellStyle name="標準 6" xfId="11"/>
    <cellStyle name="標準 7" xfId="14"/>
    <cellStyle name="標準_6gasデータ2001q" xfId="5"/>
    <cellStyle name="標準_第24表" xfId="13"/>
  </cellStyles>
  <dxfs count="0"/>
  <tableStyles count="0" defaultTableStyle="TableStyleMedium2" defaultPivotStyle="PivotStyleLight16"/>
  <colors>
    <mruColors>
      <color rgb="FFFFFF99"/>
      <color rgb="FFFFFFCC"/>
      <color rgb="FFCCFFFF"/>
      <color rgb="FFCCCCFF"/>
      <color rgb="FFCCFFCC"/>
      <color rgb="FFCC99FF"/>
      <color rgb="FF9966FF"/>
      <color rgb="FF99FF99"/>
      <color rgb="FF99CCFF"/>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宮城県内の</a:t>
            </a:r>
            <a:r>
              <a:rPr lang="en-US" altLang="ja-JP"/>
              <a:t>CO</a:t>
            </a:r>
            <a:r>
              <a:rPr lang="en-US" altLang="ja-JP" sz="1200"/>
              <a:t>2</a:t>
            </a:r>
            <a:r>
              <a:rPr lang="ja-JP" altLang="en-US"/>
              <a:t>直接排出量</a:t>
            </a:r>
          </a:p>
        </c:rich>
      </c:tx>
      <c:layout>
        <c:manualLayout>
          <c:xMode val="edge"/>
          <c:yMode val="edge"/>
          <c:x val="0.27112281114114462"/>
          <c:y val="0.71753952023220524"/>
        </c:manualLayout>
      </c:layout>
      <c:overlay val="0"/>
      <c:spPr>
        <a:solidFill>
          <a:sysClr val="window" lastClr="FFFFFF">
            <a:alpha val="67000"/>
          </a:sysClr>
        </a:solidFill>
        <a:ln w="25400">
          <a:noFill/>
        </a:ln>
      </c:spPr>
    </c:title>
    <c:autoTitleDeleted val="0"/>
    <c:plotArea>
      <c:layout>
        <c:manualLayout>
          <c:layoutTarget val="inner"/>
          <c:xMode val="edge"/>
          <c:yMode val="edge"/>
          <c:x val="9.5862733576213416E-2"/>
          <c:y val="0.16341040050460343"/>
          <c:w val="0.89151408312766878"/>
          <c:h val="0.74105852968085506"/>
        </c:manualLayout>
      </c:layout>
      <c:barChart>
        <c:barDir val="col"/>
        <c:grouping val="stacked"/>
        <c:varyColors val="0"/>
        <c:ser>
          <c:idx val="0"/>
          <c:order val="0"/>
          <c:tx>
            <c:strRef>
              <c:f>CO2直排!$AG$5</c:f>
              <c:strCache>
                <c:ptCount val="1"/>
                <c:pt idx="0">
                  <c:v>エネ転換部門</c:v>
                </c:pt>
              </c:strCache>
            </c:strRef>
          </c:tx>
          <c:spPr>
            <a:pattFill prst="smGrid">
              <a:fgClr>
                <a:srgbClr val="FF99CC"/>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CO2直排!$G$5:$AF$5</c:f>
              <c:numCache>
                <c:formatCode>0</c:formatCode>
                <c:ptCount val="26"/>
                <c:pt idx="0">
                  <c:v>664.0118771037844</c:v>
                </c:pt>
                <c:pt idx="1">
                  <c:v>563.21302024267425</c:v>
                </c:pt>
                <c:pt idx="2">
                  <c:v>630.39591079482034</c:v>
                </c:pt>
                <c:pt idx="3">
                  <c:v>587.24394731660891</c:v>
                </c:pt>
                <c:pt idx="4">
                  <c:v>662.74571428783929</c:v>
                </c:pt>
                <c:pt idx="5">
                  <c:v>635.90806492391062</c:v>
                </c:pt>
                <c:pt idx="6">
                  <c:v>627.99969822787648</c:v>
                </c:pt>
                <c:pt idx="7">
                  <c:v>678.86387328529781</c:v>
                </c:pt>
                <c:pt idx="8">
                  <c:v>559.45087508571601</c:v>
                </c:pt>
                <c:pt idx="9">
                  <c:v>550.70402151685107</c:v>
                </c:pt>
                <c:pt idx="10">
                  <c:v>509.6576957745574</c:v>
                </c:pt>
                <c:pt idx="11">
                  <c:v>766.37542104592887</c:v>
                </c:pt>
                <c:pt idx="12">
                  <c:v>673.68449292839318</c:v>
                </c:pt>
                <c:pt idx="13">
                  <c:v>756.26990719981654</c:v>
                </c:pt>
                <c:pt idx="14">
                  <c:v>696.42028708830219</c:v>
                </c:pt>
                <c:pt idx="15">
                  <c:v>957.35516978715589</c:v>
                </c:pt>
                <c:pt idx="16">
                  <c:v>1357.3437459214847</c:v>
                </c:pt>
                <c:pt idx="17">
                  <c:v>1232.5682928598144</c:v>
                </c:pt>
                <c:pt idx="18">
                  <c:v>1030.1388880565687</c:v>
                </c:pt>
                <c:pt idx="19">
                  <c:v>1025.5584971186947</c:v>
                </c:pt>
                <c:pt idx="20">
                  <c:v>1123.4168895143423</c:v>
                </c:pt>
                <c:pt idx="21">
                  <c:v>65.973094245020974</c:v>
                </c:pt>
                <c:pt idx="22">
                  <c:v>1012.9938403092541</c:v>
                </c:pt>
                <c:pt idx="23">
                  <c:v>835.04293989954158</c:v>
                </c:pt>
                <c:pt idx="24">
                  <c:v>793.36198103657421</c:v>
                </c:pt>
                <c:pt idx="25">
                  <c:v>0</c:v>
                </c:pt>
              </c:numCache>
            </c:numRef>
          </c:val>
        </c:ser>
        <c:ser>
          <c:idx val="1"/>
          <c:order val="1"/>
          <c:tx>
            <c:strRef>
              <c:f>CO2直排!$AG$6</c:f>
              <c:strCache>
                <c:ptCount val="1"/>
                <c:pt idx="0">
                  <c:v>産業部門</c:v>
                </c:pt>
              </c:strCache>
            </c:strRef>
          </c:tx>
          <c:spPr>
            <a:pattFill prst="pct30">
              <a:fgClr>
                <a:srgbClr val="00FF00"/>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CO2直排!$G$6:$AF$6</c:f>
              <c:numCache>
                <c:formatCode>0</c:formatCode>
                <c:ptCount val="26"/>
                <c:pt idx="0">
                  <c:v>5239.0596109165899</c:v>
                </c:pt>
                <c:pt idx="1">
                  <c:v>5627.7714971506903</c:v>
                </c:pt>
                <c:pt idx="2">
                  <c:v>5578.3424080377235</c:v>
                </c:pt>
                <c:pt idx="3">
                  <c:v>5570.8152755795254</c:v>
                </c:pt>
                <c:pt idx="4">
                  <c:v>5897.4884202086741</c:v>
                </c:pt>
                <c:pt idx="5">
                  <c:v>5885.1059409588488</c:v>
                </c:pt>
                <c:pt idx="6">
                  <c:v>5934.3198253809478</c:v>
                </c:pt>
                <c:pt idx="7">
                  <c:v>6504.9463813530419</c:v>
                </c:pt>
                <c:pt idx="8">
                  <c:v>5764.533783399309</c:v>
                </c:pt>
                <c:pt idx="9">
                  <c:v>5816.2064093023628</c:v>
                </c:pt>
                <c:pt idx="10">
                  <c:v>6078.7339557477535</c:v>
                </c:pt>
                <c:pt idx="11">
                  <c:v>5788.3200988548169</c:v>
                </c:pt>
                <c:pt idx="12">
                  <c:v>5790.640885078913</c:v>
                </c:pt>
                <c:pt idx="13">
                  <c:v>5914.5405333992367</c:v>
                </c:pt>
                <c:pt idx="14">
                  <c:v>5951.7268207469569</c:v>
                </c:pt>
                <c:pt idx="15">
                  <c:v>6381.774852943211</c:v>
                </c:pt>
                <c:pt idx="16">
                  <c:v>6200.7071811472761</c:v>
                </c:pt>
                <c:pt idx="17">
                  <c:v>6613.8503991135876</c:v>
                </c:pt>
                <c:pt idx="18">
                  <c:v>6173.7411111202564</c:v>
                </c:pt>
                <c:pt idx="19">
                  <c:v>5797.4690153882011</c:v>
                </c:pt>
                <c:pt idx="20">
                  <c:v>5757.217791692141</c:v>
                </c:pt>
                <c:pt idx="21">
                  <c:v>4253.9289032691267</c:v>
                </c:pt>
                <c:pt idx="22">
                  <c:v>6242.1900210174954</c:v>
                </c:pt>
                <c:pt idx="23">
                  <c:v>6058.8427669361818</c:v>
                </c:pt>
                <c:pt idx="24">
                  <c:v>5753.8274157415872</c:v>
                </c:pt>
                <c:pt idx="25">
                  <c:v>0</c:v>
                </c:pt>
              </c:numCache>
            </c:numRef>
          </c:val>
        </c:ser>
        <c:ser>
          <c:idx val="2"/>
          <c:order val="2"/>
          <c:tx>
            <c:strRef>
              <c:f>CO2直排!$AG$7</c:f>
              <c:strCache>
                <c:ptCount val="1"/>
                <c:pt idx="0">
                  <c:v>運輸部門</c:v>
                </c:pt>
              </c:strCache>
            </c:strRef>
          </c:tx>
          <c:spPr>
            <a:solidFill>
              <a:srgbClr val="FFFFCC"/>
            </a:solid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CO2直排!$G$7:$AF$7</c:f>
              <c:numCache>
                <c:formatCode>0</c:formatCode>
                <c:ptCount val="26"/>
                <c:pt idx="0">
                  <c:v>3458.5675088903577</c:v>
                </c:pt>
                <c:pt idx="1">
                  <c:v>3555.0037179377755</c:v>
                </c:pt>
                <c:pt idx="2">
                  <c:v>3801.3905953753906</c:v>
                </c:pt>
                <c:pt idx="3">
                  <c:v>4057.5310311893991</c:v>
                </c:pt>
                <c:pt idx="4">
                  <c:v>4075.5831915528565</c:v>
                </c:pt>
                <c:pt idx="5">
                  <c:v>4108.5581956914175</c:v>
                </c:pt>
                <c:pt idx="6">
                  <c:v>4313.7837025408389</c:v>
                </c:pt>
                <c:pt idx="7">
                  <c:v>4381.1633844603939</c:v>
                </c:pt>
                <c:pt idx="8">
                  <c:v>4567.8248519334074</c:v>
                </c:pt>
                <c:pt idx="9">
                  <c:v>4765.3836513786218</c:v>
                </c:pt>
                <c:pt idx="10">
                  <c:v>4844.589761408688</c:v>
                </c:pt>
                <c:pt idx="11">
                  <c:v>4824.5166789778441</c:v>
                </c:pt>
                <c:pt idx="12">
                  <c:v>4558.0333155958078</c:v>
                </c:pt>
                <c:pt idx="13">
                  <c:v>4899.9560775201326</c:v>
                </c:pt>
                <c:pt idx="14">
                  <c:v>4740.9279382811255</c:v>
                </c:pt>
                <c:pt idx="15">
                  <c:v>4555.4537555202569</c:v>
                </c:pt>
                <c:pt idx="16">
                  <c:v>4477.2256128814979</c:v>
                </c:pt>
                <c:pt idx="17">
                  <c:v>4492.442350683953</c:v>
                </c:pt>
                <c:pt idx="18">
                  <c:v>4143.4346012143615</c:v>
                </c:pt>
                <c:pt idx="19">
                  <c:v>4132.3343188733397</c:v>
                </c:pt>
                <c:pt idx="20">
                  <c:v>4191.0912915877179</c:v>
                </c:pt>
                <c:pt idx="21">
                  <c:v>3900.6298815665768</c:v>
                </c:pt>
                <c:pt idx="22">
                  <c:v>4788.0729123110377</c:v>
                </c:pt>
                <c:pt idx="23">
                  <c:v>4949.3058457154648</c:v>
                </c:pt>
                <c:pt idx="24">
                  <c:v>4813.4694265331646</c:v>
                </c:pt>
                <c:pt idx="25">
                  <c:v>0</c:v>
                </c:pt>
              </c:numCache>
            </c:numRef>
          </c:val>
        </c:ser>
        <c:ser>
          <c:idx val="3"/>
          <c:order val="3"/>
          <c:tx>
            <c:strRef>
              <c:f>CO2直排!$AG$8</c:f>
              <c:strCache>
                <c:ptCount val="1"/>
                <c:pt idx="0">
                  <c:v>業務その他部門</c:v>
                </c:pt>
              </c:strCache>
            </c:strRef>
          </c:tx>
          <c:spPr>
            <a:pattFill prst="narHorz">
              <a:fgClr>
                <a:srgbClr val="CCFFFF"/>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CO2直排!$G$8:$AF$8</c:f>
              <c:numCache>
                <c:formatCode>0</c:formatCode>
                <c:ptCount val="26"/>
                <c:pt idx="0">
                  <c:v>2751.1194074822092</c:v>
                </c:pt>
                <c:pt idx="1">
                  <c:v>2723.5712685553617</c:v>
                </c:pt>
                <c:pt idx="2">
                  <c:v>2971.8574178211952</c:v>
                </c:pt>
                <c:pt idx="3">
                  <c:v>3196.9002827126164</c:v>
                </c:pt>
                <c:pt idx="4">
                  <c:v>3500.0630812611553</c:v>
                </c:pt>
                <c:pt idx="5">
                  <c:v>3586.7875850812711</c:v>
                </c:pt>
                <c:pt idx="6">
                  <c:v>3293.668430885984</c:v>
                </c:pt>
                <c:pt idx="7">
                  <c:v>4024.3154632039127</c:v>
                </c:pt>
                <c:pt idx="8">
                  <c:v>3452.4599352434661</c:v>
                </c:pt>
                <c:pt idx="9">
                  <c:v>3801.1564153799332</c:v>
                </c:pt>
                <c:pt idx="10">
                  <c:v>3820.114445467892</c:v>
                </c:pt>
                <c:pt idx="11">
                  <c:v>3874.5294895326651</c:v>
                </c:pt>
                <c:pt idx="12">
                  <c:v>3833.2561089039032</c:v>
                </c:pt>
                <c:pt idx="13">
                  <c:v>4202.6405243546214</c:v>
                </c:pt>
                <c:pt idx="14">
                  <c:v>3976.2376642346635</c:v>
                </c:pt>
                <c:pt idx="15">
                  <c:v>4402.925526507498</c:v>
                </c:pt>
                <c:pt idx="16">
                  <c:v>4018.3792970039926</c:v>
                </c:pt>
                <c:pt idx="17">
                  <c:v>4289.1220344302146</c:v>
                </c:pt>
                <c:pt idx="18">
                  <c:v>4102.5596123629894</c:v>
                </c:pt>
                <c:pt idx="19">
                  <c:v>4215.3609955235997</c:v>
                </c:pt>
                <c:pt idx="20">
                  <c:v>3926.2076094060453</c:v>
                </c:pt>
                <c:pt idx="21">
                  <c:v>4633.1739568472949</c:v>
                </c:pt>
                <c:pt idx="22">
                  <c:v>4841.9666940944799</c:v>
                </c:pt>
                <c:pt idx="23">
                  <c:v>4812.8517206269544</c:v>
                </c:pt>
                <c:pt idx="24">
                  <c:v>4622.3979362500986</c:v>
                </c:pt>
                <c:pt idx="25">
                  <c:v>0</c:v>
                </c:pt>
              </c:numCache>
            </c:numRef>
          </c:val>
        </c:ser>
        <c:ser>
          <c:idx val="4"/>
          <c:order val="4"/>
          <c:tx>
            <c:strRef>
              <c:f>CO2直排!$AG$9</c:f>
              <c:strCache>
                <c:ptCount val="1"/>
                <c:pt idx="0">
                  <c:v>家庭部門</c:v>
                </c:pt>
              </c:strCache>
            </c:strRef>
          </c:tx>
          <c:spPr>
            <a:pattFill prst="ltUpDiag">
              <a:fgClr>
                <a:srgbClr val="660066"/>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CO2直排!$G$9:$AF$9</c:f>
              <c:numCache>
                <c:formatCode>0</c:formatCode>
                <c:ptCount val="26"/>
                <c:pt idx="0">
                  <c:v>2085.7303405078801</c:v>
                </c:pt>
                <c:pt idx="1">
                  <c:v>2228.4285209235536</c:v>
                </c:pt>
                <c:pt idx="2">
                  <c:v>2303.6674117137959</c:v>
                </c:pt>
                <c:pt idx="3">
                  <c:v>2907.3061221374392</c:v>
                </c:pt>
                <c:pt idx="4">
                  <c:v>3045.2762109068049</c:v>
                </c:pt>
                <c:pt idx="5">
                  <c:v>3124.3723116352412</c:v>
                </c:pt>
                <c:pt idx="6">
                  <c:v>3028.8435360903204</c:v>
                </c:pt>
                <c:pt idx="7">
                  <c:v>3738.8899401857011</c:v>
                </c:pt>
                <c:pt idx="8">
                  <c:v>3081.3507416419197</c:v>
                </c:pt>
                <c:pt idx="9">
                  <c:v>3157.883715041924</c:v>
                </c:pt>
                <c:pt idx="10">
                  <c:v>3208.3613129807618</c:v>
                </c:pt>
                <c:pt idx="11">
                  <c:v>3183.8803767792047</c:v>
                </c:pt>
                <c:pt idx="12">
                  <c:v>3232.7312444755612</c:v>
                </c:pt>
                <c:pt idx="13">
                  <c:v>3247.7995468528607</c:v>
                </c:pt>
                <c:pt idx="14">
                  <c:v>3435.9106730989151</c:v>
                </c:pt>
                <c:pt idx="15">
                  <c:v>3826.4447985810784</c:v>
                </c:pt>
                <c:pt idx="16">
                  <c:v>3476.2211201460163</c:v>
                </c:pt>
                <c:pt idx="17">
                  <c:v>3677.4614858656037</c:v>
                </c:pt>
                <c:pt idx="18">
                  <c:v>3319.7568904001778</c:v>
                </c:pt>
                <c:pt idx="19">
                  <c:v>3914.0211487265606</c:v>
                </c:pt>
                <c:pt idx="20">
                  <c:v>3645.8155447847025</c:v>
                </c:pt>
                <c:pt idx="21">
                  <c:v>4339.9338500875538</c:v>
                </c:pt>
                <c:pt idx="22">
                  <c:v>4684.0535791672664</c:v>
                </c:pt>
                <c:pt idx="23">
                  <c:v>4580.4374108821348</c:v>
                </c:pt>
                <c:pt idx="24">
                  <c:v>4045.9559041215193</c:v>
                </c:pt>
                <c:pt idx="25">
                  <c:v>0</c:v>
                </c:pt>
              </c:numCache>
            </c:numRef>
          </c:val>
        </c:ser>
        <c:ser>
          <c:idx val="5"/>
          <c:order val="5"/>
          <c:tx>
            <c:strRef>
              <c:f>CO2直排!$AG$11</c:f>
              <c:strCache>
                <c:ptCount val="1"/>
                <c:pt idx="0">
                  <c:v>工業プロセス</c:v>
                </c:pt>
              </c:strCache>
            </c:strRef>
          </c:tx>
          <c:spPr>
            <a:pattFill prst="ltDnDiag">
              <a:fgClr>
                <a:srgbClr val="FF8080"/>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CO2直排!$G$11:$AF$11</c:f>
              <c:numCache>
                <c:formatCode>0</c:formatCode>
                <c:ptCount val="26"/>
                <c:pt idx="0">
                  <c:v>208.87553318575229</c:v>
                </c:pt>
                <c:pt idx="1">
                  <c:v>164.51305359698856</c:v>
                </c:pt>
                <c:pt idx="2">
                  <c:v>187.20816434701439</c:v>
                </c:pt>
                <c:pt idx="3">
                  <c:v>202.40648867962403</c:v>
                </c:pt>
                <c:pt idx="4">
                  <c:v>207.27118018783924</c:v>
                </c:pt>
                <c:pt idx="5">
                  <c:v>215.06638577561526</c:v>
                </c:pt>
                <c:pt idx="6">
                  <c:v>210.51311745964728</c:v>
                </c:pt>
                <c:pt idx="7">
                  <c:v>218.47465451052898</c:v>
                </c:pt>
                <c:pt idx="8">
                  <c:v>228.37911480543045</c:v>
                </c:pt>
                <c:pt idx="9">
                  <c:v>237.54737330432559</c:v>
                </c:pt>
                <c:pt idx="10">
                  <c:v>241.84248566764643</c:v>
                </c:pt>
                <c:pt idx="11">
                  <c:v>253.85358077408486</c:v>
                </c:pt>
                <c:pt idx="12">
                  <c:v>245.42764159979362</c:v>
                </c:pt>
                <c:pt idx="13">
                  <c:v>253.72536681968037</c:v>
                </c:pt>
                <c:pt idx="14">
                  <c:v>254.90137997162068</c:v>
                </c:pt>
                <c:pt idx="15">
                  <c:v>247.78908101311737</c:v>
                </c:pt>
                <c:pt idx="16">
                  <c:v>270.14101044278186</c:v>
                </c:pt>
                <c:pt idx="17">
                  <c:v>195.75810094267061</c:v>
                </c:pt>
                <c:pt idx="18">
                  <c:v>188.47091574288538</c:v>
                </c:pt>
                <c:pt idx="19">
                  <c:v>159.11407600795857</c:v>
                </c:pt>
                <c:pt idx="20">
                  <c:v>234.6568115273937</c:v>
                </c:pt>
                <c:pt idx="21">
                  <c:v>160.2894626686639</c:v>
                </c:pt>
                <c:pt idx="22">
                  <c:v>236.37848269721164</c:v>
                </c:pt>
                <c:pt idx="23">
                  <c:v>262.46797648015286</c:v>
                </c:pt>
                <c:pt idx="24">
                  <c:v>255.7049654356625</c:v>
                </c:pt>
                <c:pt idx="25">
                  <c:v>0</c:v>
                </c:pt>
              </c:numCache>
            </c:numRef>
          </c:val>
        </c:ser>
        <c:ser>
          <c:idx val="6"/>
          <c:order val="6"/>
          <c:tx>
            <c:strRef>
              <c:f>CO2直排!$AG$12</c:f>
              <c:strCache>
                <c:ptCount val="1"/>
                <c:pt idx="0">
                  <c:v>廃棄物</c:v>
                </c:pt>
              </c:strCache>
            </c:strRef>
          </c:tx>
          <c:spPr>
            <a:pattFill prst="narVert">
              <a:fgClr>
                <a:srgbClr val="666699"/>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CO2直排!$G$12:$AF$12</c:f>
              <c:numCache>
                <c:formatCode>0</c:formatCode>
                <c:ptCount val="26"/>
                <c:pt idx="0">
                  <c:v>669.1540994570189</c:v>
                </c:pt>
                <c:pt idx="1">
                  <c:v>647.14318832278855</c:v>
                </c:pt>
                <c:pt idx="2">
                  <c:v>687.404453657109</c:v>
                </c:pt>
                <c:pt idx="3">
                  <c:v>631.05111859337273</c:v>
                </c:pt>
                <c:pt idx="4">
                  <c:v>689.45166481353135</c:v>
                </c:pt>
                <c:pt idx="5">
                  <c:v>708.89297403874139</c:v>
                </c:pt>
                <c:pt idx="6">
                  <c:v>691.00913502640151</c:v>
                </c:pt>
                <c:pt idx="7">
                  <c:v>730.6793113807455</c:v>
                </c:pt>
                <c:pt idx="8">
                  <c:v>729.9017591073482</c:v>
                </c:pt>
                <c:pt idx="9">
                  <c:v>725.96049011668231</c:v>
                </c:pt>
                <c:pt idx="10">
                  <c:v>766.42862597042983</c:v>
                </c:pt>
                <c:pt idx="11">
                  <c:v>770.53911126931939</c:v>
                </c:pt>
                <c:pt idx="12">
                  <c:v>738.43804398733801</c:v>
                </c:pt>
                <c:pt idx="13">
                  <c:v>816.71007024897995</c:v>
                </c:pt>
                <c:pt idx="14">
                  <c:v>787.48156753534033</c:v>
                </c:pt>
                <c:pt idx="15">
                  <c:v>764.15675131455203</c:v>
                </c:pt>
                <c:pt idx="16">
                  <c:v>723.4931454100431</c:v>
                </c:pt>
                <c:pt idx="17">
                  <c:v>765.74194331831973</c:v>
                </c:pt>
                <c:pt idx="18">
                  <c:v>774.38195354829156</c:v>
                </c:pt>
                <c:pt idx="19">
                  <c:v>645.27860517833869</c:v>
                </c:pt>
                <c:pt idx="20">
                  <c:v>689.19464559967128</c:v>
                </c:pt>
                <c:pt idx="21">
                  <c:v>687.13986122088488</c:v>
                </c:pt>
                <c:pt idx="22">
                  <c:v>736.31885088264517</c:v>
                </c:pt>
                <c:pt idx="23">
                  <c:v>767.25052556606181</c:v>
                </c:pt>
                <c:pt idx="24">
                  <c:v>579.33437657409911</c:v>
                </c:pt>
                <c:pt idx="25">
                  <c:v>0</c:v>
                </c:pt>
              </c:numCache>
            </c:numRef>
          </c:val>
        </c:ser>
        <c:ser>
          <c:idx val="7"/>
          <c:order val="7"/>
          <c:tx>
            <c:strRef>
              <c:f>CO2直排!$AG$13</c:f>
              <c:strCache>
                <c:ptCount val="1"/>
                <c:pt idx="0">
                  <c:v>他(農業・間接CO2等)</c:v>
                </c:pt>
              </c:strCache>
            </c:strRef>
          </c:tx>
          <c:spPr>
            <a:pattFill prst="ltDnDiag">
              <a:fgClr>
                <a:srgbClr val="CC99FF"/>
              </a:fgClr>
              <a:bgClr>
                <a:srgbClr val="FFFFFF"/>
              </a:bgClr>
            </a:pattFill>
            <a:ln w="12700">
              <a:solidFill>
                <a:srgbClr val="000000"/>
              </a:solidFill>
              <a:prstDash val="solid"/>
            </a:ln>
          </c:spPr>
          <c:invertIfNegative val="0"/>
          <c:cat>
            <c:numRef>
              <c:f>CO2直排!$G$3:$AF$3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CO2直排!$G$13:$AF$13</c:f>
              <c:numCache>
                <c:formatCode>0</c:formatCode>
                <c:ptCount val="26"/>
                <c:pt idx="0">
                  <c:v>129.67378467936771</c:v>
                </c:pt>
                <c:pt idx="1">
                  <c:v>125.09285441529858</c:v>
                </c:pt>
                <c:pt idx="2">
                  <c:v>119.69442756641625</c:v>
                </c:pt>
                <c:pt idx="3">
                  <c:v>115.63979404233538</c:v>
                </c:pt>
                <c:pt idx="4">
                  <c:v>111.43924763479649</c:v>
                </c:pt>
                <c:pt idx="5">
                  <c:v>113.38367367583629</c:v>
                </c:pt>
                <c:pt idx="6">
                  <c:v>115.39722812570686</c:v>
                </c:pt>
                <c:pt idx="7">
                  <c:v>113.9901418205359</c:v>
                </c:pt>
                <c:pt idx="8">
                  <c:v>107.03316106564633</c:v>
                </c:pt>
                <c:pt idx="9">
                  <c:v>107.2105457378633</c:v>
                </c:pt>
                <c:pt idx="10">
                  <c:v>111.06148473703547</c:v>
                </c:pt>
                <c:pt idx="11">
                  <c:v>97.81085865126866</c:v>
                </c:pt>
                <c:pt idx="12">
                  <c:v>93.289924917569124</c:v>
                </c:pt>
                <c:pt idx="13">
                  <c:v>89.283898484782185</c:v>
                </c:pt>
                <c:pt idx="14">
                  <c:v>87.144172914137897</c:v>
                </c:pt>
                <c:pt idx="15">
                  <c:v>85.323407286533836</c:v>
                </c:pt>
                <c:pt idx="16">
                  <c:v>82.138229068731036</c:v>
                </c:pt>
                <c:pt idx="17">
                  <c:v>81.292920745417874</c:v>
                </c:pt>
                <c:pt idx="18">
                  <c:v>72.781117167332809</c:v>
                </c:pt>
                <c:pt idx="19">
                  <c:v>68.980139994253875</c:v>
                </c:pt>
                <c:pt idx="20">
                  <c:v>66.376814728844323</c:v>
                </c:pt>
                <c:pt idx="21">
                  <c:v>63.448906184563114</c:v>
                </c:pt>
                <c:pt idx="22">
                  <c:v>68.92812079178907</c:v>
                </c:pt>
                <c:pt idx="23">
                  <c:v>70.23342777455133</c:v>
                </c:pt>
                <c:pt idx="24">
                  <c:v>138.88289067797081</c:v>
                </c:pt>
                <c:pt idx="25">
                  <c:v>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87060992"/>
        <c:axId val="141635968"/>
      </c:barChart>
      <c:dateAx>
        <c:axId val="187060992"/>
        <c:scaling>
          <c:orientation val="minMax"/>
        </c:scaling>
        <c:delete val="0"/>
        <c:axPos val="b"/>
        <c:majorGridlines>
          <c:spPr>
            <a:ln w="3175">
              <a:pattFill prst="pct50">
                <a:fgClr>
                  <a:srgbClr val="000000"/>
                </a:fgClr>
                <a:bgClr>
                  <a:srgbClr val="FFFFFF"/>
                </a:bgClr>
              </a:pattFill>
              <a:prstDash val="solid"/>
            </a:ln>
          </c:spPr>
        </c:majorGridlines>
        <c:numFmt formatCode="yyyy"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1635968"/>
        <c:crosses val="autoZero"/>
        <c:auto val="1"/>
        <c:lblOffset val="0"/>
        <c:baseTimeUnit val="years"/>
        <c:minorUnit val="1"/>
      </c:dateAx>
      <c:valAx>
        <c:axId val="141635968"/>
        <c:scaling>
          <c:orientation val="minMax"/>
          <c:min val="0"/>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ja-JP" altLang="en-US"/>
                  <a:t>千ｔ</a:t>
                </a:r>
                <a:r>
                  <a:rPr lang="en-US" altLang="ja-JP"/>
                  <a:t>-CO2</a:t>
                </a:r>
                <a:endParaRPr lang="ja-JP" altLang="en-US"/>
              </a:p>
            </c:rich>
          </c:tx>
          <c:layout>
            <c:manualLayout>
              <c:xMode val="edge"/>
              <c:yMode val="edge"/>
              <c:x val="2.7865241307024682E-2"/>
              <c:y val="0.23718334892227377"/>
            </c:manualLayout>
          </c:layout>
          <c:overlay val="0"/>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87060992"/>
        <c:crosses val="autoZero"/>
        <c:crossBetween val="between"/>
      </c:valAx>
      <c:spPr>
        <a:solidFill>
          <a:srgbClr val="FFFFFF"/>
        </a:solidFill>
        <a:ln w="12700">
          <a:solidFill>
            <a:srgbClr val="808080"/>
          </a:solidFill>
          <a:prstDash val="solid"/>
        </a:ln>
      </c:spPr>
    </c:plotArea>
    <c:legend>
      <c:legendPos val="t"/>
      <c:layout>
        <c:manualLayout>
          <c:xMode val="edge"/>
          <c:yMode val="edge"/>
          <c:x val="5.0418160461125142E-2"/>
          <c:y val="9.2112878321993913E-3"/>
          <c:w val="0.94958183953887487"/>
          <c:h val="0.18243403207276385"/>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宮城県内の温室効果</a:t>
            </a:r>
          </a:p>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ガス種別排出量推移</a:t>
            </a:r>
          </a:p>
        </c:rich>
      </c:tx>
      <c:layout>
        <c:manualLayout>
          <c:xMode val="edge"/>
          <c:yMode val="edge"/>
          <c:x val="0.27112281114114462"/>
          <c:y val="0.71753952023220524"/>
        </c:manualLayout>
      </c:layout>
      <c:overlay val="0"/>
      <c:spPr>
        <a:solidFill>
          <a:sysClr val="window" lastClr="FFFFFF">
            <a:alpha val="67000"/>
          </a:sysClr>
        </a:solidFill>
        <a:ln w="25400">
          <a:noFill/>
        </a:ln>
      </c:spPr>
    </c:title>
    <c:autoTitleDeleted val="0"/>
    <c:plotArea>
      <c:layout>
        <c:manualLayout>
          <c:layoutTarget val="inner"/>
          <c:xMode val="edge"/>
          <c:yMode val="edge"/>
          <c:x val="9.5862780507647932E-2"/>
          <c:y val="0.12249641521047742"/>
          <c:w val="0.89151408312766878"/>
          <c:h val="0.78750099033347465"/>
        </c:manualLayout>
      </c:layout>
      <c:barChart>
        <c:barDir val="col"/>
        <c:grouping val="stacked"/>
        <c:varyColors val="0"/>
        <c:ser>
          <c:idx val="0"/>
          <c:order val="0"/>
          <c:tx>
            <c:strRef>
              <c:f>CO2換算ガス!$B$7</c:f>
              <c:strCache>
                <c:ptCount val="1"/>
                <c:pt idx="0">
                  <c:v>エネ起源</c:v>
                </c:pt>
              </c:strCache>
            </c:strRef>
          </c:tx>
          <c:spPr>
            <a:pattFill prst="smGrid">
              <a:fgClr>
                <a:srgbClr val="FF99CC"/>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CO2換算ガス!$G$7:$AF$7</c:f>
              <c:numCache>
                <c:formatCode>0</c:formatCode>
                <c:ptCount val="26"/>
                <c:pt idx="0">
                  <c:v>14198.48874490082</c:v>
                </c:pt>
                <c:pt idx="1">
                  <c:v>14697.988024810056</c:v>
                </c:pt>
                <c:pt idx="2">
                  <c:v>15285.653743742925</c:v>
                </c:pt>
                <c:pt idx="3">
                  <c:v>16319.796658935589</c:v>
                </c:pt>
                <c:pt idx="4">
                  <c:v>17181.15661821733</c:v>
                </c:pt>
                <c:pt idx="5">
                  <c:v>17340.732098290689</c:v>
                </c:pt>
                <c:pt idx="6">
                  <c:v>17198.615193125966</c:v>
                </c:pt>
                <c:pt idx="7">
                  <c:v>19328.179042488347</c:v>
                </c:pt>
                <c:pt idx="8">
                  <c:v>17425.620187303819</c:v>
                </c:pt>
                <c:pt idx="9">
                  <c:v>18091.334212619695</c:v>
                </c:pt>
                <c:pt idx="10">
                  <c:v>18461.457171379654</c:v>
                </c:pt>
                <c:pt idx="11">
                  <c:v>18437.622065190462</c:v>
                </c:pt>
                <c:pt idx="12">
                  <c:v>18088.346046982577</c:v>
                </c:pt>
                <c:pt idx="13">
                  <c:v>19021.20658932667</c:v>
                </c:pt>
                <c:pt idx="14">
                  <c:v>18801.223383449964</c:v>
                </c:pt>
                <c:pt idx="15">
                  <c:v>20123.954103339202</c:v>
                </c:pt>
                <c:pt idx="16">
                  <c:v>19529.876957100267</c:v>
                </c:pt>
                <c:pt idx="17">
                  <c:v>20305.444562953173</c:v>
                </c:pt>
                <c:pt idx="18">
                  <c:v>18769.631103154352</c:v>
                </c:pt>
                <c:pt idx="19">
                  <c:v>19084.743975630394</c:v>
                </c:pt>
                <c:pt idx="20">
                  <c:v>18643.749126984949</c:v>
                </c:pt>
                <c:pt idx="21">
                  <c:v>17193.639686015573</c:v>
                </c:pt>
                <c:pt idx="22">
                  <c:v>21569.277046899533</c:v>
                </c:pt>
                <c:pt idx="23">
                  <c:v>21236.480684060276</c:v>
                </c:pt>
                <c:pt idx="24">
                  <c:v>20029.012663682941</c:v>
                </c:pt>
                <c:pt idx="25">
                  <c:v>0</c:v>
                </c:pt>
              </c:numCache>
            </c:numRef>
          </c:val>
        </c:ser>
        <c:ser>
          <c:idx val="1"/>
          <c:order val="1"/>
          <c:tx>
            <c:strRef>
              <c:f>CO2換算ガス!$B$8</c:f>
              <c:strCache>
                <c:ptCount val="1"/>
                <c:pt idx="0">
                  <c:v>非エネ起源</c:v>
                </c:pt>
              </c:strCache>
            </c:strRef>
          </c:tx>
          <c:spPr>
            <a:pattFill prst="pct30">
              <a:fgClr>
                <a:srgbClr val="00FF00"/>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CO2換算ガス!$G$8:$AF$8</c:f>
              <c:numCache>
                <c:formatCode>0</c:formatCode>
                <c:ptCount val="26"/>
                <c:pt idx="0">
                  <c:v>1007.7034173221389</c:v>
                </c:pt>
                <c:pt idx="1">
                  <c:v>936.74909633507571</c:v>
                </c:pt>
                <c:pt idx="2">
                  <c:v>994.30704557053969</c:v>
                </c:pt>
                <c:pt idx="3">
                  <c:v>949.09740131533204</c:v>
                </c:pt>
                <c:pt idx="4">
                  <c:v>1008.1620926361671</c:v>
                </c:pt>
                <c:pt idx="5">
                  <c:v>1037.343033490193</c:v>
                </c:pt>
                <c:pt idx="6">
                  <c:v>1016.9194806117556</c:v>
                </c:pt>
                <c:pt idx="7">
                  <c:v>1063.1441077118104</c:v>
                </c:pt>
                <c:pt idx="8">
                  <c:v>1065.3140349784248</c:v>
                </c:pt>
                <c:pt idx="9">
                  <c:v>1070.7184091588711</c:v>
                </c:pt>
                <c:pt idx="10">
                  <c:v>1119.3325963751117</c:v>
                </c:pt>
                <c:pt idx="11">
                  <c:v>1122.2035506946729</c:v>
                </c:pt>
                <c:pt idx="12">
                  <c:v>1077.1556105047007</c:v>
                </c:pt>
                <c:pt idx="13">
                  <c:v>1159.7193355534425</c:v>
                </c:pt>
                <c:pt idx="14">
                  <c:v>1129.527120421099</c:v>
                </c:pt>
                <c:pt idx="15">
                  <c:v>1097.2692396142033</c:v>
                </c:pt>
                <c:pt idx="16">
                  <c:v>1075.7723849215561</c:v>
                </c:pt>
                <c:pt idx="17">
                  <c:v>1042.7929650064082</c:v>
                </c:pt>
                <c:pt idx="18">
                  <c:v>1035.6339864585098</c:v>
                </c:pt>
                <c:pt idx="19">
                  <c:v>873.37282118055123</c:v>
                </c:pt>
                <c:pt idx="20">
                  <c:v>990.22827185590938</c:v>
                </c:pt>
                <c:pt idx="21">
                  <c:v>910.87823007411191</c:v>
                </c:pt>
                <c:pt idx="22">
                  <c:v>1041.6254543716459</c:v>
                </c:pt>
                <c:pt idx="23">
                  <c:v>1099.9519298207661</c:v>
                </c:pt>
                <c:pt idx="24">
                  <c:v>973.9222326877325</c:v>
                </c:pt>
                <c:pt idx="25">
                  <c:v>0</c:v>
                </c:pt>
              </c:numCache>
            </c:numRef>
          </c:val>
        </c:ser>
        <c:ser>
          <c:idx val="2"/>
          <c:order val="2"/>
          <c:tx>
            <c:strRef>
              <c:f>CO2換算ガス!$B$9</c:f>
              <c:strCache>
                <c:ptCount val="1"/>
                <c:pt idx="0">
                  <c:v>メタン</c:v>
                </c:pt>
              </c:strCache>
            </c:strRef>
          </c:tx>
          <c:spPr>
            <a:solidFill>
              <a:srgbClr val="FFFFCC"/>
            </a:solid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CO2換算ガス!$G$9:$AF$9</c:f>
              <c:numCache>
                <c:formatCode>0</c:formatCode>
                <c:ptCount val="26"/>
                <c:pt idx="0">
                  <c:v>1106.9530631071391</c:v>
                </c:pt>
                <c:pt idx="1">
                  <c:v>1091.4639172892685</c:v>
                </c:pt>
                <c:pt idx="2">
                  <c:v>1159.7391462044584</c:v>
                </c:pt>
                <c:pt idx="3">
                  <c:v>1014.621508369182</c:v>
                </c:pt>
                <c:pt idx="4">
                  <c:v>1199.2361167739282</c:v>
                </c:pt>
                <c:pt idx="5">
                  <c:v>1140.4670669647735</c:v>
                </c:pt>
                <c:pt idx="6">
                  <c:v>1114.6231952752626</c:v>
                </c:pt>
                <c:pt idx="7">
                  <c:v>1091.9418202757674</c:v>
                </c:pt>
                <c:pt idx="8">
                  <c:v>1001.3843518139663</c:v>
                </c:pt>
                <c:pt idx="9">
                  <c:v>1009.2278461128458</c:v>
                </c:pt>
                <c:pt idx="10">
                  <c:v>1044.0961041670332</c:v>
                </c:pt>
                <c:pt idx="11">
                  <c:v>1016.2089579616638</c:v>
                </c:pt>
                <c:pt idx="12">
                  <c:v>1025.9406377321438</c:v>
                </c:pt>
                <c:pt idx="13">
                  <c:v>1032.318350763293</c:v>
                </c:pt>
                <c:pt idx="14">
                  <c:v>1039.5838466432963</c:v>
                </c:pt>
                <c:pt idx="15">
                  <c:v>1023.3624604387334</c:v>
                </c:pt>
                <c:pt idx="16">
                  <c:v>1007.6431304757228</c:v>
                </c:pt>
                <c:pt idx="17">
                  <c:v>1033.5692399186332</c:v>
                </c:pt>
                <c:pt idx="18">
                  <c:v>1052.0263629324293</c:v>
                </c:pt>
                <c:pt idx="19">
                  <c:v>1032.8231955582094</c:v>
                </c:pt>
                <c:pt idx="20">
                  <c:v>1074.5765313256416</c:v>
                </c:pt>
                <c:pt idx="21">
                  <c:v>981.29591218466157</c:v>
                </c:pt>
                <c:pt idx="22">
                  <c:v>975.18698898757543</c:v>
                </c:pt>
                <c:pt idx="23">
                  <c:v>974.96627898829638</c:v>
                </c:pt>
                <c:pt idx="24">
                  <c:v>970.489176587516</c:v>
                </c:pt>
                <c:pt idx="25">
                  <c:v>0</c:v>
                </c:pt>
              </c:numCache>
            </c:numRef>
          </c:val>
        </c:ser>
        <c:ser>
          <c:idx val="3"/>
          <c:order val="3"/>
          <c:tx>
            <c:strRef>
              <c:f>CO2換算ガス!$B$10</c:f>
              <c:strCache>
                <c:ptCount val="1"/>
                <c:pt idx="0">
                  <c:v>一酸化二窒素</c:v>
                </c:pt>
              </c:strCache>
            </c:strRef>
          </c:tx>
          <c:spPr>
            <a:pattFill prst="narHorz">
              <a:fgClr>
                <a:srgbClr val="CCFFFF"/>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CO2換算ガス!$G$10:$AF$10</c:f>
              <c:numCache>
                <c:formatCode>0</c:formatCode>
                <c:ptCount val="26"/>
                <c:pt idx="0">
                  <c:v>538.74422266142642</c:v>
                </c:pt>
                <c:pt idx="1">
                  <c:v>534.01774878018057</c:v>
                </c:pt>
                <c:pt idx="2">
                  <c:v>543.73476025569528</c:v>
                </c:pt>
                <c:pt idx="3">
                  <c:v>548.89136216910242</c:v>
                </c:pt>
                <c:pt idx="4">
                  <c:v>548.86866820471823</c:v>
                </c:pt>
                <c:pt idx="5">
                  <c:v>545.87749577091381</c:v>
                </c:pt>
                <c:pt idx="6">
                  <c:v>543.39568587263818</c:v>
                </c:pt>
                <c:pt idx="7">
                  <c:v>550.1370854143313</c:v>
                </c:pt>
                <c:pt idx="8">
                  <c:v>541.70386079000298</c:v>
                </c:pt>
                <c:pt idx="9">
                  <c:v>530.09207288994628</c:v>
                </c:pt>
                <c:pt idx="10">
                  <c:v>541.45611469287201</c:v>
                </c:pt>
                <c:pt idx="11">
                  <c:v>528.68262772535365</c:v>
                </c:pt>
                <c:pt idx="12">
                  <c:v>506.23446885733904</c:v>
                </c:pt>
                <c:pt idx="13">
                  <c:v>515.75592744496896</c:v>
                </c:pt>
                <c:pt idx="14">
                  <c:v>505.46930738388858</c:v>
                </c:pt>
                <c:pt idx="15">
                  <c:v>506.31230704558493</c:v>
                </c:pt>
                <c:pt idx="16">
                  <c:v>511.54315875442035</c:v>
                </c:pt>
                <c:pt idx="17">
                  <c:v>510.49782232862214</c:v>
                </c:pt>
                <c:pt idx="18">
                  <c:v>478.11464378740345</c:v>
                </c:pt>
                <c:pt idx="19">
                  <c:v>463.01919811268635</c:v>
                </c:pt>
                <c:pt idx="20">
                  <c:v>465.06903628888739</c:v>
                </c:pt>
                <c:pt idx="21">
                  <c:v>412.36616481932242</c:v>
                </c:pt>
                <c:pt idx="22">
                  <c:v>447.75076386903322</c:v>
                </c:pt>
                <c:pt idx="23">
                  <c:v>448.65170687212589</c:v>
                </c:pt>
                <c:pt idx="24">
                  <c:v>430.39211752691403</c:v>
                </c:pt>
                <c:pt idx="25">
                  <c:v>0</c:v>
                </c:pt>
              </c:numCache>
            </c:numRef>
          </c:val>
        </c:ser>
        <c:ser>
          <c:idx val="4"/>
          <c:order val="4"/>
          <c:tx>
            <c:strRef>
              <c:f>CO2換算ガス!$B$12</c:f>
              <c:strCache>
                <c:ptCount val="1"/>
                <c:pt idx="0">
                  <c:v>HFCs</c:v>
                </c:pt>
              </c:strCache>
            </c:strRef>
          </c:tx>
          <c:spPr>
            <a:pattFill prst="ltUpDiag">
              <a:fgClr>
                <a:srgbClr val="660066"/>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CO2換算ガス!$G$12:$AF$12</c:f>
              <c:numCache>
                <c:formatCode>0</c:formatCode>
                <c:ptCount val="26"/>
                <c:pt idx="0">
                  <c:v>2.0460946986942861E-2</c:v>
                </c:pt>
                <c:pt idx="1">
                  <c:v>0</c:v>
                </c:pt>
                <c:pt idx="2">
                  <c:v>2.0203610479517313</c:v>
                </c:pt>
                <c:pt idx="3">
                  <c:v>15.306126849964837</c:v>
                </c:pt>
                <c:pt idx="4">
                  <c:v>31.561434405935803</c:v>
                </c:pt>
                <c:pt idx="5">
                  <c:v>46.90242615283212</c:v>
                </c:pt>
                <c:pt idx="6">
                  <c:v>66.511476701536068</c:v>
                </c:pt>
                <c:pt idx="7">
                  <c:v>83.957672845619967</c:v>
                </c:pt>
                <c:pt idx="8">
                  <c:v>94.075237701639495</c:v>
                </c:pt>
                <c:pt idx="9">
                  <c:v>99.071320647040949</c:v>
                </c:pt>
                <c:pt idx="10">
                  <c:v>105.24031190248807</c:v>
                </c:pt>
                <c:pt idx="11">
                  <c:v>110.60307567473197</c:v>
                </c:pt>
                <c:pt idx="12">
                  <c:v>122.83509081693167</c:v>
                </c:pt>
                <c:pt idx="13">
                  <c:v>140.54350496520317</c:v>
                </c:pt>
                <c:pt idx="14">
                  <c:v>153.50587606150555</c:v>
                </c:pt>
                <c:pt idx="15">
                  <c:v>166.97351392762297</c:v>
                </c:pt>
                <c:pt idx="16">
                  <c:v>185.33945451515515</c:v>
                </c:pt>
                <c:pt idx="17">
                  <c:v>221.04161246394557</c:v>
                </c:pt>
                <c:pt idx="18">
                  <c:v>254.94929314797537</c:v>
                </c:pt>
                <c:pt idx="19">
                  <c:v>285.73888744940206</c:v>
                </c:pt>
                <c:pt idx="20">
                  <c:v>317.25255194523896</c:v>
                </c:pt>
                <c:pt idx="21">
                  <c:v>351.37951810945867</c:v>
                </c:pt>
                <c:pt idx="22">
                  <c:v>402.24378509101598</c:v>
                </c:pt>
                <c:pt idx="23">
                  <c:v>442.80476013949863</c:v>
                </c:pt>
                <c:pt idx="24">
                  <c:v>497.79554623811453</c:v>
                </c:pt>
                <c:pt idx="25">
                  <c:v>0</c:v>
                </c:pt>
              </c:numCache>
            </c:numRef>
          </c:val>
        </c:ser>
        <c:ser>
          <c:idx val="5"/>
          <c:order val="5"/>
          <c:tx>
            <c:strRef>
              <c:f>CO2換算ガス!$B$13</c:f>
              <c:strCache>
                <c:ptCount val="1"/>
                <c:pt idx="0">
                  <c:v>PFCs</c:v>
                </c:pt>
              </c:strCache>
            </c:strRef>
          </c:tx>
          <c:spPr>
            <a:pattFill prst="ltDnDiag">
              <a:fgClr>
                <a:srgbClr val="FF8080"/>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CO2換算ガス!$G$13:$AF$13</c:f>
              <c:numCache>
                <c:formatCode>0</c:formatCode>
                <c:ptCount val="26"/>
                <c:pt idx="0">
                  <c:v>120.62507526983245</c:v>
                </c:pt>
                <c:pt idx="1">
                  <c:v>136.61020211060688</c:v>
                </c:pt>
                <c:pt idx="2">
                  <c:v>142.31343405524467</c:v>
                </c:pt>
                <c:pt idx="3">
                  <c:v>208.74544533719813</c:v>
                </c:pt>
                <c:pt idx="4">
                  <c:v>258.95108843905768</c:v>
                </c:pt>
                <c:pt idx="5">
                  <c:v>331.52880834019828</c:v>
                </c:pt>
                <c:pt idx="6">
                  <c:v>333.87185484989959</c:v>
                </c:pt>
                <c:pt idx="7">
                  <c:v>353.90381957049937</c:v>
                </c:pt>
                <c:pt idx="8">
                  <c:v>299.78273294070669</c:v>
                </c:pt>
                <c:pt idx="9">
                  <c:v>243.056316270986</c:v>
                </c:pt>
                <c:pt idx="10">
                  <c:v>201.65167658585841</c:v>
                </c:pt>
                <c:pt idx="11">
                  <c:v>188.17184888814569</c:v>
                </c:pt>
                <c:pt idx="12">
                  <c:v>179.07055580757631</c:v>
                </c:pt>
                <c:pt idx="13">
                  <c:v>166.20871786307131</c:v>
                </c:pt>
                <c:pt idx="14">
                  <c:v>164.60707841162608</c:v>
                </c:pt>
                <c:pt idx="15">
                  <c:v>162.60520623520571</c:v>
                </c:pt>
                <c:pt idx="16">
                  <c:v>165.66677188426843</c:v>
                </c:pt>
                <c:pt idx="17">
                  <c:v>143.07289076850836</c:v>
                </c:pt>
                <c:pt idx="18">
                  <c:v>106.41453633412964</c:v>
                </c:pt>
                <c:pt idx="19">
                  <c:v>73.252125199615122</c:v>
                </c:pt>
                <c:pt idx="20">
                  <c:v>88.022740929130038</c:v>
                </c:pt>
                <c:pt idx="21">
                  <c:v>77.576568840322508</c:v>
                </c:pt>
                <c:pt idx="22">
                  <c:v>60.979033039159823</c:v>
                </c:pt>
                <c:pt idx="23">
                  <c:v>78.490474441370296</c:v>
                </c:pt>
                <c:pt idx="24">
                  <c:v>87.654187342428187</c:v>
                </c:pt>
                <c:pt idx="25">
                  <c:v>0</c:v>
                </c:pt>
              </c:numCache>
            </c:numRef>
          </c:val>
        </c:ser>
        <c:ser>
          <c:idx val="6"/>
          <c:order val="6"/>
          <c:tx>
            <c:strRef>
              <c:f>CO2換算ガス!$B$14</c:f>
              <c:strCache>
                <c:ptCount val="1"/>
                <c:pt idx="0">
                  <c:v>SF6</c:v>
                </c:pt>
              </c:strCache>
            </c:strRef>
          </c:tx>
          <c:spPr>
            <a:pattFill prst="narVert">
              <a:fgClr>
                <a:srgbClr val="666699"/>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CO2換算ガス!$G$14:$AF$14</c:f>
              <c:numCache>
                <c:formatCode>0</c:formatCode>
                <c:ptCount val="26"/>
                <c:pt idx="0">
                  <c:v>127.8039503524999</c:v>
                </c:pt>
                <c:pt idx="1">
                  <c:v>141.44333764680633</c:v>
                </c:pt>
                <c:pt idx="2">
                  <c:v>159.46893665084806</c:v>
                </c:pt>
                <c:pt idx="3">
                  <c:v>162.312513447762</c:v>
                </c:pt>
                <c:pt idx="4">
                  <c:v>157.10665480268926</c:v>
                </c:pt>
                <c:pt idx="5">
                  <c:v>172.56042995160948</c:v>
                </c:pt>
                <c:pt idx="6">
                  <c:v>194.73966616936909</c:v>
                </c:pt>
                <c:pt idx="7">
                  <c:v>182.07478731565249</c:v>
                </c:pt>
                <c:pt idx="8">
                  <c:v>167.4761471875216</c:v>
                </c:pt>
                <c:pt idx="9">
                  <c:v>111.29116389067326</c:v>
                </c:pt>
                <c:pt idx="10">
                  <c:v>78.077949356181335</c:v>
                </c:pt>
                <c:pt idx="11">
                  <c:v>66.19233219855073</c:v>
                </c:pt>
                <c:pt idx="12">
                  <c:v>61.083919749906784</c:v>
                </c:pt>
                <c:pt idx="13">
                  <c:v>54.958888496831662</c:v>
                </c:pt>
                <c:pt idx="14">
                  <c:v>50.376090674991389</c:v>
                </c:pt>
                <c:pt idx="15">
                  <c:v>45.071073944078663</c:v>
                </c:pt>
                <c:pt idx="16">
                  <c:v>40.016651690157332</c:v>
                </c:pt>
                <c:pt idx="17">
                  <c:v>32.770541340904124</c:v>
                </c:pt>
                <c:pt idx="18">
                  <c:v>28.155889312617859</c:v>
                </c:pt>
                <c:pt idx="19">
                  <c:v>21.180253847591459</c:v>
                </c:pt>
                <c:pt idx="20">
                  <c:v>22.996751259621469</c:v>
                </c:pt>
                <c:pt idx="21">
                  <c:v>20.554173678654664</c:v>
                </c:pt>
                <c:pt idx="22">
                  <c:v>18.290374077916145</c:v>
                </c:pt>
                <c:pt idx="23">
                  <c:v>21.288633525730383</c:v>
                </c:pt>
                <c:pt idx="24">
                  <c:v>22.490575435976648</c:v>
                </c:pt>
                <c:pt idx="25">
                  <c:v>0</c:v>
                </c:pt>
              </c:numCache>
            </c:numRef>
          </c:val>
        </c:ser>
        <c:ser>
          <c:idx val="7"/>
          <c:order val="7"/>
          <c:tx>
            <c:strRef>
              <c:f>CO2換算ガス!$B$15</c:f>
              <c:strCache>
                <c:ptCount val="1"/>
                <c:pt idx="0">
                  <c:v>NF3</c:v>
                </c:pt>
              </c:strCache>
            </c:strRef>
          </c:tx>
          <c:spPr>
            <a:pattFill prst="ltDnDiag">
              <a:fgClr>
                <a:srgbClr val="CC99FF"/>
              </a:fgClr>
              <a:bgClr>
                <a:srgbClr val="FFFFFF"/>
              </a:bgClr>
            </a:pattFill>
            <a:ln w="12700">
              <a:solidFill>
                <a:srgbClr val="000000"/>
              </a:solidFill>
              <a:prstDash val="solid"/>
            </a:ln>
          </c:spPr>
          <c:invertIfNegative val="0"/>
          <c:cat>
            <c:numRef>
              <c:f>CO2換算ガス!$G$4:$AF$4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CO2換算ガス!$G$15:$AF$15</c:f>
              <c:numCache>
                <c:formatCode>0</c:formatCode>
                <c:ptCount val="26"/>
                <c:pt idx="0">
                  <c:v>0.70402702740900991</c:v>
                </c:pt>
                <c:pt idx="1">
                  <c:v>0.65218280894038383</c:v>
                </c:pt>
                <c:pt idx="2">
                  <c:v>0.69783268038222712</c:v>
                </c:pt>
                <c:pt idx="3">
                  <c:v>0.97040900827953336</c:v>
                </c:pt>
                <c:pt idx="4">
                  <c:v>1.6937506610775965</c:v>
                </c:pt>
                <c:pt idx="5">
                  <c:v>4.2296810086498597</c:v>
                </c:pt>
                <c:pt idx="6">
                  <c:v>3.8136081386080494</c:v>
                </c:pt>
                <c:pt idx="7">
                  <c:v>3.186867900418743</c:v>
                </c:pt>
                <c:pt idx="8">
                  <c:v>3.4012725227996286</c:v>
                </c:pt>
                <c:pt idx="9">
                  <c:v>5.9556872707758437</c:v>
                </c:pt>
                <c:pt idx="10">
                  <c:v>3.3190320429469624</c:v>
                </c:pt>
                <c:pt idx="11">
                  <c:v>4.266934188899846</c:v>
                </c:pt>
                <c:pt idx="12">
                  <c:v>5.3871438824140929</c:v>
                </c:pt>
                <c:pt idx="13">
                  <c:v>6.5664489556553765</c:v>
                </c:pt>
                <c:pt idx="14">
                  <c:v>7.4734443757122317</c:v>
                </c:pt>
                <c:pt idx="15">
                  <c:v>5.5369349951908049</c:v>
                </c:pt>
                <c:pt idx="16">
                  <c:v>6.3715834301495509</c:v>
                </c:pt>
                <c:pt idx="17">
                  <c:v>8.118968609597907</c:v>
                </c:pt>
                <c:pt idx="18">
                  <c:v>5.9488372859265519</c:v>
                </c:pt>
                <c:pt idx="19">
                  <c:v>4.6098879573972722</c:v>
                </c:pt>
                <c:pt idx="20">
                  <c:v>5.6279133020214109</c:v>
                </c:pt>
                <c:pt idx="21">
                  <c:v>5.266663591050893</c:v>
                </c:pt>
                <c:pt idx="22">
                  <c:v>3.8105152560736713</c:v>
                </c:pt>
                <c:pt idx="23">
                  <c:v>4.0898209633772025</c:v>
                </c:pt>
                <c:pt idx="24">
                  <c:v>5.4797528777888287</c:v>
                </c:pt>
                <c:pt idx="25">
                  <c:v>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1664256"/>
        <c:axId val="141665792"/>
      </c:barChart>
      <c:catAx>
        <c:axId val="141664256"/>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1665792"/>
        <c:crosses val="autoZero"/>
        <c:auto val="1"/>
        <c:lblAlgn val="ctr"/>
        <c:lblOffset val="0"/>
        <c:tickMarkSkip val="1"/>
        <c:noMultiLvlLbl val="0"/>
      </c:catAx>
      <c:valAx>
        <c:axId val="141665792"/>
        <c:scaling>
          <c:orientation val="minMax"/>
          <c:min val="0"/>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ja-JP" altLang="en-US"/>
                  <a:t>千ｔ</a:t>
                </a:r>
                <a:r>
                  <a:rPr lang="en-US" altLang="ja-JP"/>
                  <a:t>-CO2</a:t>
                </a:r>
                <a:endParaRPr lang="ja-JP" altLang="en-US"/>
              </a:p>
            </c:rich>
          </c:tx>
          <c:layout>
            <c:manualLayout>
              <c:xMode val="edge"/>
              <c:yMode val="edge"/>
              <c:x val="9.8280955953455058E-3"/>
              <c:y val="0.28417521110427191"/>
            </c:manualLayout>
          </c:layout>
          <c:overlay val="0"/>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1664256"/>
        <c:crosses val="autoZero"/>
        <c:crossBetween val="between"/>
      </c:valAx>
      <c:spPr>
        <a:solidFill>
          <a:srgbClr val="FFFFFF"/>
        </a:solidFill>
        <a:ln w="12700">
          <a:solidFill>
            <a:srgbClr val="808080"/>
          </a:solidFill>
          <a:prstDash val="solid"/>
        </a:ln>
      </c:spPr>
    </c:plotArea>
    <c:legend>
      <c:legendPos val="t"/>
      <c:layout>
        <c:manualLayout>
          <c:xMode val="edge"/>
          <c:yMode val="edge"/>
          <c:x val="9.652996046184617E-2"/>
          <c:y val="1.2159664881963064E-2"/>
          <c:w val="0.90347003953815386"/>
          <c:h val="0.1560510898891958"/>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部門別直接排出</a:t>
            </a:r>
            <a:endParaRPr lang="en-US" altLang="ja-JP"/>
          </a:p>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en-US" altLang="ja-JP"/>
              <a:t>CO2</a:t>
            </a:r>
            <a:r>
              <a:rPr lang="ja-JP" altLang="en-US"/>
              <a:t>量の推移</a:t>
            </a:r>
            <a:r>
              <a:rPr lang="en-US" altLang="ja-JP"/>
              <a:t>(</a:t>
            </a:r>
            <a:r>
              <a:rPr lang="ja-JP" altLang="en-US"/>
              <a:t>全国</a:t>
            </a:r>
            <a:r>
              <a:rPr lang="en-US" altLang="ja-JP"/>
              <a:t>)</a:t>
            </a:r>
            <a:endParaRPr lang="ja-JP" altLang="en-US"/>
          </a:p>
        </c:rich>
      </c:tx>
      <c:layout>
        <c:manualLayout>
          <c:xMode val="edge"/>
          <c:yMode val="edge"/>
          <c:x val="0.23708940637739434"/>
          <c:y val="0.6527167015515466"/>
        </c:manualLayout>
      </c:layout>
      <c:overlay val="0"/>
      <c:spPr>
        <a:noFill/>
        <a:ln w="25400">
          <a:noFill/>
        </a:ln>
      </c:spPr>
    </c:title>
    <c:autoTitleDeleted val="0"/>
    <c:plotArea>
      <c:layout>
        <c:manualLayout>
          <c:layoutTarget val="inner"/>
          <c:xMode val="edge"/>
          <c:yMode val="edge"/>
          <c:x val="0.10907491312189328"/>
          <c:y val="0.21338814086754238"/>
          <c:w val="0.89092508687810668"/>
          <c:h val="0.70240458921753113"/>
        </c:manualLayout>
      </c:layout>
      <c:barChart>
        <c:barDir val="col"/>
        <c:grouping val="stacked"/>
        <c:varyColors val="0"/>
        <c:ser>
          <c:idx val="0"/>
          <c:order val="0"/>
          <c:tx>
            <c:strRef>
              <c:f>'国環研90~15'!$D$4</c:f>
              <c:strCache>
                <c:ptCount val="1"/>
                <c:pt idx="0">
                  <c:v>エネルギー転換部門</c:v>
                </c:pt>
              </c:strCache>
            </c:strRef>
          </c:tx>
          <c:spPr>
            <a:pattFill prst="smGrid">
              <a:fgClr>
                <a:srgbClr val="FF99CC"/>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'国環研90~15'!$G$4:$AF$4</c:f>
              <c:numCache>
                <c:formatCode>0.0</c:formatCode>
                <c:ptCount val="26"/>
                <c:pt idx="0">
                  <c:v>91.103822260631389</c:v>
                </c:pt>
                <c:pt idx="1">
                  <c:v>91.46284111407472</c:v>
                </c:pt>
                <c:pt idx="2">
                  <c:v>91.800109004363648</c:v>
                </c:pt>
                <c:pt idx="3">
                  <c:v>90.358873556207087</c:v>
                </c:pt>
                <c:pt idx="4">
                  <c:v>97.552500189353324</c:v>
                </c:pt>
                <c:pt idx="5">
                  <c:v>100.25027809880393</c:v>
                </c:pt>
                <c:pt idx="6">
                  <c:v>96.954674543332402</c:v>
                </c:pt>
                <c:pt idx="7">
                  <c:v>101.60371891751139</c:v>
                </c:pt>
                <c:pt idx="8">
                  <c:v>91.717007307588332</c:v>
                </c:pt>
                <c:pt idx="9">
                  <c:v>92.41367551891409</c:v>
                </c:pt>
                <c:pt idx="10">
                  <c:v>89.824472062992157</c:v>
                </c:pt>
                <c:pt idx="11">
                  <c:v>87.239622877125797</c:v>
                </c:pt>
                <c:pt idx="12">
                  <c:v>93.26906545096864</c:v>
                </c:pt>
                <c:pt idx="13">
                  <c:v>92.747021503128792</c:v>
                </c:pt>
                <c:pt idx="14">
                  <c:v>89.248852154948665</c:v>
                </c:pt>
                <c:pt idx="15">
                  <c:v>103.66058877358445</c:v>
                </c:pt>
                <c:pt idx="16">
                  <c:v>87.991061559518243</c:v>
                </c:pt>
                <c:pt idx="17">
                  <c:v>107.60444194007954</c:v>
                </c:pt>
                <c:pt idx="18">
                  <c:v>105.76448707513863</c:v>
                </c:pt>
                <c:pt idx="19">
                  <c:v>103.19946352265102</c:v>
                </c:pt>
                <c:pt idx="20">
                  <c:v>110.22929647617781</c:v>
                </c:pt>
                <c:pt idx="21">
                  <c:v>111.25065179206551</c:v>
                </c:pt>
                <c:pt idx="22">
                  <c:v>104.58671449733872</c:v>
                </c:pt>
                <c:pt idx="23">
                  <c:v>98.870621530180102</c:v>
                </c:pt>
                <c:pt idx="24">
                  <c:v>85.023104334066431</c:v>
                </c:pt>
                <c:pt idx="25">
                  <c:v>79.5486327980732</c:v>
                </c:pt>
              </c:numCache>
            </c:numRef>
          </c:val>
        </c:ser>
        <c:ser>
          <c:idx val="1"/>
          <c:order val="1"/>
          <c:tx>
            <c:strRef>
              <c:f>'国環研90~15'!$D$5</c:f>
              <c:strCache>
                <c:ptCount val="1"/>
                <c:pt idx="0">
                  <c:v>産業部門</c:v>
                </c:pt>
              </c:strCache>
            </c:strRef>
          </c:tx>
          <c:spPr>
            <a:pattFill prst="pct30">
              <a:fgClr>
                <a:srgbClr val="00FF00"/>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'国環研90~15'!$G$5:$AF$5</c:f>
              <c:numCache>
                <c:formatCode>0.0</c:formatCode>
                <c:ptCount val="26"/>
                <c:pt idx="0">
                  <c:v>501.89303905101281</c:v>
                </c:pt>
                <c:pt idx="1">
                  <c:v>490.98928330030856</c:v>
                </c:pt>
                <c:pt idx="2">
                  <c:v>480.7054172110291</c:v>
                </c:pt>
                <c:pt idx="3">
                  <c:v>466.82635689475916</c:v>
                </c:pt>
                <c:pt idx="4">
                  <c:v>483.69381657956791</c:v>
                </c:pt>
                <c:pt idx="5">
                  <c:v>477.79856724495033</c:v>
                </c:pt>
                <c:pt idx="6">
                  <c:v>482.07359780739876</c:v>
                </c:pt>
                <c:pt idx="7">
                  <c:v>473.35981446267544</c:v>
                </c:pt>
                <c:pt idx="8">
                  <c:v>443.22753292698792</c:v>
                </c:pt>
                <c:pt idx="9">
                  <c:v>454.72073348264979</c:v>
                </c:pt>
                <c:pt idx="10">
                  <c:v>465.85463139645037</c:v>
                </c:pt>
                <c:pt idx="11">
                  <c:v>453.33211217035921</c:v>
                </c:pt>
                <c:pt idx="12">
                  <c:v>467.77633964418499</c:v>
                </c:pt>
                <c:pt idx="13">
                  <c:v>470.8345692362123</c:v>
                </c:pt>
                <c:pt idx="14">
                  <c:v>468.20449815293171</c:v>
                </c:pt>
                <c:pt idx="15">
                  <c:v>456.90462841954945</c:v>
                </c:pt>
                <c:pt idx="16">
                  <c:v>471.8460464294829</c:v>
                </c:pt>
                <c:pt idx="17">
                  <c:v>471.95419168740557</c:v>
                </c:pt>
                <c:pt idx="18">
                  <c:v>417.03491491295284</c:v>
                </c:pt>
                <c:pt idx="19">
                  <c:v>382.1455530551803</c:v>
                </c:pt>
                <c:pt idx="20">
                  <c:v>413.50153831734985</c:v>
                </c:pt>
                <c:pt idx="21">
                  <c:v>428.96883845650336</c:v>
                </c:pt>
                <c:pt idx="22">
                  <c:v>432.24594218474812</c:v>
                </c:pt>
                <c:pt idx="23">
                  <c:v>431.85279545867024</c:v>
                </c:pt>
                <c:pt idx="24">
                  <c:v>424.14375716874133</c:v>
                </c:pt>
                <c:pt idx="25">
                  <c:v>411.18833121817698</c:v>
                </c:pt>
              </c:numCache>
            </c:numRef>
          </c:val>
        </c:ser>
        <c:ser>
          <c:idx val="2"/>
          <c:order val="2"/>
          <c:tx>
            <c:strRef>
              <c:f>'国環研90~15'!$D$6</c:f>
              <c:strCache>
                <c:ptCount val="1"/>
                <c:pt idx="0">
                  <c:v>運輸部門</c:v>
                </c:pt>
              </c:strCache>
            </c:strRef>
          </c:tx>
          <c:spPr>
            <a:solidFill>
              <a:srgbClr val="FFFFCC"/>
            </a:solid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'国環研90~15'!$G$6:$AF$6</c:f>
              <c:numCache>
                <c:formatCode>0.0</c:formatCode>
                <c:ptCount val="26"/>
                <c:pt idx="0">
                  <c:v>206.23676764068469</c:v>
                </c:pt>
                <c:pt idx="1">
                  <c:v>218.67368836262398</c:v>
                </c:pt>
                <c:pt idx="2">
                  <c:v>225.13709610157659</c:v>
                </c:pt>
                <c:pt idx="3">
                  <c:v>228.39631947003051</c:v>
                </c:pt>
                <c:pt idx="4">
                  <c:v>237.97186850146591</c:v>
                </c:pt>
                <c:pt idx="5">
                  <c:v>246.53668110832456</c:v>
                </c:pt>
                <c:pt idx="6">
                  <c:v>252.79826194341379</c:v>
                </c:pt>
                <c:pt idx="7">
                  <c:v>253.89772308438683</c:v>
                </c:pt>
                <c:pt idx="8">
                  <c:v>251.87421425126189</c:v>
                </c:pt>
                <c:pt idx="9">
                  <c:v>256.0075056675816</c:v>
                </c:pt>
                <c:pt idx="10">
                  <c:v>254.8458781897948</c:v>
                </c:pt>
                <c:pt idx="11">
                  <c:v>258.8763532024559</c:v>
                </c:pt>
                <c:pt idx="12">
                  <c:v>255.0848867529059</c:v>
                </c:pt>
                <c:pt idx="13">
                  <c:v>251.27707979434058</c:v>
                </c:pt>
                <c:pt idx="14">
                  <c:v>245.24405216439661</c:v>
                </c:pt>
                <c:pt idx="15">
                  <c:v>239.69457441870784</c:v>
                </c:pt>
                <c:pt idx="16">
                  <c:v>236.14811242933268</c:v>
                </c:pt>
                <c:pt idx="17">
                  <c:v>234.04952533328242</c:v>
                </c:pt>
                <c:pt idx="18">
                  <c:v>225.25093071710313</c:v>
                </c:pt>
                <c:pt idx="19">
                  <c:v>221.41699843362204</c:v>
                </c:pt>
                <c:pt idx="20">
                  <c:v>222.13802484401427</c:v>
                </c:pt>
                <c:pt idx="21">
                  <c:v>220.46118126190234</c:v>
                </c:pt>
                <c:pt idx="22">
                  <c:v>226.13817422644041</c:v>
                </c:pt>
                <c:pt idx="23">
                  <c:v>224.66196319613383</c:v>
                </c:pt>
                <c:pt idx="24">
                  <c:v>217.09583232349141</c:v>
                </c:pt>
                <c:pt idx="25">
                  <c:v>213.34799064361897</c:v>
                </c:pt>
              </c:numCache>
            </c:numRef>
          </c:val>
        </c:ser>
        <c:ser>
          <c:idx val="3"/>
          <c:order val="3"/>
          <c:tx>
            <c:strRef>
              <c:f>'国環研90~15'!$D$7</c:f>
              <c:strCache>
                <c:ptCount val="1"/>
                <c:pt idx="0">
                  <c:v>業務その他部門</c:v>
                </c:pt>
              </c:strCache>
            </c:strRef>
          </c:tx>
          <c:spPr>
            <a:pattFill prst="narHorz">
              <a:fgClr>
                <a:srgbClr val="CCFFFF"/>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'国環研90~15'!$G$7:$AF$7</c:f>
              <c:numCache>
                <c:formatCode>0.0</c:formatCode>
                <c:ptCount val="26"/>
                <c:pt idx="0">
                  <c:v>136.99768244072391</c:v>
                </c:pt>
                <c:pt idx="1">
                  <c:v>140.39939882368958</c:v>
                </c:pt>
                <c:pt idx="2">
                  <c:v>145.02590051006308</c:v>
                </c:pt>
                <c:pt idx="3">
                  <c:v>151.28544367558328</c:v>
                </c:pt>
                <c:pt idx="4">
                  <c:v>166.61285842248765</c:v>
                </c:pt>
                <c:pt idx="5">
                  <c:v>170.22520555813699</c:v>
                </c:pt>
                <c:pt idx="6">
                  <c:v>175.15149596099468</c:v>
                </c:pt>
                <c:pt idx="7">
                  <c:v>180.53595859337142</c:v>
                </c:pt>
                <c:pt idx="8">
                  <c:v>193.44962929310256</c:v>
                </c:pt>
                <c:pt idx="9">
                  <c:v>203.44205710491312</c:v>
                </c:pt>
                <c:pt idx="10">
                  <c:v>210.27897398530399</c:v>
                </c:pt>
                <c:pt idx="11">
                  <c:v>209.97073581865337</c:v>
                </c:pt>
                <c:pt idx="12">
                  <c:v>221.39900028241641</c:v>
                </c:pt>
                <c:pt idx="13">
                  <c:v>225.73064430089318</c:v>
                </c:pt>
                <c:pt idx="14">
                  <c:v>238.81437328940885</c:v>
                </c:pt>
                <c:pt idx="15">
                  <c:v>238.86105376565919</c:v>
                </c:pt>
                <c:pt idx="16">
                  <c:v>235.67760330322753</c:v>
                </c:pt>
                <c:pt idx="17">
                  <c:v>237.26692952316549</c:v>
                </c:pt>
                <c:pt idx="18">
                  <c:v>231.46961254580634</c:v>
                </c:pt>
                <c:pt idx="19">
                  <c:v>219.87740162707152</c:v>
                </c:pt>
                <c:pt idx="20">
                  <c:v>218.83337038249158</c:v>
                </c:pt>
                <c:pt idx="21">
                  <c:v>235.88621174643541</c:v>
                </c:pt>
                <c:pt idx="22">
                  <c:v>253.61512545242948</c:v>
                </c:pt>
                <c:pt idx="23">
                  <c:v>278.30465439931459</c:v>
                </c:pt>
                <c:pt idx="24">
                  <c:v>273.97502510684996</c:v>
                </c:pt>
                <c:pt idx="25">
                  <c:v>265.38827221958098</c:v>
                </c:pt>
              </c:numCache>
            </c:numRef>
          </c:val>
        </c:ser>
        <c:ser>
          <c:idx val="4"/>
          <c:order val="4"/>
          <c:tx>
            <c:strRef>
              <c:f>'国環研90~15'!$D$8</c:f>
              <c:strCache>
                <c:ptCount val="1"/>
                <c:pt idx="0">
                  <c:v>家庭部門</c:v>
                </c:pt>
              </c:strCache>
            </c:strRef>
          </c:tx>
          <c:spPr>
            <a:pattFill prst="ltUpDiag">
              <a:fgClr>
                <a:srgbClr val="660066"/>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'国環研90~15'!$G$8:$AF$8</c:f>
              <c:numCache>
                <c:formatCode>0.0</c:formatCode>
                <c:ptCount val="26"/>
                <c:pt idx="0">
                  <c:v>130.61301376536565</c:v>
                </c:pt>
                <c:pt idx="1">
                  <c:v>132.51609244104063</c:v>
                </c:pt>
                <c:pt idx="2">
                  <c:v>139.79797957103233</c:v>
                </c:pt>
                <c:pt idx="3">
                  <c:v>140.9621352842255</c:v>
                </c:pt>
                <c:pt idx="4">
                  <c:v>148.35932914424137</c:v>
                </c:pt>
                <c:pt idx="5">
                  <c:v>151.84081004768063</c:v>
                </c:pt>
                <c:pt idx="6">
                  <c:v>151.39621426891256</c:v>
                </c:pt>
                <c:pt idx="7">
                  <c:v>147.77379243515844</c:v>
                </c:pt>
                <c:pt idx="8">
                  <c:v>147.84475417681548</c:v>
                </c:pt>
                <c:pt idx="9">
                  <c:v>156.25194615157449</c:v>
                </c:pt>
                <c:pt idx="10">
                  <c:v>161.28690920682047</c:v>
                </c:pt>
                <c:pt idx="11">
                  <c:v>157.57931693069017</c:v>
                </c:pt>
                <c:pt idx="12">
                  <c:v>168.97890233787163</c:v>
                </c:pt>
                <c:pt idx="13">
                  <c:v>171.03999404495374</c:v>
                </c:pt>
                <c:pt idx="14">
                  <c:v>170.1043161603742</c:v>
                </c:pt>
                <c:pt idx="15">
                  <c:v>179.89834153955377</c:v>
                </c:pt>
                <c:pt idx="16">
                  <c:v>168.25750983535738</c:v>
                </c:pt>
                <c:pt idx="17">
                  <c:v>183.72462589359452</c:v>
                </c:pt>
                <c:pt idx="18">
                  <c:v>173.72855562669818</c:v>
                </c:pt>
                <c:pt idx="19">
                  <c:v>163.35414086451087</c:v>
                </c:pt>
                <c:pt idx="20">
                  <c:v>174.05610168575757</c:v>
                </c:pt>
                <c:pt idx="21">
                  <c:v>191.79547816104719</c:v>
                </c:pt>
                <c:pt idx="22">
                  <c:v>204.15992598345963</c:v>
                </c:pt>
                <c:pt idx="23">
                  <c:v>201.3457450423536</c:v>
                </c:pt>
                <c:pt idx="24">
                  <c:v>189.14109747672097</c:v>
                </c:pt>
                <c:pt idx="25">
                  <c:v>179.47950525336418</c:v>
                </c:pt>
              </c:numCache>
            </c:numRef>
          </c:val>
        </c:ser>
        <c:ser>
          <c:idx val="5"/>
          <c:order val="5"/>
          <c:tx>
            <c:strRef>
              <c:f>'国環研90~15'!$D$9</c:f>
              <c:strCache>
                <c:ptCount val="1"/>
                <c:pt idx="0">
                  <c:v>工業プロセス</c:v>
                </c:pt>
              </c:strCache>
            </c:strRef>
          </c:tx>
          <c:spPr>
            <a:pattFill prst="ltDnDiag">
              <a:fgClr>
                <a:srgbClr val="FF8080"/>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'国環研90~15'!$G$9:$AF$9</c:f>
              <c:numCache>
                <c:formatCode>0.0</c:formatCode>
                <c:ptCount val="26"/>
                <c:pt idx="0">
                  <c:v>65.125994535528179</c:v>
                </c:pt>
                <c:pt idx="1">
                  <c:v>66.220898023044768</c:v>
                </c:pt>
                <c:pt idx="2">
                  <c:v>66.14951926019144</c:v>
                </c:pt>
                <c:pt idx="3">
                  <c:v>64.863514874937081</c:v>
                </c:pt>
                <c:pt idx="4">
                  <c:v>66.439762202855093</c:v>
                </c:pt>
                <c:pt idx="5">
                  <c:v>66.774087991480073</c:v>
                </c:pt>
                <c:pt idx="6">
                  <c:v>67.297676358663068</c:v>
                </c:pt>
                <c:pt idx="7">
                  <c:v>64.691798465169498</c:v>
                </c:pt>
                <c:pt idx="8">
                  <c:v>58.609944120293193</c:v>
                </c:pt>
                <c:pt idx="9">
                  <c:v>58.899072792361238</c:v>
                </c:pt>
                <c:pt idx="10">
                  <c:v>59.357428232750529</c:v>
                </c:pt>
                <c:pt idx="11">
                  <c:v>58.040999759272914</c:v>
                </c:pt>
                <c:pt idx="12">
                  <c:v>55.348265059446199</c:v>
                </c:pt>
                <c:pt idx="13">
                  <c:v>54.560852773661779</c:v>
                </c:pt>
                <c:pt idx="14">
                  <c:v>54.543233901614755</c:v>
                </c:pt>
                <c:pt idx="15">
                  <c:v>55.643977832797077</c:v>
                </c:pt>
                <c:pt idx="16">
                  <c:v>55.893472805397273</c:v>
                </c:pt>
                <c:pt idx="17">
                  <c:v>55.092648974189999</c:v>
                </c:pt>
                <c:pt idx="18">
                  <c:v>50.793224618314177</c:v>
                </c:pt>
                <c:pt idx="19">
                  <c:v>45.234705405729784</c:v>
                </c:pt>
                <c:pt idx="20">
                  <c:v>46.316103039967025</c:v>
                </c:pt>
                <c:pt idx="21">
                  <c:v>46.226842695961473</c:v>
                </c:pt>
                <c:pt idx="22">
                  <c:v>46.288208428078946</c:v>
                </c:pt>
                <c:pt idx="23">
                  <c:v>48.034114633908317</c:v>
                </c:pt>
                <c:pt idx="24">
                  <c:v>47.434264684650884</c:v>
                </c:pt>
                <c:pt idx="25">
                  <c:v>46.156227730441223</c:v>
                </c:pt>
              </c:numCache>
            </c:numRef>
          </c:val>
        </c:ser>
        <c:ser>
          <c:idx val="6"/>
          <c:order val="6"/>
          <c:tx>
            <c:strRef>
              <c:f>'国環研90~15'!$D$10</c:f>
              <c:strCache>
                <c:ptCount val="1"/>
                <c:pt idx="0">
                  <c:v>廃棄物</c:v>
                </c:pt>
              </c:strCache>
            </c:strRef>
          </c:tx>
          <c:spPr>
            <a:pattFill prst="narVert">
              <a:fgClr>
                <a:srgbClr val="666699"/>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'国環研90~15'!$G$10:$AF$10</c:f>
              <c:numCache>
                <c:formatCode>0.0</c:formatCode>
                <c:ptCount val="26"/>
                <c:pt idx="0">
                  <c:v>24.004789495147605</c:v>
                </c:pt>
                <c:pt idx="1">
                  <c:v>24.193303079771095</c:v>
                </c:pt>
                <c:pt idx="2">
                  <c:v>25.997784883166442</c:v>
                </c:pt>
                <c:pt idx="3">
                  <c:v>25.019816501809952</c:v>
                </c:pt>
                <c:pt idx="4">
                  <c:v>28.598436990483407</c:v>
                </c:pt>
                <c:pt idx="5">
                  <c:v>29.139666356417248</c:v>
                </c:pt>
                <c:pt idx="6">
                  <c:v>29.649884515558579</c:v>
                </c:pt>
                <c:pt idx="7">
                  <c:v>31.207113724399004</c:v>
                </c:pt>
                <c:pt idx="8">
                  <c:v>31.447885947133283</c:v>
                </c:pt>
                <c:pt idx="9">
                  <c:v>31.365707267695381</c:v>
                </c:pt>
                <c:pt idx="10">
                  <c:v>32.856496577069208</c:v>
                </c:pt>
                <c:pt idx="11">
                  <c:v>32.522541455449932</c:v>
                </c:pt>
                <c:pt idx="12">
                  <c:v>32.76772216385082</c:v>
                </c:pt>
                <c:pt idx="13">
                  <c:v>33.515749112426711</c:v>
                </c:pt>
                <c:pt idx="14">
                  <c:v>32.703600998426424</c:v>
                </c:pt>
                <c:pt idx="15">
                  <c:v>31.657635765383382</c:v>
                </c:pt>
                <c:pt idx="16">
                  <c:v>29.911656708535389</c:v>
                </c:pt>
                <c:pt idx="17">
                  <c:v>30.488157264612141</c:v>
                </c:pt>
                <c:pt idx="18">
                  <c:v>31.86148352838077</c:v>
                </c:pt>
                <c:pt idx="19">
                  <c:v>28.202776998201294</c:v>
                </c:pt>
                <c:pt idx="20">
                  <c:v>28.719830988225869</c:v>
                </c:pt>
                <c:pt idx="21">
                  <c:v>28.039636165409298</c:v>
                </c:pt>
                <c:pt idx="22">
                  <c:v>29.845585203940114</c:v>
                </c:pt>
                <c:pt idx="23">
                  <c:v>29.333357204807157</c:v>
                </c:pt>
                <c:pt idx="24">
                  <c:v>28.528100336765824</c:v>
                </c:pt>
                <c:pt idx="25">
                  <c:v>28.87070189644626</c:v>
                </c:pt>
              </c:numCache>
            </c:numRef>
          </c:val>
        </c:ser>
        <c:ser>
          <c:idx val="7"/>
          <c:order val="7"/>
          <c:tx>
            <c:strRef>
              <c:f>'国環研90~15'!$D$11</c:f>
              <c:strCache>
                <c:ptCount val="1"/>
                <c:pt idx="0">
                  <c:v>その他(農業・間接CO2等)</c:v>
                </c:pt>
              </c:strCache>
            </c:strRef>
          </c:tx>
          <c:spPr>
            <a:pattFill prst="ltDnDiag">
              <a:fgClr>
                <a:srgbClr val="CC99FF"/>
              </a:fgClr>
              <a:bgClr>
                <a:srgbClr val="FFFFFF"/>
              </a:bgClr>
            </a:pattFill>
            <a:ln w="12700">
              <a:solidFill>
                <a:srgbClr val="000000"/>
              </a:solidFill>
              <a:prstDash val="solid"/>
            </a:ln>
          </c:spPr>
          <c:invertIfNegative val="0"/>
          <c:cat>
            <c:numRef>
              <c:f>'国環研90~15'!$G$3:$AF$3</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'国環研90~15'!$G$11:$AF$11</c:f>
              <c:numCache>
                <c:formatCode>0.0</c:formatCode>
                <c:ptCount val="26"/>
                <c:pt idx="0">
                  <c:v>6.4908852525847154</c:v>
                </c:pt>
                <c:pt idx="1">
                  <c:v>6.2824574959036665</c:v>
                </c:pt>
                <c:pt idx="2">
                  <c:v>6.0256449748862249</c:v>
                </c:pt>
                <c:pt idx="3">
                  <c:v>5.8038030176439213</c:v>
                </c:pt>
                <c:pt idx="4">
                  <c:v>5.6033420203765063</c:v>
                </c:pt>
                <c:pt idx="5">
                  <c:v>5.7916632149150118</c:v>
                </c:pt>
                <c:pt idx="6">
                  <c:v>5.9027988091002168</c:v>
                </c:pt>
                <c:pt idx="7">
                  <c:v>5.8640098537254941</c:v>
                </c:pt>
                <c:pt idx="8">
                  <c:v>5.4429868276799258</c:v>
                </c:pt>
                <c:pt idx="9">
                  <c:v>5.4617732226118827</c:v>
                </c:pt>
                <c:pt idx="10">
                  <c:v>5.5305044939630905</c:v>
                </c:pt>
                <c:pt idx="11">
                  <c:v>5.0787758586662912</c:v>
                </c:pt>
                <c:pt idx="12">
                  <c:v>4.8365081299754999</c:v>
                </c:pt>
                <c:pt idx="13">
                  <c:v>4.6724789726132023</c:v>
                </c:pt>
                <c:pt idx="14">
                  <c:v>4.5246936050694861</c:v>
                </c:pt>
                <c:pt idx="15">
                  <c:v>4.4645164405948972</c:v>
                </c:pt>
                <c:pt idx="16">
                  <c:v>4.3990045602344008</c:v>
                </c:pt>
                <c:pt idx="17">
                  <c:v>4.4230758854723042</c:v>
                </c:pt>
                <c:pt idx="18">
                  <c:v>4.0028765432333024</c:v>
                </c:pt>
                <c:pt idx="19">
                  <c:v>3.6645070855664326</c:v>
                </c:pt>
                <c:pt idx="20">
                  <c:v>3.55943402942111</c:v>
                </c:pt>
                <c:pt idx="21">
                  <c:v>3.4486931324486987</c:v>
                </c:pt>
                <c:pt idx="22">
                  <c:v>3.4590045085556893</c:v>
                </c:pt>
                <c:pt idx="23">
                  <c:v>3.4653787908582365</c:v>
                </c:pt>
                <c:pt idx="24">
                  <c:v>3.371028429761608</c:v>
                </c:pt>
                <c:pt idx="25">
                  <c:v>3.4097549429953564</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033088"/>
        <c:axId val="145034624"/>
      </c:barChart>
      <c:dateAx>
        <c:axId val="145033088"/>
        <c:scaling>
          <c:orientation val="minMax"/>
        </c:scaling>
        <c:delete val="0"/>
        <c:axPos val="b"/>
        <c:majorGridlines>
          <c:spPr>
            <a:ln w="3175">
              <a:pattFill prst="pct50">
                <a:fgClr>
                  <a:srgbClr val="000000"/>
                </a:fgClr>
                <a:bgClr>
                  <a:srgbClr val="FFFFFF"/>
                </a:bgClr>
              </a:pattFill>
              <a:prstDash val="solid"/>
            </a:ln>
          </c:spPr>
        </c:majorGridlines>
        <c:numFmt formatCode="yyyy"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034624"/>
        <c:crosses val="autoZero"/>
        <c:auto val="1"/>
        <c:lblOffset val="0"/>
        <c:baseTimeUnit val="years"/>
        <c:minorUnit val="1"/>
      </c:dateAx>
      <c:valAx>
        <c:axId val="145034624"/>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sz="900">
                    <a:latin typeface="Meiryo UI" panose="020B0604030504040204" pitchFamily="50" charset="-128"/>
                    <a:ea typeface="Meiryo UI" panose="020B0604030504040204" pitchFamily="50" charset="-128"/>
                  </a:defRPr>
                </a:pPr>
                <a:r>
                  <a:rPr lang="en-US" altLang="ja-JP" sz="900">
                    <a:latin typeface="Meiryo UI" panose="020B0604030504040204" pitchFamily="50" charset="-128"/>
                    <a:ea typeface="Meiryo UI" panose="020B0604030504040204" pitchFamily="50" charset="-128"/>
                  </a:rPr>
                  <a:t>Mt</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2943311992542988E-2"/>
              <c:y val="0.22434195725534309"/>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033088"/>
        <c:crosses val="autoZero"/>
        <c:crossBetween val="between"/>
      </c:valAx>
      <c:spPr>
        <a:solidFill>
          <a:srgbClr val="FFFFFF"/>
        </a:solidFill>
        <a:ln w="12700">
          <a:solidFill>
            <a:srgbClr val="808080"/>
          </a:solidFill>
          <a:prstDash val="solid"/>
        </a:ln>
      </c:spPr>
    </c:plotArea>
    <c:legend>
      <c:legendPos val="t"/>
      <c:layout>
        <c:manualLayout>
          <c:xMode val="edge"/>
          <c:yMode val="edge"/>
          <c:x val="2.95734541562193E-2"/>
          <c:y val="2.5481189851268594E-4"/>
          <c:w val="0.97042654584378074"/>
          <c:h val="0.20290747879252913"/>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a:t>エネ転換部門の直接排出</a:t>
            </a:r>
            <a:endParaRPr lang="en-US" altLang="ja-JP" sz="1200"/>
          </a:p>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en-US" altLang="ja-JP" sz="1200"/>
              <a:t>CO2</a:t>
            </a:r>
            <a:r>
              <a:rPr lang="ja-JP" altLang="en-US" sz="1200"/>
              <a:t>量の推移</a:t>
            </a:r>
            <a:r>
              <a:rPr lang="en-US" altLang="ja-JP" sz="1200"/>
              <a:t>(</a:t>
            </a:r>
            <a:r>
              <a:rPr lang="ja-JP" altLang="en-US" sz="1200"/>
              <a:t>全国</a:t>
            </a:r>
            <a:r>
              <a:rPr lang="en-US" altLang="ja-JP" sz="1200"/>
              <a:t>)</a:t>
            </a:r>
            <a:endParaRPr lang="ja-JP" altLang="en-US" sz="1200"/>
          </a:p>
        </c:rich>
      </c:tx>
      <c:layout>
        <c:manualLayout>
          <c:xMode val="edge"/>
          <c:yMode val="edge"/>
          <c:x val="0.21049868766404201"/>
          <c:y val="0.13289280469897211"/>
        </c:manualLayout>
      </c:layout>
      <c:overlay val="0"/>
      <c:spPr>
        <a:noFill/>
        <a:ln w="25400">
          <a:noFill/>
        </a:ln>
      </c:spPr>
    </c:title>
    <c:autoTitleDeleted val="0"/>
    <c:plotArea>
      <c:layout>
        <c:manualLayout>
          <c:layoutTarget val="inner"/>
          <c:xMode val="edge"/>
          <c:yMode val="edge"/>
          <c:x val="0.11916470324558573"/>
          <c:y val="0.13844346893040438"/>
          <c:w val="0.8808352967544143"/>
          <c:h val="0.80317134209530472"/>
        </c:manualLayout>
      </c:layout>
      <c:barChart>
        <c:barDir val="col"/>
        <c:grouping val="stacked"/>
        <c:varyColors val="0"/>
        <c:ser>
          <c:idx val="0"/>
          <c:order val="0"/>
          <c:tx>
            <c:strRef>
              <c:f>'国環研90~15'!$D$19</c:f>
              <c:strCache>
                <c:ptCount val="1"/>
                <c:pt idx="0">
                  <c:v>石炭製品製造</c:v>
                </c:pt>
              </c:strCache>
            </c:strRef>
          </c:tx>
          <c:spPr>
            <a:pattFill prst="smGrid">
              <a:fgClr>
                <a:srgbClr val="FF99CC"/>
              </a:fgClr>
              <a:bgClr>
                <a:srgbClr val="FFFFFF"/>
              </a:bgClr>
            </a:patt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'国環研90~15'!$G$19:$AF$19</c:f>
              <c:numCache>
                <c:formatCode>0</c:formatCode>
                <c:ptCount val="26"/>
                <c:pt idx="0">
                  <c:v>14399.452821701479</c:v>
                </c:pt>
                <c:pt idx="1">
                  <c:v>14184.475354160273</c:v>
                </c:pt>
                <c:pt idx="2">
                  <c:v>12374.78364132151</c:v>
                </c:pt>
                <c:pt idx="3">
                  <c:v>11486.435307602364</c:v>
                </c:pt>
                <c:pt idx="4">
                  <c:v>14959.078862346578</c:v>
                </c:pt>
                <c:pt idx="5">
                  <c:v>15438.841132612761</c:v>
                </c:pt>
                <c:pt idx="6">
                  <c:v>14124.655909987712</c:v>
                </c:pt>
                <c:pt idx="7">
                  <c:v>15233.081371509181</c:v>
                </c:pt>
                <c:pt idx="8">
                  <c:v>12795.787849596774</c:v>
                </c:pt>
                <c:pt idx="9">
                  <c:v>10997.215221785973</c:v>
                </c:pt>
                <c:pt idx="10">
                  <c:v>10757.918595495539</c:v>
                </c:pt>
                <c:pt idx="11">
                  <c:v>10500.421631077794</c:v>
                </c:pt>
                <c:pt idx="12">
                  <c:v>13789.361212673106</c:v>
                </c:pt>
                <c:pt idx="13">
                  <c:v>10982.410747804315</c:v>
                </c:pt>
                <c:pt idx="14">
                  <c:v>11832.146195077272</c:v>
                </c:pt>
                <c:pt idx="15">
                  <c:v>13262.914420101059</c:v>
                </c:pt>
                <c:pt idx="16">
                  <c:v>11152.627153123667</c:v>
                </c:pt>
                <c:pt idx="17">
                  <c:v>19795.306302833433</c:v>
                </c:pt>
                <c:pt idx="18">
                  <c:v>25159.890899202004</c:v>
                </c:pt>
                <c:pt idx="19">
                  <c:v>26301.614746865376</c:v>
                </c:pt>
                <c:pt idx="20">
                  <c:v>25930.677296267884</c:v>
                </c:pt>
                <c:pt idx="21">
                  <c:v>24845.939732348394</c:v>
                </c:pt>
                <c:pt idx="22">
                  <c:v>22046.052565511152</c:v>
                </c:pt>
                <c:pt idx="23">
                  <c:v>19309.65315716363</c:v>
                </c:pt>
                <c:pt idx="24">
                  <c:v>17258.753591222325</c:v>
                </c:pt>
                <c:pt idx="25">
                  <c:v>16190.481165092931</c:v>
                </c:pt>
              </c:numCache>
            </c:numRef>
          </c:val>
        </c:ser>
        <c:ser>
          <c:idx val="1"/>
          <c:order val="1"/>
          <c:tx>
            <c:strRef>
              <c:f>'国環研90~15'!$D$20</c:f>
              <c:strCache>
                <c:ptCount val="1"/>
                <c:pt idx="0">
                  <c:v>石油製品製造</c:v>
                </c:pt>
              </c:strCache>
            </c:strRef>
          </c:tx>
          <c:spPr>
            <a:pattFill prst="pct30">
              <a:fgClr>
                <a:srgbClr val="00FF00"/>
              </a:fgClr>
              <a:bgClr>
                <a:srgbClr val="FFFFFF"/>
              </a:bgClr>
            </a:patt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'国環研90~15'!$G$20:$AF$20</c:f>
              <c:numCache>
                <c:formatCode>0</c:formatCode>
                <c:ptCount val="26"/>
                <c:pt idx="0">
                  <c:v>36847.237298840511</c:v>
                </c:pt>
                <c:pt idx="1">
                  <c:v>37282.085203044968</c:v>
                </c:pt>
                <c:pt idx="2">
                  <c:v>38092.213265672559</c:v>
                </c:pt>
                <c:pt idx="3">
                  <c:v>40512.860174765774</c:v>
                </c:pt>
                <c:pt idx="4">
                  <c:v>40423.886547026086</c:v>
                </c:pt>
                <c:pt idx="5">
                  <c:v>40683.202084806646</c:v>
                </c:pt>
                <c:pt idx="6">
                  <c:v>42007.942601041228</c:v>
                </c:pt>
                <c:pt idx="7">
                  <c:v>44736.26885489274</c:v>
                </c:pt>
                <c:pt idx="8">
                  <c:v>44922.598534414035</c:v>
                </c:pt>
                <c:pt idx="9">
                  <c:v>45341.264889545462</c:v>
                </c:pt>
                <c:pt idx="10">
                  <c:v>45530.598022112361</c:v>
                </c:pt>
                <c:pt idx="11">
                  <c:v>43188.996283561894</c:v>
                </c:pt>
                <c:pt idx="12">
                  <c:v>42319.73224918505</c:v>
                </c:pt>
                <c:pt idx="13">
                  <c:v>42536.164576387702</c:v>
                </c:pt>
                <c:pt idx="14">
                  <c:v>43187.49133568578</c:v>
                </c:pt>
                <c:pt idx="15">
                  <c:v>45822.249400731074</c:v>
                </c:pt>
                <c:pt idx="16">
                  <c:v>44056.815532554181</c:v>
                </c:pt>
                <c:pt idx="17">
                  <c:v>43592.508690925468</c:v>
                </c:pt>
                <c:pt idx="18">
                  <c:v>41771.782235925602</c:v>
                </c:pt>
                <c:pt idx="19">
                  <c:v>42289.793310031113</c:v>
                </c:pt>
                <c:pt idx="20">
                  <c:v>44898.042384322209</c:v>
                </c:pt>
                <c:pt idx="21">
                  <c:v>41875.187979592847</c:v>
                </c:pt>
                <c:pt idx="22">
                  <c:v>41315.813158830999</c:v>
                </c:pt>
                <c:pt idx="23">
                  <c:v>42790.42977849747</c:v>
                </c:pt>
                <c:pt idx="24">
                  <c:v>37953.946428569514</c:v>
                </c:pt>
                <c:pt idx="25">
                  <c:v>38592.51802775915</c:v>
                </c:pt>
              </c:numCache>
            </c:numRef>
          </c:val>
        </c:ser>
        <c:ser>
          <c:idx val="2"/>
          <c:order val="2"/>
          <c:tx>
            <c:strRef>
              <c:f>'国環研90~15'!$D$21</c:f>
              <c:strCache>
                <c:ptCount val="1"/>
                <c:pt idx="0">
                  <c:v>ガス製造</c:v>
                </c:pt>
              </c:strCache>
            </c:strRef>
          </c:tx>
          <c:spPr>
            <a:solidFill>
              <a:srgbClr val="FFFFCC"/>
            </a:solid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'国環研90~15'!$G$21:$AF$21</c:f>
              <c:numCache>
                <c:formatCode>0</c:formatCode>
                <c:ptCount val="26"/>
                <c:pt idx="0">
                  <c:v>1554.2962790488518</c:v>
                </c:pt>
                <c:pt idx="1">
                  <c:v>1542.9403992481439</c:v>
                </c:pt>
                <c:pt idx="2">
                  <c:v>1732.6432912962255</c:v>
                </c:pt>
                <c:pt idx="3">
                  <c:v>1661.0846941634329</c:v>
                </c:pt>
                <c:pt idx="4">
                  <c:v>1419.0133239248119</c:v>
                </c:pt>
                <c:pt idx="5">
                  <c:v>1469.0441959476161</c:v>
                </c:pt>
                <c:pt idx="6">
                  <c:v>1260.5689713131071</c:v>
                </c:pt>
                <c:pt idx="7">
                  <c:v>1345.6129014746271</c:v>
                </c:pt>
                <c:pt idx="8">
                  <c:v>1310.9778712703776</c:v>
                </c:pt>
                <c:pt idx="9">
                  <c:v>1367.9473500887796</c:v>
                </c:pt>
                <c:pt idx="10">
                  <c:v>1085.9880986264805</c:v>
                </c:pt>
                <c:pt idx="11">
                  <c:v>1080.7912773581122</c:v>
                </c:pt>
                <c:pt idx="12">
                  <c:v>1251.6411606100787</c:v>
                </c:pt>
                <c:pt idx="13">
                  <c:v>983.46169352514187</c:v>
                </c:pt>
                <c:pt idx="14">
                  <c:v>991.58550775831816</c:v>
                </c:pt>
                <c:pt idx="15">
                  <c:v>959.26126339276652</c:v>
                </c:pt>
                <c:pt idx="16">
                  <c:v>1340.9105661961007</c:v>
                </c:pt>
                <c:pt idx="17">
                  <c:v>2557.0319855053181</c:v>
                </c:pt>
                <c:pt idx="18">
                  <c:v>2622.8452185262195</c:v>
                </c:pt>
                <c:pt idx="19">
                  <c:v>2663.5826213334099</c:v>
                </c:pt>
                <c:pt idx="20">
                  <c:v>3005.5208502804271</c:v>
                </c:pt>
                <c:pt idx="21">
                  <c:v>3184.7432274882935</c:v>
                </c:pt>
                <c:pt idx="22">
                  <c:v>4154.2612659645338</c:v>
                </c:pt>
                <c:pt idx="23">
                  <c:v>2859.8792651224394</c:v>
                </c:pt>
                <c:pt idx="24">
                  <c:v>2930.8649215513342</c:v>
                </c:pt>
                <c:pt idx="25">
                  <c:v>2854.3073920843399</c:v>
                </c:pt>
              </c:numCache>
            </c:numRef>
          </c:val>
        </c:ser>
        <c:ser>
          <c:idx val="3"/>
          <c:order val="3"/>
          <c:tx>
            <c:strRef>
              <c:f>'国環研90~15'!$D$22</c:f>
              <c:strCache>
                <c:ptCount val="1"/>
                <c:pt idx="0">
                  <c:v>事業用発電</c:v>
                </c:pt>
              </c:strCache>
            </c:strRef>
          </c:tx>
          <c:spPr>
            <a:pattFill prst="narHorz">
              <a:fgClr>
                <a:srgbClr val="CCFFFF"/>
              </a:fgClr>
              <a:bgClr>
                <a:srgbClr val="FFFFFF"/>
              </a:bgClr>
            </a:patt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'国環研90~15'!$G$22:$AF$22</c:f>
              <c:numCache>
                <c:formatCode>0</c:formatCode>
                <c:ptCount val="26"/>
                <c:pt idx="0">
                  <c:v>30286.643762032978</c:v>
                </c:pt>
                <c:pt idx="1">
                  <c:v>30574.5203772104</c:v>
                </c:pt>
                <c:pt idx="2">
                  <c:v>31488.703541808201</c:v>
                </c:pt>
                <c:pt idx="3">
                  <c:v>29586.847582059876</c:v>
                </c:pt>
                <c:pt idx="4">
                  <c:v>33228.466604599424</c:v>
                </c:pt>
                <c:pt idx="5">
                  <c:v>32284.335869356466</c:v>
                </c:pt>
                <c:pt idx="6">
                  <c:v>31714.701056310405</c:v>
                </c:pt>
                <c:pt idx="7">
                  <c:v>32018.43473151026</c:v>
                </c:pt>
                <c:pt idx="8">
                  <c:v>30779.91619287464</c:v>
                </c:pt>
                <c:pt idx="9">
                  <c:v>32578.5137300686</c:v>
                </c:pt>
                <c:pt idx="10">
                  <c:v>32468.845426512609</c:v>
                </c:pt>
                <c:pt idx="11">
                  <c:v>31969.394617318336</c:v>
                </c:pt>
                <c:pt idx="12">
                  <c:v>37084.181896290407</c:v>
                </c:pt>
                <c:pt idx="13">
                  <c:v>39212.266732489647</c:v>
                </c:pt>
                <c:pt idx="14">
                  <c:v>37965.075947296988</c:v>
                </c:pt>
                <c:pt idx="15">
                  <c:v>40708.475494937476</c:v>
                </c:pt>
                <c:pt idx="16">
                  <c:v>39449.339714953778</c:v>
                </c:pt>
                <c:pt idx="17">
                  <c:v>46676.642422899087</c:v>
                </c:pt>
                <c:pt idx="18">
                  <c:v>45189.838442201421</c:v>
                </c:pt>
                <c:pt idx="19">
                  <c:v>41869.202780103187</c:v>
                </c:pt>
                <c:pt idx="20">
                  <c:v>43072.784459519149</c:v>
                </c:pt>
                <c:pt idx="21">
                  <c:v>49601.066711124957</c:v>
                </c:pt>
                <c:pt idx="22">
                  <c:v>51889.715376360051</c:v>
                </c:pt>
                <c:pt idx="23">
                  <c:v>53571.008815302201</c:v>
                </c:pt>
                <c:pt idx="24">
                  <c:v>49044.261224701651</c:v>
                </c:pt>
                <c:pt idx="25">
                  <c:v>46278.15466766755</c:v>
                </c:pt>
              </c:numCache>
            </c:numRef>
          </c:val>
        </c:ser>
        <c:ser>
          <c:idx val="4"/>
          <c:order val="4"/>
          <c:tx>
            <c:strRef>
              <c:f>'国環研90~15'!$D$23</c:f>
              <c:strCache>
                <c:ptCount val="1"/>
                <c:pt idx="0">
                  <c:v>地域熱供給</c:v>
                </c:pt>
              </c:strCache>
            </c:strRef>
          </c:tx>
          <c:spPr>
            <a:pattFill prst="ltUpDiag">
              <a:fgClr>
                <a:srgbClr val="660066"/>
              </a:fgClr>
              <a:bgClr>
                <a:srgbClr val="FFFFFF"/>
              </a:bgClr>
            </a:patt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'国環研90~15'!$G$23:$AF$23</c:f>
              <c:numCache>
                <c:formatCode>0</c:formatCode>
                <c:ptCount val="26"/>
                <c:pt idx="0">
                  <c:v>9</c:v>
                </c:pt>
                <c:pt idx="1">
                  <c:v>12.685237433811213</c:v>
                </c:pt>
                <c:pt idx="2">
                  <c:v>19.112620350635591</c:v>
                </c:pt>
                <c:pt idx="3">
                  <c:v>26.144832725454492</c:v>
                </c:pt>
                <c:pt idx="4">
                  <c:v>33.281246462371953</c:v>
                </c:pt>
                <c:pt idx="5">
                  <c:v>36.75412478417973</c:v>
                </c:pt>
                <c:pt idx="6">
                  <c:v>39.099783707146344</c:v>
                </c:pt>
                <c:pt idx="7">
                  <c:v>38.785583967222045</c:v>
                </c:pt>
                <c:pt idx="8">
                  <c:v>36.576602327867064</c:v>
                </c:pt>
                <c:pt idx="9">
                  <c:v>46.037784274627221</c:v>
                </c:pt>
                <c:pt idx="10">
                  <c:v>45.461410459045382</c:v>
                </c:pt>
                <c:pt idx="11">
                  <c:v>43.232572688371185</c:v>
                </c:pt>
                <c:pt idx="12">
                  <c:v>41.987975305534967</c:v>
                </c:pt>
                <c:pt idx="13">
                  <c:v>40.025047000901452</c:v>
                </c:pt>
                <c:pt idx="14">
                  <c:v>40.890294404357078</c:v>
                </c:pt>
                <c:pt idx="15">
                  <c:v>63.924259908586897</c:v>
                </c:pt>
                <c:pt idx="16">
                  <c:v>60.433071422354317</c:v>
                </c:pt>
                <c:pt idx="17">
                  <c:v>62.18639584429561</c:v>
                </c:pt>
                <c:pt idx="18">
                  <c:v>60.184533586565422</c:v>
                </c:pt>
                <c:pt idx="19">
                  <c:v>61.869856073555582</c:v>
                </c:pt>
                <c:pt idx="20">
                  <c:v>64.239623408088775</c:v>
                </c:pt>
                <c:pt idx="21">
                  <c:v>60.655045507537729</c:v>
                </c:pt>
                <c:pt idx="22">
                  <c:v>61.969954301638495</c:v>
                </c:pt>
                <c:pt idx="23">
                  <c:v>57.25577907888951</c:v>
                </c:pt>
                <c:pt idx="24">
                  <c:v>57.479811203060869</c:v>
                </c:pt>
                <c:pt idx="25">
                  <c:v>53.328384720524454</c:v>
                </c:pt>
              </c:numCache>
            </c:numRef>
          </c:val>
        </c:ser>
        <c:ser>
          <c:idx val="5"/>
          <c:order val="5"/>
          <c:tx>
            <c:strRef>
              <c:f>'国環研90~15'!$D$24</c:f>
              <c:strCache>
                <c:ptCount val="1"/>
                <c:pt idx="0">
                  <c:v>電気熱配分誤差</c:v>
                </c:pt>
              </c:strCache>
            </c:strRef>
          </c:tx>
          <c:spPr>
            <a:pattFill prst="ltDnDiag">
              <a:fgClr>
                <a:srgbClr val="FF8080"/>
              </a:fgClr>
              <a:bgClr>
                <a:srgbClr val="FFFFFF"/>
              </a:bgClr>
            </a:pattFill>
            <a:ln w="12700">
              <a:solidFill>
                <a:srgbClr val="000000"/>
              </a:solidFill>
              <a:prstDash val="solid"/>
            </a:ln>
          </c:spPr>
          <c:invertIfNegative val="0"/>
          <c:cat>
            <c:numRef>
              <c:f>'国環研90~15'!$G$16:$AF$16</c:f>
              <c:numCache>
                <c:formatCode>yyyy</c:formatCode>
                <c:ptCount val="26"/>
                <c:pt idx="0">
                  <c:v>33147</c:v>
                </c:pt>
                <c:pt idx="1">
                  <c:v>33512</c:v>
                </c:pt>
                <c:pt idx="2">
                  <c:v>33878</c:v>
                </c:pt>
                <c:pt idx="3">
                  <c:v>34243</c:v>
                </c:pt>
                <c:pt idx="4">
                  <c:v>34608</c:v>
                </c:pt>
                <c:pt idx="5">
                  <c:v>34973</c:v>
                </c:pt>
                <c:pt idx="6">
                  <c:v>35339</c:v>
                </c:pt>
                <c:pt idx="7">
                  <c:v>35704</c:v>
                </c:pt>
                <c:pt idx="8">
                  <c:v>36069</c:v>
                </c:pt>
                <c:pt idx="9">
                  <c:v>36434</c:v>
                </c:pt>
                <c:pt idx="10">
                  <c:v>36800</c:v>
                </c:pt>
                <c:pt idx="11">
                  <c:v>37165</c:v>
                </c:pt>
                <c:pt idx="12">
                  <c:v>37530</c:v>
                </c:pt>
                <c:pt idx="13">
                  <c:v>37895</c:v>
                </c:pt>
                <c:pt idx="14">
                  <c:v>38261</c:v>
                </c:pt>
                <c:pt idx="15">
                  <c:v>38626</c:v>
                </c:pt>
                <c:pt idx="16">
                  <c:v>38991</c:v>
                </c:pt>
                <c:pt idx="17">
                  <c:v>39356</c:v>
                </c:pt>
                <c:pt idx="18">
                  <c:v>39722</c:v>
                </c:pt>
                <c:pt idx="19">
                  <c:v>40087</c:v>
                </c:pt>
                <c:pt idx="20">
                  <c:v>40452</c:v>
                </c:pt>
                <c:pt idx="21">
                  <c:v>40817</c:v>
                </c:pt>
                <c:pt idx="22">
                  <c:v>41183</c:v>
                </c:pt>
                <c:pt idx="23">
                  <c:v>41548</c:v>
                </c:pt>
                <c:pt idx="24">
                  <c:v>41913</c:v>
                </c:pt>
                <c:pt idx="25">
                  <c:v>42278</c:v>
                </c:pt>
              </c:numCache>
            </c:numRef>
          </c:cat>
          <c:val>
            <c:numRef>
              <c:f>'国環研90~15'!$G$24:$AF$24</c:f>
              <c:numCache>
                <c:formatCode>0</c:formatCode>
                <c:ptCount val="26"/>
                <c:pt idx="0">
                  <c:v>8007.1920990075814</c:v>
                </c:pt>
                <c:pt idx="1">
                  <c:v>7866.1345429771318</c:v>
                </c:pt>
                <c:pt idx="2">
                  <c:v>8092.6526439145127</c:v>
                </c:pt>
                <c:pt idx="3">
                  <c:v>7085.500964890196</c:v>
                </c:pt>
                <c:pt idx="4">
                  <c:v>7488.7736049940449</c:v>
                </c:pt>
                <c:pt idx="5">
                  <c:v>10338.100691296262</c:v>
                </c:pt>
                <c:pt idx="6">
                  <c:v>7807.7062209727919</c:v>
                </c:pt>
                <c:pt idx="7">
                  <c:v>8231.5354741573574</c:v>
                </c:pt>
                <c:pt idx="8">
                  <c:v>1871.1502571046294</c:v>
                </c:pt>
                <c:pt idx="9">
                  <c:v>2082.6965431506678</c:v>
                </c:pt>
                <c:pt idx="10">
                  <c:v>-64.339490213876005</c:v>
                </c:pt>
                <c:pt idx="11">
                  <c:v>456.78649512129124</c:v>
                </c:pt>
                <c:pt idx="12">
                  <c:v>-1217.8390430955212</c:v>
                </c:pt>
                <c:pt idx="13">
                  <c:v>-1007.3072940789128</c:v>
                </c:pt>
                <c:pt idx="14">
                  <c:v>-4768.337125274049</c:v>
                </c:pt>
                <c:pt idx="15">
                  <c:v>2843.7639345134826</c:v>
                </c:pt>
                <c:pt idx="16">
                  <c:v>-8069.064478731837</c:v>
                </c:pt>
                <c:pt idx="17">
                  <c:v>-5079.2338579280677</c:v>
                </c:pt>
                <c:pt idx="18">
                  <c:v>-9040.0542543031788</c:v>
                </c:pt>
                <c:pt idx="19">
                  <c:v>-9986.5997917556215</c:v>
                </c:pt>
                <c:pt idx="20">
                  <c:v>-6741.9681376199615</c:v>
                </c:pt>
                <c:pt idx="21">
                  <c:v>-8316.9409039965121</c:v>
                </c:pt>
                <c:pt idx="22">
                  <c:v>-14881.097823629647</c:v>
                </c:pt>
                <c:pt idx="23">
                  <c:v>-19717.605264984519</c:v>
                </c:pt>
                <c:pt idx="24">
                  <c:v>-22222.201643181455</c:v>
                </c:pt>
                <c:pt idx="25">
                  <c:v>-24420.1568392513</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076992"/>
        <c:axId val="145078528"/>
      </c:barChart>
      <c:dateAx>
        <c:axId val="145076992"/>
        <c:scaling>
          <c:orientation val="minMax"/>
        </c:scaling>
        <c:delete val="0"/>
        <c:axPos val="b"/>
        <c:majorGridlines>
          <c:spPr>
            <a:ln w="3175">
              <a:pattFill prst="pct50">
                <a:fgClr>
                  <a:srgbClr val="000000"/>
                </a:fgClr>
                <a:bgClr>
                  <a:srgbClr val="FFFFFF"/>
                </a:bgClr>
              </a:pattFill>
              <a:prstDash val="solid"/>
            </a:ln>
          </c:spPr>
        </c:majorGridlines>
        <c:numFmt formatCode="yyyy"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078528"/>
        <c:crosses val="autoZero"/>
        <c:auto val="1"/>
        <c:lblOffset val="0"/>
        <c:baseTimeUnit val="years"/>
        <c:minorUnit val="1"/>
      </c:dateAx>
      <c:valAx>
        <c:axId val="14507852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sz="900">
                    <a:latin typeface="Meiryo UI" panose="020B0604030504040204" pitchFamily="50" charset="-128"/>
                    <a:ea typeface="Meiryo UI" panose="020B0604030504040204" pitchFamily="50" charset="-128"/>
                  </a:defRPr>
                </a:pPr>
                <a:r>
                  <a:rPr lang="en-US" altLang="ja-JP" sz="900">
                    <a:latin typeface="Meiryo UI" panose="020B0604030504040204" pitchFamily="50" charset="-128"/>
                    <a:ea typeface="Meiryo UI" panose="020B0604030504040204" pitchFamily="50" charset="-128"/>
                  </a:rPr>
                  <a:t>Mt</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2943311992542988E-2"/>
              <c:y val="0.22434195725534309"/>
            </c:manualLayout>
          </c:layout>
          <c:overlay val="0"/>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076992"/>
        <c:crosses val="autoZero"/>
        <c:crossBetween val="between"/>
      </c:valAx>
      <c:spPr>
        <a:solidFill>
          <a:srgbClr val="FFFFFF"/>
        </a:solidFill>
        <a:ln w="12700">
          <a:solidFill>
            <a:srgbClr val="808080"/>
          </a:solidFill>
          <a:prstDash val="solid"/>
        </a:ln>
      </c:spPr>
    </c:plotArea>
    <c:legend>
      <c:legendPos val="t"/>
      <c:layout>
        <c:manualLayout>
          <c:xMode val="edge"/>
          <c:yMode val="edge"/>
          <c:x val="2.5551891483650013E-2"/>
          <c:y val="2.5481189851268594E-4"/>
          <c:w val="0.95456820034247858"/>
          <c:h val="0.11957843375304958"/>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温室効果ガス排出量の経年推移</a:t>
            </a:r>
          </a:p>
        </c:rich>
      </c:tx>
      <c:layout>
        <c:manualLayout>
          <c:xMode val="edge"/>
          <c:yMode val="edge"/>
          <c:x val="0.27112281114114462"/>
          <c:y val="0.71753952023220524"/>
        </c:manualLayout>
      </c:layout>
      <c:overlay val="0"/>
      <c:spPr>
        <a:solidFill>
          <a:sysClr val="window" lastClr="FFFFFF">
            <a:alpha val="67000"/>
          </a:sysClr>
        </a:solidFill>
        <a:ln w="25400">
          <a:noFill/>
        </a:ln>
      </c:spPr>
    </c:title>
    <c:autoTitleDeleted val="0"/>
    <c:plotArea>
      <c:layout>
        <c:manualLayout>
          <c:layoutTarget val="inner"/>
          <c:xMode val="edge"/>
          <c:yMode val="edge"/>
          <c:x val="9.5862733576213416E-2"/>
          <c:y val="0.2164801497359374"/>
          <c:w val="0.89151408312766878"/>
          <c:h val="0.68798881954149704"/>
        </c:manualLayout>
      </c:layout>
      <c:barChart>
        <c:barDir val="col"/>
        <c:grouping val="stacked"/>
        <c:varyColors val="0"/>
        <c:ser>
          <c:idx val="0"/>
          <c:order val="0"/>
          <c:tx>
            <c:strRef>
              <c:f>'国環研90~15'!$D$310</c:f>
              <c:strCache>
                <c:ptCount val="1"/>
                <c:pt idx="0">
                  <c:v>CO2(エネ起源)</c:v>
                </c:pt>
              </c:strCache>
            </c:strRef>
          </c:tx>
          <c:spPr>
            <a:pattFill prst="smGrid">
              <a:fgClr>
                <a:srgbClr val="FF99CC"/>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'国環研90~15'!$G$310:$AF$310</c:f>
              <c:numCache>
                <c:formatCode>0</c:formatCode>
                <c:ptCount val="26"/>
                <c:pt idx="0">
                  <c:v>1066843.9067289077</c:v>
                </c:pt>
                <c:pt idx="1">
                  <c:v>1074041.3040417375</c:v>
                </c:pt>
                <c:pt idx="2">
                  <c:v>1082466.5023980646</c:v>
                </c:pt>
                <c:pt idx="3">
                  <c:v>1077829.1288808056</c:v>
                </c:pt>
                <c:pt idx="4">
                  <c:v>1134190.3728371162</c:v>
                </c:pt>
                <c:pt idx="5">
                  <c:v>1146651.5420578965</c:v>
                </c:pt>
                <c:pt idx="6">
                  <c:v>1158374.2445240524</c:v>
                </c:pt>
                <c:pt idx="7">
                  <c:v>1157171.0074931036</c:v>
                </c:pt>
                <c:pt idx="8">
                  <c:v>1128113.1379557562</c:v>
                </c:pt>
                <c:pt idx="9">
                  <c:v>1162835.917925633</c:v>
                </c:pt>
                <c:pt idx="10">
                  <c:v>1182090.864841362</c:v>
                </c:pt>
                <c:pt idx="11">
                  <c:v>1166998.1409992843</c:v>
                </c:pt>
                <c:pt idx="12">
                  <c:v>1206508.1944683476</c:v>
                </c:pt>
                <c:pt idx="13">
                  <c:v>1211629.3088795289</c:v>
                </c:pt>
                <c:pt idx="14">
                  <c:v>1211616.0919220599</c:v>
                </c:pt>
                <c:pt idx="15">
                  <c:v>1219019.1869170547</c:v>
                </c:pt>
                <c:pt idx="16">
                  <c:v>1199920.3335569189</c:v>
                </c:pt>
                <c:pt idx="17">
                  <c:v>1234599.7143775274</c:v>
                </c:pt>
                <c:pt idx="18">
                  <c:v>1153248.5008776989</c:v>
                </c:pt>
                <c:pt idx="19">
                  <c:v>1089993.5575030358</c:v>
                </c:pt>
                <c:pt idx="20">
                  <c:v>1138758.3317057909</c:v>
                </c:pt>
                <c:pt idx="21">
                  <c:v>1188362.3614179541</c:v>
                </c:pt>
                <c:pt idx="22">
                  <c:v>1220745.8823444163</c:v>
                </c:pt>
                <c:pt idx="23">
                  <c:v>1235035.7796266524</c:v>
                </c:pt>
                <c:pt idx="24">
                  <c:v>1189378.8164098701</c:v>
                </c:pt>
                <c:pt idx="25">
                  <c:v>1148952.7321328144</c:v>
                </c:pt>
              </c:numCache>
            </c:numRef>
          </c:val>
        </c:ser>
        <c:ser>
          <c:idx val="1"/>
          <c:order val="1"/>
          <c:tx>
            <c:strRef>
              <c:f>'国環研90~15'!$E$311</c:f>
              <c:strCache>
                <c:ptCount val="1"/>
                <c:pt idx="0">
                  <c:v>非エネルギー起源※</c:v>
                </c:pt>
              </c:strCache>
            </c:strRef>
          </c:tx>
          <c:spPr>
            <a:pattFill prst="pct30">
              <a:fgClr>
                <a:srgbClr val="00FF00"/>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'国環研90~15'!$G$311:$AF$311</c:f>
              <c:numCache>
                <c:formatCode>0</c:formatCode>
                <c:ptCount val="26"/>
                <c:pt idx="0">
                  <c:v>95621.669283260504</c:v>
                </c:pt>
                <c:pt idx="1">
                  <c:v>96696.658598719529</c:v>
                </c:pt>
                <c:pt idx="2">
                  <c:v>98172.949118244112</c:v>
                </c:pt>
                <c:pt idx="3">
                  <c:v>95687.13439439096</c:v>
                </c:pt>
                <c:pt idx="4">
                  <c:v>100641.541213715</c:v>
                </c:pt>
                <c:pt idx="5">
                  <c:v>101705.41756281233</c:v>
                </c:pt>
                <c:pt idx="6">
                  <c:v>102850.35968332188</c:v>
                </c:pt>
                <c:pt idx="7">
                  <c:v>101762.92204329401</c:v>
                </c:pt>
                <c:pt idx="8">
                  <c:v>95500.8168951064</c:v>
                </c:pt>
                <c:pt idx="9">
                  <c:v>95726.553282668494</c:v>
                </c:pt>
                <c:pt idx="10">
                  <c:v>97744.429303782832</c:v>
                </c:pt>
                <c:pt idx="11">
                  <c:v>95642.317073389131</c:v>
                </c:pt>
                <c:pt idx="12">
                  <c:v>92952.495353272519</c:v>
                </c:pt>
                <c:pt idx="13">
                  <c:v>92749.08085870168</c:v>
                </c:pt>
                <c:pt idx="14">
                  <c:v>91771.528505110677</c:v>
                </c:pt>
                <c:pt idx="15">
                  <c:v>91766.130038775358</c:v>
                </c:pt>
                <c:pt idx="16">
                  <c:v>90204.134074167057</c:v>
                </c:pt>
                <c:pt idx="17">
                  <c:v>90003.882124274445</c:v>
                </c:pt>
                <c:pt idx="18">
                  <c:v>86657.584689928233</c:v>
                </c:pt>
                <c:pt idx="19">
                  <c:v>77101.989489497515</c:v>
                </c:pt>
                <c:pt idx="20">
                  <c:v>78595.368057614003</c:v>
                </c:pt>
                <c:pt idx="21">
                  <c:v>77715.171993819473</c:v>
                </c:pt>
                <c:pt idx="22">
                  <c:v>79592.798140574741</c:v>
                </c:pt>
                <c:pt idx="23">
                  <c:v>80832.850629573702</c:v>
                </c:pt>
                <c:pt idx="24">
                  <c:v>79333.393451178315</c:v>
                </c:pt>
                <c:pt idx="25">
                  <c:v>78436.68456988284</c:v>
                </c:pt>
              </c:numCache>
            </c:numRef>
          </c:val>
        </c:ser>
        <c:ser>
          <c:idx val="2"/>
          <c:order val="2"/>
          <c:tx>
            <c:strRef>
              <c:f>'国環研90~15'!$D$312</c:f>
              <c:strCache>
                <c:ptCount val="1"/>
                <c:pt idx="0">
                  <c:v>メタン(CH4)</c:v>
                </c:pt>
              </c:strCache>
            </c:strRef>
          </c:tx>
          <c:spPr>
            <a:solidFill>
              <a:srgbClr val="FFFFCC"/>
            </a:solid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'国環研90~15'!$G$312:$AF$312</c:f>
              <c:numCache>
                <c:formatCode>0</c:formatCode>
                <c:ptCount val="26"/>
                <c:pt idx="0">
                  <c:v>44223.073323296368</c:v>
                </c:pt>
                <c:pt idx="1">
                  <c:v>42988.350832101634</c:v>
                </c:pt>
                <c:pt idx="2">
                  <c:v>43812.137881198338</c:v>
                </c:pt>
                <c:pt idx="3">
                  <c:v>39723.473603979488</c:v>
                </c:pt>
                <c:pt idx="4">
                  <c:v>43113.896280320951</c:v>
                </c:pt>
                <c:pt idx="5">
                  <c:v>41637.892280118198</c:v>
                </c:pt>
                <c:pt idx="6">
                  <c:v>40409.829399552065</c:v>
                </c:pt>
                <c:pt idx="7">
                  <c:v>39684.955984360495</c:v>
                </c:pt>
                <c:pt idx="8">
                  <c:v>37827.735454899317</c:v>
                </c:pt>
                <c:pt idx="9">
                  <c:v>37688.157267659662</c:v>
                </c:pt>
                <c:pt idx="10">
                  <c:v>37666.021553680504</c:v>
                </c:pt>
                <c:pt idx="11">
                  <c:v>36606.10468496511</c:v>
                </c:pt>
                <c:pt idx="12">
                  <c:v>35936.377644160595</c:v>
                </c:pt>
                <c:pt idx="13">
                  <c:v>34463.261213469814</c:v>
                </c:pt>
                <c:pt idx="14">
                  <c:v>35484.027628193813</c:v>
                </c:pt>
                <c:pt idx="15">
                  <c:v>35279.252985202831</c:v>
                </c:pt>
                <c:pt idx="16">
                  <c:v>34762.493622358685</c:v>
                </c:pt>
                <c:pt idx="17">
                  <c:v>35013.482091455022</c:v>
                </c:pt>
                <c:pt idx="18">
                  <c:v>34719.405731624087</c:v>
                </c:pt>
                <c:pt idx="19">
                  <c:v>33802.460609003065</c:v>
                </c:pt>
                <c:pt idx="20">
                  <c:v>34854.999916909648</c:v>
                </c:pt>
                <c:pt idx="21">
                  <c:v>33840.162859568751</c:v>
                </c:pt>
                <c:pt idx="22">
                  <c:v>32982.010003703399</c:v>
                </c:pt>
                <c:pt idx="23">
                  <c:v>32675.282066541258</c:v>
                </c:pt>
                <c:pt idx="24">
                  <c:v>32068.178296097409</c:v>
                </c:pt>
                <c:pt idx="25">
                  <c:v>31294.941784488812</c:v>
                </c:pt>
              </c:numCache>
            </c:numRef>
          </c:val>
        </c:ser>
        <c:ser>
          <c:idx val="3"/>
          <c:order val="3"/>
          <c:tx>
            <c:strRef>
              <c:f>'国環研90~15'!$D$313</c:f>
              <c:strCache>
                <c:ptCount val="1"/>
                <c:pt idx="0">
                  <c:v>一酸化二窒素(N2O)</c:v>
                </c:pt>
              </c:strCache>
            </c:strRef>
          </c:tx>
          <c:spPr>
            <a:pattFill prst="narHorz">
              <a:fgClr>
                <a:srgbClr val="CCFFFF"/>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'国環研90~15'!$G$313:$AF$313</c:f>
              <c:numCache>
                <c:formatCode>0</c:formatCode>
                <c:ptCount val="26"/>
                <c:pt idx="0">
                  <c:v>31517.576813302054</c:v>
                </c:pt>
                <c:pt idx="1">
                  <c:v>31218.758095360015</c:v>
                </c:pt>
                <c:pt idx="2">
                  <c:v>31358.845562432361</c:v>
                </c:pt>
                <c:pt idx="3">
                  <c:v>31251.043631963308</c:v>
                </c:pt>
                <c:pt idx="4">
                  <c:v>32558.778255496614</c:v>
                </c:pt>
                <c:pt idx="5">
                  <c:v>32860.592013466572</c:v>
                </c:pt>
                <c:pt idx="6">
                  <c:v>33981.849482462167</c:v>
                </c:pt>
                <c:pt idx="7">
                  <c:v>34780.09017922428</c:v>
                </c:pt>
                <c:pt idx="8">
                  <c:v>33186.153448374534</c:v>
                </c:pt>
                <c:pt idx="9">
                  <c:v>27033.247874722681</c:v>
                </c:pt>
                <c:pt idx="10">
                  <c:v>29561.410862417069</c:v>
                </c:pt>
                <c:pt idx="11">
                  <c:v>25990.566574759465</c:v>
                </c:pt>
                <c:pt idx="12">
                  <c:v>25443.313240112846</c:v>
                </c:pt>
                <c:pt idx="13">
                  <c:v>25243.32478919013</c:v>
                </c:pt>
                <c:pt idx="14">
                  <c:v>25234.540943896121</c:v>
                </c:pt>
                <c:pt idx="15">
                  <c:v>24829.113977274181</c:v>
                </c:pt>
                <c:pt idx="16">
                  <c:v>24796.045911438778</c:v>
                </c:pt>
                <c:pt idx="17">
                  <c:v>24191.008911983132</c:v>
                </c:pt>
                <c:pt idx="18">
                  <c:v>23263.998945465093</c:v>
                </c:pt>
                <c:pt idx="19">
                  <c:v>22689.783010007122</c:v>
                </c:pt>
                <c:pt idx="20">
                  <c:v>22318.197339644597</c:v>
                </c:pt>
                <c:pt idx="21">
                  <c:v>21785.967483916647</c:v>
                </c:pt>
                <c:pt idx="22">
                  <c:v>21351.005295374987</c:v>
                </c:pt>
                <c:pt idx="23">
                  <c:v>21400.063839232487</c:v>
                </c:pt>
                <c:pt idx="24">
                  <c:v>20945.09874396446</c:v>
                </c:pt>
                <c:pt idx="25">
                  <c:v>20829.588710856937</c:v>
                </c:pt>
              </c:numCache>
            </c:numRef>
          </c:val>
        </c:ser>
        <c:ser>
          <c:idx val="4"/>
          <c:order val="4"/>
          <c:tx>
            <c:strRef>
              <c:f>'国環研90~15'!$D$315</c:f>
              <c:strCache>
                <c:ptCount val="1"/>
                <c:pt idx="0">
                  <c:v>HFCs</c:v>
                </c:pt>
              </c:strCache>
            </c:strRef>
          </c:tx>
          <c:spPr>
            <a:pattFill prst="ltUpDiag">
              <a:fgClr>
                <a:srgbClr val="660066"/>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'国環研90~15'!$G$315:$AF$315</c:f>
              <c:numCache>
                <c:formatCode>0</c:formatCode>
                <c:ptCount val="26"/>
                <c:pt idx="0">
                  <c:v>15932.309861006501</c:v>
                </c:pt>
                <c:pt idx="1">
                  <c:v>17349.612944863187</c:v>
                </c:pt>
                <c:pt idx="2">
                  <c:v>17767.22403564693</c:v>
                </c:pt>
                <c:pt idx="3">
                  <c:v>18129.158284890007</c:v>
                </c:pt>
                <c:pt idx="4">
                  <c:v>21051.895213035114</c:v>
                </c:pt>
                <c:pt idx="5">
                  <c:v>25213.191034391046</c:v>
                </c:pt>
                <c:pt idx="6">
                  <c:v>24598.107256849216</c:v>
                </c:pt>
                <c:pt idx="7">
                  <c:v>24436.792431397134</c:v>
                </c:pt>
                <c:pt idx="8">
                  <c:v>23742.102500183373</c:v>
                </c:pt>
                <c:pt idx="9">
                  <c:v>24368.275903524489</c:v>
                </c:pt>
                <c:pt idx="10">
                  <c:v>22851.99810707966</c:v>
                </c:pt>
                <c:pt idx="11">
                  <c:v>19462.52140710194</c:v>
                </c:pt>
                <c:pt idx="12">
                  <c:v>16236.391797572242</c:v>
                </c:pt>
                <c:pt idx="13">
                  <c:v>16228.364874053739</c:v>
                </c:pt>
                <c:pt idx="14">
                  <c:v>12420.918895123923</c:v>
                </c:pt>
                <c:pt idx="15">
                  <c:v>12781.82828393827</c:v>
                </c:pt>
                <c:pt idx="16">
                  <c:v>14627.062167476901</c:v>
                </c:pt>
                <c:pt idx="17">
                  <c:v>16707.189370320666</c:v>
                </c:pt>
                <c:pt idx="18">
                  <c:v>19284.929277060357</c:v>
                </c:pt>
                <c:pt idx="19">
                  <c:v>20937.326092711235</c:v>
                </c:pt>
                <c:pt idx="20">
                  <c:v>23305.227292766362</c:v>
                </c:pt>
                <c:pt idx="21">
                  <c:v>26071.497147355043</c:v>
                </c:pt>
                <c:pt idx="22">
                  <c:v>29348.604344244388</c:v>
                </c:pt>
                <c:pt idx="23">
                  <c:v>32094.559399421309</c:v>
                </c:pt>
                <c:pt idx="24">
                  <c:v>35765.791138699278</c:v>
                </c:pt>
                <c:pt idx="25">
                  <c:v>39202.804796617856</c:v>
                </c:pt>
              </c:numCache>
            </c:numRef>
          </c:val>
        </c:ser>
        <c:ser>
          <c:idx val="5"/>
          <c:order val="5"/>
          <c:tx>
            <c:strRef>
              <c:f>'国環研90~15'!$D$316</c:f>
              <c:strCache>
                <c:ptCount val="1"/>
                <c:pt idx="0">
                  <c:v>PFCs</c:v>
                </c:pt>
              </c:strCache>
            </c:strRef>
          </c:tx>
          <c:spPr>
            <a:pattFill prst="ltDnDiag">
              <a:fgClr>
                <a:srgbClr val="FF8080"/>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'国環研90~15'!$G$316:$AF$316</c:f>
              <c:numCache>
                <c:formatCode>0</c:formatCode>
                <c:ptCount val="26"/>
                <c:pt idx="0">
                  <c:v>6539.2993330603122</c:v>
                </c:pt>
                <c:pt idx="1">
                  <c:v>7506.9220881606298</c:v>
                </c:pt>
                <c:pt idx="2">
                  <c:v>7617.2931076973528</c:v>
                </c:pt>
                <c:pt idx="3">
                  <c:v>10942.79702389353</c:v>
                </c:pt>
                <c:pt idx="4">
                  <c:v>13443.461837094947</c:v>
                </c:pt>
                <c:pt idx="5">
                  <c:v>17609.918599177116</c:v>
                </c:pt>
                <c:pt idx="6">
                  <c:v>18258.177043160493</c:v>
                </c:pt>
                <c:pt idx="7">
                  <c:v>19984.282883097683</c:v>
                </c:pt>
                <c:pt idx="8">
                  <c:v>16568.476128945993</c:v>
                </c:pt>
                <c:pt idx="9">
                  <c:v>13118.064707488833</c:v>
                </c:pt>
                <c:pt idx="10">
                  <c:v>11873.109881357885</c:v>
                </c:pt>
                <c:pt idx="11">
                  <c:v>9878.4684342627679</c:v>
                </c:pt>
                <c:pt idx="12">
                  <c:v>9199.4397103048359</c:v>
                </c:pt>
                <c:pt idx="13">
                  <c:v>8854.2056268787856</c:v>
                </c:pt>
                <c:pt idx="14">
                  <c:v>9216.6404835835983</c:v>
                </c:pt>
                <c:pt idx="15">
                  <c:v>8623.351658842741</c:v>
                </c:pt>
                <c:pt idx="16">
                  <c:v>8998.7757459274508</c:v>
                </c:pt>
                <c:pt idx="17">
                  <c:v>7916.8495857216749</c:v>
                </c:pt>
                <c:pt idx="18">
                  <c:v>5743.4047787878872</c:v>
                </c:pt>
                <c:pt idx="19">
                  <c:v>4046.8721450282387</c:v>
                </c:pt>
                <c:pt idx="20">
                  <c:v>4249.543703664267</c:v>
                </c:pt>
                <c:pt idx="21">
                  <c:v>3755.4464923644928</c:v>
                </c:pt>
                <c:pt idx="22">
                  <c:v>3436.3283067771981</c:v>
                </c:pt>
                <c:pt idx="23">
                  <c:v>3280.059307268129</c:v>
                </c:pt>
                <c:pt idx="24">
                  <c:v>3361.4253074535918</c:v>
                </c:pt>
                <c:pt idx="25">
                  <c:v>3308.1046771154902</c:v>
                </c:pt>
              </c:numCache>
            </c:numRef>
          </c:val>
        </c:ser>
        <c:ser>
          <c:idx val="6"/>
          <c:order val="6"/>
          <c:tx>
            <c:strRef>
              <c:f>'国環研90~15'!$D$317</c:f>
              <c:strCache>
                <c:ptCount val="1"/>
                <c:pt idx="0">
                  <c:v>六フッ化硫黄</c:v>
                </c:pt>
              </c:strCache>
            </c:strRef>
          </c:tx>
          <c:spPr>
            <a:pattFill prst="narVert">
              <a:fgClr>
                <a:srgbClr val="666699"/>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'国環研90~15'!$G$317:$AF$317</c:f>
              <c:numCache>
                <c:formatCode>0</c:formatCode>
                <c:ptCount val="26"/>
                <c:pt idx="0">
                  <c:v>12850.069876123966</c:v>
                </c:pt>
                <c:pt idx="1">
                  <c:v>14206.042348977287</c:v>
                </c:pt>
                <c:pt idx="2">
                  <c:v>15635.824676234235</c:v>
                </c:pt>
                <c:pt idx="3">
                  <c:v>15701.970570462503</c:v>
                </c:pt>
                <c:pt idx="4">
                  <c:v>15019.955788766001</c:v>
                </c:pt>
                <c:pt idx="5">
                  <c:v>16447.524694550539</c:v>
                </c:pt>
                <c:pt idx="6">
                  <c:v>17022.187764473412</c:v>
                </c:pt>
                <c:pt idx="7">
                  <c:v>14510.540478356033</c:v>
                </c:pt>
                <c:pt idx="8">
                  <c:v>13224.101247799888</c:v>
                </c:pt>
                <c:pt idx="9">
                  <c:v>9176.6166900014632</c:v>
                </c:pt>
                <c:pt idx="10">
                  <c:v>7031.3589307549009</c:v>
                </c:pt>
                <c:pt idx="11">
                  <c:v>6066.0167800018462</c:v>
                </c:pt>
                <c:pt idx="12">
                  <c:v>5735.4807991064208</c:v>
                </c:pt>
                <c:pt idx="13">
                  <c:v>5406.3108216924829</c:v>
                </c:pt>
                <c:pt idx="14">
                  <c:v>5258.7023289238077</c:v>
                </c:pt>
                <c:pt idx="15">
                  <c:v>5053.0064154062857</c:v>
                </c:pt>
                <c:pt idx="16">
                  <c:v>5228.9023176758474</c:v>
                </c:pt>
                <c:pt idx="17">
                  <c:v>4733.4516098271279</c:v>
                </c:pt>
                <c:pt idx="18">
                  <c:v>4177.1687224711586</c:v>
                </c:pt>
                <c:pt idx="19">
                  <c:v>2446.6334261602306</c:v>
                </c:pt>
                <c:pt idx="20">
                  <c:v>2423.8716471637817</c:v>
                </c:pt>
                <c:pt idx="21">
                  <c:v>2247.642725314186</c:v>
                </c:pt>
                <c:pt idx="22">
                  <c:v>2234.5432822934995</c:v>
                </c:pt>
                <c:pt idx="23">
                  <c:v>2101.8130508240447</c:v>
                </c:pt>
                <c:pt idx="24">
                  <c:v>2065.0671486339115</c:v>
                </c:pt>
                <c:pt idx="25">
                  <c:v>2121.8561027988935</c:v>
                </c:pt>
              </c:numCache>
            </c:numRef>
          </c:val>
        </c:ser>
        <c:ser>
          <c:idx val="7"/>
          <c:order val="7"/>
          <c:tx>
            <c:strRef>
              <c:f>'国環研90~15'!$E$318</c:f>
              <c:strCache>
                <c:ptCount val="1"/>
                <c:pt idx="0">
                  <c:v>三ふっ化窒素(NF3)</c:v>
                </c:pt>
              </c:strCache>
            </c:strRef>
          </c:tx>
          <c:spPr>
            <a:pattFill prst="ltDnDiag">
              <a:fgClr>
                <a:srgbClr val="CC99FF"/>
              </a:fgClr>
              <a:bgClr>
                <a:srgbClr val="FFFFFF"/>
              </a:bgClr>
            </a:pattFill>
            <a:ln w="12700">
              <a:solidFill>
                <a:srgbClr val="000000"/>
              </a:solidFill>
              <a:prstDash val="solid"/>
            </a:ln>
          </c:spPr>
          <c:invertIfNegative val="0"/>
          <c:cat>
            <c:numRef>
              <c:f>'国環研90~15'!$G$308:$AF$308</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'国環研90~15'!$G$318:$AF$318</c:f>
              <c:numCache>
                <c:formatCode>0</c:formatCode>
                <c:ptCount val="26"/>
                <c:pt idx="0">
                  <c:v>32.609853866894959</c:v>
                </c:pt>
                <c:pt idx="1">
                  <c:v>32.609853866894959</c:v>
                </c:pt>
                <c:pt idx="2">
                  <c:v>32.609853866894959</c:v>
                </c:pt>
                <c:pt idx="3">
                  <c:v>43.479805155859943</c:v>
                </c:pt>
                <c:pt idx="4">
                  <c:v>76.089659022754901</c:v>
                </c:pt>
                <c:pt idx="5">
                  <c:v>201.09409884585213</c:v>
                </c:pt>
                <c:pt idx="6">
                  <c:v>192.55413105106322</c:v>
                </c:pt>
                <c:pt idx="7">
                  <c:v>171.05935042516234</c:v>
                </c:pt>
                <c:pt idx="8">
                  <c:v>188.13466808746665</c:v>
                </c:pt>
                <c:pt idx="9">
                  <c:v>315.26917107369837</c:v>
                </c:pt>
                <c:pt idx="10">
                  <c:v>285.77261607893388</c:v>
                </c:pt>
                <c:pt idx="11">
                  <c:v>294.81291048766207</c:v>
                </c:pt>
                <c:pt idx="12">
                  <c:v>371.48283306236584</c:v>
                </c:pt>
                <c:pt idx="13">
                  <c:v>416.09627155908129</c:v>
                </c:pt>
                <c:pt idx="14">
                  <c:v>486.0383394056401</c:v>
                </c:pt>
                <c:pt idx="15">
                  <c:v>1471.7527115608</c:v>
                </c:pt>
                <c:pt idx="16">
                  <c:v>1401.3137439505406</c:v>
                </c:pt>
                <c:pt idx="17">
                  <c:v>1586.79745628361</c:v>
                </c:pt>
                <c:pt idx="18">
                  <c:v>1481.039653866997</c:v>
                </c:pt>
                <c:pt idx="19">
                  <c:v>1354.1553975192694</c:v>
                </c:pt>
                <c:pt idx="20">
                  <c:v>1539.7414715489333</c:v>
                </c:pt>
                <c:pt idx="21">
                  <c:v>1800.37996890664</c:v>
                </c:pt>
                <c:pt idx="22">
                  <c:v>1511.8522493828877</c:v>
                </c:pt>
                <c:pt idx="23">
                  <c:v>1617.2373656739449</c:v>
                </c:pt>
                <c:pt idx="24">
                  <c:v>1122.8673385696302</c:v>
                </c:pt>
                <c:pt idx="25">
                  <c:v>571.03108219650824</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45134720"/>
        <c:axId val="145136256"/>
      </c:barChart>
      <c:catAx>
        <c:axId val="145134720"/>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45136256"/>
        <c:crosses val="autoZero"/>
        <c:auto val="1"/>
        <c:lblAlgn val="ctr"/>
        <c:lblOffset val="0"/>
        <c:tickMarkSkip val="1"/>
        <c:noMultiLvlLbl val="0"/>
      </c:catAx>
      <c:valAx>
        <c:axId val="145136256"/>
        <c:scaling>
          <c:orientation val="minMax"/>
          <c:min val="0"/>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ja-JP" altLang="en-US" sz="900">
                    <a:latin typeface="Meiryo UI" panose="020B0604030504040204" pitchFamily="50" charset="-128"/>
                    <a:ea typeface="Meiryo UI" panose="020B0604030504040204" pitchFamily="50" charset="-128"/>
                  </a:rPr>
                  <a:t>千</a:t>
                </a:r>
                <a:r>
                  <a:rPr lang="en-US" altLang="ja-JP" sz="900">
                    <a:latin typeface="Meiryo UI" panose="020B0604030504040204" pitchFamily="50" charset="-128"/>
                    <a:ea typeface="Meiryo UI" panose="020B0604030504040204" pitchFamily="50" charset="-128"/>
                  </a:rPr>
                  <a:t>t</a:t>
                </a:r>
                <a:endParaRPr lang="ja-JP" altLang="en-US" sz="900">
                  <a:latin typeface="Meiryo UI" panose="020B0604030504040204" pitchFamily="50" charset="-128"/>
                  <a:ea typeface="Meiryo UI" panose="020B0604030504040204" pitchFamily="50" charset="-128"/>
                </a:endParaRPr>
              </a:p>
            </c:rich>
          </c:tx>
          <c:layout>
            <c:manualLayout>
              <c:xMode val="edge"/>
              <c:yMode val="edge"/>
              <c:x val="9.8280252281897594E-3"/>
              <c:y val="0.23718323771145283"/>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45134720"/>
        <c:crosses val="autoZero"/>
        <c:crossBetween val="between"/>
      </c:valAx>
      <c:spPr>
        <a:solidFill>
          <a:srgbClr val="FFFFFF"/>
        </a:solidFill>
        <a:ln w="12700">
          <a:solidFill>
            <a:srgbClr val="808080"/>
          </a:solidFill>
          <a:prstDash val="solid"/>
        </a:ln>
      </c:spPr>
    </c:plotArea>
    <c:legend>
      <c:legendPos val="t"/>
      <c:layout>
        <c:manualLayout>
          <c:xMode val="edge"/>
          <c:yMode val="edge"/>
          <c:x val="5.090943655425386E-2"/>
          <c:y val="1.2159623995228727E-2"/>
          <c:w val="0.92324909518526066"/>
          <c:h val="0.21045179718926144"/>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34</xdr:col>
      <xdr:colOff>11205</xdr:colOff>
      <xdr:row>0</xdr:row>
      <xdr:rowOff>67236</xdr:rowOff>
    </xdr:from>
    <xdr:to>
      <xdr:col>44</xdr:col>
      <xdr:colOff>235323</xdr:colOff>
      <xdr:row>30</xdr:row>
      <xdr:rowOff>33618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32</xdr:col>
      <xdr:colOff>89647</xdr:colOff>
      <xdr:row>0</xdr:row>
      <xdr:rowOff>0</xdr:rowOff>
    </xdr:from>
    <xdr:to>
      <xdr:col>42</xdr:col>
      <xdr:colOff>145678</xdr:colOff>
      <xdr:row>28</xdr:row>
      <xdr:rowOff>89647</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32</xdr:col>
      <xdr:colOff>266700</xdr:colOff>
      <xdr:row>0</xdr:row>
      <xdr:rowOff>0</xdr:rowOff>
    </xdr:from>
    <xdr:to>
      <xdr:col>41</xdr:col>
      <xdr:colOff>333375</xdr:colOff>
      <xdr:row>33</xdr:row>
      <xdr:rowOff>19050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266700</xdr:colOff>
      <xdr:row>33</xdr:row>
      <xdr:rowOff>28575</xdr:rowOff>
    </xdr:from>
    <xdr:to>
      <xdr:col>41</xdr:col>
      <xdr:colOff>342900</xdr:colOff>
      <xdr:row>68</xdr:row>
      <xdr:rowOff>19050</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168087</xdr:colOff>
      <xdr:row>273</xdr:row>
      <xdr:rowOff>12326</xdr:rowOff>
    </xdr:from>
    <xdr:to>
      <xdr:col>41</xdr:col>
      <xdr:colOff>280147</xdr:colOff>
      <xdr:row>305</xdr:row>
      <xdr:rowOff>112059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hyperlink" Target="http://www.jccca.org/" TargetMode="External"/><Relationship Id="rId13" Type="http://schemas.openxmlformats.org/officeDocument/2006/relationships/hyperlink" Target="http://ghg-santeikohyo.env.go.jp/" TargetMode="External"/><Relationship Id="rId18" Type="http://schemas.openxmlformats.org/officeDocument/2006/relationships/hyperlink" Target="http://www.env.go.jp/chemi/prtr/risk0.html" TargetMode="External"/><Relationship Id="rId3" Type="http://schemas.openxmlformats.org/officeDocument/2006/relationships/hyperlink" Target="http://www-gio.nies.go.jp/faq/faq-j.html" TargetMode="External"/><Relationship Id="rId7" Type="http://schemas.openxmlformats.org/officeDocument/2006/relationships/hyperlink" Target="http://www.env.go.jp/policy/local_keikaku/kuiki/index.html" TargetMode="External"/><Relationship Id="rId12" Type="http://schemas.openxmlformats.org/officeDocument/2006/relationships/hyperlink" Target="http://www-gio.nies.go.jp/faq/faq-j.html" TargetMode="External"/><Relationship Id="rId17" Type="http://schemas.openxmlformats.org/officeDocument/2006/relationships/hyperlink" Target="http://www.pref.miyagi.jp/soshiki/kankyo-s/" TargetMode="External"/><Relationship Id="rId2" Type="http://schemas.openxmlformats.org/officeDocument/2006/relationships/hyperlink" Target="http://www.env.go.jp/sogodb/index.html" TargetMode="External"/><Relationship Id="rId16" Type="http://schemas.openxmlformats.org/officeDocument/2006/relationships/hyperlink" Target="http://www.env.go.jp/chemi/prtr/risk0.html" TargetMode="External"/><Relationship Id="rId1" Type="http://schemas.openxmlformats.org/officeDocument/2006/relationships/hyperlink" Target="http://www.env.go.jp/earth/ozone/cfc/report.html" TargetMode="External"/><Relationship Id="rId6" Type="http://schemas.openxmlformats.org/officeDocument/2006/relationships/hyperlink" Target="http://www.enecho.meti.go.jp/statistics/energy_consumption/ec002/results.html" TargetMode="External"/><Relationship Id="rId11" Type="http://schemas.openxmlformats.org/officeDocument/2006/relationships/hyperlink" Target="http://www.env.go.jp/earth/ozone/cfc/report.html" TargetMode="External"/><Relationship Id="rId5" Type="http://schemas.openxmlformats.org/officeDocument/2006/relationships/hyperlink" Target="http://ghg-santeikohyo.env.go.jp/" TargetMode="External"/><Relationship Id="rId15" Type="http://schemas.openxmlformats.org/officeDocument/2006/relationships/hyperlink" Target="http://www.env.go.jp/chemi/prtr/risk0.html" TargetMode="External"/><Relationship Id="rId10" Type="http://schemas.openxmlformats.org/officeDocument/2006/relationships/hyperlink" Target="http://www.env.go.jp/sogodb/index.html" TargetMode="External"/><Relationship Id="rId19" Type="http://schemas.openxmlformats.org/officeDocument/2006/relationships/printerSettings" Target="../printerSettings/printerSettings1.bin"/><Relationship Id="rId4" Type="http://schemas.openxmlformats.org/officeDocument/2006/relationships/hyperlink" Target="http://www.env.go.jp/seisaku/list/ondanka.html" TargetMode="External"/><Relationship Id="rId9" Type="http://schemas.openxmlformats.org/officeDocument/2006/relationships/hyperlink" Target="http://www.env.go.jp/seisaku/list/ondanka.html" TargetMode="External"/><Relationship Id="rId14" Type="http://schemas.openxmlformats.org/officeDocument/2006/relationships/hyperlink" Target="http://www.pref.miyagi.jp/soshiki/kankyo-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enecho.meti.go.jp/statistics/total_energy/" TargetMode="External"/><Relationship Id="rId2" Type="http://schemas.openxmlformats.org/officeDocument/2006/relationships/hyperlink" Target="http://www.enecho.meti.go.jp/statistics/total_energy/" TargetMode="External"/><Relationship Id="rId1" Type="http://schemas.openxmlformats.org/officeDocument/2006/relationships/hyperlink" Target="http://www.env.go.jp/earth/ondanka/ghg/index.html" TargetMode="External"/><Relationship Id="rId5" Type="http://schemas.openxmlformats.org/officeDocument/2006/relationships/printerSettings" Target="../printerSettings/printerSettings7.bin"/><Relationship Id="rId4" Type="http://schemas.openxmlformats.org/officeDocument/2006/relationships/hyperlink" Target="http://www.enecho.meti.go.jp/statistics/energy_consumption/ec002/"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jfma.org/database/tab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M237"/>
  <sheetViews>
    <sheetView tabSelected="1" zoomScale="90" zoomScaleNormal="115" workbookViewId="0">
      <selection activeCell="T7" sqref="T7"/>
    </sheetView>
  </sheetViews>
  <sheetFormatPr defaultRowHeight="9.9499999999999993" customHeight="1"/>
  <cols>
    <col min="1" max="1" width="1.140625" style="36" customWidth="1"/>
    <col min="2" max="3" width="3.28515625" style="36" customWidth="1"/>
    <col min="4" max="9" width="5.5703125" style="36" customWidth="1"/>
    <col min="10" max="11" width="3.28515625" style="36" customWidth="1"/>
    <col min="12" max="12" width="5.28515625" style="36" customWidth="1"/>
    <col min="13" max="13" width="5.5703125" style="36" customWidth="1"/>
    <col min="14" max="14" width="6" style="36" customWidth="1"/>
    <col min="15" max="18" width="5.5703125" style="36" customWidth="1"/>
    <col min="19" max="19" width="5.7109375" style="36" customWidth="1"/>
    <col min="20" max="20" width="5.28515625" style="36" customWidth="1"/>
    <col min="21" max="58" width="5.5703125" style="36" customWidth="1"/>
    <col min="59" max="16384" width="9.140625" style="36"/>
  </cols>
  <sheetData>
    <row r="1" spans="1:39" ht="6.75" customHeight="1">
      <c r="I1" s="478"/>
      <c r="J1" s="1220"/>
      <c r="L1" s="792"/>
      <c r="M1" s="792"/>
      <c r="N1" s="792"/>
      <c r="O1" s="792"/>
      <c r="P1" s="792"/>
      <c r="Q1" s="792"/>
      <c r="R1" s="792"/>
      <c r="S1" s="792"/>
    </row>
    <row r="2" spans="1:39" s="473" customFormat="1" ht="14.25" customHeight="1">
      <c r="B2" s="1262" t="s">
        <v>1611</v>
      </c>
    </row>
    <row r="3" spans="1:39" s="473" customFormat="1" ht="9" customHeight="1"/>
    <row r="4" spans="1:39" s="473" customFormat="1" ht="12.75" customHeight="1">
      <c r="B4" s="1259" t="s">
        <v>870</v>
      </c>
      <c r="C4" s="1259"/>
      <c r="D4" s="1259"/>
      <c r="E4" s="1259"/>
      <c r="K4" s="1228" t="s">
        <v>1581</v>
      </c>
      <c r="U4" s="1229"/>
      <c r="AF4" s="488"/>
    </row>
    <row r="5" spans="1:39" s="473" customFormat="1" ht="12.75" customHeight="1">
      <c r="B5" s="1259" t="s">
        <v>1582</v>
      </c>
      <c r="C5" s="1259"/>
      <c r="D5" s="1259"/>
      <c r="E5" s="1259"/>
      <c r="K5" s="1259" t="s">
        <v>1609</v>
      </c>
      <c r="L5" s="1259"/>
      <c r="M5" s="1259"/>
      <c r="N5" s="1259"/>
      <c r="O5" s="1259"/>
      <c r="U5" s="474"/>
    </row>
    <row r="6" spans="1:39" s="473" customFormat="1" ht="12.75" customHeight="1">
      <c r="B6" s="1259" t="s">
        <v>1610</v>
      </c>
      <c r="C6" s="1259"/>
      <c r="D6" s="1259"/>
      <c r="E6" s="1259"/>
      <c r="F6" s="1259"/>
      <c r="K6" s="1228" t="s">
        <v>872</v>
      </c>
      <c r="U6" s="474"/>
      <c r="V6" s="474"/>
    </row>
    <row r="7" spans="1:39" s="474" customFormat="1" ht="12.75" customHeight="1">
      <c r="B7" s="1259" t="s">
        <v>871</v>
      </c>
      <c r="C7" s="1259"/>
      <c r="D7" s="1259"/>
      <c r="E7" s="1259"/>
      <c r="F7" s="1259"/>
      <c r="G7" s="473"/>
      <c r="K7" s="1261" t="s">
        <v>873</v>
      </c>
      <c r="L7" s="1259"/>
      <c r="M7" s="1259"/>
      <c r="N7" s="1259"/>
      <c r="O7" s="1259"/>
      <c r="P7" s="1259"/>
    </row>
    <row r="8" spans="1:39" s="519" customFormat="1" ht="11.25" customHeight="1">
      <c r="A8" s="1258"/>
      <c r="B8" s="1228" t="s">
        <v>1583</v>
      </c>
      <c r="C8" s="1228"/>
      <c r="D8" s="1228"/>
      <c r="E8" s="1228"/>
      <c r="F8" s="1228"/>
      <c r="G8" s="473"/>
      <c r="K8" s="1260" t="s">
        <v>1584</v>
      </c>
      <c r="L8" s="1260"/>
      <c r="M8" s="1260"/>
      <c r="N8" s="1260"/>
      <c r="O8" s="1260"/>
      <c r="P8" s="1260"/>
      <c r="Q8" s="476"/>
      <c r="R8" s="476"/>
      <c r="S8" s="1258"/>
      <c r="T8" s="1258"/>
      <c r="U8"/>
    </row>
    <row r="9" spans="1:39" s="474" customFormat="1" ht="9" customHeight="1" thickBot="1">
      <c r="B9" s="473"/>
      <c r="C9" s="475"/>
      <c r="D9" s="475"/>
      <c r="E9" s="475"/>
      <c r="F9" s="475"/>
      <c r="G9" s="475"/>
      <c r="I9" s="475"/>
      <c r="M9" s="476"/>
      <c r="N9" s="476"/>
    </row>
    <row r="10" spans="1:39" ht="22.5" customHeight="1" thickTop="1" thickBot="1">
      <c r="B10" s="1423" t="s">
        <v>927</v>
      </c>
      <c r="C10" s="1424"/>
      <c r="D10" s="1424"/>
      <c r="E10" s="1424"/>
      <c r="F10" s="1424"/>
      <c r="G10" s="1424"/>
      <c r="H10" s="1424"/>
      <c r="I10" s="1424"/>
      <c r="J10" s="1424"/>
      <c r="K10" s="1424"/>
      <c r="L10" s="1424"/>
      <c r="M10" s="1424"/>
      <c r="N10" s="1424"/>
      <c r="O10" s="1424"/>
      <c r="P10" s="1425"/>
      <c r="R10" s="1423" t="s">
        <v>1587</v>
      </c>
      <c r="S10" s="1424"/>
      <c r="T10" s="1424"/>
      <c r="U10" s="1424"/>
      <c r="V10" s="1424"/>
      <c r="W10" s="1424"/>
      <c r="X10" s="1424"/>
      <c r="Y10" s="1425"/>
      <c r="Z10" s="75"/>
      <c r="AA10" s="1414" t="s">
        <v>923</v>
      </c>
      <c r="AB10" s="1415"/>
      <c r="AC10" s="1415"/>
      <c r="AD10" s="1415"/>
      <c r="AE10" s="1415"/>
      <c r="AF10" s="1415"/>
      <c r="AG10" s="1416"/>
      <c r="AL10" s="75"/>
      <c r="AM10" s="75"/>
    </row>
    <row r="11" spans="1:39" s="75" customFormat="1" ht="14.25" customHeight="1" thickTop="1" thickBot="1">
      <c r="A11" s="41"/>
      <c r="B11" s="1426" t="s">
        <v>1240</v>
      </c>
      <c r="C11" s="1427"/>
      <c r="D11" s="1427"/>
      <c r="E11" s="1427"/>
      <c r="F11" s="1427"/>
      <c r="G11" s="1427"/>
      <c r="H11" s="1427"/>
      <c r="I11" s="1427"/>
      <c r="J11" s="1427"/>
      <c r="K11" s="1427"/>
      <c r="L11" s="1427"/>
      <c r="M11" s="1427"/>
      <c r="N11" s="1427"/>
      <c r="O11" s="1427"/>
      <c r="P11" s="1427"/>
      <c r="R11" s="1426" t="s">
        <v>1241</v>
      </c>
      <c r="S11" s="1428"/>
      <c r="T11" s="1428"/>
      <c r="U11" s="1428"/>
      <c r="V11" s="1428"/>
      <c r="W11" s="1428"/>
      <c r="X11" s="1428"/>
      <c r="Y11" s="1428"/>
      <c r="AA11" s="1417"/>
      <c r="AB11" s="1418"/>
      <c r="AC11" s="1418"/>
      <c r="AD11" s="1418"/>
      <c r="AE11" s="1418"/>
      <c r="AF11" s="1418"/>
      <c r="AG11" s="1419"/>
    </row>
    <row r="12" spans="1:39" s="75" customFormat="1" ht="9.9499999999999993" customHeight="1" thickTop="1">
      <c r="A12" s="41"/>
      <c r="B12" s="1409"/>
      <c r="C12" s="1409"/>
      <c r="D12" s="1409"/>
      <c r="E12" s="1409"/>
      <c r="F12" s="1409"/>
      <c r="G12" s="1409"/>
      <c r="H12" s="1409"/>
      <c r="I12" s="1409"/>
      <c r="J12" s="1409"/>
      <c r="K12" s="1409"/>
      <c r="L12" s="1409"/>
      <c r="M12" s="1409"/>
      <c r="N12" s="1409"/>
      <c r="O12" s="1409"/>
      <c r="P12" s="1409"/>
      <c r="R12" s="1410"/>
      <c r="S12" s="1410"/>
      <c r="T12" s="1410"/>
      <c r="U12" s="1410"/>
      <c r="V12" s="1410"/>
      <c r="W12" s="1410"/>
      <c r="X12" s="1410"/>
      <c r="Y12" s="1410"/>
      <c r="AA12" s="1413" t="s">
        <v>1244</v>
      </c>
      <c r="AB12" s="1409"/>
      <c r="AC12" s="1409"/>
      <c r="AD12" s="1409"/>
      <c r="AE12" s="1409"/>
      <c r="AF12" s="1409"/>
      <c r="AG12" s="1409"/>
    </row>
    <row r="13" spans="1:39" s="75" customFormat="1" ht="9.9499999999999993" customHeight="1">
      <c r="A13" s="41"/>
      <c r="R13" s="1410"/>
      <c r="S13" s="1410"/>
      <c r="T13" s="1410"/>
      <c r="U13" s="1410"/>
      <c r="V13" s="1410"/>
      <c r="W13" s="1410"/>
      <c r="X13" s="1410"/>
      <c r="Y13" s="1410"/>
      <c r="AA13" s="1409"/>
      <c r="AB13" s="1409"/>
      <c r="AC13" s="1409"/>
      <c r="AD13" s="1409"/>
      <c r="AE13" s="1409"/>
      <c r="AF13" s="1409"/>
      <c r="AG13" s="1409"/>
    </row>
    <row r="14" spans="1:39" s="75" customFormat="1" ht="14.25" customHeight="1">
      <c r="A14" s="41"/>
      <c r="B14" s="60" t="s">
        <v>860</v>
      </c>
      <c r="C14" s="41"/>
      <c r="D14" s="41"/>
      <c r="E14" s="41"/>
      <c r="F14" s="41"/>
      <c r="G14" s="41"/>
      <c r="H14" s="41"/>
      <c r="I14" s="41"/>
      <c r="J14" s="60" t="s">
        <v>757</v>
      </c>
      <c r="K14" s="41"/>
      <c r="L14" s="41"/>
      <c r="M14" s="36"/>
      <c r="N14" s="36"/>
      <c r="O14" s="41"/>
      <c r="P14" s="41"/>
      <c r="R14" s="1413" t="s">
        <v>1242</v>
      </c>
      <c r="S14" s="1410"/>
      <c r="T14" s="1410"/>
      <c r="U14" s="1410"/>
      <c r="V14" s="1410"/>
      <c r="W14" s="1410"/>
      <c r="X14" s="1410"/>
      <c r="Y14" s="1410"/>
      <c r="AA14" s="1409"/>
      <c r="AB14" s="1409"/>
      <c r="AC14" s="1409"/>
      <c r="AD14" s="1409"/>
      <c r="AE14" s="1409"/>
      <c r="AF14" s="1409"/>
      <c r="AG14" s="1409"/>
    </row>
    <row r="15" spans="1:39" s="75" customFormat="1" ht="11.25" customHeight="1">
      <c r="A15" s="41"/>
      <c r="B15" s="60"/>
      <c r="C15" s="1408" t="s">
        <v>1238</v>
      </c>
      <c r="D15" s="1409"/>
      <c r="E15" s="1409"/>
      <c r="F15" s="1409"/>
      <c r="G15" s="1409"/>
      <c r="H15" s="1409"/>
      <c r="I15" s="41"/>
      <c r="J15" s="60"/>
      <c r="K15" s="1408" t="s">
        <v>1239</v>
      </c>
      <c r="L15" s="1409"/>
      <c r="M15" s="1409"/>
      <c r="N15" s="1409"/>
      <c r="O15" s="1409"/>
      <c r="P15" s="1409"/>
      <c r="R15" s="1410"/>
      <c r="S15" s="1410"/>
      <c r="T15" s="1410"/>
      <c r="U15" s="1410"/>
      <c r="V15" s="1410"/>
      <c r="W15" s="1410"/>
      <c r="X15" s="1410"/>
      <c r="Y15" s="1410"/>
      <c r="AA15" s="1420" t="s">
        <v>1243</v>
      </c>
      <c r="AB15" s="1421"/>
      <c r="AC15" s="1421"/>
      <c r="AD15" s="1421"/>
      <c r="AE15" s="1421"/>
      <c r="AF15" s="1421"/>
      <c r="AG15" s="1421"/>
    </row>
    <row r="16" spans="1:39" s="75" customFormat="1" ht="11.25" customHeight="1">
      <c r="A16" s="41"/>
      <c r="C16" s="1410"/>
      <c r="D16" s="1410"/>
      <c r="E16" s="1410"/>
      <c r="F16" s="1410"/>
      <c r="G16" s="1410"/>
      <c r="H16" s="1410"/>
      <c r="J16" s="41"/>
      <c r="K16" s="1410"/>
      <c r="L16" s="1410"/>
      <c r="M16" s="1410"/>
      <c r="N16" s="1410"/>
      <c r="O16" s="1410"/>
      <c r="P16" s="1410"/>
      <c r="AA16" s="1421"/>
      <c r="AB16" s="1421"/>
      <c r="AC16" s="1421"/>
      <c r="AD16" s="1421"/>
      <c r="AE16" s="1421"/>
      <c r="AF16" s="1421"/>
      <c r="AG16" s="1421"/>
    </row>
    <row r="17" spans="2:34" s="41" customFormat="1" ht="9.9499999999999993" customHeight="1">
      <c r="AA17" s="1422"/>
      <c r="AB17" s="1422"/>
      <c r="AC17" s="1422"/>
      <c r="AD17" s="1422"/>
      <c r="AE17" s="1422"/>
      <c r="AF17" s="1422"/>
      <c r="AG17" s="1422"/>
    </row>
    <row r="18" spans="2:34" s="41" customFormat="1" ht="9.75" customHeight="1" thickBot="1">
      <c r="B18" s="41" t="s">
        <v>861</v>
      </c>
      <c r="J18" s="41" t="s">
        <v>797</v>
      </c>
      <c r="AB18" s="519"/>
      <c r="AC18" s="519"/>
      <c r="AD18" s="519"/>
      <c r="AE18" s="519"/>
      <c r="AF18" s="519"/>
      <c r="AG18" s="519"/>
      <c r="AH18" s="790"/>
    </row>
    <row r="19" spans="2:34" s="41" customFormat="1" ht="9.9499999999999993" customHeight="1" thickBot="1">
      <c r="B19" s="186" t="s">
        <v>646</v>
      </c>
      <c r="C19" s="187"/>
      <c r="D19" s="188"/>
      <c r="E19" s="407"/>
      <c r="F19" s="407"/>
      <c r="G19" s="407"/>
      <c r="H19" s="189"/>
      <c r="J19" s="186" t="s">
        <v>646</v>
      </c>
      <c r="K19" s="187"/>
      <c r="L19" s="188"/>
      <c r="M19" s="134"/>
      <c r="N19" s="134"/>
      <c r="O19" s="134"/>
      <c r="P19" s="135"/>
    </row>
    <row r="20" spans="2:34" s="41" customFormat="1" ht="9.9499999999999993" customHeight="1">
      <c r="B20" s="191" t="s">
        <v>647</v>
      </c>
      <c r="C20" s="192"/>
      <c r="D20" s="193"/>
      <c r="E20" s="408"/>
      <c r="F20" s="409"/>
      <c r="G20" s="409"/>
      <c r="H20" s="194"/>
      <c r="J20" s="191" t="s">
        <v>647</v>
      </c>
      <c r="K20" s="192"/>
      <c r="L20" s="193"/>
      <c r="M20" s="408"/>
      <c r="N20" s="409"/>
      <c r="O20" s="409"/>
      <c r="P20" s="194"/>
      <c r="R20" s="463">
        <v>500000</v>
      </c>
      <c r="S20" s="28" t="s">
        <v>10</v>
      </c>
      <c r="T20" s="28"/>
      <c r="U20" s="28" t="s">
        <v>11</v>
      </c>
      <c r="AA20" s="463">
        <v>500000</v>
      </c>
      <c r="AB20" s="28" t="s">
        <v>10</v>
      </c>
      <c r="AC20" s="28" t="s">
        <v>143</v>
      </c>
      <c r="AE20" s="62"/>
      <c r="AF20" s="62"/>
    </row>
    <row r="21" spans="2:34" s="41" customFormat="1" ht="9.9499999999999993" customHeight="1">
      <c r="B21" s="195"/>
      <c r="C21" s="97" t="s">
        <v>648</v>
      </c>
      <c r="D21" s="196"/>
      <c r="E21" s="410"/>
      <c r="F21" s="411"/>
      <c r="G21" s="411"/>
      <c r="H21" s="197"/>
      <c r="J21" s="195"/>
      <c r="K21" s="97" t="s">
        <v>648</v>
      </c>
      <c r="L21" s="196"/>
      <c r="M21" s="380"/>
      <c r="N21" s="380"/>
      <c r="O21" s="380"/>
      <c r="P21" s="98"/>
      <c r="R21" s="1411" t="s">
        <v>1606</v>
      </c>
      <c r="S21" s="1412"/>
      <c r="T21" s="1412"/>
      <c r="U21" s="1412"/>
      <c r="V21" s="1412"/>
      <c r="W21" s="1412"/>
      <c r="X21" s="1412"/>
      <c r="AA21" s="463">
        <v>600000</v>
      </c>
      <c r="AB21" s="28"/>
      <c r="AC21" s="28" t="s">
        <v>13</v>
      </c>
      <c r="AE21" s="62"/>
      <c r="AF21" s="62"/>
    </row>
    <row r="22" spans="2:34" s="41" customFormat="1" ht="9.9499999999999993" customHeight="1">
      <c r="B22" s="195"/>
      <c r="C22" s="101"/>
      <c r="D22" s="198" t="s">
        <v>649</v>
      </c>
      <c r="E22" s="412"/>
      <c r="F22" s="412"/>
      <c r="G22" s="412"/>
      <c r="H22" s="199"/>
      <c r="J22" s="195"/>
      <c r="K22" s="101"/>
      <c r="L22" s="198" t="s">
        <v>649</v>
      </c>
      <c r="M22" s="73"/>
      <c r="N22" s="73"/>
      <c r="O22" s="73"/>
      <c r="P22" s="369"/>
      <c r="R22" s="1412"/>
      <c r="S22" s="1412"/>
      <c r="T22" s="1412"/>
      <c r="U22" s="1412"/>
      <c r="V22" s="1412"/>
      <c r="W22" s="1412"/>
      <c r="X22" s="1412"/>
      <c r="AA22" s="463">
        <v>610000</v>
      </c>
      <c r="AB22" s="465" t="s">
        <v>146</v>
      </c>
      <c r="AC22" s="28" t="s">
        <v>148</v>
      </c>
      <c r="AD22" s="62"/>
    </row>
    <row r="23" spans="2:34" s="41" customFormat="1" ht="9.9499999999999993" customHeight="1">
      <c r="B23" s="195"/>
      <c r="C23" s="101"/>
      <c r="D23" s="201" t="s">
        <v>650</v>
      </c>
      <c r="E23" s="412"/>
      <c r="F23" s="412"/>
      <c r="G23" s="412"/>
      <c r="H23" s="199"/>
      <c r="J23" s="195"/>
      <c r="K23" s="101"/>
      <c r="L23" s="539" t="s">
        <v>650</v>
      </c>
      <c r="M23" s="381"/>
      <c r="N23" s="381"/>
      <c r="O23" s="381"/>
      <c r="P23" s="372"/>
      <c r="R23" s="1412"/>
      <c r="S23" s="1412"/>
      <c r="T23" s="1412"/>
      <c r="U23" s="1412"/>
      <c r="V23" s="1412"/>
      <c r="W23" s="1412"/>
      <c r="X23" s="1412"/>
      <c r="AA23" s="463">
        <v>611000</v>
      </c>
      <c r="AB23" s="465" t="s">
        <v>149</v>
      </c>
      <c r="AC23" s="28" t="s">
        <v>19</v>
      </c>
      <c r="AD23" s="62"/>
    </row>
    <row r="24" spans="2:34" s="41" customFormat="1" ht="9.9499999999999993" customHeight="1">
      <c r="B24" s="195"/>
      <c r="C24" s="101"/>
      <c r="D24" s="202" t="s">
        <v>651</v>
      </c>
      <c r="E24" s="412"/>
      <c r="F24" s="412"/>
      <c r="G24" s="412"/>
      <c r="H24" s="199"/>
      <c r="J24" s="195"/>
      <c r="K24" s="101"/>
      <c r="L24" s="202" t="s">
        <v>651</v>
      </c>
      <c r="M24" s="381"/>
      <c r="N24" s="381"/>
      <c r="O24" s="381"/>
      <c r="P24" s="372"/>
      <c r="R24" s="1412"/>
      <c r="S24" s="1412"/>
      <c r="T24" s="1412"/>
      <c r="U24" s="1412"/>
      <c r="V24" s="1412"/>
      <c r="W24" s="1412"/>
      <c r="X24" s="1412"/>
      <c r="AA24" s="463">
        <v>612000</v>
      </c>
      <c r="AB24" s="465" t="s">
        <v>152</v>
      </c>
      <c r="AC24" s="28" t="s">
        <v>154</v>
      </c>
      <c r="AD24" s="62"/>
    </row>
    <row r="25" spans="2:34" s="41" customFormat="1" ht="9.9499999999999993" customHeight="1">
      <c r="B25" s="195"/>
      <c r="C25" s="101"/>
      <c r="D25" s="202" t="s">
        <v>652</v>
      </c>
      <c r="E25" s="412"/>
      <c r="F25" s="412"/>
      <c r="G25" s="412"/>
      <c r="H25" s="199"/>
      <c r="J25" s="195"/>
      <c r="K25" s="101"/>
      <c r="L25" s="202" t="s">
        <v>652</v>
      </c>
      <c r="M25" s="381"/>
      <c r="N25" s="381"/>
      <c r="O25" s="381"/>
      <c r="P25" s="372"/>
      <c r="R25" s="1412"/>
      <c r="S25" s="1412"/>
      <c r="T25" s="1412"/>
      <c r="U25" s="1412"/>
      <c r="V25" s="1412"/>
      <c r="W25" s="1412"/>
      <c r="X25" s="1412"/>
      <c r="AA25" s="463">
        <v>615000</v>
      </c>
      <c r="AB25" s="465" t="s">
        <v>155</v>
      </c>
      <c r="AC25" s="28" t="s">
        <v>25</v>
      </c>
      <c r="AD25" s="62"/>
    </row>
    <row r="26" spans="2:34" s="41" customFormat="1" ht="9.9499999999999993" customHeight="1">
      <c r="B26" s="195"/>
      <c r="C26" s="101"/>
      <c r="D26" s="202" t="s">
        <v>653</v>
      </c>
      <c r="E26" s="413"/>
      <c r="F26" s="413"/>
      <c r="G26" s="413"/>
      <c r="H26" s="203"/>
      <c r="J26" s="195"/>
      <c r="K26" s="101"/>
      <c r="L26" s="202" t="s">
        <v>653</v>
      </c>
      <c r="M26" s="381"/>
      <c r="N26" s="381"/>
      <c r="O26" s="381"/>
      <c r="P26" s="372"/>
      <c r="R26" s="1412"/>
      <c r="S26" s="1412"/>
      <c r="T26" s="1412"/>
      <c r="U26" s="1412"/>
      <c r="V26" s="1412"/>
      <c r="W26" s="1412"/>
      <c r="X26" s="1412"/>
      <c r="AA26" s="463">
        <v>620000</v>
      </c>
      <c r="AB26" s="465" t="s">
        <v>158</v>
      </c>
      <c r="AC26" s="28" t="s">
        <v>160</v>
      </c>
      <c r="AD26" s="62"/>
    </row>
    <row r="27" spans="2:34" s="41" customFormat="1" ht="9.9499999999999993" customHeight="1">
      <c r="B27" s="195"/>
      <c r="C27" s="101"/>
      <c r="D27" s="204" t="s">
        <v>654</v>
      </c>
      <c r="E27" s="204"/>
      <c r="F27" s="414"/>
      <c r="G27" s="414"/>
      <c r="H27" s="393"/>
      <c r="J27" s="195"/>
      <c r="K27" s="101"/>
      <c r="L27" s="204" t="s">
        <v>654</v>
      </c>
      <c r="M27" s="381"/>
      <c r="N27" s="381"/>
      <c r="O27" s="381"/>
      <c r="P27" s="372"/>
      <c r="R27" s="1412"/>
      <c r="S27" s="1412"/>
      <c r="T27" s="1412"/>
      <c r="U27" s="1412"/>
      <c r="V27" s="1412"/>
      <c r="W27" s="1412"/>
      <c r="X27" s="1412"/>
      <c r="AA27" s="463">
        <v>621000</v>
      </c>
      <c r="AB27" s="465" t="s">
        <v>29</v>
      </c>
      <c r="AC27" s="28" t="s">
        <v>31</v>
      </c>
    </row>
    <row r="28" spans="2:34" s="41" customFormat="1" ht="9.9499999999999993" customHeight="1">
      <c r="B28" s="195"/>
      <c r="C28" s="205" t="s">
        <v>655</v>
      </c>
      <c r="D28" s="206"/>
      <c r="E28" s="415"/>
      <c r="F28" s="416"/>
      <c r="G28" s="416"/>
      <c r="H28" s="207"/>
      <c r="J28" s="195"/>
      <c r="K28" s="205" t="s">
        <v>655</v>
      </c>
      <c r="L28" s="206"/>
      <c r="M28" s="415"/>
      <c r="N28" s="416"/>
      <c r="O28" s="416"/>
      <c r="P28" s="207"/>
      <c r="R28" s="463">
        <v>600000</v>
      </c>
      <c r="S28" s="28"/>
      <c r="T28" s="28" t="s">
        <v>13</v>
      </c>
      <c r="V28" s="62"/>
      <c r="W28" s="62"/>
      <c r="AA28" s="463">
        <v>622000</v>
      </c>
      <c r="AB28" s="465" t="s">
        <v>32</v>
      </c>
      <c r="AC28" s="28" t="s">
        <v>34</v>
      </c>
    </row>
    <row r="29" spans="2:34" s="41" customFormat="1" ht="9.9499999999999993" customHeight="1">
      <c r="B29" s="195"/>
      <c r="C29" s="208"/>
      <c r="D29" s="205" t="s">
        <v>656</v>
      </c>
      <c r="E29" s="417"/>
      <c r="F29" s="416"/>
      <c r="G29" s="416"/>
      <c r="H29" s="207"/>
      <c r="J29" s="195"/>
      <c r="K29" s="208"/>
      <c r="L29" s="205" t="s">
        <v>656</v>
      </c>
      <c r="M29" s="416"/>
      <c r="N29" s="416"/>
      <c r="O29" s="416"/>
      <c r="P29" s="207"/>
      <c r="R29" s="463">
        <v>610000</v>
      </c>
      <c r="S29" s="465" t="s">
        <v>146</v>
      </c>
      <c r="T29" s="28" t="s">
        <v>16</v>
      </c>
      <c r="U29" s="62"/>
      <c r="AA29" s="463">
        <v>623000</v>
      </c>
      <c r="AB29" s="465" t="s">
        <v>167</v>
      </c>
      <c r="AC29" s="28" t="s">
        <v>169</v>
      </c>
    </row>
    <row r="30" spans="2:34" s="41" customFormat="1" ht="9.9499999999999993" customHeight="1">
      <c r="B30" s="195"/>
      <c r="C30" s="208"/>
      <c r="D30" s="509" t="s">
        <v>657</v>
      </c>
      <c r="E30" s="418"/>
      <c r="F30" s="418"/>
      <c r="G30" s="418"/>
      <c r="H30" s="394"/>
      <c r="J30" s="195"/>
      <c r="K30" s="208"/>
      <c r="L30" s="268" t="s">
        <v>657</v>
      </c>
      <c r="M30" s="381"/>
      <c r="N30" s="381"/>
      <c r="O30" s="381"/>
      <c r="P30" s="372"/>
      <c r="R30" s="463">
        <v>611000</v>
      </c>
      <c r="S30" s="465" t="s">
        <v>149</v>
      </c>
      <c r="T30" s="28" t="s">
        <v>19</v>
      </c>
      <c r="U30" s="62"/>
      <c r="AA30" s="463">
        <v>624000</v>
      </c>
      <c r="AB30" s="465" t="s">
        <v>170</v>
      </c>
      <c r="AC30" s="28" t="s">
        <v>40</v>
      </c>
    </row>
    <row r="31" spans="2:34" s="41" customFormat="1" ht="9.9499999999999993" customHeight="1">
      <c r="B31" s="195"/>
      <c r="C31" s="208"/>
      <c r="D31" s="209"/>
      <c r="E31" s="419" t="s">
        <v>799</v>
      </c>
      <c r="F31" s="420"/>
      <c r="G31" s="420"/>
      <c r="H31" s="395"/>
      <c r="J31" s="195"/>
      <c r="K31" s="208"/>
      <c r="L31" s="539" t="s">
        <v>658</v>
      </c>
      <c r="M31" s="382"/>
      <c r="N31" s="382"/>
      <c r="O31" s="382"/>
      <c r="P31" s="373"/>
      <c r="R31" s="463">
        <v>612000</v>
      </c>
      <c r="S31" s="465" t="s">
        <v>152</v>
      </c>
      <c r="T31" s="28" t="s">
        <v>22</v>
      </c>
      <c r="U31" s="62"/>
      <c r="AA31" s="463">
        <v>625000</v>
      </c>
      <c r="AB31" s="465" t="s">
        <v>173</v>
      </c>
      <c r="AC31" s="28" t="s">
        <v>175</v>
      </c>
    </row>
    <row r="32" spans="2:34" s="41" customFormat="1" ht="9.9499999999999993" customHeight="1">
      <c r="B32" s="195"/>
      <c r="C32" s="208"/>
      <c r="D32" s="209"/>
      <c r="E32" s="421" t="s">
        <v>800</v>
      </c>
      <c r="F32" s="412"/>
      <c r="G32" s="412"/>
      <c r="H32" s="199"/>
      <c r="J32" s="195"/>
      <c r="K32" s="208"/>
      <c r="L32" s="539" t="s">
        <v>928</v>
      </c>
      <c r="M32" s="382"/>
      <c r="N32" s="382"/>
      <c r="O32" s="382"/>
      <c r="P32" s="373"/>
      <c r="R32" s="463">
        <v>615000</v>
      </c>
      <c r="S32" s="465" t="s">
        <v>155</v>
      </c>
      <c r="T32" s="28" t="s">
        <v>25</v>
      </c>
      <c r="U32" s="62"/>
      <c r="AA32" s="463">
        <v>626000</v>
      </c>
      <c r="AB32" s="465" t="s">
        <v>176</v>
      </c>
      <c r="AC32" s="28" t="s">
        <v>178</v>
      </c>
    </row>
    <row r="33" spans="2:29" s="41" customFormat="1" ht="9.9499999999999993" customHeight="1">
      <c r="B33" s="195"/>
      <c r="C33" s="208"/>
      <c r="D33" s="209"/>
      <c r="E33" s="421" t="s">
        <v>801</v>
      </c>
      <c r="F33" s="412"/>
      <c r="G33" s="412"/>
      <c r="H33" s="199"/>
      <c r="J33" s="195"/>
      <c r="K33" s="208"/>
      <c r="L33" s="211" t="s">
        <v>659</v>
      </c>
      <c r="M33" s="415"/>
      <c r="N33" s="416"/>
      <c r="O33" s="416"/>
      <c r="P33" s="207"/>
      <c r="R33" s="463">
        <v>620000</v>
      </c>
      <c r="S33" s="465" t="s">
        <v>158</v>
      </c>
      <c r="T33" s="28" t="s">
        <v>160</v>
      </c>
      <c r="U33" s="62"/>
      <c r="AA33" s="463">
        <v>627000</v>
      </c>
      <c r="AB33" s="465" t="s">
        <v>179</v>
      </c>
      <c r="AC33" s="28" t="s">
        <v>49</v>
      </c>
    </row>
    <row r="34" spans="2:29" s="41" customFormat="1" ht="9.9499999999999993" customHeight="1">
      <c r="B34" s="195"/>
      <c r="C34" s="208"/>
      <c r="D34" s="210"/>
      <c r="E34" s="422" t="s">
        <v>802</v>
      </c>
      <c r="F34" s="423"/>
      <c r="G34" s="423"/>
      <c r="H34" s="396"/>
      <c r="J34" s="195"/>
      <c r="K34" s="208"/>
      <c r="L34" s="202" t="s">
        <v>660</v>
      </c>
      <c r="M34" s="73"/>
      <c r="N34" s="73"/>
      <c r="O34" s="73"/>
      <c r="P34" s="369"/>
      <c r="R34" s="463">
        <v>621000</v>
      </c>
      <c r="S34" s="465" t="s">
        <v>29</v>
      </c>
      <c r="T34" s="28" t="s">
        <v>31</v>
      </c>
      <c r="AA34" s="463">
        <v>628000</v>
      </c>
      <c r="AB34" s="465" t="s">
        <v>50</v>
      </c>
      <c r="AC34" s="28" t="s">
        <v>52</v>
      </c>
    </row>
    <row r="35" spans="2:29" s="41" customFormat="1" ht="9.9499999999999993" customHeight="1">
      <c r="B35" s="195"/>
      <c r="C35" s="208"/>
      <c r="D35" s="510" t="s">
        <v>658</v>
      </c>
      <c r="E35" s="424"/>
      <c r="F35" s="424"/>
      <c r="G35" s="424"/>
      <c r="H35" s="397"/>
      <c r="J35" s="195"/>
      <c r="K35" s="208"/>
      <c r="L35" s="216" t="s">
        <v>661</v>
      </c>
      <c r="M35" s="381"/>
      <c r="N35" s="381"/>
      <c r="O35" s="381"/>
      <c r="P35" s="372"/>
      <c r="R35" s="463">
        <v>622000</v>
      </c>
      <c r="S35" s="465" t="s">
        <v>32</v>
      </c>
      <c r="T35" s="28" t="s">
        <v>34</v>
      </c>
      <c r="AA35" s="463">
        <v>629000</v>
      </c>
      <c r="AB35" s="465" t="s">
        <v>185</v>
      </c>
      <c r="AC35" s="28" t="s">
        <v>187</v>
      </c>
    </row>
    <row r="36" spans="2:29" s="41" customFormat="1" ht="9.9499999999999993" customHeight="1">
      <c r="B36" s="195"/>
      <c r="C36" s="208"/>
      <c r="D36" s="511" t="s">
        <v>732</v>
      </c>
      <c r="E36" s="418"/>
      <c r="F36" s="418"/>
      <c r="G36" s="418"/>
      <c r="H36" s="394"/>
      <c r="J36" s="195"/>
      <c r="K36" s="208"/>
      <c r="L36" s="216" t="s">
        <v>662</v>
      </c>
      <c r="M36" s="381"/>
      <c r="N36" s="381"/>
      <c r="O36" s="381"/>
      <c r="P36" s="372"/>
      <c r="R36" s="463">
        <v>623000</v>
      </c>
      <c r="S36" s="465" t="s">
        <v>167</v>
      </c>
      <c r="T36" s="28" t="s">
        <v>169</v>
      </c>
      <c r="AA36" s="463">
        <v>630000</v>
      </c>
      <c r="AB36" s="465" t="s">
        <v>56</v>
      </c>
      <c r="AC36" s="28" t="s">
        <v>58</v>
      </c>
    </row>
    <row r="37" spans="2:29" s="41" customFormat="1" ht="9.9499999999999993" customHeight="1">
      <c r="B37" s="195"/>
      <c r="C37" s="208"/>
      <c r="D37" s="204"/>
      <c r="E37" s="419" t="s">
        <v>804</v>
      </c>
      <c r="F37" s="420"/>
      <c r="G37" s="420"/>
      <c r="H37" s="395"/>
      <c r="J37" s="195"/>
      <c r="K37" s="208"/>
      <c r="L37" s="216" t="s">
        <v>663</v>
      </c>
      <c r="M37" s="383"/>
      <c r="N37" s="383"/>
      <c r="O37" s="383"/>
      <c r="P37" s="374"/>
      <c r="R37" s="463">
        <v>624000</v>
      </c>
      <c r="S37" s="465" t="s">
        <v>170</v>
      </c>
      <c r="T37" s="28" t="s">
        <v>40</v>
      </c>
      <c r="AA37" s="463">
        <v>641000</v>
      </c>
      <c r="AB37" s="465" t="s">
        <v>59</v>
      </c>
      <c r="AC37" s="28" t="s">
        <v>61</v>
      </c>
    </row>
    <row r="38" spans="2:29" s="41" customFormat="1" ht="9.9499999999999993" customHeight="1">
      <c r="B38" s="195"/>
      <c r="C38" s="208"/>
      <c r="D38" s="204"/>
      <c r="E38" s="421" t="s">
        <v>805</v>
      </c>
      <c r="F38" s="412"/>
      <c r="G38" s="412"/>
      <c r="H38" s="199"/>
      <c r="J38" s="195"/>
      <c r="K38" s="208"/>
      <c r="L38" s="216" t="s">
        <v>664</v>
      </c>
      <c r="M38" s="381"/>
      <c r="N38" s="381"/>
      <c r="O38" s="381"/>
      <c r="P38" s="372"/>
      <c r="R38" s="463">
        <v>625000</v>
      </c>
      <c r="S38" s="465" t="s">
        <v>173</v>
      </c>
      <c r="T38" s="28" t="s">
        <v>43</v>
      </c>
      <c r="AA38" s="463">
        <v>650000</v>
      </c>
      <c r="AB38" s="465" t="s">
        <v>62</v>
      </c>
      <c r="AC38" s="28" t="s">
        <v>64</v>
      </c>
    </row>
    <row r="39" spans="2:29" s="41" customFormat="1" ht="9.9499999999999993" customHeight="1">
      <c r="B39" s="195"/>
      <c r="C39" s="208"/>
      <c r="D39" s="204"/>
      <c r="E39" s="421" t="s">
        <v>806</v>
      </c>
      <c r="F39" s="412"/>
      <c r="G39" s="412"/>
      <c r="H39" s="199"/>
      <c r="J39" s="195"/>
      <c r="K39" s="208"/>
      <c r="L39" s="216" t="s">
        <v>811</v>
      </c>
      <c r="M39" s="383"/>
      <c r="N39" s="383"/>
      <c r="O39" s="383"/>
      <c r="P39" s="374"/>
      <c r="R39" s="463">
        <v>626000</v>
      </c>
      <c r="S39" s="465" t="s">
        <v>1036</v>
      </c>
      <c r="T39" s="28" t="s">
        <v>1037</v>
      </c>
      <c r="AA39" s="463">
        <v>651000</v>
      </c>
      <c r="AB39" s="465" t="s">
        <v>65</v>
      </c>
      <c r="AC39" s="28" t="s">
        <v>67</v>
      </c>
    </row>
    <row r="40" spans="2:29" s="41" customFormat="1" ht="9.9499999999999993" customHeight="1">
      <c r="B40" s="195"/>
      <c r="C40" s="208"/>
      <c r="D40" s="211" t="s">
        <v>659</v>
      </c>
      <c r="E40" s="415"/>
      <c r="F40" s="416"/>
      <c r="G40" s="416"/>
      <c r="H40" s="207"/>
      <c r="J40" s="195"/>
      <c r="K40" s="208"/>
      <c r="L40" s="216" t="s">
        <v>665</v>
      </c>
      <c r="M40" s="384"/>
      <c r="N40" s="384"/>
      <c r="O40" s="384"/>
      <c r="P40" s="375"/>
      <c r="R40" s="463">
        <v>627000</v>
      </c>
      <c r="S40" s="465" t="s">
        <v>179</v>
      </c>
      <c r="T40" s="28" t="s">
        <v>49</v>
      </c>
      <c r="AA40" s="463">
        <v>652000</v>
      </c>
      <c r="AB40" s="465" t="s">
        <v>68</v>
      </c>
      <c r="AC40" s="28" t="s">
        <v>70</v>
      </c>
    </row>
    <row r="41" spans="2:29" s="41" customFormat="1" ht="9.9499999999999993" customHeight="1">
      <c r="B41" s="195"/>
      <c r="C41" s="208"/>
      <c r="D41" s="509" t="s">
        <v>660</v>
      </c>
      <c r="E41" s="418"/>
      <c r="F41" s="418"/>
      <c r="G41" s="418"/>
      <c r="H41" s="394"/>
      <c r="J41" s="195"/>
      <c r="K41" s="208"/>
      <c r="L41" s="216" t="s">
        <v>666</v>
      </c>
      <c r="M41" s="383"/>
      <c r="N41" s="383"/>
      <c r="O41" s="383"/>
      <c r="P41" s="374"/>
      <c r="R41" s="463">
        <v>628000</v>
      </c>
      <c r="S41" s="465" t="s">
        <v>50</v>
      </c>
      <c r="T41" s="28" t="s">
        <v>52</v>
      </c>
      <c r="AA41" s="463">
        <v>653000</v>
      </c>
      <c r="AB41" s="465" t="s">
        <v>71</v>
      </c>
      <c r="AC41" s="28" t="s">
        <v>73</v>
      </c>
    </row>
    <row r="42" spans="2:29" s="41" customFormat="1" ht="9.9499999999999993" customHeight="1">
      <c r="B42" s="195"/>
      <c r="C42" s="208"/>
      <c r="D42" s="209"/>
      <c r="E42" s="419" t="s">
        <v>807</v>
      </c>
      <c r="F42" s="420"/>
      <c r="G42" s="420"/>
      <c r="H42" s="395"/>
      <c r="J42" s="195"/>
      <c r="K42" s="208"/>
      <c r="L42" s="216" t="s">
        <v>667</v>
      </c>
      <c r="M42" s="383"/>
      <c r="N42" s="383"/>
      <c r="O42" s="383"/>
      <c r="P42" s="374"/>
      <c r="R42" s="463">
        <v>629000</v>
      </c>
      <c r="S42" s="465" t="s">
        <v>185</v>
      </c>
      <c r="T42" s="28" t="s">
        <v>187</v>
      </c>
      <c r="AA42" s="463">
        <v>654000</v>
      </c>
      <c r="AB42" s="465" t="s">
        <v>74</v>
      </c>
      <c r="AC42" s="28" t="s">
        <v>76</v>
      </c>
    </row>
    <row r="43" spans="2:29" s="41" customFormat="1" ht="9.9499999999999993" customHeight="1">
      <c r="B43" s="195"/>
      <c r="C43" s="208"/>
      <c r="D43" s="210"/>
      <c r="E43" s="422" t="s">
        <v>808</v>
      </c>
      <c r="F43" s="423"/>
      <c r="G43" s="423"/>
      <c r="H43" s="396"/>
      <c r="J43" s="195"/>
      <c r="K43" s="208"/>
      <c r="L43" s="216" t="s">
        <v>668</v>
      </c>
      <c r="M43" s="381"/>
      <c r="N43" s="381"/>
      <c r="O43" s="381"/>
      <c r="P43" s="372"/>
      <c r="R43" s="463">
        <v>630000</v>
      </c>
      <c r="S43" s="465" t="s">
        <v>56</v>
      </c>
      <c r="T43" s="28" t="s">
        <v>58</v>
      </c>
      <c r="AA43" s="463">
        <v>655000</v>
      </c>
      <c r="AB43" s="465" t="s">
        <v>77</v>
      </c>
      <c r="AC43" s="28" t="s">
        <v>79</v>
      </c>
    </row>
    <row r="44" spans="2:29" s="41" customFormat="1" ht="9.9499999999999993" customHeight="1">
      <c r="B44" s="195"/>
      <c r="C44" s="208"/>
      <c r="D44" s="510" t="s">
        <v>661</v>
      </c>
      <c r="E44" s="418"/>
      <c r="F44" s="418"/>
      <c r="G44" s="418"/>
      <c r="H44" s="394"/>
      <c r="J44" s="195"/>
      <c r="K44" s="208"/>
      <c r="L44" s="216" t="s">
        <v>669</v>
      </c>
      <c r="M44" s="381"/>
      <c r="N44" s="381"/>
      <c r="O44" s="381"/>
      <c r="P44" s="372"/>
      <c r="R44" s="463">
        <v>641000</v>
      </c>
      <c r="S44" s="465" t="s">
        <v>59</v>
      </c>
      <c r="T44" s="28" t="s">
        <v>61</v>
      </c>
      <c r="AA44" s="463">
        <v>656000</v>
      </c>
      <c r="AB44" s="465" t="s">
        <v>80</v>
      </c>
      <c r="AC44" s="28" t="s">
        <v>82</v>
      </c>
    </row>
    <row r="45" spans="2:29" s="41" customFormat="1" ht="9.9499999999999993" customHeight="1">
      <c r="B45" s="195"/>
      <c r="C45" s="208"/>
      <c r="D45" s="511" t="s">
        <v>662</v>
      </c>
      <c r="E45" s="418"/>
      <c r="F45" s="418"/>
      <c r="G45" s="418"/>
      <c r="H45" s="394"/>
      <c r="J45" s="195"/>
      <c r="K45" s="212"/>
      <c r="L45" s="216" t="s">
        <v>828</v>
      </c>
      <c r="M45" s="383"/>
      <c r="N45" s="383"/>
      <c r="O45" s="383"/>
      <c r="P45" s="374"/>
      <c r="AA45" s="463">
        <v>657000</v>
      </c>
      <c r="AB45" s="465" t="s">
        <v>83</v>
      </c>
      <c r="AC45" s="28" t="s">
        <v>85</v>
      </c>
    </row>
    <row r="46" spans="2:29" s="41" customFormat="1" ht="9.9499999999999993" customHeight="1">
      <c r="B46" s="195"/>
      <c r="C46" s="208"/>
      <c r="D46" s="209"/>
      <c r="E46" s="419" t="s">
        <v>809</v>
      </c>
      <c r="F46" s="420"/>
      <c r="G46" s="420"/>
      <c r="H46" s="395"/>
      <c r="J46" s="195"/>
      <c r="K46" s="213" t="s">
        <v>670</v>
      </c>
      <c r="L46" s="520"/>
      <c r="M46" s="520"/>
      <c r="N46" s="520"/>
      <c r="O46" s="520"/>
      <c r="P46" s="214"/>
      <c r="R46" s="463">
        <v>650000</v>
      </c>
      <c r="S46" s="465" t="s">
        <v>62</v>
      </c>
      <c r="T46" s="28" t="s">
        <v>64</v>
      </c>
      <c r="AA46" s="463">
        <v>658000</v>
      </c>
      <c r="AB46" s="465" t="s">
        <v>86</v>
      </c>
      <c r="AC46" s="28" t="s">
        <v>88</v>
      </c>
    </row>
    <row r="47" spans="2:29" s="41" customFormat="1" ht="9.9499999999999993" customHeight="1">
      <c r="B47" s="195"/>
      <c r="C47" s="208"/>
      <c r="D47" s="210"/>
      <c r="E47" s="422" t="s">
        <v>810</v>
      </c>
      <c r="F47" s="423"/>
      <c r="G47" s="423"/>
      <c r="H47" s="396"/>
      <c r="J47" s="195"/>
      <c r="K47" s="215"/>
      <c r="L47" s="540" t="s">
        <v>671</v>
      </c>
      <c r="M47" s="384"/>
      <c r="N47" s="384"/>
      <c r="O47" s="384"/>
      <c r="P47" s="375"/>
      <c r="R47" s="463">
        <v>651000</v>
      </c>
      <c r="S47" s="465" t="s">
        <v>65</v>
      </c>
      <c r="T47" s="28" t="s">
        <v>67</v>
      </c>
      <c r="AA47" s="463">
        <v>659000</v>
      </c>
      <c r="AB47" s="465" t="s">
        <v>89</v>
      </c>
      <c r="AC47" s="28" t="s">
        <v>91</v>
      </c>
    </row>
    <row r="48" spans="2:29" s="41" customFormat="1" ht="9.9499999999999993" customHeight="1">
      <c r="B48" s="195"/>
      <c r="C48" s="208"/>
      <c r="D48" s="510" t="s">
        <v>663</v>
      </c>
      <c r="E48" s="418"/>
      <c r="F48" s="418"/>
      <c r="G48" s="418"/>
      <c r="H48" s="394"/>
      <c r="J48" s="195"/>
      <c r="K48" s="215"/>
      <c r="L48" s="216" t="s">
        <v>672</v>
      </c>
      <c r="M48" s="381"/>
      <c r="N48" s="381"/>
      <c r="O48" s="381"/>
      <c r="P48" s="372"/>
      <c r="R48" s="463">
        <v>652000</v>
      </c>
      <c r="S48" s="465" t="s">
        <v>68</v>
      </c>
      <c r="T48" s="28" t="s">
        <v>70</v>
      </c>
      <c r="AA48" s="463">
        <v>660000</v>
      </c>
      <c r="AB48" s="465" t="s">
        <v>92</v>
      </c>
      <c r="AC48" s="28" t="s">
        <v>94</v>
      </c>
    </row>
    <row r="49" spans="2:33" s="41" customFormat="1" ht="9.9499999999999993" customHeight="1">
      <c r="B49" s="195"/>
      <c r="C49" s="208"/>
      <c r="D49" s="510" t="s">
        <v>664</v>
      </c>
      <c r="E49" s="418"/>
      <c r="F49" s="418"/>
      <c r="G49" s="418"/>
      <c r="H49" s="394"/>
      <c r="J49" s="195"/>
      <c r="K49" s="215"/>
      <c r="L49" s="216" t="s">
        <v>673</v>
      </c>
      <c r="M49" s="381"/>
      <c r="N49" s="381"/>
      <c r="O49" s="381"/>
      <c r="P49" s="372"/>
      <c r="R49" s="463">
        <v>653000</v>
      </c>
      <c r="S49" s="465" t="s">
        <v>71</v>
      </c>
      <c r="T49" s="28" t="s">
        <v>73</v>
      </c>
      <c r="AA49" s="463">
        <v>661000</v>
      </c>
      <c r="AB49" s="465" t="s">
        <v>95</v>
      </c>
      <c r="AC49" s="28" t="s">
        <v>97</v>
      </c>
    </row>
    <row r="50" spans="2:33" s="41" customFormat="1" ht="9.9499999999999993" customHeight="1">
      <c r="B50" s="195"/>
      <c r="C50" s="208"/>
      <c r="D50" s="511" t="s">
        <v>811</v>
      </c>
      <c r="E50" s="418"/>
      <c r="F50" s="418"/>
      <c r="G50" s="418"/>
      <c r="H50" s="394"/>
      <c r="J50" s="195"/>
      <c r="K50" s="215"/>
      <c r="L50" s="216" t="s">
        <v>674</v>
      </c>
      <c r="M50" s="381"/>
      <c r="N50" s="381"/>
      <c r="O50" s="381"/>
      <c r="P50" s="372"/>
      <c r="R50" s="463">
        <v>654000</v>
      </c>
      <c r="S50" s="465" t="s">
        <v>74</v>
      </c>
      <c r="T50" s="28" t="s">
        <v>76</v>
      </c>
      <c r="AA50" s="463">
        <v>662000</v>
      </c>
      <c r="AB50" s="465" t="s">
        <v>98</v>
      </c>
      <c r="AC50" s="28" t="s">
        <v>100</v>
      </c>
      <c r="AE50" s="62"/>
      <c r="AF50" s="62"/>
      <c r="AG50" s="62"/>
    </row>
    <row r="51" spans="2:33" s="41" customFormat="1" ht="9.9499999999999993" customHeight="1">
      <c r="B51" s="195"/>
      <c r="C51" s="208"/>
      <c r="D51" s="209"/>
      <c r="E51" s="419" t="s">
        <v>812</v>
      </c>
      <c r="F51" s="420"/>
      <c r="G51" s="420"/>
      <c r="H51" s="395"/>
      <c r="J51" s="195"/>
      <c r="K51" s="215"/>
      <c r="L51" s="216" t="s">
        <v>675</v>
      </c>
      <c r="M51" s="381"/>
      <c r="N51" s="381"/>
      <c r="O51" s="381"/>
      <c r="P51" s="372"/>
      <c r="R51" s="463">
        <v>655000</v>
      </c>
      <c r="S51" s="465" t="s">
        <v>77</v>
      </c>
      <c r="T51" s="28" t="s">
        <v>79</v>
      </c>
      <c r="AA51" s="463">
        <v>663000</v>
      </c>
      <c r="AB51" s="465" t="s">
        <v>101</v>
      </c>
      <c r="AC51" s="28" t="s">
        <v>103</v>
      </c>
    </row>
    <row r="52" spans="2:33" s="41" customFormat="1" ht="9.9499999999999993" customHeight="1">
      <c r="B52" s="195"/>
      <c r="C52" s="208"/>
      <c r="D52" s="210"/>
      <c r="E52" s="422" t="s">
        <v>1588</v>
      </c>
      <c r="F52" s="423"/>
      <c r="G52" s="423"/>
      <c r="H52" s="396"/>
      <c r="J52" s="195"/>
      <c r="K52" s="215"/>
      <c r="L52" s="216" t="s">
        <v>676</v>
      </c>
      <c r="M52" s="383"/>
      <c r="N52" s="383"/>
      <c r="O52" s="383"/>
      <c r="P52" s="374"/>
      <c r="R52" s="463">
        <v>656000</v>
      </c>
      <c r="S52" s="465" t="s">
        <v>80</v>
      </c>
      <c r="T52" s="28" t="s">
        <v>82</v>
      </c>
      <c r="AA52" s="463">
        <v>680000</v>
      </c>
      <c r="AB52" s="465" t="s">
        <v>104</v>
      </c>
      <c r="AC52" s="28" t="s">
        <v>106</v>
      </c>
    </row>
    <row r="53" spans="2:33" s="41" customFormat="1" ht="9.9499999999999993" customHeight="1">
      <c r="B53" s="195"/>
      <c r="C53" s="208"/>
      <c r="D53" s="509" t="s">
        <v>665</v>
      </c>
      <c r="E53" s="418"/>
      <c r="F53" s="418"/>
      <c r="G53" s="418"/>
      <c r="H53" s="394"/>
      <c r="J53" s="195"/>
      <c r="K53" s="215"/>
      <c r="L53" s="216" t="s">
        <v>677</v>
      </c>
      <c r="M53" s="383"/>
      <c r="N53" s="383"/>
      <c r="O53" s="383"/>
      <c r="P53" s="374"/>
      <c r="R53" s="463">
        <v>657000</v>
      </c>
      <c r="S53" s="465" t="s">
        <v>83</v>
      </c>
      <c r="T53" s="28" t="s">
        <v>85</v>
      </c>
      <c r="AA53" s="463">
        <v>699999</v>
      </c>
      <c r="AB53" s="465"/>
      <c r="AC53" s="28" t="s">
        <v>108</v>
      </c>
    </row>
    <row r="54" spans="2:33" s="41" customFormat="1" ht="9.9499999999999993" customHeight="1">
      <c r="B54" s="195"/>
      <c r="C54" s="208"/>
      <c r="D54" s="209"/>
      <c r="E54" s="419" t="s">
        <v>814</v>
      </c>
      <c r="F54" s="420"/>
      <c r="G54" s="420"/>
      <c r="H54" s="395"/>
      <c r="J54" s="195"/>
      <c r="K54" s="215"/>
      <c r="L54" s="216" t="s">
        <v>678</v>
      </c>
      <c r="M54" s="383"/>
      <c r="N54" s="383"/>
      <c r="O54" s="383"/>
      <c r="P54" s="374"/>
      <c r="R54" s="463">
        <v>658000</v>
      </c>
      <c r="S54" s="465" t="s">
        <v>86</v>
      </c>
      <c r="T54" s="28" t="s">
        <v>88</v>
      </c>
      <c r="AA54" s="463">
        <v>700000</v>
      </c>
      <c r="AB54" s="465" t="s">
        <v>109</v>
      </c>
      <c r="AC54" s="28" t="s">
        <v>111</v>
      </c>
    </row>
    <row r="55" spans="2:33" s="41" customFormat="1" ht="9.9499999999999993" customHeight="1">
      <c r="B55" s="195"/>
      <c r="C55" s="208"/>
      <c r="D55" s="209"/>
      <c r="E55" s="421" t="s">
        <v>815</v>
      </c>
      <c r="F55" s="412"/>
      <c r="G55" s="412"/>
      <c r="H55" s="199"/>
      <c r="J55" s="195"/>
      <c r="K55" s="215"/>
      <c r="L55" s="216" t="s">
        <v>679</v>
      </c>
      <c r="M55" s="383"/>
      <c r="N55" s="383"/>
      <c r="O55" s="383"/>
      <c r="P55" s="374"/>
      <c r="R55" s="463">
        <v>659000</v>
      </c>
      <c r="S55" s="465" t="s">
        <v>89</v>
      </c>
      <c r="T55" s="28" t="s">
        <v>91</v>
      </c>
      <c r="AA55" s="463">
        <v>800000</v>
      </c>
      <c r="AB55" s="465"/>
      <c r="AC55" s="28" t="s">
        <v>113</v>
      </c>
    </row>
    <row r="56" spans="2:33" s="41" customFormat="1" ht="9.9499999999999993" customHeight="1">
      <c r="B56" s="195"/>
      <c r="C56" s="208"/>
      <c r="D56" s="210"/>
      <c r="E56" s="422" t="s">
        <v>816</v>
      </c>
      <c r="F56" s="423"/>
      <c r="G56" s="423"/>
      <c r="H56" s="396"/>
      <c r="J56" s="195"/>
      <c r="K56" s="215"/>
      <c r="L56" s="216" t="s">
        <v>680</v>
      </c>
      <c r="M56" s="381"/>
      <c r="N56" s="381"/>
      <c r="O56" s="381"/>
      <c r="P56" s="372"/>
      <c r="R56" s="463">
        <v>660000</v>
      </c>
      <c r="S56" s="465" t="s">
        <v>92</v>
      </c>
      <c r="T56" s="28" t="s">
        <v>94</v>
      </c>
      <c r="AA56" s="463">
        <v>810000</v>
      </c>
      <c r="AB56" s="465"/>
      <c r="AC56" s="28" t="s">
        <v>115</v>
      </c>
    </row>
    <row r="57" spans="2:33" s="41" customFormat="1" ht="9.9499999999999993" customHeight="1">
      <c r="B57" s="195"/>
      <c r="C57" s="208"/>
      <c r="D57" s="510" t="s">
        <v>666</v>
      </c>
      <c r="E57" s="418"/>
      <c r="F57" s="418"/>
      <c r="G57" s="418"/>
      <c r="H57" s="394"/>
      <c r="J57" s="195"/>
      <c r="K57" s="215"/>
      <c r="L57" s="216" t="s">
        <v>681</v>
      </c>
      <c r="M57" s="381"/>
      <c r="N57" s="381"/>
      <c r="O57" s="381"/>
      <c r="P57" s="372"/>
      <c r="R57" s="463">
        <v>661000</v>
      </c>
      <c r="S57" s="465" t="s">
        <v>95</v>
      </c>
      <c r="T57" s="28" t="s">
        <v>97</v>
      </c>
      <c r="AA57" s="463">
        <v>811000</v>
      </c>
      <c r="AB57" s="465"/>
      <c r="AC57" s="28" t="s">
        <v>117</v>
      </c>
    </row>
    <row r="58" spans="2:33" s="41" customFormat="1" ht="9.9499999999999993" customHeight="1">
      <c r="B58" s="195"/>
      <c r="C58" s="208"/>
      <c r="D58" s="511" t="s">
        <v>667</v>
      </c>
      <c r="E58" s="418"/>
      <c r="F58" s="418"/>
      <c r="G58" s="418"/>
      <c r="H58" s="394"/>
      <c r="J58" s="195"/>
      <c r="K58" s="215"/>
      <c r="L58" s="216" t="s">
        <v>682</v>
      </c>
      <c r="M58" s="381"/>
      <c r="N58" s="381"/>
      <c r="O58" s="381"/>
      <c r="P58" s="372"/>
      <c r="R58" s="463">
        <v>662000</v>
      </c>
      <c r="S58" s="465" t="s">
        <v>98</v>
      </c>
      <c r="T58" s="28" t="s">
        <v>100</v>
      </c>
      <c r="V58" s="62"/>
      <c r="W58" s="62"/>
      <c r="X58" s="62"/>
      <c r="AA58" s="464">
        <v>950000</v>
      </c>
      <c r="AB58" s="466" t="s">
        <v>118</v>
      </c>
      <c r="AC58" s="15" t="s">
        <v>119</v>
      </c>
    </row>
    <row r="59" spans="2:33" s="41" customFormat="1" ht="9.9499999999999993" customHeight="1">
      <c r="B59" s="195"/>
      <c r="C59" s="208"/>
      <c r="D59" s="209"/>
      <c r="E59" s="419" t="s">
        <v>817</v>
      </c>
      <c r="F59" s="420"/>
      <c r="G59" s="420"/>
      <c r="H59" s="395"/>
      <c r="J59" s="195"/>
      <c r="K59" s="215"/>
      <c r="L59" s="216" t="s">
        <v>683</v>
      </c>
      <c r="M59" s="381"/>
      <c r="N59" s="381"/>
      <c r="O59" s="381"/>
      <c r="P59" s="372"/>
      <c r="R59" s="463">
        <v>663000</v>
      </c>
      <c r="S59" s="465" t="s">
        <v>101</v>
      </c>
      <c r="T59" s="28" t="s">
        <v>103</v>
      </c>
      <c r="AA59" s="464">
        <v>951000</v>
      </c>
      <c r="AB59" s="466"/>
      <c r="AC59" s="15" t="s">
        <v>120</v>
      </c>
    </row>
    <row r="60" spans="2:33" s="41" customFormat="1" ht="9.9499999999999993" customHeight="1">
      <c r="B60" s="195"/>
      <c r="C60" s="208"/>
      <c r="D60" s="209"/>
      <c r="E60" s="421" t="s">
        <v>818</v>
      </c>
      <c r="F60" s="412"/>
      <c r="G60" s="412"/>
      <c r="H60" s="199"/>
      <c r="J60" s="195"/>
      <c r="K60" s="215"/>
      <c r="L60" s="216" t="s">
        <v>684</v>
      </c>
      <c r="M60" s="381"/>
      <c r="N60" s="381"/>
      <c r="O60" s="381"/>
      <c r="P60" s="372"/>
      <c r="R60" s="463">
        <v>680000</v>
      </c>
      <c r="S60" s="465" t="s">
        <v>104</v>
      </c>
      <c r="T60" s="28" t="s">
        <v>106</v>
      </c>
      <c r="AA60" s="464">
        <v>952000</v>
      </c>
      <c r="AB60" s="466"/>
      <c r="AC60" s="23" t="s">
        <v>122</v>
      </c>
    </row>
    <row r="61" spans="2:33" s="41" customFormat="1" ht="9.9499999999999993" customHeight="1">
      <c r="B61" s="195"/>
      <c r="C61" s="208"/>
      <c r="D61" s="210"/>
      <c r="E61" s="422" t="s">
        <v>819</v>
      </c>
      <c r="F61" s="423"/>
      <c r="G61" s="423"/>
      <c r="H61" s="396"/>
      <c r="J61" s="195"/>
      <c r="K61" s="217"/>
      <c r="L61" s="216" t="s">
        <v>685</v>
      </c>
      <c r="M61" s="383"/>
      <c r="N61" s="383"/>
      <c r="O61" s="383"/>
      <c r="P61" s="374"/>
      <c r="R61" s="463">
        <v>699999</v>
      </c>
      <c r="S61" s="465"/>
      <c r="T61" s="28" t="s">
        <v>108</v>
      </c>
    </row>
    <row r="62" spans="2:33" s="41" customFormat="1" ht="9.9499999999999993" customHeight="1">
      <c r="B62" s="195"/>
      <c r="C62" s="208"/>
      <c r="D62" s="509" t="s">
        <v>668</v>
      </c>
      <c r="E62" s="418"/>
      <c r="F62" s="418"/>
      <c r="G62" s="418"/>
      <c r="H62" s="394"/>
      <c r="J62" s="195"/>
      <c r="K62" s="218" t="s">
        <v>686</v>
      </c>
      <c r="L62" s="219"/>
      <c r="M62" s="428"/>
      <c r="N62" s="429"/>
      <c r="O62" s="429"/>
      <c r="P62" s="220"/>
      <c r="R62" s="463">
        <v>800000</v>
      </c>
      <c r="S62" s="465"/>
      <c r="T62" s="28" t="s">
        <v>113</v>
      </c>
    </row>
    <row r="63" spans="2:33" s="41" customFormat="1" ht="9.9499999999999993" customHeight="1">
      <c r="B63" s="195"/>
      <c r="C63" s="208"/>
      <c r="D63" s="209"/>
      <c r="E63" s="419" t="s">
        <v>820</v>
      </c>
      <c r="F63" s="420"/>
      <c r="G63" s="420"/>
      <c r="H63" s="395"/>
      <c r="J63" s="195"/>
      <c r="K63" s="224"/>
      <c r="L63" s="539" t="s">
        <v>687</v>
      </c>
      <c r="M63" s="382"/>
      <c r="N63" s="382"/>
      <c r="O63" s="382"/>
      <c r="P63" s="373"/>
      <c r="R63" s="463">
        <v>810000</v>
      </c>
      <c r="S63" s="465"/>
      <c r="T63" s="28" t="s">
        <v>115</v>
      </c>
    </row>
    <row r="64" spans="2:33" s="41" customFormat="1" ht="9.9499999999999993" customHeight="1">
      <c r="B64" s="195"/>
      <c r="C64" s="208"/>
      <c r="D64" s="209"/>
      <c r="E64" s="421" t="s">
        <v>821</v>
      </c>
      <c r="F64" s="412"/>
      <c r="G64" s="412"/>
      <c r="H64" s="199"/>
      <c r="J64" s="195"/>
      <c r="K64" s="224"/>
      <c r="L64" s="539" t="s">
        <v>688</v>
      </c>
      <c r="M64" s="382"/>
      <c r="N64" s="382"/>
      <c r="O64" s="382"/>
      <c r="P64" s="373"/>
      <c r="R64" s="1402" t="s">
        <v>1183</v>
      </c>
      <c r="S64" s="1403"/>
      <c r="T64" s="1403"/>
      <c r="U64" s="1403"/>
      <c r="V64" s="1403"/>
      <c r="W64" s="1403"/>
      <c r="X64" s="1403"/>
    </row>
    <row r="65" spans="2:34" s="41" customFormat="1" ht="9.9499999999999993" customHeight="1">
      <c r="B65" s="195"/>
      <c r="C65" s="208"/>
      <c r="D65" s="209"/>
      <c r="E65" s="421" t="s">
        <v>822</v>
      </c>
      <c r="F65" s="412"/>
      <c r="G65" s="412"/>
      <c r="H65" s="199"/>
      <c r="J65" s="195"/>
      <c r="K65" s="224"/>
      <c r="L65" s="539" t="s">
        <v>689</v>
      </c>
      <c r="M65" s="382"/>
      <c r="N65" s="382"/>
      <c r="O65" s="382"/>
      <c r="P65" s="373"/>
      <c r="R65" s="1403"/>
      <c r="S65" s="1403"/>
      <c r="T65" s="1403"/>
      <c r="U65" s="1403"/>
      <c r="V65" s="1403"/>
      <c r="W65" s="1403"/>
      <c r="X65" s="1403"/>
    </row>
    <row r="66" spans="2:34" s="41" customFormat="1" ht="9.9499999999999993" customHeight="1">
      <c r="B66" s="195"/>
      <c r="C66" s="208"/>
      <c r="D66" s="209"/>
      <c r="E66" s="421" t="s">
        <v>823</v>
      </c>
      <c r="F66" s="412"/>
      <c r="G66" s="412"/>
      <c r="H66" s="199"/>
      <c r="J66" s="195"/>
      <c r="K66" s="224"/>
      <c r="L66" s="202" t="s">
        <v>690</v>
      </c>
      <c r="M66" s="385"/>
      <c r="N66" s="385"/>
      <c r="O66" s="385"/>
      <c r="P66" s="376"/>
      <c r="R66" s="1403"/>
      <c r="S66" s="1403"/>
      <c r="T66" s="1403"/>
      <c r="U66" s="1403"/>
      <c r="V66" s="1403"/>
      <c r="W66" s="1403"/>
      <c r="X66" s="1403"/>
    </row>
    <row r="67" spans="2:34" s="41" customFormat="1" ht="9.9499999999999993" customHeight="1" thickBot="1">
      <c r="B67" s="195"/>
      <c r="C67" s="208"/>
      <c r="D67" s="209"/>
      <c r="E67" s="421" t="s">
        <v>824</v>
      </c>
      <c r="F67" s="412"/>
      <c r="G67" s="412"/>
      <c r="H67" s="199"/>
      <c r="J67" s="195"/>
      <c r="K67" s="525" t="s">
        <v>691</v>
      </c>
      <c r="L67" s="228"/>
      <c r="M67" s="437"/>
      <c r="N67" s="438"/>
      <c r="O67" s="438"/>
      <c r="P67" s="229"/>
      <c r="R67" s="463">
        <v>700000</v>
      </c>
      <c r="S67" s="465" t="s">
        <v>109</v>
      </c>
      <c r="T67" s="28" t="s">
        <v>111</v>
      </c>
    </row>
    <row r="68" spans="2:34" s="41" customFormat="1" ht="9.9499999999999993" customHeight="1">
      <c r="B68" s="195"/>
      <c r="C68" s="208"/>
      <c r="D68" s="209"/>
      <c r="E68" s="421" t="s">
        <v>825</v>
      </c>
      <c r="F68" s="412"/>
      <c r="G68" s="412"/>
      <c r="H68" s="199"/>
      <c r="J68" s="232" t="s">
        <v>692</v>
      </c>
      <c r="K68" s="233"/>
      <c r="L68" s="233"/>
      <c r="M68" s="440"/>
      <c r="N68" s="441"/>
      <c r="O68" s="441"/>
      <c r="P68" s="306"/>
      <c r="R68" s="464">
        <v>950000</v>
      </c>
      <c r="S68" s="466" t="s">
        <v>118</v>
      </c>
      <c r="T68" s="15" t="s">
        <v>119</v>
      </c>
      <c r="AH68" s="62"/>
    </row>
    <row r="69" spans="2:34" s="41" customFormat="1" ht="9.9499999999999993" customHeight="1">
      <c r="B69" s="195"/>
      <c r="C69" s="208"/>
      <c r="D69" s="209"/>
      <c r="E69" s="421" t="s">
        <v>826</v>
      </c>
      <c r="F69" s="412"/>
      <c r="G69" s="412"/>
      <c r="H69" s="199"/>
      <c r="J69" s="236"/>
      <c r="K69" s="99" t="s">
        <v>693</v>
      </c>
      <c r="L69" s="102"/>
      <c r="M69" s="442"/>
      <c r="N69" s="442"/>
      <c r="O69" s="442"/>
      <c r="P69" s="298"/>
      <c r="R69" s="464">
        <v>951000</v>
      </c>
      <c r="S69" s="466"/>
      <c r="T69" s="15" t="s">
        <v>120</v>
      </c>
    </row>
    <row r="70" spans="2:34" s="41" customFormat="1" ht="9.9499999999999993" customHeight="1">
      <c r="B70" s="195"/>
      <c r="C70" s="208"/>
      <c r="D70" s="210"/>
      <c r="E70" s="422" t="s">
        <v>827</v>
      </c>
      <c r="F70" s="423"/>
      <c r="G70" s="423"/>
      <c r="H70" s="396"/>
      <c r="J70" s="236"/>
      <c r="K70" s="238"/>
      <c r="L70" s="303" t="s">
        <v>929</v>
      </c>
      <c r="M70" s="181"/>
      <c r="N70" s="181"/>
      <c r="O70" s="181"/>
      <c r="P70" s="366"/>
      <c r="R70" s="1402" t="s">
        <v>1184</v>
      </c>
      <c r="S70" s="1403"/>
      <c r="T70" s="1403"/>
      <c r="U70" s="1403"/>
      <c r="V70" s="1403"/>
      <c r="W70" s="1403"/>
      <c r="X70" s="1403"/>
    </row>
    <row r="71" spans="2:34" s="41" customFormat="1" ht="9.9499999999999993" customHeight="1">
      <c r="B71" s="195"/>
      <c r="C71" s="208"/>
      <c r="D71" s="510" t="s">
        <v>669</v>
      </c>
      <c r="E71" s="418"/>
      <c r="F71" s="418"/>
      <c r="G71" s="418"/>
      <c r="H71" s="394"/>
      <c r="J71" s="236"/>
      <c r="K71" s="238"/>
      <c r="L71" s="294" t="s">
        <v>930</v>
      </c>
      <c r="M71" s="180"/>
      <c r="N71" s="180"/>
      <c r="O71" s="180"/>
      <c r="P71" s="367"/>
      <c r="R71" s="1403"/>
      <c r="S71" s="1403"/>
      <c r="T71" s="1403"/>
      <c r="U71" s="1403"/>
      <c r="V71" s="1403"/>
      <c r="W71" s="1403"/>
      <c r="X71" s="1403"/>
    </row>
    <row r="72" spans="2:34" s="41" customFormat="1" ht="9.9499999999999993" customHeight="1">
      <c r="B72" s="195"/>
      <c r="C72" s="212"/>
      <c r="D72" s="511" t="s">
        <v>828</v>
      </c>
      <c r="E72" s="425"/>
      <c r="F72" s="425"/>
      <c r="G72" s="425"/>
      <c r="H72" s="398"/>
      <c r="J72" s="236"/>
      <c r="K72" s="238"/>
      <c r="L72" s="294" t="s">
        <v>856</v>
      </c>
      <c r="M72" s="381"/>
      <c r="N72" s="381"/>
      <c r="O72" s="381"/>
      <c r="P72" s="372"/>
      <c r="R72" s="1403"/>
      <c r="S72" s="1403"/>
      <c r="T72" s="1403"/>
      <c r="U72" s="1403"/>
      <c r="V72" s="1403"/>
      <c r="W72" s="1403"/>
      <c r="X72" s="1403"/>
    </row>
    <row r="73" spans="2:34" s="41" customFormat="1" ht="9.9499999999999993" customHeight="1">
      <c r="B73" s="195"/>
      <c r="C73" s="213" t="s">
        <v>670</v>
      </c>
      <c r="D73" s="214"/>
      <c r="E73" s="426"/>
      <c r="F73" s="427"/>
      <c r="G73" s="427"/>
      <c r="H73" s="399"/>
      <c r="J73" s="236"/>
      <c r="K73" s="240"/>
      <c r="L73" s="304" t="s">
        <v>857</v>
      </c>
      <c r="M73" s="386"/>
      <c r="N73" s="386"/>
      <c r="O73" s="386"/>
      <c r="P73" s="368"/>
      <c r="R73" s="1403"/>
      <c r="S73" s="1403"/>
      <c r="T73" s="1403"/>
      <c r="U73" s="1403"/>
      <c r="V73" s="1403"/>
      <c r="W73" s="1403"/>
      <c r="X73" s="1403"/>
    </row>
    <row r="74" spans="2:34" s="41" customFormat="1" ht="9.9499999999999993" customHeight="1">
      <c r="B74" s="195"/>
      <c r="C74" s="215"/>
      <c r="D74" s="198" t="s">
        <v>671</v>
      </c>
      <c r="E74" s="412"/>
      <c r="F74" s="412"/>
      <c r="G74" s="412"/>
      <c r="H74" s="199"/>
      <c r="J74" s="236"/>
      <c r="K74" s="241" t="s">
        <v>694</v>
      </c>
      <c r="L74" s="305"/>
      <c r="M74" s="446"/>
      <c r="N74" s="446"/>
      <c r="O74" s="446"/>
      <c r="P74" s="302"/>
      <c r="R74" s="1403"/>
      <c r="S74" s="1403"/>
      <c r="T74" s="1403"/>
      <c r="U74" s="1403"/>
      <c r="V74" s="1403"/>
      <c r="W74" s="1403"/>
      <c r="X74" s="1403"/>
    </row>
    <row r="75" spans="2:34" s="41" customFormat="1" ht="9.9499999999999993" customHeight="1">
      <c r="B75" s="195"/>
      <c r="C75" s="215"/>
      <c r="D75" s="216" t="s">
        <v>672</v>
      </c>
      <c r="E75" s="412"/>
      <c r="F75" s="412"/>
      <c r="G75" s="412"/>
      <c r="H75" s="199"/>
      <c r="J75" s="236"/>
      <c r="K75" s="243"/>
      <c r="L75" s="303" t="s">
        <v>931</v>
      </c>
      <c r="M75" s="181"/>
      <c r="N75" s="181"/>
      <c r="O75" s="181"/>
      <c r="P75" s="366"/>
      <c r="R75" s="1403"/>
      <c r="S75" s="1403"/>
      <c r="T75" s="1403"/>
      <c r="U75" s="1403"/>
      <c r="V75" s="1403"/>
      <c r="W75" s="1403"/>
      <c r="X75" s="1403"/>
    </row>
    <row r="76" spans="2:34" s="41" customFormat="1" ht="9.9499999999999993" customHeight="1">
      <c r="B76" s="195"/>
      <c r="C76" s="215"/>
      <c r="D76" s="216" t="s">
        <v>673</v>
      </c>
      <c r="E76" s="412"/>
      <c r="F76" s="412"/>
      <c r="G76" s="412"/>
      <c r="H76" s="199"/>
      <c r="J76" s="236"/>
      <c r="K76" s="244"/>
      <c r="L76" s="304" t="s">
        <v>932</v>
      </c>
      <c r="M76" s="387"/>
      <c r="N76" s="387"/>
      <c r="O76" s="387"/>
      <c r="P76" s="377"/>
      <c r="R76" s="1403"/>
      <c r="S76" s="1403"/>
      <c r="T76" s="1403"/>
      <c r="U76" s="1403"/>
      <c r="V76" s="1403"/>
      <c r="W76" s="1403"/>
      <c r="X76" s="1403"/>
    </row>
    <row r="77" spans="2:34" s="41" customFormat="1" ht="9.9499999999999993" customHeight="1">
      <c r="B77" s="195"/>
      <c r="C77" s="215"/>
      <c r="D77" s="216" t="s">
        <v>674</v>
      </c>
      <c r="E77" s="412"/>
      <c r="F77" s="412"/>
      <c r="G77" s="412"/>
      <c r="H77" s="199"/>
      <c r="J77" s="236"/>
      <c r="K77" s="245" t="s">
        <v>695</v>
      </c>
      <c r="L77" s="531"/>
      <c r="M77" s="531"/>
      <c r="N77" s="531"/>
      <c r="O77" s="531"/>
      <c r="P77" s="526"/>
      <c r="R77" s="1403"/>
      <c r="S77" s="1403"/>
      <c r="T77" s="1403"/>
      <c r="U77" s="1403"/>
      <c r="V77" s="1403"/>
      <c r="W77" s="1403"/>
      <c r="X77" s="1403"/>
    </row>
    <row r="78" spans="2:34" s="41" customFormat="1" ht="9.9499999999999993" customHeight="1">
      <c r="B78" s="195"/>
      <c r="C78" s="215"/>
      <c r="D78" s="216" t="s">
        <v>675</v>
      </c>
      <c r="E78" s="412"/>
      <c r="F78" s="412"/>
      <c r="G78" s="412"/>
      <c r="H78" s="199"/>
      <c r="J78" s="236"/>
      <c r="K78" s="247" t="s">
        <v>696</v>
      </c>
      <c r="L78" s="532"/>
      <c r="M78" s="532"/>
      <c r="N78" s="532"/>
      <c r="O78" s="532"/>
      <c r="P78" s="527"/>
      <c r="R78" s="1403"/>
      <c r="S78" s="1403"/>
      <c r="T78" s="1403"/>
      <c r="U78" s="1403"/>
      <c r="V78" s="1403"/>
      <c r="W78" s="1403"/>
      <c r="X78" s="1403"/>
    </row>
    <row r="79" spans="2:34" s="41" customFormat="1" ht="9.9499999999999993" customHeight="1" thickBot="1">
      <c r="B79" s="195"/>
      <c r="C79" s="215"/>
      <c r="D79" s="216" t="s">
        <v>676</v>
      </c>
      <c r="E79" s="412"/>
      <c r="F79" s="412"/>
      <c r="G79" s="412"/>
      <c r="H79" s="199"/>
      <c r="J79" s="249"/>
      <c r="K79" s="250" t="s">
        <v>933</v>
      </c>
      <c r="L79" s="533"/>
      <c r="M79" s="533"/>
      <c r="N79" s="533"/>
      <c r="O79" s="533"/>
      <c r="P79" s="528"/>
      <c r="R79" s="1403"/>
      <c r="S79" s="1403"/>
      <c r="T79" s="1403"/>
      <c r="U79" s="1403"/>
      <c r="V79" s="1403"/>
      <c r="W79" s="1403"/>
      <c r="X79" s="1403"/>
    </row>
    <row r="80" spans="2:34" s="41" customFormat="1" ht="9.9499999999999993" customHeight="1">
      <c r="B80" s="195"/>
      <c r="C80" s="215"/>
      <c r="D80" s="216" t="s">
        <v>677</v>
      </c>
      <c r="E80" s="412"/>
      <c r="F80" s="412"/>
      <c r="G80" s="412"/>
      <c r="H80" s="199"/>
      <c r="J80" s="252" t="s">
        <v>697</v>
      </c>
      <c r="K80" s="253"/>
      <c r="L80" s="534"/>
      <c r="M80" s="450"/>
      <c r="N80" s="450"/>
      <c r="O80" s="450"/>
      <c r="P80" s="284"/>
      <c r="R80" s="464">
        <v>952000</v>
      </c>
      <c r="S80" s="466"/>
      <c r="T80" s="23" t="s">
        <v>122</v>
      </c>
    </row>
    <row r="81" spans="1:34" s="41" customFormat="1" ht="9.9499999999999993" customHeight="1">
      <c r="B81" s="195"/>
      <c r="C81" s="215"/>
      <c r="D81" s="216" t="s">
        <v>678</v>
      </c>
      <c r="E81" s="412"/>
      <c r="F81" s="412"/>
      <c r="G81" s="412"/>
      <c r="H81" s="199"/>
      <c r="J81" s="255"/>
      <c r="K81" s="256" t="s">
        <v>758</v>
      </c>
      <c r="L81" s="535"/>
      <c r="M81" s="388"/>
      <c r="N81" s="388"/>
      <c r="O81" s="388"/>
      <c r="P81" s="370"/>
      <c r="R81" s="1402" t="s">
        <v>1185</v>
      </c>
      <c r="S81" s="1403"/>
      <c r="T81" s="1403"/>
      <c r="U81" s="1403"/>
      <c r="V81" s="1403"/>
      <c r="W81" s="1403"/>
      <c r="X81" s="1403"/>
    </row>
    <row r="82" spans="1:34" s="41" customFormat="1" ht="9.9499999999999993" customHeight="1">
      <c r="B82" s="195"/>
      <c r="C82" s="215"/>
      <c r="D82" s="216" t="s">
        <v>679</v>
      </c>
      <c r="E82" s="412"/>
      <c r="F82" s="412"/>
      <c r="G82" s="412"/>
      <c r="H82" s="199"/>
      <c r="J82" s="255"/>
      <c r="K82" s="257" t="s">
        <v>698</v>
      </c>
      <c r="L82" s="530"/>
      <c r="M82" s="180"/>
      <c r="N82" s="180"/>
      <c r="O82" s="180"/>
      <c r="P82" s="367"/>
      <c r="R82" s="1403"/>
      <c r="S82" s="1403"/>
      <c r="T82" s="1403"/>
      <c r="U82" s="1403"/>
      <c r="V82" s="1403"/>
      <c r="W82" s="1403"/>
      <c r="X82" s="1403"/>
    </row>
    <row r="83" spans="1:34" s="41" customFormat="1" ht="9.9499999999999993" customHeight="1" thickBot="1">
      <c r="B83" s="195"/>
      <c r="C83" s="215"/>
      <c r="D83" s="216" t="s">
        <v>680</v>
      </c>
      <c r="E83" s="412"/>
      <c r="F83" s="412"/>
      <c r="G83" s="412"/>
      <c r="H83" s="199"/>
      <c r="J83" s="255"/>
      <c r="K83" s="529" t="s">
        <v>699</v>
      </c>
      <c r="L83" s="536"/>
      <c r="M83" s="389"/>
      <c r="N83" s="389"/>
      <c r="O83" s="389"/>
      <c r="P83" s="371"/>
      <c r="R83" s="1403"/>
      <c r="S83" s="1403"/>
      <c r="T83" s="1403"/>
      <c r="U83" s="1403"/>
      <c r="V83" s="1403"/>
      <c r="W83" s="1403"/>
      <c r="X83" s="1403"/>
      <c r="AE83" s="62"/>
      <c r="AF83" s="62"/>
      <c r="AG83" s="62"/>
    </row>
    <row r="84" spans="1:34" s="41" customFormat="1" ht="9.9499999999999993" customHeight="1">
      <c r="B84" s="195"/>
      <c r="C84" s="215"/>
      <c r="D84" s="216" t="s">
        <v>681</v>
      </c>
      <c r="E84" s="412"/>
      <c r="F84" s="412"/>
      <c r="G84" s="412"/>
      <c r="H84" s="199"/>
      <c r="J84" s="260" t="s">
        <v>934</v>
      </c>
      <c r="K84" s="261"/>
      <c r="L84" s="296"/>
      <c r="M84" s="454"/>
      <c r="N84" s="455"/>
      <c r="O84" s="455"/>
      <c r="P84" s="405"/>
      <c r="R84" s="1403"/>
      <c r="S84" s="1403"/>
      <c r="T84" s="1403"/>
      <c r="U84" s="1403"/>
      <c r="V84" s="1403"/>
      <c r="W84" s="1403"/>
      <c r="X84" s="1403"/>
    </row>
    <row r="85" spans="1:34" s="41" customFormat="1" ht="9.9499999999999993" customHeight="1">
      <c r="B85" s="195"/>
      <c r="C85" s="215"/>
      <c r="D85" s="216" t="s">
        <v>682</v>
      </c>
      <c r="E85" s="412"/>
      <c r="F85" s="412"/>
      <c r="G85" s="412"/>
      <c r="H85" s="199"/>
      <c r="J85" s="263"/>
      <c r="K85" s="264" t="s">
        <v>700</v>
      </c>
      <c r="L85" s="265"/>
      <c r="M85" s="265"/>
      <c r="N85" s="265"/>
      <c r="O85" s="265"/>
      <c r="P85" s="538"/>
      <c r="R85" s="1403"/>
      <c r="S85" s="1403"/>
      <c r="T85" s="1403"/>
      <c r="U85" s="1403"/>
      <c r="V85" s="1403"/>
      <c r="W85" s="1403"/>
      <c r="X85" s="1403"/>
      <c r="AH85" s="62"/>
    </row>
    <row r="86" spans="1:34" s="41" customFormat="1" ht="9.9499999999999993" customHeight="1">
      <c r="B86" s="195"/>
      <c r="C86" s="215"/>
      <c r="D86" s="216" t="s">
        <v>683</v>
      </c>
      <c r="E86" s="412"/>
      <c r="F86" s="412"/>
      <c r="G86" s="412"/>
      <c r="H86" s="199"/>
      <c r="J86" s="263"/>
      <c r="K86" s="224"/>
      <c r="L86" s="268" t="s">
        <v>701</v>
      </c>
      <c r="M86" s="378"/>
      <c r="N86" s="378"/>
      <c r="O86" s="378"/>
      <c r="P86" s="370"/>
      <c r="R86" s="1403"/>
      <c r="S86" s="1403"/>
      <c r="T86" s="1403"/>
      <c r="U86" s="1403"/>
      <c r="V86" s="1403"/>
      <c r="W86" s="1403"/>
      <c r="X86" s="1403"/>
    </row>
    <row r="87" spans="1:34" s="41" customFormat="1" ht="9.9499999999999993" customHeight="1">
      <c r="B87" s="195"/>
      <c r="C87" s="215"/>
      <c r="D87" s="216" t="s">
        <v>684</v>
      </c>
      <c r="E87" s="412"/>
      <c r="F87" s="412"/>
      <c r="G87" s="412"/>
      <c r="H87" s="199"/>
      <c r="J87" s="263"/>
      <c r="K87" s="269"/>
      <c r="L87" s="297" t="s">
        <v>702</v>
      </c>
      <c r="M87" s="390"/>
      <c r="N87" s="390"/>
      <c r="O87" s="390"/>
      <c r="P87" s="379"/>
      <c r="R87" s="1403"/>
      <c r="S87" s="1403"/>
      <c r="T87" s="1403"/>
      <c r="U87" s="1403"/>
      <c r="V87" s="1403"/>
      <c r="W87" s="1403"/>
      <c r="X87" s="1403"/>
      <c r="AB87" s="75"/>
      <c r="AC87" s="75"/>
      <c r="AD87" s="75"/>
      <c r="AE87" s="75"/>
      <c r="AF87" s="75"/>
      <c r="AG87" s="75"/>
    </row>
    <row r="88" spans="1:34" s="41" customFormat="1" ht="9.9499999999999993" customHeight="1">
      <c r="B88" s="195"/>
      <c r="C88" s="217"/>
      <c r="D88" s="216" t="s">
        <v>685</v>
      </c>
      <c r="E88" s="412"/>
      <c r="F88" s="412"/>
      <c r="G88" s="412"/>
      <c r="H88" s="199"/>
      <c r="J88" s="263"/>
      <c r="K88" s="271" t="s">
        <v>703</v>
      </c>
      <c r="L88" s="459"/>
      <c r="M88" s="391"/>
      <c r="N88" s="391"/>
      <c r="O88" s="391"/>
      <c r="P88" s="64"/>
      <c r="R88" s="1403"/>
      <c r="S88" s="1403"/>
      <c r="T88" s="1403"/>
      <c r="U88" s="1403"/>
      <c r="V88" s="1403"/>
      <c r="W88" s="1403"/>
      <c r="X88" s="1403"/>
    </row>
    <row r="89" spans="1:34" s="41" customFormat="1" ht="9.9499999999999993" customHeight="1" thickBot="1">
      <c r="B89" s="195"/>
      <c r="C89" s="218" t="s">
        <v>686</v>
      </c>
      <c r="D89" s="219"/>
      <c r="E89" s="428"/>
      <c r="F89" s="429"/>
      <c r="G89" s="429"/>
      <c r="H89" s="220"/>
      <c r="J89" s="263"/>
      <c r="K89" s="1404" t="s">
        <v>935</v>
      </c>
      <c r="L89" s="1405"/>
      <c r="M89" s="392"/>
      <c r="N89" s="392"/>
      <c r="O89" s="392"/>
      <c r="P89" s="71"/>
      <c r="R89" s="1403"/>
      <c r="S89" s="1403"/>
      <c r="T89" s="1403"/>
      <c r="U89" s="1403"/>
      <c r="V89" s="1403"/>
      <c r="W89" s="1403"/>
      <c r="X89" s="1403"/>
    </row>
    <row r="90" spans="1:34" s="41" customFormat="1" ht="9.9499999999999993" customHeight="1" thickTop="1" thickBot="1">
      <c r="B90" s="195"/>
      <c r="C90" s="222"/>
      <c r="D90" s="218" t="s">
        <v>829</v>
      </c>
      <c r="E90" s="429"/>
      <c r="F90" s="430"/>
      <c r="G90" s="430"/>
      <c r="H90" s="400"/>
      <c r="I90" s="75"/>
      <c r="J90" s="521" t="s">
        <v>704</v>
      </c>
      <c r="K90" s="522"/>
      <c r="L90" s="523"/>
      <c r="M90" s="523"/>
      <c r="N90" s="523"/>
      <c r="O90" s="523"/>
      <c r="P90" s="524"/>
      <c r="AH90" s="75"/>
    </row>
    <row r="91" spans="1:34" s="75" customFormat="1" ht="9.9499999999999993" customHeight="1">
      <c r="A91" s="41"/>
      <c r="B91" s="195"/>
      <c r="C91" s="222"/>
      <c r="D91" s="223"/>
      <c r="E91" s="431" t="s">
        <v>687</v>
      </c>
      <c r="F91" s="425"/>
      <c r="G91" s="425"/>
      <c r="H91" s="398"/>
      <c r="I91" s="41"/>
      <c r="J91" s="41"/>
      <c r="K91" s="73"/>
      <c r="L91" s="76"/>
      <c r="M91" s="36"/>
      <c r="N91" s="36"/>
      <c r="O91" s="74"/>
      <c r="R91" s="41"/>
      <c r="S91" s="41"/>
      <c r="T91" s="41"/>
      <c r="U91" s="41"/>
      <c r="V91" s="41"/>
      <c r="W91" s="41"/>
      <c r="X91" s="41"/>
      <c r="Y91" s="41"/>
      <c r="Z91" s="41"/>
      <c r="AA91" s="41"/>
      <c r="AB91" s="41"/>
      <c r="AC91" s="41"/>
      <c r="AD91" s="41"/>
      <c r="AE91" s="41"/>
      <c r="AF91" s="41"/>
      <c r="AH91" s="41"/>
    </row>
    <row r="92" spans="1:34" s="41" customFormat="1" ht="10.5" customHeight="1">
      <c r="B92" s="195"/>
      <c r="C92" s="224"/>
      <c r="D92" s="223"/>
      <c r="E92" s="421" t="s">
        <v>830</v>
      </c>
      <c r="F92" s="412"/>
      <c r="G92" s="412"/>
      <c r="H92" s="199"/>
    </row>
    <row r="93" spans="1:34" s="41" customFormat="1" ht="10.5" customHeight="1">
      <c r="B93" s="195"/>
      <c r="C93" s="224"/>
      <c r="D93" s="223"/>
      <c r="E93" s="421" t="s">
        <v>831</v>
      </c>
      <c r="F93" s="412"/>
      <c r="G93" s="412"/>
      <c r="H93" s="199"/>
      <c r="R93" s="1232" t="s">
        <v>1589</v>
      </c>
      <c r="S93" s="1233"/>
      <c r="T93" s="1233"/>
      <c r="V93" s="1234" t="s">
        <v>1590</v>
      </c>
      <c r="W93" s="1233"/>
      <c r="X93" s="1233"/>
      <c r="Y93" s="1233"/>
      <c r="Z93" s="1233"/>
      <c r="AA93" s="1233"/>
      <c r="AB93" s="1233"/>
      <c r="AC93" s="1233"/>
      <c r="AD93" s="1233"/>
    </row>
    <row r="94" spans="1:34" s="41" customFormat="1" ht="10.5" customHeight="1">
      <c r="B94" s="195"/>
      <c r="C94" s="224"/>
      <c r="D94" s="223"/>
      <c r="E94" s="421" t="s">
        <v>832</v>
      </c>
      <c r="F94" s="412"/>
      <c r="G94" s="412"/>
      <c r="H94" s="199"/>
      <c r="R94" s="1235" t="s">
        <v>1591</v>
      </c>
      <c r="S94" s="1236" t="s">
        <v>1592</v>
      </c>
      <c r="T94" s="1236" t="s">
        <v>1593</v>
      </c>
      <c r="U94" s="1236" t="s">
        <v>1594</v>
      </c>
      <c r="V94" s="1237" t="s">
        <v>1595</v>
      </c>
      <c r="W94" s="1238"/>
      <c r="X94" s="1238"/>
      <c r="Y94" s="1238"/>
      <c r="Z94" s="1238"/>
      <c r="AA94" s="1238"/>
      <c r="AB94" s="1238"/>
      <c r="AC94" s="1238"/>
      <c r="AD94" s="1239"/>
    </row>
    <row r="95" spans="1:34" s="41" customFormat="1" ht="12">
      <c r="B95" s="195"/>
      <c r="C95" s="224"/>
      <c r="D95" s="223"/>
      <c r="E95" s="421" t="s">
        <v>833</v>
      </c>
      <c r="F95" s="412"/>
      <c r="G95" s="412"/>
      <c r="H95" s="199"/>
      <c r="R95" s="1240" t="s">
        <v>393</v>
      </c>
      <c r="S95" s="1241">
        <v>17</v>
      </c>
      <c r="T95" s="1241">
        <v>0</v>
      </c>
      <c r="U95" s="1241">
        <v>0</v>
      </c>
      <c r="V95" s="1237" t="s">
        <v>1596</v>
      </c>
      <c r="W95" s="1238"/>
      <c r="X95" s="1238"/>
      <c r="Y95" s="1238"/>
      <c r="Z95" s="1238"/>
      <c r="AA95" s="1238"/>
      <c r="AB95" s="1238"/>
      <c r="AC95" s="1238"/>
      <c r="AD95" s="1239"/>
    </row>
    <row r="96" spans="1:34" s="41" customFormat="1" ht="12">
      <c r="B96" s="195"/>
      <c r="C96" s="224"/>
      <c r="D96" s="223"/>
      <c r="E96" s="432" t="s">
        <v>834</v>
      </c>
      <c r="F96" s="433"/>
      <c r="G96" s="433"/>
      <c r="H96" s="401"/>
      <c r="R96" s="1240" t="s">
        <v>393</v>
      </c>
      <c r="S96" s="1241">
        <v>17</v>
      </c>
      <c r="T96" s="1241">
        <v>170</v>
      </c>
      <c r="U96" s="1241">
        <v>0</v>
      </c>
      <c r="V96" s="1237" t="s">
        <v>1597</v>
      </c>
      <c r="W96" s="1238"/>
      <c r="X96" s="1238"/>
      <c r="Y96" s="1238"/>
      <c r="Z96" s="1238"/>
      <c r="AA96" s="1238"/>
      <c r="AB96" s="1238"/>
      <c r="AC96" s="1238"/>
      <c r="AD96" s="1239"/>
    </row>
    <row r="97" spans="2:30" s="41" customFormat="1" ht="12">
      <c r="B97" s="195"/>
      <c r="C97" s="224"/>
      <c r="D97" s="223"/>
      <c r="E97" s="421" t="s">
        <v>835</v>
      </c>
      <c r="F97" s="412"/>
      <c r="G97" s="412"/>
      <c r="H97" s="199"/>
      <c r="R97" s="1240" t="s">
        <v>393</v>
      </c>
      <c r="S97" s="1241">
        <v>17</v>
      </c>
      <c r="T97" s="1241">
        <v>170</v>
      </c>
      <c r="U97" s="1241">
        <v>1700</v>
      </c>
      <c r="V97" s="1237" t="s">
        <v>1598</v>
      </c>
      <c r="W97" s="1238"/>
      <c r="X97" s="1238"/>
      <c r="Y97" s="1238"/>
      <c r="Z97" s="1238"/>
      <c r="AA97" s="1238"/>
      <c r="AB97" s="1238"/>
      <c r="AC97" s="1238"/>
      <c r="AD97" s="1239"/>
    </row>
    <row r="98" spans="2:30" s="41" customFormat="1" ht="12">
      <c r="B98" s="195"/>
      <c r="C98" s="224"/>
      <c r="D98" s="223"/>
      <c r="E98" s="421" t="s">
        <v>836</v>
      </c>
      <c r="F98" s="412"/>
      <c r="G98" s="412"/>
      <c r="H98" s="199"/>
      <c r="R98" s="1240" t="s">
        <v>393</v>
      </c>
      <c r="S98" s="1241">
        <v>17</v>
      </c>
      <c r="T98" s="1241">
        <v>170</v>
      </c>
      <c r="U98" s="1241">
        <v>1709</v>
      </c>
      <c r="V98" s="1237" t="s">
        <v>1599</v>
      </c>
      <c r="W98" s="1238"/>
      <c r="X98" s="1238"/>
      <c r="Y98" s="1238"/>
      <c r="Z98" s="1238"/>
      <c r="AA98" s="1238"/>
      <c r="AB98" s="1238"/>
      <c r="AC98" s="1238"/>
      <c r="AD98" s="1239"/>
    </row>
    <row r="99" spans="2:30" s="41" customFormat="1" ht="12">
      <c r="B99" s="195"/>
      <c r="C99" s="224"/>
      <c r="D99" s="223"/>
      <c r="E99" s="421" t="s">
        <v>837</v>
      </c>
      <c r="F99" s="412"/>
      <c r="G99" s="412"/>
      <c r="H99" s="199"/>
      <c r="R99" s="1242" t="s">
        <v>393</v>
      </c>
      <c r="S99" s="1243">
        <v>17</v>
      </c>
      <c r="T99" s="1243">
        <v>171</v>
      </c>
      <c r="U99" s="1243">
        <v>0</v>
      </c>
      <c r="V99" s="1244" t="s">
        <v>1600</v>
      </c>
      <c r="W99" s="1245"/>
      <c r="X99" s="1245"/>
      <c r="Y99" s="1245"/>
      <c r="Z99" s="1245"/>
      <c r="AA99" s="1245"/>
      <c r="AB99" s="1245"/>
      <c r="AC99" s="1245"/>
      <c r="AD99" s="1246"/>
    </row>
    <row r="100" spans="2:30" s="41" customFormat="1" ht="13.5" customHeight="1">
      <c r="B100" s="195"/>
      <c r="C100" s="224"/>
      <c r="D100" s="223"/>
      <c r="E100" s="434" t="s">
        <v>688</v>
      </c>
      <c r="F100" s="435"/>
      <c r="G100" s="435"/>
      <c r="H100" s="402"/>
      <c r="R100" s="1242" t="s">
        <v>393</v>
      </c>
      <c r="S100" s="1243">
        <v>17</v>
      </c>
      <c r="T100" s="1243">
        <v>171</v>
      </c>
      <c r="U100" s="1243">
        <v>1711</v>
      </c>
      <c r="V100" s="1244" t="s">
        <v>1600</v>
      </c>
      <c r="W100" s="1245"/>
      <c r="X100" s="1245"/>
      <c r="Y100" s="1245"/>
      <c r="Z100" s="1245"/>
      <c r="AA100" s="1245"/>
      <c r="AB100" s="1245"/>
      <c r="AC100" s="1245"/>
      <c r="AD100" s="1246"/>
    </row>
    <row r="101" spans="2:30" s="41" customFormat="1" ht="12">
      <c r="B101" s="195"/>
      <c r="C101" s="224"/>
      <c r="D101" s="223"/>
      <c r="E101" s="434" t="s">
        <v>689</v>
      </c>
      <c r="F101" s="436"/>
      <c r="G101" s="436"/>
      <c r="H101" s="403"/>
      <c r="R101" s="1240" t="s">
        <v>393</v>
      </c>
      <c r="S101" s="1241">
        <v>17</v>
      </c>
      <c r="T101" s="1241">
        <v>172</v>
      </c>
      <c r="U101" s="1241">
        <v>0</v>
      </c>
      <c r="V101" s="1237" t="s">
        <v>1601</v>
      </c>
      <c r="W101" s="1238"/>
      <c r="X101" s="1238"/>
      <c r="Y101" s="1238"/>
      <c r="Z101" s="1238"/>
      <c r="AA101" s="1238"/>
      <c r="AB101" s="1238"/>
      <c r="AC101" s="1238"/>
      <c r="AD101" s="1239"/>
    </row>
    <row r="102" spans="2:30" s="41" customFormat="1" ht="12">
      <c r="B102" s="195"/>
      <c r="C102" s="224"/>
      <c r="D102" s="223"/>
      <c r="E102" s="431" t="s">
        <v>838</v>
      </c>
      <c r="F102" s="435"/>
      <c r="G102" s="435"/>
      <c r="H102" s="402"/>
      <c r="R102" s="1240" t="s">
        <v>393</v>
      </c>
      <c r="S102" s="1241">
        <v>17</v>
      </c>
      <c r="T102" s="1241">
        <v>172</v>
      </c>
      <c r="U102" s="1241">
        <v>1721</v>
      </c>
      <c r="V102" s="1237" t="s">
        <v>1601</v>
      </c>
      <c r="W102" s="1238"/>
      <c r="X102" s="1238"/>
      <c r="Y102" s="1238"/>
      <c r="Z102" s="1238"/>
      <c r="AA102" s="1238"/>
      <c r="AB102" s="1238"/>
      <c r="AC102" s="1238"/>
      <c r="AD102" s="1239"/>
    </row>
    <row r="103" spans="2:30" s="41" customFormat="1" ht="12">
      <c r="B103" s="195"/>
      <c r="C103" s="224"/>
      <c r="D103" s="218" t="s">
        <v>839</v>
      </c>
      <c r="E103" s="429"/>
      <c r="F103" s="430"/>
      <c r="G103" s="430"/>
      <c r="H103" s="400"/>
      <c r="R103" s="1240" t="s">
        <v>393</v>
      </c>
      <c r="S103" s="1241">
        <v>17</v>
      </c>
      <c r="T103" s="1241">
        <v>173</v>
      </c>
      <c r="U103" s="1241">
        <v>0</v>
      </c>
      <c r="V103" s="1237" t="s">
        <v>1602</v>
      </c>
      <c r="W103" s="1238"/>
      <c r="X103" s="1238"/>
      <c r="Y103" s="1238"/>
      <c r="Z103" s="1238"/>
      <c r="AA103" s="1238"/>
      <c r="AB103" s="1238"/>
      <c r="AC103" s="1238"/>
      <c r="AD103" s="1239"/>
    </row>
    <row r="104" spans="2:30" s="41" customFormat="1" ht="12">
      <c r="B104" s="195"/>
      <c r="C104" s="224"/>
      <c r="D104" s="223"/>
      <c r="E104" s="431" t="s">
        <v>840</v>
      </c>
      <c r="F104" s="468"/>
      <c r="G104" s="468"/>
      <c r="H104" s="469"/>
      <c r="R104" s="1240" t="s">
        <v>393</v>
      </c>
      <c r="S104" s="1241">
        <v>17</v>
      </c>
      <c r="T104" s="1241">
        <v>173</v>
      </c>
      <c r="U104" s="1241">
        <v>1731</v>
      </c>
      <c r="V104" s="1237" t="s">
        <v>1602</v>
      </c>
      <c r="W104" s="1238"/>
      <c r="X104" s="1238"/>
      <c r="Y104" s="1238"/>
      <c r="Z104" s="1238"/>
      <c r="AA104" s="1238"/>
      <c r="AB104" s="1238"/>
      <c r="AC104" s="1238"/>
      <c r="AD104" s="1239"/>
    </row>
    <row r="105" spans="2:30" s="41" customFormat="1" ht="12">
      <c r="B105" s="195"/>
      <c r="C105" s="224"/>
      <c r="D105" s="223"/>
      <c r="E105" s="470" t="s">
        <v>841</v>
      </c>
      <c r="F105" s="471"/>
      <c r="G105" s="471"/>
      <c r="H105" s="472"/>
      <c r="R105" s="1240" t="s">
        <v>393</v>
      </c>
      <c r="S105" s="1241">
        <v>17</v>
      </c>
      <c r="T105" s="1241">
        <v>174</v>
      </c>
      <c r="U105" s="1241">
        <v>0</v>
      </c>
      <c r="V105" s="1237" t="s">
        <v>1603</v>
      </c>
      <c r="W105" s="1238"/>
      <c r="X105" s="1238"/>
      <c r="Y105" s="1238"/>
      <c r="Z105" s="1238"/>
      <c r="AA105" s="1238"/>
      <c r="AB105" s="1238"/>
      <c r="AC105" s="1238"/>
      <c r="AD105" s="1239"/>
    </row>
    <row r="106" spans="2:30" s="41" customFormat="1" ht="12">
      <c r="B106" s="195"/>
      <c r="C106" s="224"/>
      <c r="D106" s="223"/>
      <c r="E106" s="470" t="s">
        <v>842</v>
      </c>
      <c r="F106" s="471"/>
      <c r="G106" s="471"/>
      <c r="H106" s="472"/>
      <c r="R106" s="1240" t="s">
        <v>393</v>
      </c>
      <c r="S106" s="1241">
        <v>17</v>
      </c>
      <c r="T106" s="1241">
        <v>174</v>
      </c>
      <c r="U106" s="1241">
        <v>1741</v>
      </c>
      <c r="V106" s="1237" t="s">
        <v>1603</v>
      </c>
      <c r="W106" s="1238"/>
      <c r="X106" s="1238"/>
      <c r="Y106" s="1238"/>
      <c r="Z106" s="1238"/>
      <c r="AA106" s="1238"/>
      <c r="AB106" s="1238"/>
      <c r="AC106" s="1238"/>
      <c r="AD106" s="1239"/>
    </row>
    <row r="107" spans="2:30" s="41" customFormat="1" ht="12">
      <c r="B107" s="195"/>
      <c r="C107" s="224"/>
      <c r="D107" s="223"/>
      <c r="E107" s="470" t="s">
        <v>843</v>
      </c>
      <c r="F107" s="471"/>
      <c r="G107" s="471"/>
      <c r="H107" s="472"/>
      <c r="R107" s="1240" t="s">
        <v>393</v>
      </c>
      <c r="S107" s="1241">
        <v>17</v>
      </c>
      <c r="T107" s="1241">
        <v>179</v>
      </c>
      <c r="U107" s="1241">
        <v>0</v>
      </c>
      <c r="V107" s="1237" t="s">
        <v>1604</v>
      </c>
      <c r="W107" s="1238"/>
      <c r="X107" s="1238"/>
      <c r="Y107" s="1238"/>
      <c r="Z107" s="1238"/>
      <c r="AA107" s="1238"/>
      <c r="AB107" s="1238"/>
      <c r="AC107" s="1238"/>
      <c r="AD107" s="1239"/>
    </row>
    <row r="108" spans="2:30" s="41" customFormat="1" ht="12">
      <c r="B108" s="195"/>
      <c r="C108" s="224"/>
      <c r="D108" s="223"/>
      <c r="E108" s="470" t="s">
        <v>844</v>
      </c>
      <c r="F108" s="471"/>
      <c r="G108" s="471"/>
      <c r="H108" s="472"/>
      <c r="R108" s="1240" t="s">
        <v>393</v>
      </c>
      <c r="S108" s="1241">
        <v>17</v>
      </c>
      <c r="T108" s="1241">
        <v>179</v>
      </c>
      <c r="U108" s="1241">
        <v>1799</v>
      </c>
      <c r="V108" s="1237" t="s">
        <v>1604</v>
      </c>
      <c r="W108" s="1238"/>
      <c r="X108" s="1238"/>
      <c r="Y108" s="1238"/>
      <c r="Z108" s="1238"/>
      <c r="AA108" s="1238"/>
      <c r="AB108" s="1238"/>
      <c r="AC108" s="1238"/>
      <c r="AD108" s="1239"/>
    </row>
    <row r="109" spans="2:30" s="41" customFormat="1" ht="12">
      <c r="B109" s="195"/>
      <c r="C109" s="224"/>
      <c r="D109" s="223"/>
      <c r="E109" s="434" t="s">
        <v>688</v>
      </c>
      <c r="F109" s="436"/>
      <c r="G109" s="436"/>
      <c r="H109" s="403"/>
      <c r="R109" s="1234" t="s">
        <v>1605</v>
      </c>
      <c r="S109" s="85"/>
      <c r="T109" s="85"/>
      <c r="U109" s="85"/>
      <c r="V109" s="85"/>
      <c r="W109" s="85"/>
      <c r="X109" s="85"/>
      <c r="Y109" s="85"/>
      <c r="Z109" s="85"/>
      <c r="AA109" s="85"/>
      <c r="AB109" s="85"/>
      <c r="AC109" s="1247"/>
      <c r="AD109" s="1233"/>
    </row>
    <row r="110" spans="2:30" s="41" customFormat="1" ht="12">
      <c r="B110" s="195"/>
      <c r="C110" s="224"/>
      <c r="D110" s="223"/>
      <c r="E110" s="434" t="s">
        <v>689</v>
      </c>
      <c r="F110" s="436"/>
      <c r="G110" s="436"/>
      <c r="H110" s="403"/>
    </row>
    <row r="111" spans="2:30" s="41" customFormat="1" ht="12">
      <c r="B111" s="195"/>
      <c r="C111" s="224"/>
      <c r="D111" s="223"/>
      <c r="E111" s="431" t="s">
        <v>838</v>
      </c>
      <c r="F111" s="425"/>
      <c r="G111" s="425"/>
      <c r="H111" s="398"/>
    </row>
    <row r="112" spans="2:30" s="41" customFormat="1" ht="12">
      <c r="B112" s="195"/>
      <c r="C112" s="227" t="s">
        <v>691</v>
      </c>
      <c r="D112" s="228"/>
      <c r="E112" s="437"/>
      <c r="F112" s="438"/>
      <c r="G112" s="438"/>
      <c r="H112" s="229"/>
    </row>
    <row r="113" spans="2:8" s="41" customFormat="1" ht="12">
      <c r="B113" s="195"/>
      <c r="C113" s="230"/>
      <c r="D113" s="788" t="s">
        <v>845</v>
      </c>
      <c r="E113" s="462"/>
      <c r="F113" s="439"/>
      <c r="G113" s="439"/>
      <c r="H113" s="404"/>
    </row>
    <row r="114" spans="2:8" s="41" customFormat="1" ht="12">
      <c r="B114" s="195"/>
      <c r="C114" s="230"/>
      <c r="D114" s="788" t="s">
        <v>846</v>
      </c>
      <c r="E114" s="462"/>
      <c r="F114" s="439"/>
      <c r="G114" s="439"/>
      <c r="H114" s="404"/>
    </row>
    <row r="115" spans="2:8" s="41" customFormat="1" ht="12">
      <c r="B115" s="195"/>
      <c r="C115" s="230"/>
      <c r="D115" s="788" t="s">
        <v>847</v>
      </c>
      <c r="E115" s="462"/>
      <c r="F115" s="439"/>
      <c r="G115" s="439"/>
      <c r="H115" s="404"/>
    </row>
    <row r="116" spans="2:8" s="41" customFormat="1" ht="12">
      <c r="B116" s="195"/>
      <c r="C116" s="230"/>
      <c r="D116" s="788" t="s">
        <v>848</v>
      </c>
      <c r="E116" s="462"/>
      <c r="F116" s="439"/>
      <c r="G116" s="439"/>
      <c r="H116" s="404"/>
    </row>
    <row r="117" spans="2:8" s="41" customFormat="1" ht="12">
      <c r="B117" s="195"/>
      <c r="C117" s="230"/>
      <c r="D117" s="788" t="s">
        <v>849</v>
      </c>
      <c r="E117" s="462"/>
      <c r="F117" s="439"/>
      <c r="G117" s="439"/>
      <c r="H117" s="404"/>
    </row>
    <row r="118" spans="2:8" s="41" customFormat="1" ht="12">
      <c r="B118" s="195"/>
      <c r="C118" s="230"/>
      <c r="D118" s="788" t="s">
        <v>850</v>
      </c>
      <c r="E118" s="462"/>
      <c r="F118" s="439"/>
      <c r="G118" s="439"/>
      <c r="H118" s="404"/>
    </row>
    <row r="119" spans="2:8" s="41" customFormat="1" ht="12">
      <c r="B119" s="195"/>
      <c r="C119" s="230"/>
      <c r="D119" s="788" t="s">
        <v>851</v>
      </c>
      <c r="E119" s="462"/>
      <c r="F119" s="439"/>
      <c r="G119" s="439"/>
      <c r="H119" s="404"/>
    </row>
    <row r="120" spans="2:8" s="41" customFormat="1" ht="12">
      <c r="B120" s="195"/>
      <c r="C120" s="230"/>
      <c r="D120" s="788" t="s">
        <v>852</v>
      </c>
      <c r="E120" s="462"/>
      <c r="F120" s="439"/>
      <c r="G120" s="439"/>
      <c r="H120" s="404"/>
    </row>
    <row r="121" spans="2:8" s="41" customFormat="1" ht="12">
      <c r="B121" s="195"/>
      <c r="C121" s="230"/>
      <c r="D121" s="788" t="s">
        <v>853</v>
      </c>
      <c r="E121" s="462"/>
      <c r="F121" s="439"/>
      <c r="G121" s="439"/>
      <c r="H121" s="404"/>
    </row>
    <row r="122" spans="2:8" s="41" customFormat="1" ht="12">
      <c r="B122" s="195"/>
      <c r="C122" s="230"/>
      <c r="D122" s="788" t="s">
        <v>854</v>
      </c>
      <c r="E122" s="462"/>
      <c r="F122" s="439"/>
      <c r="G122" s="439"/>
      <c r="H122" s="404"/>
    </row>
    <row r="123" spans="2:8" s="41" customFormat="1" ht="12.75" thickBot="1">
      <c r="B123" s="195"/>
      <c r="C123" s="231"/>
      <c r="D123" s="789" t="s">
        <v>855</v>
      </c>
      <c r="E123" s="461"/>
      <c r="F123" s="439"/>
      <c r="G123" s="439"/>
      <c r="H123" s="404"/>
    </row>
    <row r="124" spans="2:8" s="41" customFormat="1" ht="12">
      <c r="B124" s="232" t="s">
        <v>692</v>
      </c>
      <c r="C124" s="233"/>
      <c r="D124" s="233"/>
      <c r="E124" s="440"/>
      <c r="F124" s="441"/>
      <c r="G124" s="441"/>
      <c r="H124" s="306"/>
    </row>
    <row r="125" spans="2:8" s="41" customFormat="1" ht="12">
      <c r="B125" s="236"/>
      <c r="C125" s="99" t="s">
        <v>693</v>
      </c>
      <c r="D125" s="102"/>
      <c r="E125" s="442"/>
      <c r="F125" s="442"/>
      <c r="G125" s="442"/>
      <c r="H125" s="298"/>
    </row>
    <row r="126" spans="2:8" s="41" customFormat="1" ht="12">
      <c r="B126" s="236"/>
      <c r="C126" s="238"/>
      <c r="D126" s="303" t="s">
        <v>864</v>
      </c>
      <c r="E126" s="443"/>
      <c r="F126" s="443"/>
      <c r="G126" s="443"/>
      <c r="H126" s="299"/>
    </row>
    <row r="127" spans="2:8" s="41" customFormat="1" ht="12">
      <c r="B127" s="236"/>
      <c r="C127" s="238"/>
      <c r="D127" s="294" t="s">
        <v>865</v>
      </c>
      <c r="E127" s="444"/>
      <c r="F127" s="444"/>
      <c r="G127" s="444"/>
      <c r="H127" s="300"/>
    </row>
    <row r="128" spans="2:8" s="41" customFormat="1" ht="12">
      <c r="B128" s="236"/>
      <c r="C128" s="238"/>
      <c r="D128" s="294" t="s">
        <v>856</v>
      </c>
      <c r="E128" s="444"/>
      <c r="F128" s="444"/>
      <c r="G128" s="444"/>
      <c r="H128" s="300"/>
    </row>
    <row r="129" spans="2:8" s="41" customFormat="1" ht="12">
      <c r="B129" s="236"/>
      <c r="C129" s="240"/>
      <c r="D129" s="304" t="s">
        <v>857</v>
      </c>
      <c r="E129" s="445"/>
      <c r="F129" s="445"/>
      <c r="G129" s="445"/>
      <c r="H129" s="301"/>
    </row>
    <row r="130" spans="2:8" s="41" customFormat="1" ht="12">
      <c r="B130" s="236"/>
      <c r="C130" s="241" t="s">
        <v>694</v>
      </c>
      <c r="D130" s="305"/>
      <c r="E130" s="446"/>
      <c r="F130" s="446"/>
      <c r="G130" s="446"/>
      <c r="H130" s="302"/>
    </row>
    <row r="131" spans="2:8" s="41" customFormat="1" ht="12">
      <c r="B131" s="236"/>
      <c r="C131" s="243"/>
      <c r="D131" s="303" t="s">
        <v>866</v>
      </c>
      <c r="E131" s="443"/>
      <c r="F131" s="443"/>
      <c r="G131" s="443"/>
      <c r="H131" s="299"/>
    </row>
    <row r="132" spans="2:8" s="41" customFormat="1" ht="12">
      <c r="B132" s="236"/>
      <c r="C132" s="244"/>
      <c r="D132" s="304" t="s">
        <v>867</v>
      </c>
      <c r="E132" s="445"/>
      <c r="F132" s="445"/>
      <c r="G132" s="445"/>
      <c r="H132" s="301"/>
    </row>
    <row r="133" spans="2:8" s="41" customFormat="1" ht="12">
      <c r="B133" s="236"/>
      <c r="C133" s="245" t="s">
        <v>695</v>
      </c>
      <c r="D133" s="290"/>
      <c r="E133" s="447"/>
      <c r="F133" s="447"/>
      <c r="G133" s="447"/>
      <c r="H133" s="281"/>
    </row>
    <row r="134" spans="2:8" s="41" customFormat="1" ht="12">
      <c r="B134" s="236"/>
      <c r="C134" s="247" t="s">
        <v>696</v>
      </c>
      <c r="D134" s="291"/>
      <c r="E134" s="448"/>
      <c r="F134" s="448"/>
      <c r="G134" s="448"/>
      <c r="H134" s="282"/>
    </row>
    <row r="135" spans="2:8" s="41" customFormat="1" ht="12.75" thickBot="1">
      <c r="B135" s="249"/>
      <c r="C135" s="250" t="s">
        <v>868</v>
      </c>
      <c r="D135" s="292"/>
      <c r="E135" s="449"/>
      <c r="F135" s="449"/>
      <c r="G135" s="449"/>
      <c r="H135" s="283"/>
    </row>
    <row r="136" spans="2:8" s="41" customFormat="1" ht="12">
      <c r="B136" s="252" t="s">
        <v>697</v>
      </c>
      <c r="C136" s="253"/>
      <c r="D136" s="253"/>
      <c r="E136" s="450"/>
      <c r="F136" s="450"/>
      <c r="G136" s="450"/>
      <c r="H136" s="284"/>
    </row>
    <row r="137" spans="2:8" s="41" customFormat="1" ht="12">
      <c r="B137" s="255"/>
      <c r="C137" s="256" t="s">
        <v>858</v>
      </c>
      <c r="D137" s="293"/>
      <c r="E137" s="451"/>
      <c r="F137" s="451"/>
      <c r="G137" s="451"/>
      <c r="H137" s="285"/>
    </row>
    <row r="138" spans="2:8" s="41" customFormat="1" ht="12">
      <c r="B138" s="255"/>
      <c r="C138" s="257" t="s">
        <v>698</v>
      </c>
      <c r="D138" s="294"/>
      <c r="E138" s="452"/>
      <c r="F138" s="452"/>
      <c r="G138" s="452"/>
      <c r="H138" s="286"/>
    </row>
    <row r="139" spans="2:8" s="41" customFormat="1" ht="12.75" thickBot="1">
      <c r="B139" s="258"/>
      <c r="C139" s="259" t="s">
        <v>699</v>
      </c>
      <c r="D139" s="295"/>
      <c r="E139" s="453"/>
      <c r="F139" s="453"/>
      <c r="G139" s="453"/>
      <c r="H139" s="287"/>
    </row>
    <row r="140" spans="2:8" s="41" customFormat="1" ht="13.5">
      <c r="B140" s="260" t="s">
        <v>862</v>
      </c>
      <c r="C140" s="261"/>
      <c r="D140" s="296"/>
      <c r="E140" s="454"/>
      <c r="F140" s="455"/>
      <c r="G140" s="455"/>
      <c r="H140" s="405"/>
    </row>
    <row r="141" spans="2:8" s="41" customFormat="1" ht="12">
      <c r="B141" s="263"/>
      <c r="C141" s="264" t="s">
        <v>700</v>
      </c>
      <c r="D141" s="265"/>
      <c r="E141" s="456"/>
      <c r="F141" s="456"/>
      <c r="G141" s="456"/>
      <c r="H141" s="266"/>
    </row>
    <row r="142" spans="2:8" s="41" customFormat="1" ht="12">
      <c r="B142" s="263"/>
      <c r="C142" s="224"/>
      <c r="D142" s="268" t="s">
        <v>701</v>
      </c>
      <c r="E142" s="457"/>
      <c r="F142" s="457"/>
      <c r="G142" s="457"/>
      <c r="H142" s="288"/>
    </row>
    <row r="143" spans="2:8" s="41" customFormat="1" ht="12">
      <c r="B143" s="263"/>
      <c r="C143" s="269"/>
      <c r="D143" s="297" t="s">
        <v>702</v>
      </c>
      <c r="E143" s="458"/>
      <c r="F143" s="458"/>
      <c r="G143" s="458"/>
      <c r="H143" s="289"/>
    </row>
    <row r="144" spans="2:8" s="41" customFormat="1" ht="12">
      <c r="B144" s="263"/>
      <c r="C144" s="271" t="s">
        <v>859</v>
      </c>
      <c r="D144" s="272"/>
      <c r="E144" s="459"/>
      <c r="F144" s="451"/>
      <c r="G144" s="451"/>
      <c r="H144" s="285"/>
    </row>
    <row r="145" spans="2:17" s="41" customFormat="1" ht="14.25" thickBot="1">
      <c r="B145" s="275"/>
      <c r="C145" s="271" t="s">
        <v>869</v>
      </c>
      <c r="D145" s="778"/>
      <c r="E145" s="335"/>
      <c r="F145" s="460"/>
      <c r="G145" s="460"/>
      <c r="H145" s="406"/>
    </row>
    <row r="146" spans="2:17" s="41" customFormat="1" ht="12.75" thickTop="1">
      <c r="B146" s="1406" t="s">
        <v>710</v>
      </c>
      <c r="C146" s="1407"/>
      <c r="D146" s="1407"/>
      <c r="E146" s="1407"/>
      <c r="F146" s="277"/>
      <c r="G146" s="277"/>
      <c r="H146" s="467"/>
    </row>
    <row r="147" spans="2:17" s="41" customFormat="1" ht="12">
      <c r="B147" s="278"/>
      <c r="C147" s="278"/>
      <c r="D147" s="278"/>
      <c r="E147" s="278"/>
      <c r="F147" s="279"/>
      <c r="H147" s="72"/>
    </row>
    <row r="148" spans="2:17" s="41" customFormat="1" ht="12">
      <c r="B148" s="498"/>
      <c r="C148" s="498"/>
      <c r="D148" s="498"/>
      <c r="E148" s="498"/>
      <c r="F148" s="498"/>
      <c r="G148" s="498"/>
      <c r="H148" s="498"/>
    </row>
    <row r="149" spans="2:17" ht="9.9499999999999993" customHeight="1">
      <c r="B149" s="498"/>
      <c r="C149" s="498"/>
      <c r="D149" s="498"/>
      <c r="E149" s="498"/>
      <c r="F149" s="498"/>
      <c r="G149" s="498"/>
      <c r="H149" s="498"/>
      <c r="I149" s="41"/>
      <c r="J149" s="41"/>
      <c r="K149" s="41"/>
      <c r="L149" s="41"/>
      <c r="M149" s="41"/>
      <c r="N149" s="41"/>
      <c r="O149" s="41"/>
      <c r="P149" s="41"/>
      <c r="Q149" s="41"/>
    </row>
    <row r="150" spans="2:17" s="41" customFormat="1" ht="11.25" customHeight="1">
      <c r="B150" s="498"/>
      <c r="C150" s="498"/>
      <c r="D150" s="498"/>
      <c r="E150" s="498"/>
      <c r="F150" s="498"/>
      <c r="G150" s="498"/>
      <c r="H150" s="498"/>
    </row>
    <row r="151" spans="2:17" s="41" customFormat="1" ht="21" customHeight="1">
      <c r="B151" s="498"/>
      <c r="C151" s="498"/>
      <c r="D151" s="498"/>
      <c r="E151" s="498"/>
      <c r="F151" s="498"/>
      <c r="G151" s="498"/>
      <c r="H151" s="498"/>
    </row>
    <row r="152" spans="2:17" s="41" customFormat="1" ht="9.9499999999999993" customHeight="1">
      <c r="B152" s="498"/>
      <c r="C152" s="498"/>
      <c r="D152" s="498"/>
      <c r="E152" s="498"/>
      <c r="F152" s="498"/>
      <c r="G152" s="498"/>
      <c r="H152" s="498"/>
    </row>
    <row r="153" spans="2:17" s="41" customFormat="1" ht="9.9499999999999993" customHeight="1">
      <c r="B153" s="498"/>
      <c r="C153" s="498"/>
      <c r="D153" s="498"/>
      <c r="E153" s="498"/>
      <c r="F153" s="498"/>
      <c r="G153" s="498"/>
      <c r="H153" s="498"/>
    </row>
    <row r="154" spans="2:17" s="51" customFormat="1" ht="9.9499999999999993" customHeight="1">
      <c r="B154" s="498"/>
      <c r="C154" s="498"/>
      <c r="D154" s="498"/>
      <c r="E154" s="498"/>
      <c r="F154" s="498"/>
      <c r="G154" s="498"/>
      <c r="H154" s="498"/>
      <c r="I154" s="41"/>
      <c r="J154" s="41"/>
      <c r="K154" s="41"/>
      <c r="L154" s="41"/>
      <c r="M154" s="41"/>
      <c r="N154" s="41"/>
      <c r="O154" s="41"/>
      <c r="P154" s="41"/>
      <c r="Q154" s="41"/>
    </row>
    <row r="155" spans="2:17" s="51" customFormat="1" ht="9.9499999999999993" customHeight="1">
      <c r="B155" s="498"/>
      <c r="C155" s="498"/>
      <c r="D155" s="498"/>
      <c r="E155" s="498"/>
      <c r="F155" s="498"/>
      <c r="G155" s="498"/>
      <c r="H155" s="498"/>
      <c r="I155" s="41"/>
      <c r="J155" s="41"/>
      <c r="K155" s="41"/>
      <c r="L155" s="41"/>
      <c r="M155" s="41"/>
      <c r="N155" s="41"/>
      <c r="O155" s="41"/>
      <c r="P155" s="41"/>
      <c r="Q155" s="41"/>
    </row>
    <row r="156" spans="2:17" s="51" customFormat="1" ht="9.9499999999999993" customHeight="1">
      <c r="B156" s="498"/>
      <c r="C156" s="498"/>
      <c r="D156" s="498"/>
      <c r="E156" s="498"/>
      <c r="F156" s="498"/>
      <c r="G156" s="498"/>
      <c r="H156" s="498"/>
      <c r="I156" s="41"/>
      <c r="J156" s="41"/>
      <c r="K156" s="41"/>
      <c r="L156" s="41"/>
      <c r="M156" s="41"/>
      <c r="N156" s="41"/>
      <c r="O156" s="41"/>
      <c r="P156" s="41"/>
      <c r="Q156" s="41"/>
    </row>
    <row r="157" spans="2:17" s="51" customFormat="1" ht="9.9499999999999993" customHeight="1">
      <c r="B157" s="498"/>
      <c r="C157" s="498"/>
      <c r="D157" s="498"/>
      <c r="E157" s="498"/>
      <c r="F157" s="498"/>
      <c r="G157" s="498"/>
      <c r="H157" s="498"/>
      <c r="I157" s="41"/>
      <c r="J157" s="41"/>
      <c r="K157" s="41"/>
      <c r="L157" s="41"/>
      <c r="M157" s="41"/>
      <c r="N157" s="41"/>
      <c r="O157" s="41"/>
      <c r="P157" s="41"/>
      <c r="Q157" s="41"/>
    </row>
    <row r="158" spans="2:17" s="51" customFormat="1" ht="9.9499999999999993" customHeight="1">
      <c r="B158" s="498"/>
      <c r="C158" s="498"/>
      <c r="D158" s="498"/>
      <c r="E158" s="498"/>
      <c r="F158" s="498"/>
      <c r="G158" s="498"/>
      <c r="H158" s="498"/>
      <c r="I158" s="41"/>
      <c r="J158" s="41"/>
      <c r="K158" s="41"/>
      <c r="L158" s="41"/>
      <c r="M158" s="41"/>
      <c r="N158" s="41"/>
      <c r="O158" s="41"/>
      <c r="P158" s="41"/>
      <c r="Q158" s="41"/>
    </row>
    <row r="159" spans="2:17" s="51" customFormat="1" ht="9.9499999999999993" customHeight="1">
      <c r="B159" s="498"/>
      <c r="C159" s="498"/>
      <c r="D159" s="498"/>
      <c r="E159" s="498"/>
      <c r="F159" s="498"/>
      <c r="G159" s="498"/>
      <c r="H159" s="498"/>
      <c r="I159" s="41"/>
      <c r="J159" s="41"/>
      <c r="K159" s="41"/>
      <c r="L159" s="41"/>
      <c r="M159" s="41"/>
      <c r="N159" s="41"/>
      <c r="O159" s="41"/>
      <c r="P159" s="41"/>
      <c r="Q159" s="41"/>
    </row>
    <row r="160" spans="2:17" s="51" customFormat="1" ht="9.9499999999999993" customHeight="1">
      <c r="B160" s="498"/>
      <c r="C160" s="498"/>
      <c r="D160" s="498"/>
      <c r="E160" s="498"/>
      <c r="F160" s="498"/>
      <c r="G160" s="498"/>
      <c r="H160" s="498"/>
      <c r="I160" s="41"/>
      <c r="J160" s="41"/>
      <c r="K160" s="41"/>
      <c r="L160" s="41"/>
      <c r="M160" s="41"/>
      <c r="N160" s="41"/>
      <c r="O160" s="41"/>
      <c r="P160" s="41"/>
      <c r="Q160" s="41"/>
    </row>
    <row r="161" spans="2:28" s="51" customFormat="1" ht="9.9499999999999993" customHeight="1">
      <c r="B161" s="498"/>
      <c r="C161" s="498"/>
      <c r="D161" s="498"/>
      <c r="E161" s="498"/>
      <c r="F161" s="498"/>
      <c r="G161" s="498"/>
      <c r="H161" s="498"/>
      <c r="I161" s="41"/>
      <c r="J161" s="41"/>
      <c r="K161" s="41"/>
      <c r="L161" s="41"/>
      <c r="M161" s="41"/>
      <c r="N161" s="41"/>
      <c r="O161" s="41"/>
      <c r="P161" s="41"/>
      <c r="Q161" s="41"/>
    </row>
    <row r="162" spans="2:28" s="51" customFormat="1" ht="9.9499999999999993" customHeight="1">
      <c r="B162" s="498"/>
      <c r="C162" s="498"/>
      <c r="D162" s="498"/>
      <c r="E162" s="498"/>
      <c r="F162" s="498"/>
      <c r="G162" s="498"/>
      <c r="H162" s="498"/>
      <c r="I162" s="41"/>
      <c r="J162" s="41"/>
      <c r="K162" s="41"/>
      <c r="L162" s="41"/>
      <c r="M162" s="41"/>
      <c r="N162" s="41"/>
      <c r="O162" s="41"/>
      <c r="P162" s="41"/>
      <c r="Q162" s="41"/>
    </row>
    <row r="163" spans="2:28" s="51" customFormat="1" ht="9.9499999999999993" customHeight="1">
      <c r="B163" s="498"/>
      <c r="C163" s="498"/>
      <c r="D163" s="498"/>
      <c r="E163" s="498"/>
      <c r="F163" s="498"/>
      <c r="G163" s="498"/>
      <c r="H163" s="498"/>
      <c r="I163" s="41"/>
      <c r="J163" s="41"/>
      <c r="K163" s="41"/>
      <c r="L163" s="41"/>
      <c r="M163" s="41"/>
      <c r="N163" s="41"/>
      <c r="O163" s="41"/>
      <c r="P163" s="41"/>
      <c r="Q163" s="41"/>
    </row>
    <row r="164" spans="2:28" s="51" customFormat="1" ht="9.9499999999999993" customHeight="1">
      <c r="B164" s="498"/>
      <c r="C164" s="498"/>
      <c r="D164" s="498"/>
      <c r="E164" s="498"/>
      <c r="F164" s="498"/>
      <c r="G164" s="498"/>
      <c r="H164" s="498"/>
      <c r="I164" s="41"/>
      <c r="J164" s="41"/>
      <c r="K164" s="41"/>
      <c r="L164" s="41"/>
      <c r="M164" s="41"/>
      <c r="N164" s="41"/>
      <c r="O164" s="41"/>
      <c r="P164" s="41"/>
      <c r="Q164" s="41"/>
    </row>
    <row r="165" spans="2:28" s="51" customFormat="1" ht="9.9499999999999993" customHeight="1">
      <c r="B165" s="498"/>
      <c r="C165" s="498"/>
      <c r="D165" s="498"/>
      <c r="E165" s="498"/>
      <c r="F165" s="498"/>
      <c r="G165" s="498"/>
      <c r="H165" s="498"/>
      <c r="I165" s="41"/>
      <c r="J165" s="41"/>
      <c r="K165" s="41"/>
      <c r="L165" s="41"/>
      <c r="M165" s="41"/>
      <c r="N165" s="41"/>
      <c r="O165" s="41"/>
      <c r="P165" s="41"/>
      <c r="Q165" s="41"/>
    </row>
    <row r="166" spans="2:28" s="41" customFormat="1" ht="12">
      <c r="B166" s="498"/>
      <c r="C166" s="498"/>
      <c r="D166" s="498"/>
      <c r="E166" s="498"/>
      <c r="F166" s="498"/>
      <c r="G166" s="498"/>
      <c r="H166" s="498"/>
    </row>
    <row r="167" spans="2:28" s="41" customFormat="1" ht="12">
      <c r="J167" s="36"/>
      <c r="K167" s="36"/>
      <c r="L167" s="36"/>
      <c r="M167" s="36"/>
      <c r="N167" s="36"/>
      <c r="O167" s="36"/>
      <c r="P167" s="36"/>
    </row>
    <row r="168" spans="2:28" s="41" customFormat="1" ht="12">
      <c r="U168" s="36"/>
      <c r="V168" s="36"/>
      <c r="W168" s="36"/>
      <c r="X168" s="36"/>
      <c r="Y168" s="36"/>
      <c r="Z168" s="36"/>
      <c r="AA168" s="36"/>
      <c r="AB168" s="36"/>
    </row>
    <row r="169" spans="2:28" s="41" customFormat="1" ht="12">
      <c r="U169" s="36"/>
      <c r="V169" s="36"/>
      <c r="W169" s="36"/>
      <c r="X169" s="36"/>
      <c r="Y169" s="36"/>
      <c r="Z169" s="36"/>
      <c r="AA169" s="36"/>
      <c r="AB169" s="36"/>
    </row>
    <row r="170" spans="2:28" s="41" customFormat="1" ht="12">
      <c r="U170" s="36"/>
      <c r="V170" s="36"/>
      <c r="W170" s="36"/>
      <c r="X170" s="36"/>
      <c r="Y170" s="36"/>
      <c r="Z170" s="36"/>
      <c r="AA170" s="36"/>
      <c r="AB170" s="36"/>
    </row>
    <row r="171" spans="2:28" s="41" customFormat="1" ht="12">
      <c r="U171" s="36"/>
      <c r="V171" s="36"/>
      <c r="W171" s="36"/>
      <c r="X171" s="36"/>
      <c r="Y171" s="36"/>
      <c r="Z171" s="36"/>
      <c r="AA171" s="36"/>
      <c r="AB171" s="36"/>
    </row>
    <row r="172" spans="2:28" s="41" customFormat="1" ht="12">
      <c r="U172" s="36"/>
      <c r="V172" s="36"/>
      <c r="W172" s="36"/>
      <c r="X172" s="36"/>
      <c r="Y172" s="36"/>
      <c r="Z172" s="36"/>
      <c r="AA172" s="36"/>
      <c r="AB172" s="36"/>
    </row>
    <row r="173" spans="2:28" s="41" customFormat="1" ht="12">
      <c r="U173" s="36"/>
      <c r="V173" s="36"/>
      <c r="W173" s="36"/>
      <c r="X173" s="36"/>
      <c r="Y173" s="36"/>
      <c r="Z173" s="36"/>
      <c r="AA173" s="36"/>
      <c r="AB173" s="36"/>
    </row>
    <row r="174" spans="2:28" s="41" customFormat="1" ht="12">
      <c r="U174" s="36"/>
      <c r="V174" s="36"/>
      <c r="W174" s="36"/>
      <c r="X174" s="36"/>
      <c r="Y174" s="36"/>
      <c r="Z174" s="36"/>
      <c r="AA174" s="36"/>
      <c r="AB174" s="36"/>
    </row>
    <row r="175" spans="2:28" s="41" customFormat="1" ht="12">
      <c r="U175" s="36"/>
      <c r="V175" s="36"/>
      <c r="W175" s="36"/>
      <c r="X175" s="36"/>
      <c r="Y175" s="36"/>
      <c r="Z175" s="36"/>
      <c r="AA175" s="36"/>
      <c r="AB175" s="36"/>
    </row>
    <row r="176" spans="2:28" s="41" customFormat="1" ht="12">
      <c r="U176" s="36"/>
      <c r="V176" s="36"/>
      <c r="W176" s="36"/>
      <c r="X176" s="36"/>
      <c r="Y176" s="36"/>
      <c r="Z176" s="36"/>
      <c r="AA176" s="36"/>
      <c r="AB176" s="36"/>
    </row>
    <row r="177" spans="21:28" s="41" customFormat="1" ht="12.75" customHeight="1">
      <c r="U177" s="36"/>
      <c r="V177" s="36"/>
      <c r="W177" s="36"/>
      <c r="X177" s="36"/>
      <c r="Y177" s="36"/>
      <c r="Z177" s="36"/>
      <c r="AA177" s="36"/>
      <c r="AB177" s="36"/>
    </row>
    <row r="178" spans="21:28" s="75" customFormat="1" ht="9.9499999999999993" customHeight="1">
      <c r="U178" s="36"/>
      <c r="V178" s="36"/>
      <c r="W178" s="36"/>
      <c r="X178" s="36"/>
      <c r="Y178" s="36"/>
      <c r="Z178" s="36"/>
      <c r="AA178" s="36"/>
      <c r="AB178" s="36"/>
    </row>
    <row r="179" spans="21:28" s="75" customFormat="1" ht="13.5" customHeight="1">
      <c r="U179" s="36"/>
      <c r="V179" s="36"/>
      <c r="W179" s="36"/>
      <c r="X179" s="36"/>
      <c r="Y179" s="36"/>
      <c r="Z179" s="36"/>
      <c r="AA179" s="36"/>
      <c r="AB179" s="36"/>
    </row>
    <row r="180" spans="21:28" s="41" customFormat="1" ht="12">
      <c r="U180" s="36"/>
      <c r="V180" s="36"/>
      <c r="W180" s="36"/>
      <c r="X180" s="36"/>
      <c r="Y180" s="36"/>
      <c r="Z180" s="36"/>
      <c r="AA180" s="36"/>
      <c r="AB180" s="36"/>
    </row>
    <row r="181" spans="21:28" s="41" customFormat="1" ht="12">
      <c r="U181" s="36"/>
      <c r="V181" s="36"/>
      <c r="W181" s="36"/>
      <c r="X181" s="36"/>
      <c r="Y181" s="36"/>
      <c r="Z181" s="36"/>
      <c r="AA181" s="36"/>
      <c r="AB181" s="36"/>
    </row>
    <row r="182" spans="21:28" s="41" customFormat="1" ht="12">
      <c r="U182" s="36"/>
      <c r="V182" s="36"/>
      <c r="W182" s="36"/>
      <c r="X182" s="36"/>
      <c r="Y182" s="36"/>
      <c r="Z182" s="36"/>
      <c r="AA182" s="36"/>
      <c r="AB182" s="36"/>
    </row>
    <row r="183" spans="21:28" s="41" customFormat="1" ht="12">
      <c r="U183" s="36"/>
      <c r="V183" s="36"/>
      <c r="W183" s="36"/>
      <c r="X183" s="36"/>
      <c r="Y183" s="36"/>
      <c r="Z183" s="36"/>
      <c r="AA183" s="36"/>
      <c r="AB183" s="36"/>
    </row>
    <row r="184" spans="21:28" s="41" customFormat="1" ht="12">
      <c r="U184" s="36"/>
      <c r="V184" s="36"/>
      <c r="W184" s="36"/>
      <c r="X184" s="36"/>
      <c r="Y184" s="36"/>
      <c r="Z184" s="36"/>
      <c r="AA184" s="36"/>
      <c r="AB184" s="36"/>
    </row>
    <row r="185" spans="21:28" s="41" customFormat="1" ht="12">
      <c r="U185" s="36"/>
      <c r="V185" s="36"/>
      <c r="W185" s="36"/>
      <c r="X185" s="36"/>
      <c r="Y185" s="36"/>
      <c r="Z185" s="36"/>
      <c r="AA185" s="36"/>
      <c r="AB185" s="36"/>
    </row>
    <row r="186" spans="21:28" s="41" customFormat="1" ht="12">
      <c r="U186" s="36"/>
      <c r="V186" s="36"/>
      <c r="W186" s="36"/>
      <c r="X186" s="36"/>
      <c r="Y186" s="36"/>
      <c r="Z186" s="36"/>
      <c r="AA186" s="36"/>
      <c r="AB186" s="36"/>
    </row>
    <row r="187" spans="21:28" s="41" customFormat="1" ht="12">
      <c r="U187" s="36"/>
      <c r="V187" s="36"/>
      <c r="W187" s="36"/>
      <c r="X187" s="36"/>
      <c r="Y187" s="36"/>
      <c r="Z187" s="36"/>
      <c r="AA187" s="36"/>
      <c r="AB187" s="36"/>
    </row>
    <row r="188" spans="21:28" s="41" customFormat="1" ht="12">
      <c r="U188" s="36"/>
      <c r="V188" s="36"/>
      <c r="W188" s="36"/>
      <c r="X188" s="36"/>
      <c r="Y188" s="36"/>
      <c r="Z188" s="36"/>
      <c r="AA188" s="36"/>
      <c r="AB188" s="36"/>
    </row>
    <row r="189" spans="21:28" s="41" customFormat="1" ht="12">
      <c r="U189" s="36"/>
      <c r="V189" s="36"/>
      <c r="W189" s="36"/>
      <c r="X189" s="36"/>
      <c r="Y189" s="36"/>
      <c r="Z189" s="36"/>
      <c r="AA189" s="36"/>
      <c r="AB189" s="36"/>
    </row>
    <row r="190" spans="21:28" s="41" customFormat="1" ht="12">
      <c r="U190" s="36"/>
      <c r="V190" s="36"/>
      <c r="W190" s="36"/>
      <c r="X190" s="36"/>
      <c r="Y190" s="36"/>
      <c r="Z190" s="36"/>
      <c r="AA190" s="36"/>
      <c r="AB190" s="36"/>
    </row>
    <row r="191" spans="21:28" s="41" customFormat="1" ht="12">
      <c r="U191" s="36"/>
      <c r="V191" s="36"/>
      <c r="W191" s="36"/>
      <c r="X191" s="36"/>
      <c r="Y191" s="36"/>
      <c r="Z191" s="36"/>
      <c r="AA191" s="36"/>
      <c r="AB191" s="36"/>
    </row>
    <row r="192" spans="21:28" s="41" customFormat="1" ht="12">
      <c r="U192" s="36"/>
      <c r="V192" s="36"/>
      <c r="W192" s="36"/>
      <c r="X192" s="36"/>
      <c r="Y192" s="36"/>
      <c r="Z192" s="36"/>
      <c r="AA192" s="36"/>
      <c r="AB192" s="36"/>
    </row>
    <row r="193" spans="21:28" s="41" customFormat="1" ht="12">
      <c r="U193" s="36"/>
      <c r="V193" s="36"/>
      <c r="W193" s="36"/>
      <c r="X193" s="36"/>
      <c r="Y193" s="36"/>
      <c r="Z193" s="36"/>
      <c r="AA193" s="36"/>
      <c r="AB193" s="36"/>
    </row>
    <row r="194" spans="21:28" s="41" customFormat="1" ht="12">
      <c r="U194" s="36"/>
      <c r="V194" s="36"/>
      <c r="W194" s="36"/>
      <c r="X194" s="36"/>
      <c r="Y194" s="36"/>
      <c r="Z194" s="36"/>
      <c r="AA194" s="36"/>
      <c r="AB194" s="36"/>
    </row>
    <row r="195" spans="21:28" s="41" customFormat="1" ht="12">
      <c r="U195" s="36"/>
      <c r="V195" s="36"/>
      <c r="W195" s="36"/>
      <c r="X195" s="36"/>
      <c r="Y195" s="36"/>
      <c r="Z195" s="36"/>
      <c r="AA195" s="36"/>
      <c r="AB195" s="36"/>
    </row>
    <row r="196" spans="21:28" s="41" customFormat="1" ht="12">
      <c r="U196" s="36"/>
      <c r="V196" s="36"/>
      <c r="W196" s="36"/>
      <c r="X196" s="36"/>
      <c r="Y196" s="36"/>
      <c r="Z196" s="36"/>
      <c r="AA196" s="36"/>
      <c r="AB196" s="36"/>
    </row>
    <row r="197" spans="21:28" s="41" customFormat="1" ht="12">
      <c r="U197" s="36"/>
      <c r="V197" s="36"/>
      <c r="W197" s="36"/>
      <c r="X197" s="36"/>
      <c r="Y197" s="36"/>
      <c r="Z197" s="36"/>
      <c r="AA197" s="36"/>
      <c r="AB197" s="36"/>
    </row>
    <row r="198" spans="21:28" s="41" customFormat="1" ht="12">
      <c r="U198" s="36"/>
      <c r="V198" s="36"/>
      <c r="W198" s="36"/>
      <c r="X198" s="36"/>
      <c r="Y198" s="36"/>
      <c r="Z198" s="36"/>
      <c r="AA198" s="36"/>
      <c r="AB198" s="36"/>
    </row>
    <row r="199" spans="21:28" s="41" customFormat="1" ht="12">
      <c r="U199" s="36"/>
      <c r="V199" s="36"/>
      <c r="W199" s="36"/>
      <c r="X199" s="36"/>
      <c r="Y199" s="36"/>
      <c r="Z199" s="36"/>
      <c r="AA199" s="36"/>
      <c r="AB199" s="36"/>
    </row>
    <row r="200" spans="21:28" s="41" customFormat="1" ht="12">
      <c r="U200" s="36"/>
      <c r="V200" s="36"/>
      <c r="W200" s="36"/>
      <c r="X200" s="36"/>
      <c r="Y200" s="36"/>
      <c r="Z200" s="36"/>
      <c r="AA200" s="36"/>
      <c r="AB200" s="36"/>
    </row>
    <row r="201" spans="21:28" s="41" customFormat="1" ht="12">
      <c r="U201" s="36"/>
      <c r="V201" s="36"/>
      <c r="W201" s="36"/>
      <c r="X201" s="36"/>
      <c r="Y201" s="36"/>
      <c r="Z201" s="36"/>
      <c r="AA201" s="36"/>
      <c r="AB201" s="36"/>
    </row>
    <row r="202" spans="21:28" s="41" customFormat="1" ht="12">
      <c r="U202" s="36"/>
      <c r="V202" s="36"/>
      <c r="W202" s="36"/>
      <c r="X202" s="36"/>
      <c r="Y202" s="36"/>
      <c r="Z202" s="36"/>
      <c r="AA202" s="36"/>
      <c r="AB202" s="36"/>
    </row>
    <row r="203" spans="21:28" s="41" customFormat="1" ht="12">
      <c r="U203" s="36"/>
      <c r="V203" s="36"/>
      <c r="W203" s="36"/>
      <c r="X203" s="36"/>
      <c r="Y203" s="36"/>
      <c r="Z203" s="36"/>
      <c r="AA203" s="36"/>
      <c r="AB203" s="36"/>
    </row>
    <row r="204" spans="21:28" s="41" customFormat="1" ht="12">
      <c r="U204" s="36"/>
      <c r="V204" s="36"/>
      <c r="W204" s="36"/>
      <c r="X204" s="36"/>
      <c r="Y204" s="36"/>
      <c r="Z204" s="36"/>
      <c r="AA204" s="36"/>
      <c r="AB204" s="36"/>
    </row>
    <row r="205" spans="21:28" s="41" customFormat="1" ht="12">
      <c r="U205" s="36"/>
      <c r="V205" s="36"/>
      <c r="W205" s="36"/>
      <c r="X205" s="36"/>
      <c r="Y205" s="36"/>
      <c r="Z205" s="36"/>
      <c r="AA205" s="36"/>
      <c r="AB205" s="36"/>
    </row>
    <row r="206" spans="21:28" s="41" customFormat="1" ht="12">
      <c r="U206" s="36"/>
      <c r="V206" s="36"/>
      <c r="W206" s="36"/>
      <c r="X206" s="36"/>
      <c r="Y206" s="36"/>
      <c r="Z206" s="36"/>
      <c r="AA206" s="36"/>
      <c r="AB206" s="36"/>
    </row>
    <row r="207" spans="21:28" s="41" customFormat="1" ht="12">
      <c r="U207" s="36"/>
      <c r="V207" s="36"/>
      <c r="W207" s="36"/>
      <c r="X207" s="36"/>
      <c r="Y207" s="36"/>
      <c r="Z207" s="36"/>
      <c r="AA207" s="36"/>
      <c r="AB207" s="36"/>
    </row>
    <row r="208" spans="21:28" s="41" customFormat="1" ht="12">
      <c r="U208" s="36"/>
      <c r="V208" s="36"/>
      <c r="W208" s="36"/>
      <c r="X208" s="36"/>
      <c r="Y208" s="36"/>
      <c r="Z208" s="36"/>
      <c r="AA208" s="36"/>
      <c r="AB208" s="36"/>
    </row>
    <row r="209" spans="21:28" s="41" customFormat="1" ht="12">
      <c r="U209" s="36"/>
      <c r="V209" s="36"/>
      <c r="W209" s="36"/>
      <c r="X209" s="36"/>
      <c r="Y209" s="36"/>
      <c r="Z209" s="36"/>
      <c r="AA209" s="36"/>
      <c r="AB209" s="36"/>
    </row>
    <row r="210" spans="21:28" s="41" customFormat="1" ht="12">
      <c r="U210" s="36"/>
      <c r="V210" s="36"/>
      <c r="W210" s="36"/>
      <c r="X210" s="36"/>
      <c r="Y210" s="36"/>
      <c r="Z210" s="36"/>
      <c r="AA210" s="36"/>
      <c r="AB210" s="36"/>
    </row>
    <row r="211" spans="21:28" s="41" customFormat="1" ht="12">
      <c r="U211" s="36"/>
      <c r="V211" s="36"/>
      <c r="W211" s="36"/>
      <c r="X211" s="36"/>
      <c r="Y211" s="36"/>
      <c r="Z211" s="36"/>
      <c r="AA211" s="36"/>
      <c r="AB211" s="36"/>
    </row>
    <row r="212" spans="21:28" s="41" customFormat="1" ht="12">
      <c r="U212" s="36"/>
      <c r="V212" s="36"/>
      <c r="W212" s="36"/>
      <c r="X212" s="36"/>
      <c r="Y212" s="36"/>
      <c r="Z212" s="36"/>
      <c r="AA212" s="36"/>
      <c r="AB212" s="36"/>
    </row>
    <row r="213" spans="21:28" s="41" customFormat="1" ht="12">
      <c r="U213" s="36"/>
      <c r="V213" s="36"/>
      <c r="W213" s="36"/>
      <c r="X213" s="36"/>
      <c r="Y213" s="36"/>
      <c r="Z213" s="36"/>
      <c r="AA213" s="36"/>
      <c r="AB213" s="36"/>
    </row>
    <row r="214" spans="21:28" s="41" customFormat="1" ht="12">
      <c r="U214" s="36"/>
      <c r="V214" s="36"/>
      <c r="W214" s="36"/>
      <c r="X214" s="36"/>
      <c r="Y214" s="36"/>
      <c r="Z214" s="36"/>
      <c r="AA214" s="36"/>
      <c r="AB214" s="36"/>
    </row>
    <row r="215" spans="21:28" s="41" customFormat="1" ht="12">
      <c r="U215" s="36"/>
      <c r="V215" s="36"/>
      <c r="W215" s="36"/>
      <c r="X215" s="36"/>
      <c r="Y215" s="36"/>
      <c r="Z215" s="36"/>
      <c r="AA215" s="36"/>
      <c r="AB215" s="36"/>
    </row>
    <row r="216" spans="21:28" s="41" customFormat="1" ht="12"/>
    <row r="217" spans="21:28" s="41" customFormat="1" ht="12"/>
    <row r="218" spans="21:28" s="41" customFormat="1" ht="12"/>
    <row r="219" spans="21:28" s="41" customFormat="1" ht="12"/>
    <row r="220" spans="21:28" s="41" customFormat="1" ht="12"/>
    <row r="221" spans="21:28" s="41" customFormat="1" ht="12"/>
    <row r="222" spans="21:28" s="41" customFormat="1" ht="12"/>
    <row r="223" spans="21:28" s="41" customFormat="1" ht="12"/>
    <row r="224" spans="21:28" s="41" customFormat="1" ht="12"/>
    <row r="225" s="41" customFormat="1" ht="12"/>
    <row r="226" s="41" customFormat="1" ht="12"/>
    <row r="227" s="41" customFormat="1" ht="12"/>
    <row r="228" s="41" customFormat="1" ht="12"/>
    <row r="229" s="41" customFormat="1" ht="12"/>
    <row r="230" s="41" customFormat="1" ht="12"/>
    <row r="231" s="41" customFormat="1" ht="12"/>
    <row r="232" s="41" customFormat="1" ht="12"/>
    <row r="233" s="41" customFormat="1" ht="12"/>
    <row r="234" s="41" customFormat="1" ht="12"/>
    <row r="235" s="41" customFormat="1" ht="12"/>
    <row r="236" s="41" customFormat="1" ht="12.75" customHeight="1"/>
    <row r="237" s="75" customFormat="1" ht="9.9499999999999993" customHeight="1"/>
  </sheetData>
  <mergeCells count="16">
    <mergeCell ref="AA12:AG14"/>
    <mergeCell ref="AA10:AG11"/>
    <mergeCell ref="AA15:AG17"/>
    <mergeCell ref="B10:P10"/>
    <mergeCell ref="R10:Y10"/>
    <mergeCell ref="B11:P12"/>
    <mergeCell ref="R11:Y13"/>
    <mergeCell ref="R81:X89"/>
    <mergeCell ref="K89:L89"/>
    <mergeCell ref="B146:E146"/>
    <mergeCell ref="C15:H16"/>
    <mergeCell ref="K15:P16"/>
    <mergeCell ref="R21:X27"/>
    <mergeCell ref="R64:X66"/>
    <mergeCell ref="R70:X79"/>
    <mergeCell ref="R14:Y15"/>
  </mergeCells>
  <phoneticPr fontId="3"/>
  <hyperlinks>
    <hyperlink ref="B6" r:id="rId1" display="フロン排出抑制法に基づくフロン類の回収量(第一種特定製品及び第二種特定製品)(環境省)"/>
    <hyperlink ref="B5" r:id="rId2"/>
    <hyperlink ref="B7" r:id="rId3"/>
    <hyperlink ref="B4" r:id="rId4"/>
    <hyperlink ref="K5" r:id="rId5"/>
    <hyperlink ref="K6:P6" r:id="rId6" location="headline2" display="都道府県別エネルギー消費統計(経産省資源エネ庁)"/>
    <hyperlink ref="K4:P4" r:id="rId7" display="地球温暖化対策実行計画（区域施策編）策定支援サイト"/>
    <hyperlink ref="B8:G8" r:id="rId8" display="全国地球温暖化防止活動推進センター(JCCCA)"/>
    <hyperlink ref="B4:E4" r:id="rId9" display="地球温暖化対策(環境省)"/>
    <hyperlink ref="B5:E5" r:id="rId10" display="環境総合データベース(環境省)"/>
    <hyperlink ref="B6:F6" r:id="rId11" display="フロン類回収量(フロン排出抑制法第一種･第二種特定製品)(環省)"/>
    <hyperlink ref="B7:F7" r:id="rId12" display="温室効果ガスインベントリオフィス(国立環境研究所)"/>
    <hyperlink ref="K5:O5" r:id="rId13" display="温室効果ガス排出量算定・報告・公表制度のWebサイト"/>
    <hyperlink ref="K7:N7" r:id="rId14" display="環境政策課温暖化対策班(宮城県)"/>
    <hyperlink ref="K8" r:id="rId15"/>
    <hyperlink ref="K8:N8" r:id="rId16" display="環境省_PRTRインフォメーション広場"/>
    <hyperlink ref="K7:P7" r:id="rId17" display="環境政策課温暖化対策班(宮城県)"/>
    <hyperlink ref="K8:P8" r:id="rId18" display="環境省_PRTRインフォメーション広場"/>
  </hyperlinks>
  <pageMargins left="0.7" right="0.7" top="0.75" bottom="0.75" header="0.3" footer="0.3"/>
  <pageSetup paperSize="9" orientation="portrait" horizontalDpi="0" verticalDpi="0"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M307"/>
  <sheetViews>
    <sheetView zoomScale="85" zoomScaleNormal="85" workbookViewId="0">
      <selection sqref="A1:AS308"/>
    </sheetView>
  </sheetViews>
  <sheetFormatPr defaultRowHeight="9.9499999999999993" customHeight="1"/>
  <cols>
    <col min="1" max="1" width="1.5703125" style="36" customWidth="1"/>
    <col min="2" max="2" width="5" style="36" customWidth="1"/>
    <col min="3" max="3" width="2.140625" style="36" customWidth="1"/>
    <col min="4" max="4" width="4.5703125" style="36" customWidth="1"/>
    <col min="5" max="5" width="10.85546875" style="36" customWidth="1"/>
    <col min="6" max="6" width="3.140625" style="36" customWidth="1"/>
    <col min="7" max="36" width="5.5703125" style="36" customWidth="1"/>
    <col min="37" max="39" width="5.5703125" customWidth="1"/>
    <col min="40" max="45" width="5.5703125" style="36" customWidth="1"/>
    <col min="46" max="16384" width="9.140625" style="36"/>
  </cols>
  <sheetData>
    <row r="1" spans="1:38" s="75" customFormat="1" ht="7.5" customHeight="1">
      <c r="C1" s="41"/>
      <c r="D1" s="41"/>
      <c r="E1" s="41"/>
      <c r="AG1" s="41"/>
      <c r="AH1" s="41"/>
      <c r="AI1" s="41"/>
      <c r="AJ1" s="41"/>
    </row>
    <row r="2" spans="1:38" s="488" customFormat="1" ht="15.75" customHeight="1">
      <c r="B2" s="489" t="s">
        <v>1613</v>
      </c>
      <c r="L2" s="777"/>
      <c r="O2" s="1214" t="s">
        <v>1614</v>
      </c>
      <c r="Q2" s="1214" t="s">
        <v>1615</v>
      </c>
      <c r="AG2" s="490"/>
      <c r="AH2" s="490"/>
      <c r="AI2" s="490"/>
      <c r="AJ2" s="490"/>
    </row>
    <row r="3" spans="1:38" s="72" customFormat="1" ht="9.9499999999999993" customHeight="1">
      <c r="B3" s="1159"/>
      <c r="C3" s="481"/>
      <c r="D3" s="481" t="s">
        <v>1207</v>
      </c>
      <c r="E3" s="481"/>
      <c r="F3" s="1160"/>
      <c r="G3" s="1165">
        <v>33147</v>
      </c>
      <c r="H3" s="1165">
        <v>33512</v>
      </c>
      <c r="I3" s="1165">
        <v>33878</v>
      </c>
      <c r="J3" s="1165">
        <v>34243</v>
      </c>
      <c r="K3" s="1165">
        <v>34608</v>
      </c>
      <c r="L3" s="1165">
        <v>34973</v>
      </c>
      <c r="M3" s="1165">
        <v>35339</v>
      </c>
      <c r="N3" s="1165">
        <v>35704</v>
      </c>
      <c r="O3" s="1165">
        <v>36069</v>
      </c>
      <c r="P3" s="1165">
        <v>36434</v>
      </c>
      <c r="Q3" s="1165">
        <v>36800</v>
      </c>
      <c r="R3" s="1165">
        <v>37165</v>
      </c>
      <c r="S3" s="1165">
        <v>37530</v>
      </c>
      <c r="T3" s="1165">
        <v>37895</v>
      </c>
      <c r="U3" s="1165">
        <v>38261</v>
      </c>
      <c r="V3" s="1165">
        <v>38626</v>
      </c>
      <c r="W3" s="1165">
        <v>38991</v>
      </c>
      <c r="X3" s="1165">
        <v>39356</v>
      </c>
      <c r="Y3" s="1165">
        <v>39722</v>
      </c>
      <c r="Z3" s="1165">
        <v>40087</v>
      </c>
      <c r="AA3" s="1165">
        <v>40452</v>
      </c>
      <c r="AB3" s="1165">
        <v>40817</v>
      </c>
      <c r="AC3" s="1165">
        <v>41183</v>
      </c>
      <c r="AD3" s="1165">
        <v>41548</v>
      </c>
      <c r="AE3" s="1165">
        <v>41913</v>
      </c>
      <c r="AF3" s="1165">
        <v>42278</v>
      </c>
      <c r="AG3" s="36"/>
      <c r="AH3" s="36"/>
      <c r="AI3" s="36"/>
      <c r="AJ3" s="36"/>
    </row>
    <row r="4" spans="1:38" s="810" customFormat="1" ht="11.1" customHeight="1">
      <c r="A4" s="36"/>
      <c r="B4" s="1161"/>
      <c r="C4" s="1162"/>
      <c r="D4" s="1163"/>
      <c r="E4" s="1164"/>
      <c r="F4" s="772"/>
      <c r="G4" s="1154" t="s">
        <v>952</v>
      </c>
      <c r="H4" s="1154" t="s">
        <v>953</v>
      </c>
      <c r="I4" s="1154" t="s">
        <v>1059</v>
      </c>
      <c r="J4" s="1154" t="s">
        <v>954</v>
      </c>
      <c r="K4" s="1154" t="s">
        <v>955</v>
      </c>
      <c r="L4" s="1154" t="s">
        <v>956</v>
      </c>
      <c r="M4" s="1154" t="s">
        <v>1060</v>
      </c>
      <c r="N4" s="1154" t="s">
        <v>957</v>
      </c>
      <c r="O4" s="1154" t="s">
        <v>958</v>
      </c>
      <c r="P4" s="1155" t="s">
        <v>959</v>
      </c>
      <c r="Q4" s="1155" t="s">
        <v>1061</v>
      </c>
      <c r="R4" s="1155" t="s">
        <v>960</v>
      </c>
      <c r="S4" s="1155" t="s">
        <v>961</v>
      </c>
      <c r="T4" s="1154" t="s">
        <v>962</v>
      </c>
      <c r="U4" s="1154" t="s">
        <v>1062</v>
      </c>
      <c r="V4" s="1156" t="s">
        <v>963</v>
      </c>
      <c r="W4" s="1154" t="s">
        <v>964</v>
      </c>
      <c r="X4" s="1154" t="s">
        <v>965</v>
      </c>
      <c r="Y4" s="1154" t="s">
        <v>1063</v>
      </c>
      <c r="Z4" s="1154" t="s">
        <v>966</v>
      </c>
      <c r="AA4" s="1155" t="s">
        <v>967</v>
      </c>
      <c r="AB4" s="1155" t="s">
        <v>968</v>
      </c>
      <c r="AC4" s="1154" t="s">
        <v>1064</v>
      </c>
      <c r="AD4" s="1154" t="s">
        <v>969</v>
      </c>
      <c r="AE4" s="1157" t="s">
        <v>970</v>
      </c>
      <c r="AF4" s="1154" t="s">
        <v>971</v>
      </c>
      <c r="AG4" s="36"/>
      <c r="AH4" s="36"/>
      <c r="AI4" s="36"/>
      <c r="AJ4" s="44"/>
      <c r="AK4" s="44"/>
      <c r="AL4" s="44"/>
    </row>
    <row r="5" spans="1:38" s="41" customFormat="1" ht="13.5" customHeight="1">
      <c r="B5" s="1431" t="s">
        <v>726</v>
      </c>
      <c r="C5" s="1432"/>
      <c r="D5" s="63" t="s">
        <v>705</v>
      </c>
      <c r="E5" s="840"/>
      <c r="F5" s="1137"/>
      <c r="G5" s="517">
        <f t="shared" ref="G5:AF5" si="0">G21</f>
        <v>664.0118771037844</v>
      </c>
      <c r="H5" s="517">
        <f t="shared" si="0"/>
        <v>563.21302024267425</v>
      </c>
      <c r="I5" s="517">
        <f t="shared" si="0"/>
        <v>630.39591079482034</v>
      </c>
      <c r="J5" s="517">
        <f t="shared" si="0"/>
        <v>587.24394731660891</v>
      </c>
      <c r="K5" s="517">
        <f t="shared" si="0"/>
        <v>662.74571428783929</v>
      </c>
      <c r="L5" s="517">
        <f t="shared" si="0"/>
        <v>635.90806492391062</v>
      </c>
      <c r="M5" s="517">
        <f t="shared" si="0"/>
        <v>627.99969822787648</v>
      </c>
      <c r="N5" s="1212">
        <f t="shared" si="0"/>
        <v>678.86387328529781</v>
      </c>
      <c r="O5" s="517">
        <f t="shared" si="0"/>
        <v>559.45087508571601</v>
      </c>
      <c r="P5" s="517">
        <f t="shared" si="0"/>
        <v>550.70402151685107</v>
      </c>
      <c r="Q5" s="517">
        <f t="shared" si="0"/>
        <v>509.6576957745574</v>
      </c>
      <c r="R5" s="517">
        <f t="shared" si="0"/>
        <v>766.37542104592887</v>
      </c>
      <c r="S5" s="517">
        <f t="shared" si="0"/>
        <v>673.68449292839318</v>
      </c>
      <c r="T5" s="517">
        <f t="shared" si="0"/>
        <v>756.26990719981654</v>
      </c>
      <c r="U5" s="517">
        <f t="shared" si="0"/>
        <v>696.42028708830219</v>
      </c>
      <c r="V5" s="1212">
        <f t="shared" si="0"/>
        <v>957.35516978715589</v>
      </c>
      <c r="W5" s="517">
        <f t="shared" si="0"/>
        <v>1357.3437459214847</v>
      </c>
      <c r="X5" s="517">
        <f>X21</f>
        <v>1232.5682928598144</v>
      </c>
      <c r="Y5" s="517">
        <f t="shared" si="0"/>
        <v>1030.1388880565687</v>
      </c>
      <c r="Z5" s="517">
        <f t="shared" si="0"/>
        <v>1025.5584971186947</v>
      </c>
      <c r="AA5" s="517">
        <f t="shared" si="0"/>
        <v>1123.4168895143423</v>
      </c>
      <c r="AB5" s="517">
        <f t="shared" si="0"/>
        <v>65.973094245020974</v>
      </c>
      <c r="AC5" s="517">
        <f t="shared" si="0"/>
        <v>1012.9938403092541</v>
      </c>
      <c r="AD5" s="517">
        <f t="shared" si="0"/>
        <v>835.04293989954158</v>
      </c>
      <c r="AE5" s="517">
        <f t="shared" si="0"/>
        <v>793.36198103657421</v>
      </c>
      <c r="AF5" s="517">
        <f t="shared" si="0"/>
        <v>0</v>
      </c>
      <c r="AG5" s="1215" t="s">
        <v>1246</v>
      </c>
      <c r="AH5" s="36"/>
      <c r="AI5" s="36"/>
      <c r="AJ5" s="36"/>
    </row>
    <row r="6" spans="1:38" s="41" customFormat="1" ht="13.5" customHeight="1">
      <c r="B6" s="1433"/>
      <c r="C6" s="1432"/>
      <c r="D6" s="65" t="s">
        <v>706</v>
      </c>
      <c r="E6" s="110"/>
      <c r="F6" s="1121"/>
      <c r="G6" s="517">
        <f t="shared" ref="G6:AF6" si="1">G28</f>
        <v>5239.0596109165899</v>
      </c>
      <c r="H6" s="517">
        <f t="shared" si="1"/>
        <v>5627.7714971506903</v>
      </c>
      <c r="I6" s="517">
        <f t="shared" si="1"/>
        <v>5578.3424080377235</v>
      </c>
      <c r="J6" s="517">
        <f t="shared" si="1"/>
        <v>5570.8152755795254</v>
      </c>
      <c r="K6" s="517">
        <f t="shared" si="1"/>
        <v>5897.4884202086741</v>
      </c>
      <c r="L6" s="517">
        <f t="shared" si="1"/>
        <v>5885.1059409588488</v>
      </c>
      <c r="M6" s="517">
        <f t="shared" si="1"/>
        <v>5934.3198253809478</v>
      </c>
      <c r="N6" s="1212">
        <f t="shared" si="1"/>
        <v>6504.9463813530419</v>
      </c>
      <c r="O6" s="517">
        <f t="shared" si="1"/>
        <v>5764.533783399309</v>
      </c>
      <c r="P6" s="517">
        <f t="shared" si="1"/>
        <v>5816.2064093023628</v>
      </c>
      <c r="Q6" s="517">
        <f t="shared" si="1"/>
        <v>6078.7339557477535</v>
      </c>
      <c r="R6" s="517">
        <f t="shared" si="1"/>
        <v>5788.3200988548169</v>
      </c>
      <c r="S6" s="517">
        <f t="shared" si="1"/>
        <v>5790.640885078913</v>
      </c>
      <c r="T6" s="517">
        <f t="shared" si="1"/>
        <v>5914.5405333992367</v>
      </c>
      <c r="U6" s="517">
        <f t="shared" si="1"/>
        <v>5951.7268207469569</v>
      </c>
      <c r="V6" s="1212">
        <f t="shared" si="1"/>
        <v>6381.774852943211</v>
      </c>
      <c r="W6" s="517">
        <f t="shared" si="1"/>
        <v>6200.7071811472761</v>
      </c>
      <c r="X6" s="517">
        <f t="shared" si="1"/>
        <v>6613.8503991135876</v>
      </c>
      <c r="Y6" s="517">
        <f t="shared" si="1"/>
        <v>6173.7411111202564</v>
      </c>
      <c r="Z6" s="517">
        <f t="shared" si="1"/>
        <v>5797.4690153882011</v>
      </c>
      <c r="AA6" s="517">
        <f t="shared" si="1"/>
        <v>5757.217791692141</v>
      </c>
      <c r="AB6" s="517">
        <f t="shared" si="1"/>
        <v>4253.9289032691267</v>
      </c>
      <c r="AC6" s="517">
        <f t="shared" si="1"/>
        <v>6242.1900210174954</v>
      </c>
      <c r="AD6" s="517">
        <f t="shared" si="1"/>
        <v>6058.8427669361818</v>
      </c>
      <c r="AE6" s="517">
        <f t="shared" si="1"/>
        <v>5753.8274157415872</v>
      </c>
      <c r="AF6" s="517">
        <f t="shared" si="1"/>
        <v>0</v>
      </c>
      <c r="AG6" s="1215" t="s">
        <v>706</v>
      </c>
      <c r="AH6" s="36"/>
      <c r="AI6" s="36"/>
      <c r="AJ6" s="36"/>
    </row>
    <row r="7" spans="1:38" s="75" customFormat="1" ht="13.5" customHeight="1">
      <c r="B7" s="1433"/>
      <c r="C7" s="1432"/>
      <c r="D7" s="65" t="s">
        <v>707</v>
      </c>
      <c r="E7" s="110"/>
      <c r="F7" s="1121"/>
      <c r="G7" s="517">
        <f t="shared" ref="G7:AF7" si="2">G62</f>
        <v>3458.5675088903577</v>
      </c>
      <c r="H7" s="517">
        <f t="shared" si="2"/>
        <v>3555.0037179377755</v>
      </c>
      <c r="I7" s="517">
        <f t="shared" si="2"/>
        <v>3801.3905953753906</v>
      </c>
      <c r="J7" s="517">
        <f t="shared" si="2"/>
        <v>4057.5310311893991</v>
      </c>
      <c r="K7" s="517">
        <f t="shared" si="2"/>
        <v>4075.5831915528565</v>
      </c>
      <c r="L7" s="517">
        <f t="shared" si="2"/>
        <v>4108.5581956914175</v>
      </c>
      <c r="M7" s="517">
        <f t="shared" si="2"/>
        <v>4313.7837025408389</v>
      </c>
      <c r="N7" s="1212">
        <f t="shared" si="2"/>
        <v>4381.1633844603939</v>
      </c>
      <c r="O7" s="517">
        <f t="shared" si="2"/>
        <v>4567.8248519334074</v>
      </c>
      <c r="P7" s="517">
        <f t="shared" si="2"/>
        <v>4765.3836513786218</v>
      </c>
      <c r="Q7" s="517">
        <f t="shared" si="2"/>
        <v>4844.589761408688</v>
      </c>
      <c r="R7" s="517">
        <f t="shared" si="2"/>
        <v>4824.5166789778441</v>
      </c>
      <c r="S7" s="517">
        <f t="shared" si="2"/>
        <v>4558.0333155958078</v>
      </c>
      <c r="T7" s="517">
        <f t="shared" si="2"/>
        <v>4899.9560775201326</v>
      </c>
      <c r="U7" s="517">
        <f t="shared" si="2"/>
        <v>4740.9279382811255</v>
      </c>
      <c r="V7" s="1212">
        <f t="shared" si="2"/>
        <v>4555.4537555202569</v>
      </c>
      <c r="W7" s="517">
        <f t="shared" si="2"/>
        <v>4477.2256128814979</v>
      </c>
      <c r="X7" s="517">
        <f t="shared" si="2"/>
        <v>4492.442350683953</v>
      </c>
      <c r="Y7" s="517">
        <f t="shared" si="2"/>
        <v>4143.4346012143615</v>
      </c>
      <c r="Z7" s="517">
        <f t="shared" si="2"/>
        <v>4132.3343188733397</v>
      </c>
      <c r="AA7" s="517">
        <f t="shared" si="2"/>
        <v>4191.0912915877179</v>
      </c>
      <c r="AB7" s="517">
        <f t="shared" si="2"/>
        <v>3900.6298815665768</v>
      </c>
      <c r="AC7" s="517">
        <f t="shared" si="2"/>
        <v>4788.0729123110377</v>
      </c>
      <c r="AD7" s="517">
        <f t="shared" si="2"/>
        <v>4949.3058457154648</v>
      </c>
      <c r="AE7" s="517">
        <f t="shared" si="2"/>
        <v>4813.4694265331646</v>
      </c>
      <c r="AF7" s="517">
        <f t="shared" si="2"/>
        <v>0</v>
      </c>
      <c r="AG7" s="1215" t="s">
        <v>707</v>
      </c>
      <c r="AH7" s="36"/>
      <c r="AI7" s="36"/>
      <c r="AJ7" s="36"/>
    </row>
    <row r="8" spans="1:38" s="75" customFormat="1" ht="13.5" customHeight="1">
      <c r="B8" s="1433"/>
      <c r="C8" s="1432"/>
      <c r="D8" s="65" t="s">
        <v>708</v>
      </c>
      <c r="E8" s="110"/>
      <c r="F8" s="1121"/>
      <c r="G8" s="517">
        <f t="shared" ref="G8:AF8" si="3">G46</f>
        <v>2751.1194074822092</v>
      </c>
      <c r="H8" s="517">
        <f t="shared" si="3"/>
        <v>2723.5712685553617</v>
      </c>
      <c r="I8" s="517">
        <f t="shared" si="3"/>
        <v>2971.8574178211952</v>
      </c>
      <c r="J8" s="517">
        <f t="shared" si="3"/>
        <v>3196.9002827126164</v>
      </c>
      <c r="K8" s="517">
        <f t="shared" si="3"/>
        <v>3500.0630812611553</v>
      </c>
      <c r="L8" s="517">
        <f t="shared" si="3"/>
        <v>3586.7875850812711</v>
      </c>
      <c r="M8" s="517">
        <f t="shared" si="3"/>
        <v>3293.668430885984</v>
      </c>
      <c r="N8" s="1212">
        <f t="shared" si="3"/>
        <v>4024.3154632039127</v>
      </c>
      <c r="O8" s="517">
        <f t="shared" si="3"/>
        <v>3452.4599352434661</v>
      </c>
      <c r="P8" s="517">
        <f t="shared" si="3"/>
        <v>3801.1564153799332</v>
      </c>
      <c r="Q8" s="517">
        <f t="shared" si="3"/>
        <v>3820.114445467892</v>
      </c>
      <c r="R8" s="517">
        <f t="shared" si="3"/>
        <v>3874.5294895326651</v>
      </c>
      <c r="S8" s="517">
        <f t="shared" si="3"/>
        <v>3833.2561089039032</v>
      </c>
      <c r="T8" s="517">
        <f t="shared" si="3"/>
        <v>4202.6405243546214</v>
      </c>
      <c r="U8" s="517">
        <f t="shared" si="3"/>
        <v>3976.2376642346635</v>
      </c>
      <c r="V8" s="1212">
        <f t="shared" si="3"/>
        <v>4402.925526507498</v>
      </c>
      <c r="W8" s="517">
        <f t="shared" si="3"/>
        <v>4018.3792970039926</v>
      </c>
      <c r="X8" s="517">
        <f t="shared" si="3"/>
        <v>4289.1220344302146</v>
      </c>
      <c r="Y8" s="517">
        <f t="shared" si="3"/>
        <v>4102.5596123629894</v>
      </c>
      <c r="Z8" s="517">
        <f t="shared" si="3"/>
        <v>4215.3609955235997</v>
      </c>
      <c r="AA8" s="517">
        <f t="shared" si="3"/>
        <v>3926.2076094060453</v>
      </c>
      <c r="AB8" s="517">
        <f t="shared" si="3"/>
        <v>4633.1739568472949</v>
      </c>
      <c r="AC8" s="517">
        <f t="shared" si="3"/>
        <v>4841.9666940944799</v>
      </c>
      <c r="AD8" s="517">
        <f t="shared" si="3"/>
        <v>4812.8517206269544</v>
      </c>
      <c r="AE8" s="517">
        <f t="shared" si="3"/>
        <v>4622.3979362500986</v>
      </c>
      <c r="AF8" s="517">
        <f t="shared" si="3"/>
        <v>0</v>
      </c>
      <c r="AG8" s="1215" t="s">
        <v>708</v>
      </c>
      <c r="AH8" s="36"/>
      <c r="AI8" s="36"/>
      <c r="AJ8" s="36"/>
    </row>
    <row r="9" spans="1:38" s="75" customFormat="1" ht="13.5" customHeight="1">
      <c r="B9" s="1433"/>
      <c r="C9" s="1432"/>
      <c r="D9" s="65" t="s">
        <v>709</v>
      </c>
      <c r="E9" s="110"/>
      <c r="F9" s="1121"/>
      <c r="G9" s="517">
        <f>G67</f>
        <v>2085.7303405078801</v>
      </c>
      <c r="H9" s="517">
        <f t="shared" ref="H9:AF9" si="4">H67</f>
        <v>2228.4285209235536</v>
      </c>
      <c r="I9" s="517">
        <f t="shared" si="4"/>
        <v>2303.6674117137959</v>
      </c>
      <c r="J9" s="517">
        <f t="shared" si="4"/>
        <v>2907.3061221374392</v>
      </c>
      <c r="K9" s="517">
        <f t="shared" si="4"/>
        <v>3045.2762109068049</v>
      </c>
      <c r="L9" s="517">
        <f t="shared" si="4"/>
        <v>3124.3723116352412</v>
      </c>
      <c r="M9" s="517">
        <f t="shared" si="4"/>
        <v>3028.8435360903204</v>
      </c>
      <c r="N9" s="1212">
        <f t="shared" si="4"/>
        <v>3738.8899401857011</v>
      </c>
      <c r="O9" s="517">
        <f t="shared" si="4"/>
        <v>3081.3507416419197</v>
      </c>
      <c r="P9" s="517">
        <f t="shared" si="4"/>
        <v>3157.883715041924</v>
      </c>
      <c r="Q9" s="517">
        <f t="shared" si="4"/>
        <v>3208.3613129807618</v>
      </c>
      <c r="R9" s="517">
        <f t="shared" si="4"/>
        <v>3183.8803767792047</v>
      </c>
      <c r="S9" s="517">
        <f t="shared" si="4"/>
        <v>3232.7312444755612</v>
      </c>
      <c r="T9" s="517">
        <f t="shared" si="4"/>
        <v>3247.7995468528607</v>
      </c>
      <c r="U9" s="517">
        <f t="shared" si="4"/>
        <v>3435.9106730989151</v>
      </c>
      <c r="V9" s="1212">
        <f t="shared" si="4"/>
        <v>3826.4447985810784</v>
      </c>
      <c r="W9" s="517">
        <f t="shared" si="4"/>
        <v>3476.2211201460163</v>
      </c>
      <c r="X9" s="517">
        <f t="shared" si="4"/>
        <v>3677.4614858656037</v>
      </c>
      <c r="Y9" s="517">
        <f t="shared" si="4"/>
        <v>3319.7568904001778</v>
      </c>
      <c r="Z9" s="517">
        <f t="shared" si="4"/>
        <v>3914.0211487265606</v>
      </c>
      <c r="AA9" s="517">
        <f t="shared" si="4"/>
        <v>3645.8155447847025</v>
      </c>
      <c r="AB9" s="517">
        <f t="shared" si="4"/>
        <v>4339.9338500875538</v>
      </c>
      <c r="AC9" s="517">
        <f t="shared" si="4"/>
        <v>4684.0535791672664</v>
      </c>
      <c r="AD9" s="517">
        <f t="shared" si="4"/>
        <v>4580.4374108821348</v>
      </c>
      <c r="AE9" s="517">
        <f t="shared" si="4"/>
        <v>4045.9559041215193</v>
      </c>
      <c r="AF9" s="517">
        <f t="shared" si="4"/>
        <v>0</v>
      </c>
      <c r="AG9" s="1215" t="s">
        <v>709</v>
      </c>
      <c r="AH9" s="36"/>
      <c r="AI9" s="36"/>
      <c r="AJ9" s="36"/>
    </row>
    <row r="10" spans="1:38" s="75" customFormat="1" ht="13.5" customHeight="1">
      <c r="B10" s="1434"/>
      <c r="C10" s="1435"/>
      <c r="D10" s="103" t="s">
        <v>1203</v>
      </c>
      <c r="E10" s="102"/>
      <c r="F10" s="1126"/>
      <c r="G10" s="699">
        <f>SUM(G5:G9)</f>
        <v>14198.48874490082</v>
      </c>
      <c r="H10" s="699">
        <f t="shared" ref="H10:AF10" si="5">SUM(H5:H9)</f>
        <v>14697.988024810056</v>
      </c>
      <c r="I10" s="699">
        <f t="shared" si="5"/>
        <v>15285.653743742925</v>
      </c>
      <c r="J10" s="699">
        <f t="shared" si="5"/>
        <v>16319.796658935589</v>
      </c>
      <c r="K10" s="699">
        <f t="shared" si="5"/>
        <v>17181.15661821733</v>
      </c>
      <c r="L10" s="699">
        <f t="shared" si="5"/>
        <v>17340.732098290689</v>
      </c>
      <c r="M10" s="699">
        <f t="shared" si="5"/>
        <v>17198.615193125966</v>
      </c>
      <c r="N10" s="1212">
        <f t="shared" si="5"/>
        <v>19328.179042488347</v>
      </c>
      <c r="O10" s="699">
        <f t="shared" si="5"/>
        <v>17425.620187303819</v>
      </c>
      <c r="P10" s="699">
        <f t="shared" si="5"/>
        <v>18091.334212619695</v>
      </c>
      <c r="Q10" s="699">
        <f t="shared" si="5"/>
        <v>18461.457171379654</v>
      </c>
      <c r="R10" s="699">
        <f t="shared" si="5"/>
        <v>18437.622065190462</v>
      </c>
      <c r="S10" s="699">
        <f t="shared" si="5"/>
        <v>18088.346046982577</v>
      </c>
      <c r="T10" s="699">
        <f t="shared" si="5"/>
        <v>19021.20658932667</v>
      </c>
      <c r="U10" s="699">
        <f t="shared" si="5"/>
        <v>18801.223383449964</v>
      </c>
      <c r="V10" s="1212">
        <f t="shared" si="5"/>
        <v>20123.954103339202</v>
      </c>
      <c r="W10" s="699">
        <f t="shared" si="5"/>
        <v>19529.876957100267</v>
      </c>
      <c r="X10" s="699">
        <f t="shared" si="5"/>
        <v>20305.444562953173</v>
      </c>
      <c r="Y10" s="699">
        <f t="shared" si="5"/>
        <v>18769.631103154352</v>
      </c>
      <c r="Z10" s="699">
        <f t="shared" si="5"/>
        <v>19084.743975630394</v>
      </c>
      <c r="AA10" s="699">
        <f t="shared" si="5"/>
        <v>18643.749126984949</v>
      </c>
      <c r="AB10" s="699">
        <f t="shared" si="5"/>
        <v>17193.639686015573</v>
      </c>
      <c r="AC10" s="699">
        <f t="shared" si="5"/>
        <v>21569.277046899533</v>
      </c>
      <c r="AD10" s="699">
        <f t="shared" si="5"/>
        <v>21236.480684060276</v>
      </c>
      <c r="AE10" s="699">
        <f t="shared" si="5"/>
        <v>20029.012663682941</v>
      </c>
      <c r="AF10" s="699">
        <f t="shared" si="5"/>
        <v>0</v>
      </c>
      <c r="AG10" s="1215"/>
      <c r="AH10" s="36"/>
      <c r="AI10" s="36"/>
      <c r="AJ10" s="36"/>
    </row>
    <row r="11" spans="1:38" s="75" customFormat="1" ht="13.5" customHeight="1">
      <c r="B11" s="1436" t="s">
        <v>1206</v>
      </c>
      <c r="C11" s="1437"/>
      <c r="D11" s="65" t="s">
        <v>692</v>
      </c>
      <c r="E11" s="110"/>
      <c r="F11" s="106"/>
      <c r="G11" s="84">
        <f t="shared" ref="G11:AF11" si="6">G68</f>
        <v>208.87553318575229</v>
      </c>
      <c r="H11" s="84">
        <f t="shared" si="6"/>
        <v>164.51305359698856</v>
      </c>
      <c r="I11" s="84">
        <f t="shared" si="6"/>
        <v>187.20816434701439</v>
      </c>
      <c r="J11" s="84">
        <f t="shared" si="6"/>
        <v>202.40648867962403</v>
      </c>
      <c r="K11" s="84">
        <f t="shared" si="6"/>
        <v>207.27118018783924</v>
      </c>
      <c r="L11" s="84">
        <f t="shared" si="6"/>
        <v>215.06638577561526</v>
      </c>
      <c r="M11" s="84">
        <f t="shared" si="6"/>
        <v>210.51311745964728</v>
      </c>
      <c r="N11" s="1213">
        <f t="shared" si="6"/>
        <v>218.47465451052898</v>
      </c>
      <c r="O11" s="84">
        <f t="shared" si="6"/>
        <v>228.37911480543045</v>
      </c>
      <c r="P11" s="84">
        <f t="shared" si="6"/>
        <v>237.54737330432559</v>
      </c>
      <c r="Q11" s="84">
        <f t="shared" si="6"/>
        <v>241.84248566764643</v>
      </c>
      <c r="R11" s="84">
        <f t="shared" si="6"/>
        <v>253.85358077408486</v>
      </c>
      <c r="S11" s="84">
        <f t="shared" si="6"/>
        <v>245.42764159979362</v>
      </c>
      <c r="T11" s="84">
        <f t="shared" si="6"/>
        <v>253.72536681968037</v>
      </c>
      <c r="U11" s="84">
        <f t="shared" si="6"/>
        <v>254.90137997162068</v>
      </c>
      <c r="V11" s="1213">
        <f t="shared" si="6"/>
        <v>247.78908101311737</v>
      </c>
      <c r="W11" s="84">
        <f t="shared" si="6"/>
        <v>270.14101044278186</v>
      </c>
      <c r="X11" s="84">
        <f t="shared" si="6"/>
        <v>195.75810094267061</v>
      </c>
      <c r="Y11" s="84">
        <f t="shared" si="6"/>
        <v>188.47091574288538</v>
      </c>
      <c r="Z11" s="84">
        <f t="shared" si="6"/>
        <v>159.11407600795857</v>
      </c>
      <c r="AA11" s="84">
        <f t="shared" si="6"/>
        <v>234.6568115273937</v>
      </c>
      <c r="AB11" s="84">
        <f t="shared" si="6"/>
        <v>160.2894626686639</v>
      </c>
      <c r="AC11" s="84">
        <f t="shared" si="6"/>
        <v>236.37848269721164</v>
      </c>
      <c r="AD11" s="84">
        <f t="shared" si="6"/>
        <v>262.46797648015286</v>
      </c>
      <c r="AE11" s="84">
        <f t="shared" si="6"/>
        <v>255.7049654356625</v>
      </c>
      <c r="AF11" s="84">
        <f t="shared" si="6"/>
        <v>0</v>
      </c>
      <c r="AG11" s="1215" t="s">
        <v>692</v>
      </c>
      <c r="AH11" s="36"/>
      <c r="AI11" s="36"/>
      <c r="AJ11" s="36"/>
    </row>
    <row r="12" spans="1:38" s="75" customFormat="1" ht="13.5" customHeight="1">
      <c r="B12" s="1438"/>
      <c r="C12" s="1437"/>
      <c r="D12" s="65" t="s">
        <v>697</v>
      </c>
      <c r="E12" s="110"/>
      <c r="F12" s="106"/>
      <c r="G12" s="84">
        <f t="shared" ref="G12:AF12" si="7">G80</f>
        <v>669.1540994570189</v>
      </c>
      <c r="H12" s="84">
        <f t="shared" si="7"/>
        <v>647.14318832278855</v>
      </c>
      <c r="I12" s="84">
        <f t="shared" si="7"/>
        <v>687.404453657109</v>
      </c>
      <c r="J12" s="84">
        <f t="shared" si="7"/>
        <v>631.05111859337273</v>
      </c>
      <c r="K12" s="84">
        <f t="shared" si="7"/>
        <v>689.45166481353135</v>
      </c>
      <c r="L12" s="84">
        <f t="shared" si="7"/>
        <v>708.89297403874139</v>
      </c>
      <c r="M12" s="84">
        <f t="shared" si="7"/>
        <v>691.00913502640151</v>
      </c>
      <c r="N12" s="1213">
        <f t="shared" si="7"/>
        <v>730.6793113807455</v>
      </c>
      <c r="O12" s="84">
        <f t="shared" si="7"/>
        <v>729.9017591073482</v>
      </c>
      <c r="P12" s="84">
        <f t="shared" si="7"/>
        <v>725.96049011668231</v>
      </c>
      <c r="Q12" s="84">
        <f t="shared" si="7"/>
        <v>766.42862597042983</v>
      </c>
      <c r="R12" s="84">
        <f t="shared" si="7"/>
        <v>770.53911126931939</v>
      </c>
      <c r="S12" s="84">
        <f t="shared" si="7"/>
        <v>738.43804398733801</v>
      </c>
      <c r="T12" s="84">
        <f t="shared" si="7"/>
        <v>816.71007024897995</v>
      </c>
      <c r="U12" s="84">
        <f t="shared" si="7"/>
        <v>787.48156753534033</v>
      </c>
      <c r="V12" s="1213">
        <f t="shared" si="7"/>
        <v>764.15675131455203</v>
      </c>
      <c r="W12" s="84">
        <f t="shared" si="7"/>
        <v>723.4931454100431</v>
      </c>
      <c r="X12" s="84">
        <f t="shared" si="7"/>
        <v>765.74194331831973</v>
      </c>
      <c r="Y12" s="84">
        <f t="shared" si="7"/>
        <v>774.38195354829156</v>
      </c>
      <c r="Z12" s="84">
        <f t="shared" si="7"/>
        <v>645.27860517833869</v>
      </c>
      <c r="AA12" s="84">
        <f t="shared" si="7"/>
        <v>689.19464559967128</v>
      </c>
      <c r="AB12" s="84">
        <f t="shared" si="7"/>
        <v>687.13986122088488</v>
      </c>
      <c r="AC12" s="84">
        <f t="shared" si="7"/>
        <v>736.31885088264517</v>
      </c>
      <c r="AD12" s="84">
        <f t="shared" si="7"/>
        <v>767.25052556606181</v>
      </c>
      <c r="AE12" s="84">
        <f t="shared" si="7"/>
        <v>579.33437657409911</v>
      </c>
      <c r="AF12" s="84">
        <f t="shared" si="7"/>
        <v>0</v>
      </c>
      <c r="AG12" s="1215" t="s">
        <v>697</v>
      </c>
      <c r="AH12" s="36"/>
      <c r="AI12" s="36"/>
      <c r="AJ12" s="36"/>
    </row>
    <row r="13" spans="1:38" s="75" customFormat="1" ht="13.5" customHeight="1">
      <c r="B13" s="1438"/>
      <c r="C13" s="1437"/>
      <c r="D13" s="65" t="s">
        <v>759</v>
      </c>
      <c r="E13" s="110"/>
      <c r="F13" s="106"/>
      <c r="G13" s="84">
        <f t="shared" ref="G13:AF13" si="8">G84</f>
        <v>129.67378467936771</v>
      </c>
      <c r="H13" s="84">
        <f t="shared" si="8"/>
        <v>125.09285441529858</v>
      </c>
      <c r="I13" s="84">
        <f t="shared" si="8"/>
        <v>119.69442756641625</v>
      </c>
      <c r="J13" s="84">
        <f t="shared" si="8"/>
        <v>115.63979404233538</v>
      </c>
      <c r="K13" s="84">
        <f t="shared" si="8"/>
        <v>111.43924763479649</v>
      </c>
      <c r="L13" s="84">
        <f t="shared" si="8"/>
        <v>113.38367367583629</v>
      </c>
      <c r="M13" s="84">
        <f t="shared" si="8"/>
        <v>115.39722812570686</v>
      </c>
      <c r="N13" s="1213">
        <f t="shared" si="8"/>
        <v>113.9901418205359</v>
      </c>
      <c r="O13" s="84">
        <f t="shared" si="8"/>
        <v>107.03316106564633</v>
      </c>
      <c r="P13" s="84">
        <f t="shared" si="8"/>
        <v>107.2105457378633</v>
      </c>
      <c r="Q13" s="84">
        <f t="shared" si="8"/>
        <v>111.06148473703547</v>
      </c>
      <c r="R13" s="84">
        <f t="shared" si="8"/>
        <v>97.81085865126866</v>
      </c>
      <c r="S13" s="84">
        <f t="shared" si="8"/>
        <v>93.289924917569124</v>
      </c>
      <c r="T13" s="84">
        <f t="shared" si="8"/>
        <v>89.283898484782185</v>
      </c>
      <c r="U13" s="84">
        <f t="shared" si="8"/>
        <v>87.144172914137897</v>
      </c>
      <c r="V13" s="1213">
        <f t="shared" si="8"/>
        <v>85.323407286533836</v>
      </c>
      <c r="W13" s="84">
        <f t="shared" si="8"/>
        <v>82.138229068731036</v>
      </c>
      <c r="X13" s="84">
        <f t="shared" si="8"/>
        <v>81.292920745417874</v>
      </c>
      <c r="Y13" s="84">
        <f t="shared" si="8"/>
        <v>72.781117167332809</v>
      </c>
      <c r="Z13" s="84">
        <f t="shared" si="8"/>
        <v>68.980139994253875</v>
      </c>
      <c r="AA13" s="84">
        <f t="shared" si="8"/>
        <v>66.376814728844323</v>
      </c>
      <c r="AB13" s="84">
        <f t="shared" si="8"/>
        <v>63.448906184563114</v>
      </c>
      <c r="AC13" s="84">
        <f t="shared" si="8"/>
        <v>68.92812079178907</v>
      </c>
      <c r="AD13" s="84">
        <f t="shared" si="8"/>
        <v>70.23342777455133</v>
      </c>
      <c r="AE13" s="84">
        <f t="shared" si="8"/>
        <v>138.88289067797081</v>
      </c>
      <c r="AF13" s="84">
        <f t="shared" si="8"/>
        <v>0</v>
      </c>
      <c r="AG13" s="1215" t="s">
        <v>1247</v>
      </c>
      <c r="AH13" s="36"/>
      <c r="AI13" s="36"/>
      <c r="AJ13" s="36"/>
    </row>
    <row r="14" spans="1:38" s="75" customFormat="1" ht="13.5" customHeight="1">
      <c r="B14" s="1438"/>
      <c r="C14" s="1437"/>
      <c r="D14" s="104" t="s">
        <v>1204</v>
      </c>
      <c r="E14" s="179"/>
      <c r="F14" s="1127"/>
      <c r="G14" s="1128">
        <f>SUM(G11:G13)</f>
        <v>1007.7034173221389</v>
      </c>
      <c r="H14" s="1128">
        <f t="shared" ref="H14:AF14" si="9">SUM(H11:H13)</f>
        <v>936.74909633507571</v>
      </c>
      <c r="I14" s="1128">
        <f t="shared" si="9"/>
        <v>994.30704557053969</v>
      </c>
      <c r="J14" s="1128">
        <f t="shared" si="9"/>
        <v>949.09740131533204</v>
      </c>
      <c r="K14" s="1128">
        <f t="shared" si="9"/>
        <v>1008.1620926361671</v>
      </c>
      <c r="L14" s="1128">
        <f t="shared" si="9"/>
        <v>1037.343033490193</v>
      </c>
      <c r="M14" s="1128">
        <f t="shared" si="9"/>
        <v>1016.9194806117556</v>
      </c>
      <c r="N14" s="710">
        <f t="shared" si="9"/>
        <v>1063.1441077118104</v>
      </c>
      <c r="O14" s="1128">
        <f t="shared" si="9"/>
        <v>1065.3140349784248</v>
      </c>
      <c r="P14" s="1128">
        <f t="shared" si="9"/>
        <v>1070.7184091588711</v>
      </c>
      <c r="Q14" s="1128">
        <f t="shared" si="9"/>
        <v>1119.3325963751117</v>
      </c>
      <c r="R14" s="1128">
        <f t="shared" si="9"/>
        <v>1122.2035506946729</v>
      </c>
      <c r="S14" s="1128">
        <f t="shared" si="9"/>
        <v>1077.1556105047007</v>
      </c>
      <c r="T14" s="1128">
        <f t="shared" si="9"/>
        <v>1159.7193355534425</v>
      </c>
      <c r="U14" s="1128">
        <f t="shared" si="9"/>
        <v>1129.527120421099</v>
      </c>
      <c r="V14" s="710">
        <f t="shared" si="9"/>
        <v>1097.2692396142033</v>
      </c>
      <c r="W14" s="1128">
        <f t="shared" si="9"/>
        <v>1075.7723849215561</v>
      </c>
      <c r="X14" s="1128">
        <f t="shared" si="9"/>
        <v>1042.7929650064082</v>
      </c>
      <c r="Y14" s="1128">
        <f t="shared" si="9"/>
        <v>1035.6339864585098</v>
      </c>
      <c r="Z14" s="1128">
        <f t="shared" si="9"/>
        <v>873.37282118055123</v>
      </c>
      <c r="AA14" s="1128">
        <f t="shared" si="9"/>
        <v>990.22827185590938</v>
      </c>
      <c r="AB14" s="1128">
        <f t="shared" si="9"/>
        <v>910.87823007411191</v>
      </c>
      <c r="AC14" s="1128">
        <f t="shared" si="9"/>
        <v>1041.6254543716459</v>
      </c>
      <c r="AD14" s="1128">
        <f t="shared" si="9"/>
        <v>1099.9519298207661</v>
      </c>
      <c r="AE14" s="1128">
        <f t="shared" si="9"/>
        <v>973.9222326877325</v>
      </c>
      <c r="AF14" s="1128">
        <f t="shared" si="9"/>
        <v>0</v>
      </c>
      <c r="AG14" s="36"/>
      <c r="AH14" s="36"/>
      <c r="AI14" s="36"/>
      <c r="AJ14" s="36"/>
    </row>
    <row r="15" spans="1:38" s="75" customFormat="1" ht="13.5" customHeight="1">
      <c r="B15" s="1129"/>
      <c r="C15" s="758"/>
      <c r="D15" s="104" t="s">
        <v>710</v>
      </c>
      <c r="E15" s="179"/>
      <c r="F15" s="105"/>
      <c r="G15" s="109">
        <f>G14+G10</f>
        <v>15206.192162222958</v>
      </c>
      <c r="H15" s="109">
        <f t="shared" ref="H15:AF15" si="10">H14+H10</f>
        <v>15634.737121145132</v>
      </c>
      <c r="I15" s="109">
        <f t="shared" si="10"/>
        <v>16279.960789313465</v>
      </c>
      <c r="J15" s="109">
        <f t="shared" si="10"/>
        <v>17268.894060250921</v>
      </c>
      <c r="K15" s="109">
        <f t="shared" si="10"/>
        <v>18189.318710853498</v>
      </c>
      <c r="L15" s="109">
        <f t="shared" si="10"/>
        <v>18378.075131780883</v>
      </c>
      <c r="M15" s="109">
        <f t="shared" si="10"/>
        <v>18215.534673737722</v>
      </c>
      <c r="N15" s="711">
        <f t="shared" si="10"/>
        <v>20391.323150200158</v>
      </c>
      <c r="O15" s="109">
        <f t="shared" si="10"/>
        <v>18490.934222282245</v>
      </c>
      <c r="P15" s="109">
        <f t="shared" si="10"/>
        <v>19162.052621778566</v>
      </c>
      <c r="Q15" s="109">
        <f t="shared" si="10"/>
        <v>19580.789767754766</v>
      </c>
      <c r="R15" s="109">
        <f t="shared" si="10"/>
        <v>19559.825615885136</v>
      </c>
      <c r="S15" s="109">
        <f t="shared" si="10"/>
        <v>19165.501657487279</v>
      </c>
      <c r="T15" s="109">
        <f t="shared" si="10"/>
        <v>20180.925924880114</v>
      </c>
      <c r="U15" s="109">
        <f t="shared" si="10"/>
        <v>19930.750503871062</v>
      </c>
      <c r="V15" s="711">
        <f t="shared" si="10"/>
        <v>21221.223342953406</v>
      </c>
      <c r="W15" s="109">
        <f t="shared" si="10"/>
        <v>20605.649342021821</v>
      </c>
      <c r="X15" s="109">
        <f t="shared" si="10"/>
        <v>21348.23752795958</v>
      </c>
      <c r="Y15" s="109">
        <f t="shared" si="10"/>
        <v>19805.265089612862</v>
      </c>
      <c r="Z15" s="109">
        <f t="shared" si="10"/>
        <v>19958.116796810944</v>
      </c>
      <c r="AA15" s="109">
        <f t="shared" si="10"/>
        <v>19633.97739884086</v>
      </c>
      <c r="AB15" s="109">
        <f t="shared" si="10"/>
        <v>18104.517916089684</v>
      </c>
      <c r="AC15" s="109">
        <f t="shared" si="10"/>
        <v>22610.902501271179</v>
      </c>
      <c r="AD15" s="109">
        <f t="shared" si="10"/>
        <v>22336.432613881043</v>
      </c>
      <c r="AE15" s="109">
        <f t="shared" si="10"/>
        <v>21002.934896370673</v>
      </c>
      <c r="AF15" s="109">
        <f t="shared" si="10"/>
        <v>0</v>
      </c>
      <c r="AG15" s="36"/>
      <c r="AH15" s="36"/>
      <c r="AI15" s="36"/>
      <c r="AJ15" s="36"/>
    </row>
    <row r="17" spans="2:36" s="488" customFormat="1" ht="15.75" customHeight="1">
      <c r="B17" s="489" t="s">
        <v>1612</v>
      </c>
      <c r="O17" s="1263" t="s">
        <v>1193</v>
      </c>
      <c r="AG17" s="490"/>
      <c r="AH17" s="490"/>
      <c r="AI17" s="490"/>
      <c r="AJ17" s="490"/>
    </row>
    <row r="18" spans="2:36" s="41" customFormat="1" ht="12" customHeight="1" thickBot="1">
      <c r="B18" s="41" t="s">
        <v>797</v>
      </c>
      <c r="I18" s="486" t="s">
        <v>920</v>
      </c>
      <c r="AG18" s="36"/>
      <c r="AH18" s="36"/>
      <c r="AI18" s="36"/>
      <c r="AJ18" s="36"/>
    </row>
    <row r="19" spans="2:36" s="41" customFormat="1" ht="9.9499999999999993" customHeight="1" thickBot="1">
      <c r="B19" s="186" t="s">
        <v>646</v>
      </c>
      <c r="C19" s="187"/>
      <c r="D19" s="188"/>
      <c r="E19" s="188"/>
      <c r="F19" s="743"/>
      <c r="G19" s="552">
        <v>33147</v>
      </c>
      <c r="H19" s="553">
        <v>33512</v>
      </c>
      <c r="I19" s="553">
        <v>33878</v>
      </c>
      <c r="J19" s="552">
        <v>34243</v>
      </c>
      <c r="K19" s="553">
        <v>34608</v>
      </c>
      <c r="L19" s="553">
        <v>34973</v>
      </c>
      <c r="M19" s="552">
        <v>35339</v>
      </c>
      <c r="N19" s="553">
        <v>35704</v>
      </c>
      <c r="O19" s="553">
        <v>36069</v>
      </c>
      <c r="P19" s="552">
        <v>36434</v>
      </c>
      <c r="Q19" s="553">
        <v>36800</v>
      </c>
      <c r="R19" s="553">
        <v>37165</v>
      </c>
      <c r="S19" s="552">
        <v>37530</v>
      </c>
      <c r="T19" s="553">
        <v>37895</v>
      </c>
      <c r="U19" s="553">
        <v>38261</v>
      </c>
      <c r="V19" s="552">
        <v>38626</v>
      </c>
      <c r="W19" s="553">
        <v>38991</v>
      </c>
      <c r="X19" s="553">
        <v>39356</v>
      </c>
      <c r="Y19" s="552">
        <v>39722</v>
      </c>
      <c r="Z19" s="553">
        <v>40087</v>
      </c>
      <c r="AA19" s="553">
        <v>40452</v>
      </c>
      <c r="AB19" s="552">
        <v>40817</v>
      </c>
      <c r="AC19" s="553">
        <v>41183</v>
      </c>
      <c r="AD19" s="553">
        <v>41548</v>
      </c>
      <c r="AE19" s="553">
        <v>41913</v>
      </c>
      <c r="AF19" s="619">
        <v>42278</v>
      </c>
      <c r="AG19" s="36"/>
      <c r="AH19" s="36"/>
      <c r="AI19" s="36"/>
      <c r="AJ19" s="36"/>
    </row>
    <row r="20" spans="2:36" s="41" customFormat="1" ht="9.9499999999999993" customHeight="1">
      <c r="B20" s="191" t="s">
        <v>647</v>
      </c>
      <c r="C20" s="192"/>
      <c r="D20" s="193"/>
      <c r="E20" s="193"/>
      <c r="F20" s="744"/>
      <c r="G20" s="554">
        <f t="shared" ref="G20:AF20" si="11">SUM(G21,G28,G62,G46,G67)</f>
        <v>14198.48874490082</v>
      </c>
      <c r="H20" s="555">
        <f t="shared" si="11"/>
        <v>14697.988024810056</v>
      </c>
      <c r="I20" s="555">
        <f t="shared" si="11"/>
        <v>15285.653743742925</v>
      </c>
      <c r="J20" s="554">
        <f t="shared" si="11"/>
        <v>16319.796658935589</v>
      </c>
      <c r="K20" s="555">
        <f t="shared" si="11"/>
        <v>17181.15661821733</v>
      </c>
      <c r="L20" s="555">
        <f t="shared" si="11"/>
        <v>17340.732098290689</v>
      </c>
      <c r="M20" s="554">
        <f t="shared" si="11"/>
        <v>17198.615193125966</v>
      </c>
      <c r="N20" s="555">
        <f t="shared" si="11"/>
        <v>19328.179042488347</v>
      </c>
      <c r="O20" s="555">
        <f t="shared" si="11"/>
        <v>17425.620187303819</v>
      </c>
      <c r="P20" s="554">
        <f t="shared" si="11"/>
        <v>18091.334212619695</v>
      </c>
      <c r="Q20" s="555">
        <f t="shared" si="11"/>
        <v>18461.457171379654</v>
      </c>
      <c r="R20" s="555">
        <f t="shared" si="11"/>
        <v>18437.622065190462</v>
      </c>
      <c r="S20" s="554">
        <f t="shared" si="11"/>
        <v>18088.346046982577</v>
      </c>
      <c r="T20" s="555">
        <f t="shared" si="11"/>
        <v>19021.20658932667</v>
      </c>
      <c r="U20" s="555">
        <f t="shared" si="11"/>
        <v>18801.223383449964</v>
      </c>
      <c r="V20" s="554">
        <f t="shared" si="11"/>
        <v>20123.954103339202</v>
      </c>
      <c r="W20" s="555">
        <f t="shared" si="11"/>
        <v>19529.876957100267</v>
      </c>
      <c r="X20" s="555">
        <f t="shared" si="11"/>
        <v>20305.444562953173</v>
      </c>
      <c r="Y20" s="554">
        <f t="shared" si="11"/>
        <v>18769.631103154352</v>
      </c>
      <c r="Z20" s="555">
        <f t="shared" si="11"/>
        <v>19084.743975630394</v>
      </c>
      <c r="AA20" s="555">
        <f t="shared" si="11"/>
        <v>18643.749126984949</v>
      </c>
      <c r="AB20" s="554">
        <f t="shared" si="11"/>
        <v>17193.639686015573</v>
      </c>
      <c r="AC20" s="555">
        <f t="shared" si="11"/>
        <v>21569.277046899533</v>
      </c>
      <c r="AD20" s="555">
        <f t="shared" si="11"/>
        <v>21236.480684060276</v>
      </c>
      <c r="AE20" s="555">
        <f t="shared" si="11"/>
        <v>20029.012663682941</v>
      </c>
      <c r="AF20" s="620">
        <f t="shared" si="11"/>
        <v>0</v>
      </c>
      <c r="AG20" s="36"/>
      <c r="AH20" s="36"/>
      <c r="AI20" s="36"/>
      <c r="AJ20" s="36"/>
    </row>
    <row r="21" spans="2:36" s="41" customFormat="1" ht="9.9499999999999993" customHeight="1">
      <c r="B21" s="195"/>
      <c r="C21" s="97" t="s">
        <v>648</v>
      </c>
      <c r="D21" s="196"/>
      <c r="E21" s="196"/>
      <c r="F21" s="745"/>
      <c r="G21" s="556">
        <f t="shared" ref="G21:AF21" si="12">SUM(G22:G27)</f>
        <v>664.0118771037844</v>
      </c>
      <c r="H21" s="556">
        <f t="shared" si="12"/>
        <v>563.21302024267425</v>
      </c>
      <c r="I21" s="556">
        <f t="shared" si="12"/>
        <v>630.39591079482034</v>
      </c>
      <c r="J21" s="556">
        <f t="shared" si="12"/>
        <v>587.24394731660891</v>
      </c>
      <c r="K21" s="556">
        <f t="shared" si="12"/>
        <v>662.74571428783929</v>
      </c>
      <c r="L21" s="556">
        <f t="shared" si="12"/>
        <v>635.90806492391062</v>
      </c>
      <c r="M21" s="556">
        <f t="shared" si="12"/>
        <v>627.99969822787648</v>
      </c>
      <c r="N21" s="556">
        <f t="shared" si="12"/>
        <v>678.86387328529781</v>
      </c>
      <c r="O21" s="556">
        <f t="shared" si="12"/>
        <v>559.45087508571601</v>
      </c>
      <c r="P21" s="556">
        <f t="shared" si="12"/>
        <v>550.70402151685107</v>
      </c>
      <c r="Q21" s="556">
        <f t="shared" si="12"/>
        <v>509.6576957745574</v>
      </c>
      <c r="R21" s="556">
        <f t="shared" si="12"/>
        <v>766.37542104592887</v>
      </c>
      <c r="S21" s="556">
        <f t="shared" si="12"/>
        <v>673.68449292839318</v>
      </c>
      <c r="T21" s="556">
        <f t="shared" si="12"/>
        <v>756.26990719981654</v>
      </c>
      <c r="U21" s="556">
        <f t="shared" si="12"/>
        <v>696.42028708830219</v>
      </c>
      <c r="V21" s="556">
        <f t="shared" si="12"/>
        <v>957.35516978715589</v>
      </c>
      <c r="W21" s="556">
        <f t="shared" si="12"/>
        <v>1357.3437459214847</v>
      </c>
      <c r="X21" s="556">
        <f t="shared" si="12"/>
        <v>1232.5682928598144</v>
      </c>
      <c r="Y21" s="556">
        <f t="shared" si="12"/>
        <v>1030.1388880565687</v>
      </c>
      <c r="Z21" s="556">
        <f t="shared" si="12"/>
        <v>1025.5584971186947</v>
      </c>
      <c r="AA21" s="556">
        <f t="shared" si="12"/>
        <v>1123.4168895143423</v>
      </c>
      <c r="AB21" s="556">
        <f t="shared" si="12"/>
        <v>65.973094245020974</v>
      </c>
      <c r="AC21" s="556">
        <f t="shared" si="12"/>
        <v>1012.9938403092541</v>
      </c>
      <c r="AD21" s="556">
        <f t="shared" si="12"/>
        <v>835.04293989954158</v>
      </c>
      <c r="AE21" s="556">
        <f t="shared" si="12"/>
        <v>793.36198103657421</v>
      </c>
      <c r="AF21" s="556">
        <f t="shared" si="12"/>
        <v>0</v>
      </c>
      <c r="AG21" s="36"/>
      <c r="AH21" s="36"/>
      <c r="AI21" s="36"/>
      <c r="AJ21" s="36"/>
    </row>
    <row r="22" spans="2:36" s="41" customFormat="1" ht="9.9499999999999993" customHeight="1">
      <c r="B22" s="195"/>
      <c r="C22" s="101"/>
      <c r="D22" s="198" t="s">
        <v>649</v>
      </c>
      <c r="E22" s="542"/>
      <c r="F22" s="746"/>
      <c r="G22" s="557">
        <f>G156</f>
        <v>10.802693071365201</v>
      </c>
      <c r="H22" s="558">
        <f t="shared" ref="H22:AD22" si="13">H156</f>
        <v>7.4051199958250908</v>
      </c>
      <c r="I22" s="558">
        <f t="shared" si="13"/>
        <v>7.6783459959936327</v>
      </c>
      <c r="J22" s="557">
        <f t="shared" si="13"/>
        <v>7.4102241229413046</v>
      </c>
      <c r="K22" s="558">
        <f t="shared" si="13"/>
        <v>13.136989698891608</v>
      </c>
      <c r="L22" s="558">
        <f t="shared" si="13"/>
        <v>13.145916113945926</v>
      </c>
      <c r="M22" s="557">
        <f t="shared" si="13"/>
        <v>14.37975937763423</v>
      </c>
      <c r="N22" s="558">
        <f t="shared" si="13"/>
        <v>17.02077326880881</v>
      </c>
      <c r="O22" s="558">
        <f t="shared" si="13"/>
        <v>12.599456069150403</v>
      </c>
      <c r="P22" s="557">
        <f t="shared" si="13"/>
        <v>9.6174840922370919</v>
      </c>
      <c r="Q22" s="558">
        <f t="shared" si="13"/>
        <v>11.152987590267136</v>
      </c>
      <c r="R22" s="558">
        <f t="shared" si="13"/>
        <v>19.056060008121126</v>
      </c>
      <c r="S22" s="557">
        <f t="shared" si="13"/>
        <v>24.194945541202749</v>
      </c>
      <c r="T22" s="558">
        <f t="shared" si="13"/>
        <v>24.750711820431821</v>
      </c>
      <c r="U22" s="558">
        <f t="shared" si="13"/>
        <v>25.525740930885959</v>
      </c>
      <c r="V22" s="557">
        <f t="shared" si="13"/>
        <v>26.275171155991174</v>
      </c>
      <c r="W22" s="558">
        <f t="shared" si="13"/>
        <v>24.445529453192815</v>
      </c>
      <c r="X22" s="558">
        <f t="shared" si="13"/>
        <v>36.608042231802408</v>
      </c>
      <c r="Y22" s="557">
        <f t="shared" si="13"/>
        <v>47.984140451486716</v>
      </c>
      <c r="Z22" s="558">
        <f t="shared" si="13"/>
        <v>56.629265162406213</v>
      </c>
      <c r="AA22" s="558">
        <f t="shared" si="13"/>
        <v>52.563873310981371</v>
      </c>
      <c r="AB22" s="557">
        <f t="shared" si="13"/>
        <v>8.8830613098625868</v>
      </c>
      <c r="AC22" s="558">
        <f t="shared" si="13"/>
        <v>0</v>
      </c>
      <c r="AD22" s="558">
        <f t="shared" si="13"/>
        <v>0</v>
      </c>
      <c r="AE22" s="558">
        <f t="shared" ref="AE22" si="14">AE156</f>
        <v>0</v>
      </c>
      <c r="AF22" s="621"/>
      <c r="AG22" s="36" t="s">
        <v>948</v>
      </c>
      <c r="AH22" s="36"/>
      <c r="AI22" s="36"/>
      <c r="AJ22" s="36"/>
    </row>
    <row r="23" spans="2:36" s="41" customFormat="1" ht="9.9499999999999993" customHeight="1">
      <c r="B23" s="195"/>
      <c r="C23" s="101"/>
      <c r="D23" s="539" t="s">
        <v>650</v>
      </c>
      <c r="E23" s="543"/>
      <c r="F23" s="747"/>
      <c r="G23" s="559">
        <f t="shared" ref="G23:AD23" si="15">G157</f>
        <v>276.43603796478664</v>
      </c>
      <c r="H23" s="560">
        <f t="shared" si="15"/>
        <v>214.86876339637496</v>
      </c>
      <c r="I23" s="560">
        <f t="shared" si="15"/>
        <v>276.43603796478664</v>
      </c>
      <c r="J23" s="559">
        <f t="shared" si="15"/>
        <v>268.17852365582695</v>
      </c>
      <c r="K23" s="560">
        <f t="shared" si="15"/>
        <v>319.40025321910673</v>
      </c>
      <c r="L23" s="560">
        <f t="shared" si="15"/>
        <v>290.71894991611049</v>
      </c>
      <c r="M23" s="559">
        <f t="shared" si="15"/>
        <v>310.12251450136347</v>
      </c>
      <c r="N23" s="560">
        <f t="shared" si="15"/>
        <v>348.80470533871147</v>
      </c>
      <c r="O23" s="560">
        <f t="shared" si="15"/>
        <v>357.51845040079769</v>
      </c>
      <c r="P23" s="559">
        <f t="shared" si="15"/>
        <v>342.41739820439096</v>
      </c>
      <c r="Q23" s="560">
        <f t="shared" si="15"/>
        <v>351.74007642679658</v>
      </c>
      <c r="R23" s="560">
        <f t="shared" si="15"/>
        <v>554.95804832057479</v>
      </c>
      <c r="S23" s="559">
        <f t="shared" si="15"/>
        <v>517.83474322356517</v>
      </c>
      <c r="T23" s="560">
        <f t="shared" si="15"/>
        <v>570.57340605393472</v>
      </c>
      <c r="U23" s="560">
        <f t="shared" si="15"/>
        <v>624.15689806058253</v>
      </c>
      <c r="V23" s="559">
        <f t="shared" si="15"/>
        <v>750.43310201046518</v>
      </c>
      <c r="W23" s="560">
        <f t="shared" si="15"/>
        <v>1290</v>
      </c>
      <c r="X23" s="560">
        <f>X157</f>
        <v>1160</v>
      </c>
      <c r="Y23" s="559">
        <f t="shared" si="15"/>
        <v>1040</v>
      </c>
      <c r="Z23" s="560">
        <f t="shared" si="15"/>
        <v>1055</v>
      </c>
      <c r="AA23" s="560">
        <f t="shared" si="15"/>
        <v>1070</v>
      </c>
      <c r="AB23" s="559">
        <f t="shared" si="15"/>
        <v>69.677000000000007</v>
      </c>
      <c r="AC23" s="560">
        <f t="shared" si="15"/>
        <v>1080.048</v>
      </c>
      <c r="AD23" s="560">
        <f t="shared" si="15"/>
        <v>1012.027</v>
      </c>
      <c r="AE23" s="560">
        <f t="shared" ref="AE23" si="16">AE157</f>
        <v>1083.9680000000001</v>
      </c>
      <c r="AF23" s="622"/>
      <c r="AG23" s="36" t="s">
        <v>947</v>
      </c>
      <c r="AH23" s="36"/>
      <c r="AI23" s="36"/>
      <c r="AJ23" s="36"/>
    </row>
    <row r="24" spans="2:36" s="41" customFormat="1" ht="9.9499999999999993" customHeight="1">
      <c r="B24" s="195"/>
      <c r="C24" s="101"/>
      <c r="D24" s="202" t="s">
        <v>651</v>
      </c>
      <c r="E24" s="544"/>
      <c r="F24" s="748"/>
      <c r="G24" s="561">
        <f t="shared" ref="G24:AD24" si="17">G158</f>
        <v>15.63313804370752</v>
      </c>
      <c r="H24" s="562">
        <f t="shared" si="17"/>
        <v>14.974079323399998</v>
      </c>
      <c r="I24" s="562">
        <f t="shared" si="17"/>
        <v>16.86836443011617</v>
      </c>
      <c r="J24" s="561">
        <f t="shared" si="17"/>
        <v>15.841394985428982</v>
      </c>
      <c r="K24" s="562">
        <f t="shared" si="17"/>
        <v>13.033002969912632</v>
      </c>
      <c r="L24" s="562">
        <f t="shared" si="17"/>
        <v>13.407940177574641</v>
      </c>
      <c r="M24" s="561">
        <f t="shared" si="17"/>
        <v>11.485343479512192</v>
      </c>
      <c r="N24" s="562">
        <f t="shared" si="17"/>
        <v>11.973847206535941</v>
      </c>
      <c r="O24" s="562">
        <f t="shared" si="17"/>
        <v>11.601471516714533</v>
      </c>
      <c r="P24" s="561">
        <f t="shared" si="17"/>
        <v>11.639530664050017</v>
      </c>
      <c r="Q24" s="562">
        <f t="shared" si="17"/>
        <v>9.0767256536074346</v>
      </c>
      <c r="R24" s="562">
        <f t="shared" si="17"/>
        <v>8.9673973747050582</v>
      </c>
      <c r="S24" s="561">
        <f t="shared" si="17"/>
        <v>9.9819070703569004</v>
      </c>
      <c r="T24" s="562">
        <f t="shared" si="17"/>
        <v>7.5064448559067385</v>
      </c>
      <c r="U24" s="562">
        <f t="shared" si="17"/>
        <v>7.4046690431267548</v>
      </c>
      <c r="V24" s="561">
        <f t="shared" si="17"/>
        <v>6.9017917954569885</v>
      </c>
      <c r="W24" s="562">
        <f t="shared" si="17"/>
        <v>9.7551977009751738</v>
      </c>
      <c r="X24" s="562">
        <f t="shared" si="17"/>
        <v>19.498263171551955</v>
      </c>
      <c r="Y24" s="561">
        <f t="shared" si="17"/>
        <v>22.10507189474999</v>
      </c>
      <c r="Z24" s="562">
        <f t="shared" si="17"/>
        <v>24.305428127008284</v>
      </c>
      <c r="AA24" s="562">
        <f t="shared" si="17"/>
        <v>27.518185852791493</v>
      </c>
      <c r="AB24" s="561">
        <f t="shared" si="17"/>
        <v>23.355670894219958</v>
      </c>
      <c r="AC24" s="562">
        <f t="shared" si="17"/>
        <v>35.461305461516631</v>
      </c>
      <c r="AD24" s="562">
        <f t="shared" si="17"/>
        <v>24.391695620584681</v>
      </c>
      <c r="AE24" s="562">
        <f t="shared" ref="AE24" si="18">AE158</f>
        <v>23.863814632577206</v>
      </c>
      <c r="AF24" s="623"/>
      <c r="AG24" s="36" t="s">
        <v>1086</v>
      </c>
      <c r="AH24" s="36"/>
      <c r="AI24" s="36"/>
      <c r="AJ24" s="36"/>
    </row>
    <row r="25" spans="2:36" s="41" customFormat="1" ht="9.9499999999999993" customHeight="1">
      <c r="B25" s="195"/>
      <c r="C25" s="101"/>
      <c r="D25" s="202" t="s">
        <v>652</v>
      </c>
      <c r="E25" s="544"/>
      <c r="F25" s="748"/>
      <c r="G25" s="1114">
        <f t="shared" ref="G25:AD25" si="19">G159</f>
        <v>209.27725172708344</v>
      </c>
      <c r="H25" s="1115">
        <f t="shared" si="19"/>
        <v>176.9633982851951</v>
      </c>
      <c r="I25" s="1115">
        <f t="shared" si="19"/>
        <v>176.1620946204568</v>
      </c>
      <c r="J25" s="1114">
        <f t="shared" si="19"/>
        <v>160.98958221390023</v>
      </c>
      <c r="K25" s="1115">
        <f t="shared" si="19"/>
        <v>172.9183980568404</v>
      </c>
      <c r="L25" s="1115">
        <f t="shared" si="19"/>
        <v>121.94491358912094</v>
      </c>
      <c r="M25" s="1114">
        <f t="shared" si="19"/>
        <v>144.30483118289629</v>
      </c>
      <c r="N25" s="1115">
        <f t="shared" si="19"/>
        <v>146.1081915502574</v>
      </c>
      <c r="O25" s="1115">
        <f t="shared" si="19"/>
        <v>142.3507812185137</v>
      </c>
      <c r="P25" s="1114">
        <f t="shared" si="19"/>
        <v>146.84823679615909</v>
      </c>
      <c r="Q25" s="1115">
        <f t="shared" si="19"/>
        <v>138.79669560937819</v>
      </c>
      <c r="R25" s="1115">
        <f t="shared" si="19"/>
        <v>175.03127638742575</v>
      </c>
      <c r="S25" s="1114">
        <f t="shared" si="19"/>
        <v>143.31887097408321</v>
      </c>
      <c r="T25" s="1115">
        <f t="shared" si="19"/>
        <v>171.21979977360337</v>
      </c>
      <c r="U25" s="1115">
        <f t="shared" si="19"/>
        <v>122.56482858490733</v>
      </c>
      <c r="V25" s="1114">
        <f t="shared" si="19"/>
        <v>123.92181101399353</v>
      </c>
      <c r="W25" s="1115">
        <f t="shared" si="19"/>
        <v>174.55081398455351</v>
      </c>
      <c r="X25" s="1115">
        <f t="shared" si="19"/>
        <v>102.35970282256676</v>
      </c>
      <c r="Y25" s="1114">
        <f t="shared" si="19"/>
        <v>70.67</v>
      </c>
      <c r="Z25" s="1115">
        <f t="shared" si="19"/>
        <v>64.7</v>
      </c>
      <c r="AA25" s="1115">
        <f t="shared" si="19"/>
        <v>88.047892005543787</v>
      </c>
      <c r="AB25" s="1114">
        <f t="shared" si="19"/>
        <v>101.77000000000001</v>
      </c>
      <c r="AC25" s="562">
        <f t="shared" si="19"/>
        <v>164</v>
      </c>
      <c r="AD25" s="562">
        <f t="shared" si="19"/>
        <v>154.80000000000001</v>
      </c>
      <c r="AE25" s="562">
        <v>95.714553492452339</v>
      </c>
      <c r="AF25" s="623"/>
      <c r="AG25" s="1202" t="s">
        <v>1229</v>
      </c>
      <c r="AH25" s="36"/>
      <c r="AI25" s="36"/>
      <c r="AJ25" s="36"/>
    </row>
    <row r="26" spans="2:36" s="41" customFormat="1" ht="9.9499999999999993" customHeight="1">
      <c r="B26" s="195"/>
      <c r="C26" s="101"/>
      <c r="D26" s="202" t="s">
        <v>653</v>
      </c>
      <c r="E26" s="544"/>
      <c r="F26" s="748"/>
      <c r="G26" s="561">
        <f t="shared" ref="G26:AD26" si="20">G160</f>
        <v>2.3937435116524436E-2</v>
      </c>
      <c r="H26" s="562">
        <f t="shared" si="20"/>
        <v>3.5384204836293481E-2</v>
      </c>
      <c r="I26" s="562">
        <f t="shared" si="20"/>
        <v>5.3312748537337772E-2</v>
      </c>
      <c r="J26" s="561">
        <f t="shared" si="20"/>
        <v>7.2928403697223129E-2</v>
      </c>
      <c r="K26" s="562">
        <f t="shared" si="20"/>
        <v>9.2834718165612146E-2</v>
      </c>
      <c r="L26" s="562">
        <f t="shared" si="20"/>
        <v>0.10252196592518753</v>
      </c>
      <c r="M26" s="561">
        <f t="shared" si="20"/>
        <v>0.10906494757920876</v>
      </c>
      <c r="N26" s="562">
        <f t="shared" si="20"/>
        <v>0.10818851873702104</v>
      </c>
      <c r="O26" s="562">
        <f t="shared" si="20"/>
        <v>0.10202678473603086</v>
      </c>
      <c r="P26" s="561">
        <f t="shared" si="20"/>
        <v>0.12841780829742599</v>
      </c>
      <c r="Q26" s="562">
        <f t="shared" si="20"/>
        <v>0.12681007101546829</v>
      </c>
      <c r="R26" s="562">
        <f t="shared" si="20"/>
        <v>0.12059295031623761</v>
      </c>
      <c r="S26" s="561">
        <f t="shared" si="20"/>
        <v>0.11712127002938623</v>
      </c>
      <c r="T26" s="562">
        <f t="shared" si="20"/>
        <v>0.10723388345854373</v>
      </c>
      <c r="U26" s="562">
        <f t="shared" si="20"/>
        <v>0.10812770666643563</v>
      </c>
      <c r="V26" s="561">
        <f t="shared" si="20"/>
        <v>0.16475324718707962</v>
      </c>
      <c r="W26" s="562">
        <f t="shared" si="20"/>
        <v>0.18932666485699973</v>
      </c>
      <c r="X26" s="562">
        <f t="shared" si="20"/>
        <v>0.20591521802746887</v>
      </c>
      <c r="Y26" s="561">
        <f t="shared" si="20"/>
        <v>0.22018731799962959</v>
      </c>
      <c r="Z26" s="562">
        <f t="shared" si="20"/>
        <v>0.21026289234853215</v>
      </c>
      <c r="AA26" s="562">
        <f t="shared" si="20"/>
        <v>0.20938599546313161</v>
      </c>
      <c r="AB26" s="561">
        <f t="shared" si="20"/>
        <v>0.16990208825640821</v>
      </c>
      <c r="AC26" s="562">
        <f t="shared" si="20"/>
        <v>0.18498493821384626</v>
      </c>
      <c r="AD26" s="562">
        <f t="shared" si="20"/>
        <v>0.17253140488688187</v>
      </c>
      <c r="AE26" s="562">
        <f t="shared" ref="AE26" si="21">AE160</f>
        <v>0.17542160082317659</v>
      </c>
      <c r="AF26" s="623"/>
      <c r="AG26" s="36" t="s">
        <v>900</v>
      </c>
      <c r="AH26" s="36"/>
      <c r="AI26" s="36"/>
      <c r="AJ26" s="36"/>
    </row>
    <row r="27" spans="2:36" s="41" customFormat="1" ht="9.9499999999999993" customHeight="1">
      <c r="B27" s="195"/>
      <c r="C27" s="101"/>
      <c r="D27" s="1211" t="s">
        <v>654</v>
      </c>
      <c r="E27" s="545"/>
      <c r="F27" s="749"/>
      <c r="G27" s="563">
        <f>G161</f>
        <v>151.83881886172509</v>
      </c>
      <c r="H27" s="564">
        <f t="shared" ref="H27:AD27" si="22">H161</f>
        <v>148.96627503704281</v>
      </c>
      <c r="I27" s="564">
        <f t="shared" si="22"/>
        <v>153.1977550349298</v>
      </c>
      <c r="J27" s="563">
        <f t="shared" si="22"/>
        <v>134.75129393481419</v>
      </c>
      <c r="K27" s="564">
        <f t="shared" si="22"/>
        <v>144.16423562492236</v>
      </c>
      <c r="L27" s="564">
        <f t="shared" si="22"/>
        <v>196.58782316123344</v>
      </c>
      <c r="M27" s="563">
        <f t="shared" si="22"/>
        <v>147.59818473889101</v>
      </c>
      <c r="N27" s="564">
        <f t="shared" si="22"/>
        <v>154.84816740224716</v>
      </c>
      <c r="O27" s="564">
        <f t="shared" si="22"/>
        <v>35.2786890958036</v>
      </c>
      <c r="P27" s="563">
        <f t="shared" si="22"/>
        <v>40.052953951716496</v>
      </c>
      <c r="Q27" s="564">
        <f t="shared" si="22"/>
        <v>-1.2355995765073864</v>
      </c>
      <c r="R27" s="564">
        <f t="shared" si="22"/>
        <v>8.2420460047859549</v>
      </c>
      <c r="S27" s="563">
        <f t="shared" si="22"/>
        <v>-21.763095150844268</v>
      </c>
      <c r="T27" s="564">
        <f t="shared" si="22"/>
        <v>-17.887689187518653</v>
      </c>
      <c r="U27" s="564">
        <f t="shared" si="22"/>
        <v>-83.339977237866833</v>
      </c>
      <c r="V27" s="563">
        <f t="shared" si="22"/>
        <v>49.658540564061965</v>
      </c>
      <c r="W27" s="564">
        <f t="shared" si="22"/>
        <v>-141.59712188209389</v>
      </c>
      <c r="X27" s="564">
        <f t="shared" si="22"/>
        <v>-86.103630584134194</v>
      </c>
      <c r="Y27" s="563">
        <f t="shared" si="22"/>
        <v>-150.84051160766754</v>
      </c>
      <c r="Z27" s="564">
        <f t="shared" si="22"/>
        <v>-175.28645906306841</v>
      </c>
      <c r="AA27" s="564">
        <f t="shared" si="22"/>
        <v>-114.92244765043765</v>
      </c>
      <c r="AB27" s="563">
        <f t="shared" si="22"/>
        <v>-137.882540047318</v>
      </c>
      <c r="AC27" s="564">
        <f t="shared" si="22"/>
        <v>-266.70045009047624</v>
      </c>
      <c r="AD27" s="564">
        <f t="shared" si="22"/>
        <v>-356.34828712593003</v>
      </c>
      <c r="AE27" s="564">
        <f t="shared" ref="AE27" si="23">AE161</f>
        <v>-410.35980868927868</v>
      </c>
      <c r="AF27" s="624"/>
      <c r="AG27" s="36" t="s">
        <v>899</v>
      </c>
      <c r="AH27" s="36"/>
      <c r="AI27" s="36"/>
      <c r="AJ27" s="36"/>
    </row>
    <row r="28" spans="2:36" s="41" customFormat="1" ht="9.9499999999999993" customHeight="1">
      <c r="B28" s="195"/>
      <c r="C28" s="205" t="s">
        <v>655</v>
      </c>
      <c r="D28" s="206"/>
      <c r="E28" s="206"/>
      <c r="F28" s="750"/>
      <c r="G28" s="566">
        <f t="shared" ref="G28:AF28" si="24">SUM(G29,G33)</f>
        <v>5239.0596109165899</v>
      </c>
      <c r="H28" s="566">
        <f t="shared" si="24"/>
        <v>5627.7714971506903</v>
      </c>
      <c r="I28" s="566">
        <f t="shared" si="24"/>
        <v>5578.3424080377235</v>
      </c>
      <c r="J28" s="565">
        <f t="shared" si="24"/>
        <v>5570.8152755795254</v>
      </c>
      <c r="K28" s="566">
        <f t="shared" si="24"/>
        <v>5897.4884202086741</v>
      </c>
      <c r="L28" s="566">
        <f t="shared" si="24"/>
        <v>5885.1059409588488</v>
      </c>
      <c r="M28" s="565">
        <f t="shared" si="24"/>
        <v>5934.3198253809478</v>
      </c>
      <c r="N28" s="566">
        <f t="shared" si="24"/>
        <v>6504.9463813530419</v>
      </c>
      <c r="O28" s="566">
        <f t="shared" si="24"/>
        <v>5764.533783399309</v>
      </c>
      <c r="P28" s="565">
        <f t="shared" si="24"/>
        <v>5816.2064093023628</v>
      </c>
      <c r="Q28" s="566">
        <f t="shared" si="24"/>
        <v>6078.7339557477535</v>
      </c>
      <c r="R28" s="566">
        <f t="shared" si="24"/>
        <v>5788.3200988548169</v>
      </c>
      <c r="S28" s="565">
        <f t="shared" si="24"/>
        <v>5790.640885078913</v>
      </c>
      <c r="T28" s="566">
        <f t="shared" si="24"/>
        <v>5914.5405333992367</v>
      </c>
      <c r="U28" s="566">
        <f t="shared" si="24"/>
        <v>5951.7268207469569</v>
      </c>
      <c r="V28" s="565">
        <f t="shared" si="24"/>
        <v>6381.774852943211</v>
      </c>
      <c r="W28" s="566">
        <f t="shared" si="24"/>
        <v>6200.7071811472761</v>
      </c>
      <c r="X28" s="566">
        <f t="shared" si="24"/>
        <v>6613.8503991135876</v>
      </c>
      <c r="Y28" s="565">
        <f t="shared" si="24"/>
        <v>6173.7411111202564</v>
      </c>
      <c r="Z28" s="566">
        <f t="shared" si="24"/>
        <v>5797.4690153882011</v>
      </c>
      <c r="AA28" s="566">
        <f t="shared" si="24"/>
        <v>5757.217791692141</v>
      </c>
      <c r="AB28" s="565">
        <f t="shared" si="24"/>
        <v>4253.9289032691267</v>
      </c>
      <c r="AC28" s="566">
        <f t="shared" si="24"/>
        <v>6242.1900210174954</v>
      </c>
      <c r="AD28" s="566">
        <f t="shared" si="24"/>
        <v>6058.8427669361818</v>
      </c>
      <c r="AE28" s="566">
        <f t="shared" si="24"/>
        <v>5753.8274157415872</v>
      </c>
      <c r="AF28" s="625">
        <f t="shared" si="24"/>
        <v>0</v>
      </c>
      <c r="AG28" s="36"/>
      <c r="AH28" s="36"/>
      <c r="AI28" s="36"/>
      <c r="AJ28" s="36"/>
    </row>
    <row r="29" spans="2:36" s="41" customFormat="1" ht="9.9499999999999993" customHeight="1">
      <c r="B29" s="195"/>
      <c r="C29" s="208"/>
      <c r="D29" s="205" t="s">
        <v>656</v>
      </c>
      <c r="E29" s="205"/>
      <c r="F29" s="751"/>
      <c r="G29" s="567">
        <f t="shared" ref="G29:AF29" si="25">SUM(G30:G32)</f>
        <v>822.02790956192462</v>
      </c>
      <c r="H29" s="568">
        <f t="shared" si="25"/>
        <v>937.3291843417669</v>
      </c>
      <c r="I29" s="568">
        <f t="shared" si="25"/>
        <v>971.59504011149988</v>
      </c>
      <c r="J29" s="567">
        <f t="shared" si="25"/>
        <v>902.6823173620827</v>
      </c>
      <c r="K29" s="568">
        <f t="shared" si="25"/>
        <v>877.7605698795312</v>
      </c>
      <c r="L29" s="568">
        <f t="shared" si="25"/>
        <v>740.79317574880417</v>
      </c>
      <c r="M29" s="567">
        <f t="shared" si="25"/>
        <v>812.58211902229164</v>
      </c>
      <c r="N29" s="568">
        <f t="shared" si="25"/>
        <v>823.12124463043506</v>
      </c>
      <c r="O29" s="568">
        <f t="shared" si="25"/>
        <v>702.90055569401966</v>
      </c>
      <c r="P29" s="567">
        <f t="shared" si="25"/>
        <v>650.89212563169804</v>
      </c>
      <c r="Q29" s="568">
        <f t="shared" si="25"/>
        <v>532.35863765201123</v>
      </c>
      <c r="R29" s="568">
        <f t="shared" si="25"/>
        <v>467.29989114037045</v>
      </c>
      <c r="S29" s="567">
        <f t="shared" si="25"/>
        <v>454.24711145307322</v>
      </c>
      <c r="T29" s="568">
        <f t="shared" si="25"/>
        <v>407.11000038441483</v>
      </c>
      <c r="U29" s="568">
        <f t="shared" si="25"/>
        <v>434.1017643321747</v>
      </c>
      <c r="V29" s="567">
        <f t="shared" si="25"/>
        <v>465.29302896565463</v>
      </c>
      <c r="W29" s="568">
        <f t="shared" si="25"/>
        <v>479.89141792817873</v>
      </c>
      <c r="X29" s="568">
        <f t="shared" si="25"/>
        <v>450.02083512800414</v>
      </c>
      <c r="Y29" s="567">
        <f t="shared" si="25"/>
        <v>382.52257431864882</v>
      </c>
      <c r="Z29" s="568">
        <f t="shared" si="25"/>
        <v>371.11038251693248</v>
      </c>
      <c r="AA29" s="568">
        <f t="shared" si="25"/>
        <v>399.96295800868143</v>
      </c>
      <c r="AB29" s="567">
        <f t="shared" si="25"/>
        <v>388.69552653453718</v>
      </c>
      <c r="AC29" s="568">
        <f t="shared" si="25"/>
        <v>429.10939747166788</v>
      </c>
      <c r="AD29" s="568">
        <f t="shared" si="25"/>
        <v>382.16693278408172</v>
      </c>
      <c r="AE29" s="568">
        <f t="shared" si="25"/>
        <v>370.88775338824053</v>
      </c>
      <c r="AF29" s="626">
        <f t="shared" si="25"/>
        <v>0</v>
      </c>
      <c r="AG29" s="36"/>
      <c r="AH29" s="36"/>
      <c r="AI29" s="36"/>
      <c r="AJ29" s="36"/>
    </row>
    <row r="30" spans="2:36" s="41" customFormat="1" ht="9.9499999999999993" customHeight="1">
      <c r="B30" s="195"/>
      <c r="C30" s="208"/>
      <c r="D30" s="268" t="s">
        <v>657</v>
      </c>
      <c r="E30" s="547"/>
      <c r="F30" s="752"/>
      <c r="G30" s="569">
        <f>'エバ総計90~14'!G82</f>
        <v>418.53540855027904</v>
      </c>
      <c r="H30" s="570">
        <f>'エバ総計90~14'!H82</f>
        <v>498.69508906293134</v>
      </c>
      <c r="I30" s="570">
        <f>'エバ総計90~14'!I82</f>
        <v>537.27330430314589</v>
      </c>
      <c r="J30" s="569">
        <f>'エバ総計90~14'!J82</f>
        <v>412.28681983750312</v>
      </c>
      <c r="K30" s="570">
        <f>'エバ総計90~14'!K82</f>
        <v>341.25566979544925</v>
      </c>
      <c r="L30" s="570">
        <f>'エバ総計90~14'!L82</f>
        <v>226.5762548223845</v>
      </c>
      <c r="M30" s="569">
        <f>'エバ総計90~14'!M82</f>
        <v>310.96534047594849</v>
      </c>
      <c r="N30" s="570">
        <f>'エバ総計90~14'!N82</f>
        <v>288.51710426581724</v>
      </c>
      <c r="O30" s="570">
        <f>'エバ総計90~14'!O82</f>
        <v>249.01771613474205</v>
      </c>
      <c r="P30" s="569">
        <f>'エバ総計90~14'!P82</f>
        <v>235.22743348674487</v>
      </c>
      <c r="Q30" s="570">
        <f>'エバ総計90~14'!Q82</f>
        <v>145.39114799580969</v>
      </c>
      <c r="R30" s="570">
        <f>'エバ総計90~14'!R82</f>
        <v>99.092248148958973</v>
      </c>
      <c r="S30" s="569">
        <f>'エバ総計90~14'!S82</f>
        <v>119.55423966576801</v>
      </c>
      <c r="T30" s="570">
        <f>'エバ総計90~14'!T82</f>
        <v>91.404590496636729</v>
      </c>
      <c r="U30" s="570">
        <f>'エバ総計90~14'!U82</f>
        <v>137.43946855625259</v>
      </c>
      <c r="V30" s="569">
        <f>'エバ総計90~14'!V82</f>
        <v>119.0673281611905</v>
      </c>
      <c r="W30" s="570">
        <f>'エバ総計90~14'!W82</f>
        <v>144.22489050812871</v>
      </c>
      <c r="X30" s="570">
        <f>'エバ総計90~14'!X82</f>
        <v>154.68678860277248</v>
      </c>
      <c r="Y30" s="569">
        <f>'エバ総計90~14'!Y82</f>
        <v>113.44584484040261</v>
      </c>
      <c r="Z30" s="570">
        <f>'エバ総計90~14'!Z82</f>
        <v>149.62725410555825</v>
      </c>
      <c r="AA30" s="570">
        <f>'エバ総計90~14'!AA82</f>
        <v>141.60285528972364</v>
      </c>
      <c r="AB30" s="569">
        <f>'エバ総計90~14'!AB82</f>
        <v>135.8967995040073</v>
      </c>
      <c r="AC30" s="570">
        <f>'エバ総計90~14'!AC82</f>
        <v>144.16719365618167</v>
      </c>
      <c r="AD30" s="570">
        <f>'エバ総計90~14'!AD82</f>
        <v>92.856874062089972</v>
      </c>
      <c r="AE30" s="570">
        <f>'エバ総計90~14'!AE82</f>
        <v>89.487009962766976</v>
      </c>
      <c r="AF30" s="627"/>
      <c r="AG30" s="36" t="s">
        <v>943</v>
      </c>
      <c r="AH30" s="36"/>
      <c r="AI30" s="36"/>
      <c r="AJ30" s="36"/>
    </row>
    <row r="31" spans="2:36" s="41" customFormat="1" ht="9.9499999999999993" customHeight="1">
      <c r="B31" s="195"/>
      <c r="C31" s="208"/>
      <c r="D31" s="539" t="s">
        <v>658</v>
      </c>
      <c r="E31" s="543"/>
      <c r="F31" s="747"/>
      <c r="G31" s="559">
        <f>'エバ総計90~14'!G83</f>
        <v>54.145417934287281</v>
      </c>
      <c r="H31" s="560">
        <f>'エバ総計90~14'!H83</f>
        <v>59.266561893561736</v>
      </c>
      <c r="I31" s="560">
        <f>'エバ総計90~14'!I83</f>
        <v>58.672239003075724</v>
      </c>
      <c r="J31" s="559">
        <f>'エバ総計90~14'!J83</f>
        <v>66.112135257158911</v>
      </c>
      <c r="K31" s="560">
        <f>'エバ総計90~14'!K83</f>
        <v>71.774954906803643</v>
      </c>
      <c r="L31" s="560">
        <f>'エバ総計90~14'!L83</f>
        <v>69.038479031867737</v>
      </c>
      <c r="M31" s="559">
        <f>'エバ総計90~14'!M83</f>
        <v>68.052814740821859</v>
      </c>
      <c r="N31" s="560">
        <f>'エバ総計90~14'!N83</f>
        <v>71.069572700317892</v>
      </c>
      <c r="O31" s="560">
        <f>'エバ総計90~14'!O83</f>
        <v>62.124245180776107</v>
      </c>
      <c r="P31" s="559">
        <f>'エバ総計90~14'!P83</f>
        <v>56.662477959547864</v>
      </c>
      <c r="Q31" s="560">
        <f>'エバ総計90~14'!Q83</f>
        <v>53.00068618307963</v>
      </c>
      <c r="R31" s="560">
        <f>'エバ総計90~14'!R83</f>
        <v>50.471611367169118</v>
      </c>
      <c r="S31" s="559">
        <f>'エバ総計90~14'!S83</f>
        <v>45.987366339721063</v>
      </c>
      <c r="T31" s="560">
        <f>'エバ総計90~14'!T83</f>
        <v>43.069650548445331</v>
      </c>
      <c r="U31" s="560">
        <f>'エバ総計90~14'!U83</f>
        <v>40.788620918489585</v>
      </c>
      <c r="V31" s="559">
        <f>'エバ総計90~14'!V83</f>
        <v>46.995563822589133</v>
      </c>
      <c r="W31" s="560">
        <f>'エバ総計90~14'!W83</f>
        <v>46.363637522203312</v>
      </c>
      <c r="X31" s="560">
        <f>'エバ総計90~14'!X83</f>
        <v>40.912585354281738</v>
      </c>
      <c r="Y31" s="559">
        <f>'エバ総計90~14'!Y83</f>
        <v>34.225968462506479</v>
      </c>
      <c r="Z31" s="560">
        <f>'エバ総計90~14'!Z83</f>
        <v>25.225216423419539</v>
      </c>
      <c r="AA31" s="560">
        <f>'エバ総計90~14'!AA83</f>
        <v>26.042682136077165</v>
      </c>
      <c r="AB31" s="559">
        <f>'エバ総計90~14'!AB83</f>
        <v>21.504052669373962</v>
      </c>
      <c r="AC31" s="560">
        <f>'エバ総計90~14'!AC83</f>
        <v>22.590887518012845</v>
      </c>
      <c r="AD31" s="560">
        <f>'エバ総計90~14'!AD83</f>
        <v>25.181108530690711</v>
      </c>
      <c r="AE31" s="560">
        <f>'エバ総計90~14'!AE83</f>
        <v>29.406385883300874</v>
      </c>
      <c r="AF31" s="622"/>
      <c r="AG31" s="36" t="s">
        <v>944</v>
      </c>
      <c r="AH31" s="36"/>
      <c r="AI31" s="36"/>
      <c r="AJ31" s="36"/>
    </row>
    <row r="32" spans="2:36" s="41" customFormat="1" ht="9.9499999999999993" customHeight="1">
      <c r="B32" s="195"/>
      <c r="C32" s="208"/>
      <c r="D32" s="297" t="s">
        <v>936</v>
      </c>
      <c r="E32" s="543"/>
      <c r="F32" s="747"/>
      <c r="G32" s="559">
        <f>'エバ総計90~14'!G84</f>
        <v>349.34708307735832</v>
      </c>
      <c r="H32" s="560">
        <f>'エバ総計90~14'!H84</f>
        <v>379.36753338527382</v>
      </c>
      <c r="I32" s="560">
        <f>'エバ総計90~14'!I84</f>
        <v>375.64949680527826</v>
      </c>
      <c r="J32" s="559">
        <f>'エバ総計90~14'!J84</f>
        <v>424.28336226742067</v>
      </c>
      <c r="K32" s="560">
        <f>'エバ総計90~14'!K84</f>
        <v>464.72994517727835</v>
      </c>
      <c r="L32" s="560">
        <f>'エバ総計90~14'!L84</f>
        <v>445.17844189455195</v>
      </c>
      <c r="M32" s="559">
        <f>'エバ総計90~14'!M84</f>
        <v>433.56396380552127</v>
      </c>
      <c r="N32" s="560">
        <f>'エバ総計90~14'!N84</f>
        <v>463.53456766429991</v>
      </c>
      <c r="O32" s="560">
        <f>'エバ総計90~14'!O84</f>
        <v>391.75859437850153</v>
      </c>
      <c r="P32" s="559">
        <f>'エバ総計90~14'!P84</f>
        <v>359.00221418540531</v>
      </c>
      <c r="Q32" s="560">
        <f>'エバ総計90~14'!Q84</f>
        <v>333.9668034731219</v>
      </c>
      <c r="R32" s="560">
        <f>'エバ総計90~14'!R84</f>
        <v>317.73603162424234</v>
      </c>
      <c r="S32" s="559">
        <f>'エバ総計90~14'!S84</f>
        <v>288.70550544758413</v>
      </c>
      <c r="T32" s="560">
        <f>'エバ総計90~14'!T84</f>
        <v>272.63575933933276</v>
      </c>
      <c r="U32" s="560">
        <f>'エバ総計90~14'!U84</f>
        <v>255.87367485743252</v>
      </c>
      <c r="V32" s="559">
        <f>'エバ総計90~14'!V84</f>
        <v>299.23013698187498</v>
      </c>
      <c r="W32" s="560">
        <f>'エバ総計90~14'!W84</f>
        <v>289.30288989784668</v>
      </c>
      <c r="X32" s="560">
        <f>'エバ総計90~14'!X84</f>
        <v>254.42146117094993</v>
      </c>
      <c r="Y32" s="559">
        <f>'エバ総計90~14'!Y84</f>
        <v>234.85076101573972</v>
      </c>
      <c r="Z32" s="560">
        <f>'エバ総計90~14'!Z84</f>
        <v>196.25791198795469</v>
      </c>
      <c r="AA32" s="560">
        <f>'エバ総計90~14'!AA84</f>
        <v>232.3174205828806</v>
      </c>
      <c r="AB32" s="559">
        <f>'エバ総計90~14'!AB84</f>
        <v>231.29467436115593</v>
      </c>
      <c r="AC32" s="560">
        <f>'エバ総計90~14'!AC84</f>
        <v>262.35131629747337</v>
      </c>
      <c r="AD32" s="560">
        <f>'エバ総計90~14'!AD84</f>
        <v>264.12895019130104</v>
      </c>
      <c r="AE32" s="560">
        <f>'エバ総計90~14'!AE84</f>
        <v>251.99435754217265</v>
      </c>
      <c r="AF32" s="622"/>
      <c r="AG32" s="36" t="s">
        <v>944</v>
      </c>
      <c r="AH32" s="36"/>
      <c r="AI32" s="36"/>
      <c r="AJ32" s="36"/>
    </row>
    <row r="33" spans="2:36" s="41" customFormat="1" ht="9.9499999999999993" customHeight="1">
      <c r="B33" s="195"/>
      <c r="C33" s="208"/>
      <c r="D33" s="211" t="s">
        <v>659</v>
      </c>
      <c r="E33" s="211"/>
      <c r="F33" s="753"/>
      <c r="G33" s="571">
        <f t="shared" ref="G33:AF33" si="26">SUM(G34:G45)</f>
        <v>4417.0317013546655</v>
      </c>
      <c r="H33" s="572">
        <f t="shared" si="26"/>
        <v>4690.4423128089238</v>
      </c>
      <c r="I33" s="572">
        <f t="shared" si="26"/>
        <v>4606.7473679262239</v>
      </c>
      <c r="J33" s="571">
        <f t="shared" si="26"/>
        <v>4668.132958217443</v>
      </c>
      <c r="K33" s="572">
        <f t="shared" si="26"/>
        <v>5019.7278503291427</v>
      </c>
      <c r="L33" s="572">
        <f t="shared" si="26"/>
        <v>5144.3127652100447</v>
      </c>
      <c r="M33" s="571">
        <f t="shared" si="26"/>
        <v>5121.7377063586564</v>
      </c>
      <c r="N33" s="572">
        <f t="shared" si="26"/>
        <v>5681.8251367226067</v>
      </c>
      <c r="O33" s="572">
        <f t="shared" si="26"/>
        <v>5061.6332277052898</v>
      </c>
      <c r="P33" s="571">
        <f t="shared" si="26"/>
        <v>5165.3142836706647</v>
      </c>
      <c r="Q33" s="572">
        <f t="shared" si="26"/>
        <v>5546.3753180957419</v>
      </c>
      <c r="R33" s="572">
        <f t="shared" si="26"/>
        <v>5321.0202077144468</v>
      </c>
      <c r="S33" s="571">
        <f t="shared" si="26"/>
        <v>5336.3937736258395</v>
      </c>
      <c r="T33" s="572">
        <f t="shared" si="26"/>
        <v>5507.4305330148218</v>
      </c>
      <c r="U33" s="572">
        <f t="shared" si="26"/>
        <v>5517.6250564147822</v>
      </c>
      <c r="V33" s="571">
        <f t="shared" si="26"/>
        <v>5916.4818239775568</v>
      </c>
      <c r="W33" s="572">
        <f t="shared" si="26"/>
        <v>5720.8157632190969</v>
      </c>
      <c r="X33" s="572">
        <f t="shared" si="26"/>
        <v>6163.8295639855833</v>
      </c>
      <c r="Y33" s="571">
        <f t="shared" si="26"/>
        <v>5791.218536801608</v>
      </c>
      <c r="Z33" s="572">
        <f t="shared" si="26"/>
        <v>5426.358632871269</v>
      </c>
      <c r="AA33" s="572">
        <f t="shared" si="26"/>
        <v>5357.2548336834598</v>
      </c>
      <c r="AB33" s="571">
        <f t="shared" si="26"/>
        <v>3865.2333767345895</v>
      </c>
      <c r="AC33" s="572">
        <f t="shared" si="26"/>
        <v>5813.0806235458276</v>
      </c>
      <c r="AD33" s="572">
        <f t="shared" si="26"/>
        <v>5676.6758341520999</v>
      </c>
      <c r="AE33" s="572">
        <f t="shared" si="26"/>
        <v>5382.9396623533466</v>
      </c>
      <c r="AF33" s="628">
        <f t="shared" si="26"/>
        <v>0</v>
      </c>
      <c r="AG33" s="36"/>
      <c r="AH33" s="36"/>
      <c r="AI33" s="36"/>
      <c r="AJ33" s="36"/>
    </row>
    <row r="34" spans="2:36" s="41" customFormat="1" ht="9.9499999999999993" customHeight="1">
      <c r="B34" s="195"/>
      <c r="C34" s="208"/>
      <c r="D34" s="1210" t="s">
        <v>660</v>
      </c>
      <c r="E34" s="544"/>
      <c r="F34" s="748"/>
      <c r="G34" s="561">
        <f>'エバ総計90~14'!G86</f>
        <v>676.76259399906598</v>
      </c>
      <c r="H34" s="562">
        <f>'エバ総計90~14'!H86</f>
        <v>685.37954856778424</v>
      </c>
      <c r="I34" s="562">
        <f>'エバ総計90~14'!I86</f>
        <v>689.3399898869867</v>
      </c>
      <c r="J34" s="561">
        <f>'エバ総計90~14'!J86</f>
        <v>679.83780664479434</v>
      </c>
      <c r="K34" s="562">
        <f>'エバ総計90~14'!K86</f>
        <v>704.17961325868328</v>
      </c>
      <c r="L34" s="562">
        <f>'エバ総計90~14'!L86</f>
        <v>695.5539703699759</v>
      </c>
      <c r="M34" s="561">
        <f>'エバ総計90~14'!M86</f>
        <v>709.56587495171527</v>
      </c>
      <c r="N34" s="562">
        <f>'エバ総計90~14'!N86</f>
        <v>752.75215511793601</v>
      </c>
      <c r="O34" s="562">
        <f>'エバ総計90~14'!O86</f>
        <v>724.56356700643255</v>
      </c>
      <c r="P34" s="561">
        <f>'エバ総計90~14'!P86</f>
        <v>758.95531721382747</v>
      </c>
      <c r="Q34" s="562">
        <f>'エバ総計90~14'!Q86</f>
        <v>758.53480815094611</v>
      </c>
      <c r="R34" s="562">
        <f>'エバ総計90~14'!R86</f>
        <v>730.70139568387913</v>
      </c>
      <c r="S34" s="561">
        <f>'エバ総計90~14'!S86</f>
        <v>717.63979667672493</v>
      </c>
      <c r="T34" s="562">
        <f>'エバ総計90~14'!T86</f>
        <v>710.76284114972407</v>
      </c>
      <c r="U34" s="562">
        <f>'エバ総計90~14'!U86</f>
        <v>695.95628153514099</v>
      </c>
      <c r="V34" s="561">
        <f>'エバ総計90~14'!V86</f>
        <v>749.19302248551583</v>
      </c>
      <c r="W34" s="562">
        <f>'エバ総計90~14'!W86</f>
        <v>728.96151885228574</v>
      </c>
      <c r="X34" s="562">
        <f>'エバ総計90~14'!X86</f>
        <v>758.31953040770986</v>
      </c>
      <c r="Y34" s="561">
        <f>'エバ総計90~14'!Y86</f>
        <v>771.61020597112747</v>
      </c>
      <c r="Z34" s="562">
        <f>'エバ総計90~14'!Z86</f>
        <v>616.70471832778333</v>
      </c>
      <c r="AA34" s="562">
        <f>'エバ総計90~14'!AA86</f>
        <v>776.78545567242816</v>
      </c>
      <c r="AB34" s="561">
        <f>'エバ総計90~14'!AB86</f>
        <v>815.6940424611106</v>
      </c>
      <c r="AC34" s="562">
        <f>'エバ総計90~14'!AC86</f>
        <v>812.20005301662025</v>
      </c>
      <c r="AD34" s="562">
        <f>'エバ総計90~14'!AD86</f>
        <v>621.2889167392259</v>
      </c>
      <c r="AE34" s="562">
        <f>'エバ総計90~14'!AE86</f>
        <v>551.36698745496676</v>
      </c>
      <c r="AF34" s="623"/>
      <c r="AG34" s="36" t="s">
        <v>943</v>
      </c>
      <c r="AH34" s="36"/>
      <c r="AI34" s="36"/>
      <c r="AJ34" s="36"/>
    </row>
    <row r="35" spans="2:36" s="41" customFormat="1" ht="9.9499999999999993" customHeight="1">
      <c r="B35" s="195"/>
      <c r="C35" s="208"/>
      <c r="D35" s="216" t="s">
        <v>661</v>
      </c>
      <c r="E35" s="549"/>
      <c r="F35" s="754"/>
      <c r="G35" s="573">
        <f>'エバ総計90~14'!G87</f>
        <v>8.4238953003993586</v>
      </c>
      <c r="H35" s="574">
        <f>'エバ総計90~14'!H87</f>
        <v>8.4627677268963968</v>
      </c>
      <c r="I35" s="574">
        <f>'エバ総計90~14'!I87</f>
        <v>8.4429450809769016</v>
      </c>
      <c r="J35" s="573">
        <f>'エバ総計90~14'!J87</f>
        <v>8.2268672193878434</v>
      </c>
      <c r="K35" s="574">
        <f>'エバ総計90~14'!K87</f>
        <v>8.7185649693488205</v>
      </c>
      <c r="L35" s="574">
        <f>'エバ総計90~14'!L87</f>
        <v>8.5056446812235986</v>
      </c>
      <c r="M35" s="573">
        <f>'エバ総計90~14'!M87</f>
        <v>8.7648281183501506</v>
      </c>
      <c r="N35" s="574">
        <f>'エバ総計90~14'!N87</f>
        <v>9.6990446472128333</v>
      </c>
      <c r="O35" s="574">
        <f>'エバ総計90~14'!O87</f>
        <v>9.1537069915139835</v>
      </c>
      <c r="P35" s="573">
        <f>'エバ総計90~14'!P87</f>
        <v>9.854639521706881</v>
      </c>
      <c r="Q35" s="574">
        <f>'エバ総計90~14'!Q87</f>
        <v>9.9119251314320866</v>
      </c>
      <c r="R35" s="574">
        <f>'エバ総計90~14'!R87</f>
        <v>9.4784810379869615</v>
      </c>
      <c r="S35" s="573">
        <f>'エバ総計90~14'!S87</f>
        <v>9.3191540616262376</v>
      </c>
      <c r="T35" s="574">
        <f>'エバ総計90~14'!T87</f>
        <v>9.283184551416424</v>
      </c>
      <c r="U35" s="574">
        <f>'エバ総計90~14'!U87</f>
        <v>9.1209791738504773</v>
      </c>
      <c r="V35" s="573">
        <f>'エバ総計90~14'!V87</f>
        <v>10.285982918475257</v>
      </c>
      <c r="W35" s="574">
        <f>'エバ総計90~14'!W87</f>
        <v>9.8970431171803046</v>
      </c>
      <c r="X35" s="574">
        <f>'エバ総計90~14'!X87</f>
        <v>10.768133087630305</v>
      </c>
      <c r="Y35" s="573">
        <f>'エバ総計90~14'!Y87</f>
        <v>74.930884454684573</v>
      </c>
      <c r="Z35" s="574">
        <f>'エバ総計90~14'!Z87</f>
        <v>30.662998655221202</v>
      </c>
      <c r="AA35" s="574">
        <f>'エバ総計90~14'!AA87</f>
        <v>75.161377132392914</v>
      </c>
      <c r="AB35" s="573">
        <f>'エバ総計90~14'!AB87</f>
        <v>48.943604557752302</v>
      </c>
      <c r="AC35" s="574">
        <f>'エバ総計90~14'!AC87</f>
        <v>52.865149630528286</v>
      </c>
      <c r="AD35" s="574">
        <f>'エバ総計90~14'!AD87</f>
        <v>42.125351183653137</v>
      </c>
      <c r="AE35" s="574">
        <f>'エバ総計90~14'!AE87</f>
        <v>35.557585202394712</v>
      </c>
      <c r="AF35" s="629"/>
      <c r="AG35" s="36" t="s">
        <v>944</v>
      </c>
      <c r="AH35" s="36"/>
      <c r="AI35" s="36"/>
      <c r="AJ35" s="36"/>
    </row>
    <row r="36" spans="2:36" s="41" customFormat="1" ht="9.9499999999999993" customHeight="1">
      <c r="B36" s="195"/>
      <c r="C36" s="208"/>
      <c r="D36" s="216" t="s">
        <v>662</v>
      </c>
      <c r="E36" s="549"/>
      <c r="F36" s="754"/>
      <c r="G36" s="573">
        <f>'エバ総計90~14'!G88</f>
        <v>55.312013349299953</v>
      </c>
      <c r="H36" s="574">
        <f>'エバ総計90~14'!H88</f>
        <v>54.51876988491474</v>
      </c>
      <c r="I36" s="574">
        <f>'エバ総計90~14'!I88</f>
        <v>52.946634872684491</v>
      </c>
      <c r="J36" s="573">
        <f>'エバ総計90~14'!J88</f>
        <v>49.838986395119377</v>
      </c>
      <c r="K36" s="574">
        <f>'エバ総計90~14'!K88</f>
        <v>56.688419203932973</v>
      </c>
      <c r="L36" s="574">
        <f>'エバ総計90~14'!L88</f>
        <v>53.50336019358452</v>
      </c>
      <c r="M36" s="573">
        <f>'エバ総計90~14'!M88</f>
        <v>57.615291451007728</v>
      </c>
      <c r="N36" s="574">
        <f>'エバ総計90~14'!N88</f>
        <v>71.776604650002582</v>
      </c>
      <c r="O36" s="574">
        <f>'エバ総計90~14'!O88</f>
        <v>63.844344907740599</v>
      </c>
      <c r="P36" s="573">
        <f>'エバ総計90~14'!P88</f>
        <v>74.000079096061114</v>
      </c>
      <c r="Q36" s="574">
        <f>'エバ総計90~14'!Q88</f>
        <v>76.279709930308073</v>
      </c>
      <c r="R36" s="574">
        <f>'エバ総計90~14'!R88</f>
        <v>71.566074977504186</v>
      </c>
      <c r="S36" s="573">
        <f>'エバ総計90~14'!S88</f>
        <v>70.558935161035876</v>
      </c>
      <c r="T36" s="574">
        <f>'エバ総計90~14'!T88</f>
        <v>71.307871103357499</v>
      </c>
      <c r="U36" s="574">
        <f>'エバ総計90~14'!U88</f>
        <v>71.516650891275432</v>
      </c>
      <c r="V36" s="573">
        <f>'エバ総計90~14'!V88</f>
        <v>89.488058399326192</v>
      </c>
      <c r="W36" s="574">
        <f>'エバ総計90~14'!W88</f>
        <v>84.152202368914246</v>
      </c>
      <c r="X36" s="574">
        <f>'エバ総計90~14'!X88</f>
        <v>99.717379307780107</v>
      </c>
      <c r="Y36" s="573">
        <f>'エバ総計90~14'!Y88</f>
        <v>71.027406328256077</v>
      </c>
      <c r="Z36" s="574">
        <f>'エバ総計90~14'!Z88</f>
        <v>63.954417083444092</v>
      </c>
      <c r="AA36" s="574">
        <f>'エバ総計90~14'!AA88</f>
        <v>61.267664895217116</v>
      </c>
      <c r="AB36" s="573">
        <f>'エバ総計90~14'!AB88</f>
        <v>78.872443522376273</v>
      </c>
      <c r="AC36" s="574">
        <f>'エバ総計90~14'!AC88</f>
        <v>81.709076624448571</v>
      </c>
      <c r="AD36" s="574">
        <f>'エバ総計90~14'!AD88</f>
        <v>74.088508453005048</v>
      </c>
      <c r="AE36" s="574">
        <f>'エバ総計90~14'!AE88</f>
        <v>70.783704040698964</v>
      </c>
      <c r="AF36" s="629"/>
      <c r="AG36" s="36" t="s">
        <v>944</v>
      </c>
      <c r="AH36" s="36"/>
      <c r="AI36" s="36"/>
      <c r="AJ36" s="36"/>
    </row>
    <row r="37" spans="2:36" s="41" customFormat="1" ht="9.9499999999999993" customHeight="1">
      <c r="B37" s="195"/>
      <c r="C37" s="208"/>
      <c r="D37" s="216" t="s">
        <v>663</v>
      </c>
      <c r="E37" s="549"/>
      <c r="F37" s="754"/>
      <c r="G37" s="573">
        <f>'エバ総計90~14'!G89</f>
        <v>1879.665357644426</v>
      </c>
      <c r="H37" s="574">
        <f>'エバ総計90~14'!H89</f>
        <v>2130.4162324716772</v>
      </c>
      <c r="I37" s="574">
        <f>'エバ総計90~14'!I89</f>
        <v>1983.1405310719899</v>
      </c>
      <c r="J37" s="573">
        <f>'エバ総計90~14'!J89</f>
        <v>1968.6920678608649</v>
      </c>
      <c r="K37" s="574">
        <f>'エバ総計90~14'!K89</f>
        <v>2056.419780146583</v>
      </c>
      <c r="L37" s="574">
        <f>'エバ総計90~14'!L89</f>
        <v>2205.4814890599919</v>
      </c>
      <c r="M37" s="573">
        <f>'エバ総計90~14'!M89</f>
        <v>2132.1351751811512</v>
      </c>
      <c r="N37" s="574">
        <f>'エバ総計90~14'!N89</f>
        <v>2200.9524783804668</v>
      </c>
      <c r="O37" s="574">
        <f>'エバ総計90~14'!O89</f>
        <v>2090.3323975098688</v>
      </c>
      <c r="P37" s="573">
        <f>'エバ総計90~14'!P89</f>
        <v>2090.8746234438408</v>
      </c>
      <c r="Q37" s="574">
        <f>'エバ総計90~14'!Q89</f>
        <v>2129.8760242623098</v>
      </c>
      <c r="R37" s="574">
        <f>'エバ総計90~14'!R89</f>
        <v>2045.7708811899583</v>
      </c>
      <c r="S37" s="573">
        <f>'エバ総計90~14'!S89</f>
        <v>2064.3095351581455</v>
      </c>
      <c r="T37" s="574">
        <f>'エバ総計90~14'!T89</f>
        <v>2079.9048421565658</v>
      </c>
      <c r="U37" s="574">
        <f>'エバ総計90~14'!U89</f>
        <v>2150.7320573921293</v>
      </c>
      <c r="V37" s="573">
        <f>'エバ総計90~14'!V89</f>
        <v>2124.0930758978725</v>
      </c>
      <c r="W37" s="574">
        <f>'エバ総計90~14'!W89</f>
        <v>2085.0177784774733</v>
      </c>
      <c r="X37" s="574">
        <f>'エバ総計90~14'!X89</f>
        <v>2110.6843266321625</v>
      </c>
      <c r="Y37" s="573">
        <f>'エバ総計90~14'!Y89</f>
        <v>2029.7969597748931</v>
      </c>
      <c r="Z37" s="574">
        <f>'エバ総計90~14'!Z89</f>
        <v>1947.3851877179488</v>
      </c>
      <c r="AA37" s="574">
        <f>'エバ総計90~14'!AA89</f>
        <v>1890.0973213967043</v>
      </c>
      <c r="AB37" s="573">
        <f>'エバ総計90~14'!AB89</f>
        <v>1188.5517565383091</v>
      </c>
      <c r="AC37" s="574">
        <f>'エバ総計90~14'!AC89</f>
        <v>1761.1810583654733</v>
      </c>
      <c r="AD37" s="574">
        <f>'エバ総計90~14'!AD89</f>
        <v>1858.7321545944098</v>
      </c>
      <c r="AE37" s="574">
        <f>'エバ総計90~14'!AE89</f>
        <v>1711.8902460757629</v>
      </c>
      <c r="AF37" s="629"/>
      <c r="AG37" s="36" t="s">
        <v>944</v>
      </c>
      <c r="AH37" s="36"/>
      <c r="AI37" s="36"/>
      <c r="AJ37" s="36"/>
    </row>
    <row r="38" spans="2:36" s="41" customFormat="1" ht="9.9499999999999993" customHeight="1">
      <c r="B38" s="195"/>
      <c r="C38" s="208"/>
      <c r="D38" s="216" t="s">
        <v>664</v>
      </c>
      <c r="E38" s="549"/>
      <c r="F38" s="754"/>
      <c r="G38" s="573">
        <f>'エバ総計90~14'!G90</f>
        <v>43.391099045455626</v>
      </c>
      <c r="H38" s="574">
        <f>'エバ総計90~14'!H90</f>
        <v>44.02770554503234</v>
      </c>
      <c r="I38" s="574">
        <f>'エバ総計90~14'!I90</f>
        <v>43.14878986898384</v>
      </c>
      <c r="J38" s="573">
        <f>'エバ総計90~14'!J90</f>
        <v>41.873633552860923</v>
      </c>
      <c r="K38" s="574">
        <f>'エバ総計90~14'!K90</f>
        <v>45.475562929521011</v>
      </c>
      <c r="L38" s="574">
        <f>'エバ総計90~14'!L90</f>
        <v>43.970519480219195</v>
      </c>
      <c r="M38" s="573">
        <f>'エバ総計90~14'!M90</f>
        <v>47.345816611818158</v>
      </c>
      <c r="N38" s="574">
        <f>'エバ総計90~14'!N90</f>
        <v>54.978976615003546</v>
      </c>
      <c r="O38" s="574">
        <f>'エバ総計90~14'!O90</f>
        <v>47.533244764888188</v>
      </c>
      <c r="P38" s="573">
        <f>'エバ総計90~14'!P90</f>
        <v>52.916598939208548</v>
      </c>
      <c r="Q38" s="574">
        <f>'エバ総計90~14'!Q90</f>
        <v>55.669135120519975</v>
      </c>
      <c r="R38" s="574">
        <f>'エバ総計90~14'!R90</f>
        <v>52.701717061743125</v>
      </c>
      <c r="S38" s="573">
        <f>'エバ総計90~14'!S90</f>
        <v>52.068457755155073</v>
      </c>
      <c r="T38" s="574">
        <f>'エバ総計90~14'!T90</f>
        <v>52.026693132137545</v>
      </c>
      <c r="U38" s="574">
        <f>'エバ総計90~14'!U90</f>
        <v>52.175929173129418</v>
      </c>
      <c r="V38" s="573">
        <f>'エバ総計90~14'!V90</f>
        <v>63.526443703405285</v>
      </c>
      <c r="W38" s="574">
        <f>'エバ総計90~14'!W90</f>
        <v>61.056306053195385</v>
      </c>
      <c r="X38" s="574">
        <f>'エバ総計90~14'!X90</f>
        <v>70.19465577561887</v>
      </c>
      <c r="Y38" s="573">
        <f>'エバ総計90~14'!Y90</f>
        <v>56.155531992375309</v>
      </c>
      <c r="Z38" s="574">
        <f>'エバ総計90~14'!Z90</f>
        <v>48.036053449915698</v>
      </c>
      <c r="AA38" s="574">
        <f>'エバ総計90~14'!AA90</f>
        <v>40.538749999631655</v>
      </c>
      <c r="AB38" s="573">
        <f>'エバ総計90~14'!AB90</f>
        <v>50.102158540456593</v>
      </c>
      <c r="AC38" s="574">
        <f>'エバ総計90~14'!AC90</f>
        <v>43.411790854845712</v>
      </c>
      <c r="AD38" s="574">
        <f>'エバ総計90~14'!AD90</f>
        <v>26.235586204211085</v>
      </c>
      <c r="AE38" s="574">
        <f>'エバ総計90~14'!AE90</f>
        <v>30.779903469362264</v>
      </c>
      <c r="AF38" s="629"/>
      <c r="AG38" s="36" t="s">
        <v>944</v>
      </c>
      <c r="AH38" s="36"/>
      <c r="AI38" s="36"/>
      <c r="AJ38" s="36"/>
    </row>
    <row r="39" spans="2:36" s="41" customFormat="1" ht="9.9499999999999993" customHeight="1">
      <c r="B39" s="195"/>
      <c r="C39" s="208"/>
      <c r="D39" s="216" t="s">
        <v>811</v>
      </c>
      <c r="E39" s="549"/>
      <c r="F39" s="754"/>
      <c r="G39" s="573">
        <f>'エバ総計90~14'!G91</f>
        <v>499.63519267322823</v>
      </c>
      <c r="H39" s="574">
        <f>'エバ総計90~14'!H91</f>
        <v>521.44048839985919</v>
      </c>
      <c r="I39" s="574">
        <f>'エバ総計90~14'!I91</f>
        <v>587.88127369040456</v>
      </c>
      <c r="J39" s="573">
        <f>'エバ総計90~14'!J91</f>
        <v>658.93502777815047</v>
      </c>
      <c r="K39" s="574">
        <f>'エバ総計90~14'!K91</f>
        <v>667.32815614530182</v>
      </c>
      <c r="L39" s="574">
        <f>'エバ総計90~14'!L91</f>
        <v>705.66212990009592</v>
      </c>
      <c r="M39" s="573">
        <f>'エバ総計90~14'!M91</f>
        <v>709.14792488832461</v>
      </c>
      <c r="N39" s="574">
        <f>'エバ総計90~14'!N91</f>
        <v>936.71413682277296</v>
      </c>
      <c r="O39" s="574">
        <f>'エバ総計90~14'!O91</f>
        <v>824.23188102649465</v>
      </c>
      <c r="P39" s="573">
        <f>'エバ総計90~14'!P91</f>
        <v>792.48293081147074</v>
      </c>
      <c r="Q39" s="574">
        <f>'エバ総計90~14'!Q91</f>
        <v>1051.2764778171058</v>
      </c>
      <c r="R39" s="574">
        <f>'エバ総計90~14'!R91</f>
        <v>1040.6281833200999</v>
      </c>
      <c r="S39" s="573">
        <f>'エバ総計90~14'!S91</f>
        <v>1019.6085179781894</v>
      </c>
      <c r="T39" s="574">
        <f>'エバ総計90~14'!T91</f>
        <v>1113.2421226505228</v>
      </c>
      <c r="U39" s="574">
        <f>'エバ総計90~14'!U91</f>
        <v>1080.4092029495598</v>
      </c>
      <c r="V39" s="573">
        <f>'エバ総計90~14'!V91</f>
        <v>1136.1784329579232</v>
      </c>
      <c r="W39" s="574">
        <f>'エバ総計90~14'!W91</f>
        <v>1092.5526882393281</v>
      </c>
      <c r="X39" s="574">
        <f>'エバ総計90~14'!X91</f>
        <v>1342.1875783448324</v>
      </c>
      <c r="Y39" s="573">
        <f>'エバ総計90~14'!Y91</f>
        <v>1267.8608470082643</v>
      </c>
      <c r="Z39" s="574">
        <f>'エバ総計90~14'!Z91</f>
        <v>1314.5901818350544</v>
      </c>
      <c r="AA39" s="574">
        <f>'エバ総計90~14'!AA91</f>
        <v>1172.869954639156</v>
      </c>
      <c r="AB39" s="573">
        <f>'エバ総計90~14'!AB91</f>
        <v>389.61223139188809</v>
      </c>
      <c r="AC39" s="574">
        <f>'エバ総計90~14'!AC91</f>
        <v>1352.8310093961643</v>
      </c>
      <c r="AD39" s="574">
        <f>'エバ総計90~14'!AD91</f>
        <v>1336.5568797604717</v>
      </c>
      <c r="AE39" s="574">
        <f>'エバ総計90~14'!AE91</f>
        <v>1407.5232857001038</v>
      </c>
      <c r="AF39" s="629"/>
      <c r="AG39" s="36" t="s">
        <v>944</v>
      </c>
      <c r="AH39" s="36"/>
      <c r="AI39" s="36"/>
      <c r="AJ39" s="36"/>
    </row>
    <row r="40" spans="2:36" s="41" customFormat="1" ht="9.9499999999999993" customHeight="1">
      <c r="B40" s="195"/>
      <c r="C40" s="208"/>
      <c r="D40" s="216" t="s">
        <v>665</v>
      </c>
      <c r="E40" s="549"/>
      <c r="F40" s="754"/>
      <c r="G40" s="573">
        <f>'エバ総計90~14'!G92</f>
        <v>262.50605314001683</v>
      </c>
      <c r="H40" s="574">
        <f>'エバ総計90~14'!H92</f>
        <v>264.10184430033291</v>
      </c>
      <c r="I40" s="574">
        <f>'エバ総計90~14'!I92</f>
        <v>257.60434989059723</v>
      </c>
      <c r="J40" s="573">
        <f>'エバ総計90~14'!J92</f>
        <v>241.65692951651386</v>
      </c>
      <c r="K40" s="574">
        <f>'エバ総計90~14'!K92</f>
        <v>256.88004599755629</v>
      </c>
      <c r="L40" s="574">
        <f>'エバ総計90~14'!L92</f>
        <v>253.31370111746529</v>
      </c>
      <c r="M40" s="573">
        <f>'エバ総計90~14'!M92</f>
        <v>254.90310384279292</v>
      </c>
      <c r="N40" s="574">
        <f>'エバ総計90~14'!N92</f>
        <v>150.21419632196449</v>
      </c>
      <c r="O40" s="574">
        <f>'エバ総計90~14'!O92</f>
        <v>136.79611826051453</v>
      </c>
      <c r="P40" s="573">
        <f>'エバ総計90~14'!P92</f>
        <v>153.32718388395688</v>
      </c>
      <c r="Q40" s="574">
        <f>'エバ総計90~14'!Q92</f>
        <v>156.13315975552237</v>
      </c>
      <c r="R40" s="574">
        <f>'エバ総計90~14'!R92</f>
        <v>147.62513695859158</v>
      </c>
      <c r="S40" s="573">
        <f>'エバ総計90~14'!S92</f>
        <v>145.33022684235772</v>
      </c>
      <c r="T40" s="574">
        <f>'エバ総計90~14'!T92</f>
        <v>145.80734084638991</v>
      </c>
      <c r="U40" s="574">
        <f>'エバ総計90~14'!U92</f>
        <v>144.34359798367481</v>
      </c>
      <c r="V40" s="573">
        <f>'エバ総計90~14'!V92</f>
        <v>173.50666523918161</v>
      </c>
      <c r="W40" s="574">
        <f>'エバ総計90~14'!W92</f>
        <v>164.672659039471</v>
      </c>
      <c r="X40" s="574">
        <f>'エバ総計90~14'!X92</f>
        <v>189.3344752767897</v>
      </c>
      <c r="Y40" s="573">
        <f>'エバ総計90~14'!Y92</f>
        <v>242.41553187121676</v>
      </c>
      <c r="Z40" s="574">
        <f>'エバ総計90~14'!Z92</f>
        <v>247.4270244265384</v>
      </c>
      <c r="AA40" s="574">
        <f>'エバ総計90~14'!AA92</f>
        <v>225.62522884613836</v>
      </c>
      <c r="AB40" s="573">
        <f>'エバ総計90~14'!AB92</f>
        <v>243.08100217211208</v>
      </c>
      <c r="AC40" s="574">
        <f>'エバ総計90~14'!AC92</f>
        <v>268.69340799157158</v>
      </c>
      <c r="AD40" s="574">
        <f>'エバ総計90~14'!AD92</f>
        <v>268.26676491257507</v>
      </c>
      <c r="AE40" s="574">
        <f>'エバ総計90~14'!AE92</f>
        <v>259.77894888880405</v>
      </c>
      <c r="AF40" s="629"/>
      <c r="AG40" s="36" t="s">
        <v>944</v>
      </c>
      <c r="AH40" s="36"/>
      <c r="AI40" s="36"/>
      <c r="AJ40" s="36"/>
    </row>
    <row r="41" spans="2:36" s="41" customFormat="1" ht="9.9499999999999993" customHeight="1">
      <c r="B41" s="195"/>
      <c r="C41" s="208"/>
      <c r="D41" s="216" t="s">
        <v>666</v>
      </c>
      <c r="E41" s="549"/>
      <c r="F41" s="754"/>
      <c r="G41" s="573">
        <f>'エバ総計90~14'!G93</f>
        <v>102.19813017677501</v>
      </c>
      <c r="H41" s="574">
        <f>'エバ総計90~14'!H93</f>
        <v>100.21902536760034</v>
      </c>
      <c r="I41" s="574">
        <f>'エバ総計90~14'!I93</f>
        <v>98.864515469324544</v>
      </c>
      <c r="J41" s="573">
        <f>'エバ総計90~14'!J93</f>
        <v>96.147399860896442</v>
      </c>
      <c r="K41" s="574">
        <f>'エバ総計90~14'!K93</f>
        <v>102.93588194656361</v>
      </c>
      <c r="L41" s="574">
        <f>'エバ総計90~14'!L93</f>
        <v>100.44138351419774</v>
      </c>
      <c r="M41" s="573">
        <f>'エバ総計90~14'!M93</f>
        <v>104.75028312083684</v>
      </c>
      <c r="N41" s="574">
        <f>'エバ総計90~14'!N93</f>
        <v>120.88938398439687</v>
      </c>
      <c r="O41" s="574">
        <f>'エバ総計90~14'!O93</f>
        <v>109.58424522537285</v>
      </c>
      <c r="P41" s="573">
        <f>'エバ総計90~14'!P93</f>
        <v>121.64989188673128</v>
      </c>
      <c r="Q41" s="574">
        <f>'エバ総計90~14'!Q93</f>
        <v>121.81008914352851</v>
      </c>
      <c r="R41" s="574">
        <f>'エバ総計90~14'!R93</f>
        <v>114.78256664952146</v>
      </c>
      <c r="S41" s="573">
        <f>'エバ総計90~14'!S93</f>
        <v>112.31947143049968</v>
      </c>
      <c r="T41" s="574">
        <f>'エバ総計90~14'!T93</f>
        <v>112.38706428776091</v>
      </c>
      <c r="U41" s="574">
        <f>'エバ総計90~14'!U93</f>
        <v>109.64011455310357</v>
      </c>
      <c r="V41" s="573">
        <f>'エバ総計90~14'!V93</f>
        <v>131.84540398832587</v>
      </c>
      <c r="W41" s="574">
        <f>'エバ総計90~14'!W93</f>
        <v>123.54403474137304</v>
      </c>
      <c r="X41" s="574">
        <f>'エバ総計90~14'!X93</f>
        <v>140.84794346021556</v>
      </c>
      <c r="Y41" s="573">
        <f>'エバ総計90~14'!Y93</f>
        <v>132.71568125057001</v>
      </c>
      <c r="Z41" s="574">
        <f>'エバ総計90~14'!Z93</f>
        <v>95.551012991883169</v>
      </c>
      <c r="AA41" s="574">
        <f>'エバ総計90~14'!AA93</f>
        <v>84.668376988761864</v>
      </c>
      <c r="AB41" s="573">
        <f>'エバ総計90~14'!AB93</f>
        <v>118.6380165728538</v>
      </c>
      <c r="AC41" s="574">
        <f>'エバ総計90~14'!AC93</f>
        <v>148.25796365726242</v>
      </c>
      <c r="AD41" s="574">
        <f>'エバ総計90~14'!AD93</f>
        <v>151.4889008753901</v>
      </c>
      <c r="AE41" s="574">
        <f>'エバ総計90~14'!AE93</f>
        <v>93.094995602725234</v>
      </c>
      <c r="AF41" s="629"/>
      <c r="AG41" s="36" t="s">
        <v>944</v>
      </c>
      <c r="AH41" s="36"/>
      <c r="AI41" s="36"/>
      <c r="AJ41" s="36"/>
    </row>
    <row r="42" spans="2:36" s="41" customFormat="1" ht="9.9499999999999993" customHeight="1">
      <c r="B42" s="195"/>
      <c r="C42" s="208"/>
      <c r="D42" s="216" t="s">
        <v>667</v>
      </c>
      <c r="E42" s="549"/>
      <c r="F42" s="754"/>
      <c r="G42" s="573">
        <f>'エバ総計90~14'!G94</f>
        <v>768.33854409043727</v>
      </c>
      <c r="H42" s="574">
        <f>'エバ総計90~14'!H94</f>
        <v>714.71295085951124</v>
      </c>
      <c r="I42" s="574">
        <f>'エバ総計90~14'!I94</f>
        <v>730.69896052352067</v>
      </c>
      <c r="J42" s="573">
        <f>'エバ総計90~14'!J94</f>
        <v>797.79656314246779</v>
      </c>
      <c r="K42" s="574">
        <f>'エバ総計90~14'!K94</f>
        <v>909.88371615190033</v>
      </c>
      <c r="L42" s="574">
        <f>'エバ総計90~14'!L94</f>
        <v>867.20096678874995</v>
      </c>
      <c r="M42" s="573">
        <f>'エバ総計90~14'!M94</f>
        <v>852.93680489516328</v>
      </c>
      <c r="N42" s="574">
        <f>'エバ総計90~14'!N94</f>
        <v>927.24219526207764</v>
      </c>
      <c r="O42" s="574">
        <f>'エバ総計90~14'!O94</f>
        <v>762.6040813528416</v>
      </c>
      <c r="P42" s="573">
        <f>'エバ総計90~14'!P94</f>
        <v>861.66142423516465</v>
      </c>
      <c r="Q42" s="574">
        <f>'エバ総計90~14'!Q94</f>
        <v>878.23328197492071</v>
      </c>
      <c r="R42" s="574">
        <f>'エバ総計90~14'!R94</f>
        <v>825.1400857814865</v>
      </c>
      <c r="S42" s="573">
        <f>'エバ総計90~14'!S94</f>
        <v>853.46450030624192</v>
      </c>
      <c r="T42" s="574">
        <f>'エバ総計90~14'!T94</f>
        <v>930.70866792050765</v>
      </c>
      <c r="U42" s="574">
        <f>'エバ総計90~14'!U94</f>
        <v>902.11570045475992</v>
      </c>
      <c r="V42" s="573">
        <f>'エバ総計90~14'!V94</f>
        <v>995.10910915738305</v>
      </c>
      <c r="W42" s="574">
        <f>'エバ総計90~14'!W94</f>
        <v>950.90037184403775</v>
      </c>
      <c r="X42" s="574">
        <f>'エバ総計90~14'!X94</f>
        <v>938.20374095475506</v>
      </c>
      <c r="Y42" s="573">
        <f>'エバ総計90~14'!Y94</f>
        <v>726.99963810502675</v>
      </c>
      <c r="Z42" s="574">
        <f>'エバ総計90~14'!Z94</f>
        <v>709.54283542123665</v>
      </c>
      <c r="AA42" s="574">
        <f>'エバ総計90~14'!AA94</f>
        <v>700.5163495636765</v>
      </c>
      <c r="AB42" s="573">
        <f>'エバ総計90~14'!AB94</f>
        <v>526.86914137073848</v>
      </c>
      <c r="AC42" s="574">
        <f>'エバ総計90~14'!AC94</f>
        <v>831.5274756532641</v>
      </c>
      <c r="AD42" s="574">
        <f>'エバ総計90~14'!AD94</f>
        <v>898.46050482356929</v>
      </c>
      <c r="AE42" s="574">
        <f>'エバ総計90~14'!AE94</f>
        <v>842.07465052760699</v>
      </c>
      <c r="AF42" s="629"/>
      <c r="AG42" s="36" t="s">
        <v>944</v>
      </c>
      <c r="AH42" s="36"/>
      <c r="AI42" s="36"/>
      <c r="AJ42" s="36"/>
    </row>
    <row r="43" spans="2:36" s="41" customFormat="1" ht="9.9499999999999993" customHeight="1">
      <c r="B43" s="195"/>
      <c r="C43" s="208"/>
      <c r="D43" s="216" t="s">
        <v>668</v>
      </c>
      <c r="E43" s="549"/>
      <c r="F43" s="754"/>
      <c r="G43" s="573">
        <f>'エバ総計90~14'!G95</f>
        <v>427.74085131580546</v>
      </c>
      <c r="H43" s="574">
        <f>'エバ総計90~14'!H95</f>
        <v>467.15016505257063</v>
      </c>
      <c r="I43" s="574">
        <f>'エバ総計90~14'!I95</f>
        <v>460.05887502689956</v>
      </c>
      <c r="J43" s="573">
        <f>'エバ総計90~14'!J95</f>
        <v>459.91190731071157</v>
      </c>
      <c r="K43" s="574">
        <f>'エバ総計90~14'!K95</f>
        <v>563.50473205726189</v>
      </c>
      <c r="L43" s="574">
        <f>'エバ総計90~14'!L95</f>
        <v>564.34608886792796</v>
      </c>
      <c r="M43" s="573">
        <f>'エバ総計90~14'!M95</f>
        <v>583.512447646228</v>
      </c>
      <c r="N43" s="574">
        <f>'エバ総計90~14'!N95</f>
        <v>730.77372536498024</v>
      </c>
      <c r="O43" s="574">
        <f>'エバ総計90~14'!O95</f>
        <v>547.54823178648815</v>
      </c>
      <c r="P43" s="573">
        <f>'エバ総計90~14'!P95</f>
        <v>567.29716719807527</v>
      </c>
      <c r="Q43" s="574">
        <f>'エバ総計90~14'!Q95</f>
        <v>591.43789993751648</v>
      </c>
      <c r="R43" s="574">
        <f>'エバ総計90~14'!R95</f>
        <v>532.36004442702722</v>
      </c>
      <c r="S43" s="573">
        <f>'エバ総計90~14'!S95</f>
        <v>530.47449781233456</v>
      </c>
      <c r="T43" s="574">
        <f>'エバ総計90~14'!T95</f>
        <v>540.14425397038849</v>
      </c>
      <c r="U43" s="574">
        <f>'エバ総計90~14'!U95</f>
        <v>541.29892178148236</v>
      </c>
      <c r="V43" s="573">
        <f>'エバ総計90~14'!V95</f>
        <v>677.2976993016506</v>
      </c>
      <c r="W43" s="574">
        <f>'エバ総計90~14'!W95</f>
        <v>644.14973013759754</v>
      </c>
      <c r="X43" s="574">
        <f>'エバ総計90~14'!X95</f>
        <v>756.16437916489576</v>
      </c>
      <c r="Y43" s="573">
        <f>'エバ総計90~14'!Y95</f>
        <v>634.84886464544309</v>
      </c>
      <c r="Z43" s="574">
        <f>'エバ総計90~14'!Z95</f>
        <v>579.70746958721531</v>
      </c>
      <c r="AA43" s="574">
        <f>'エバ総計90~14'!AA95</f>
        <v>564.11965414839324</v>
      </c>
      <c r="AB43" s="573">
        <f>'エバ総計90~14'!AB95</f>
        <v>619.19177526663861</v>
      </c>
      <c r="AC43" s="574">
        <f>'エバ総計90~14'!AC95</f>
        <v>678.73051397815254</v>
      </c>
      <c r="AD43" s="574">
        <f>'エバ総計90~14'!AD95</f>
        <v>621.56935503606417</v>
      </c>
      <c r="AE43" s="574">
        <f>'エバ総計90~14'!AE95</f>
        <v>597.96499217500434</v>
      </c>
      <c r="AF43" s="629"/>
      <c r="AG43" s="36" t="s">
        <v>944</v>
      </c>
      <c r="AH43" s="36"/>
      <c r="AI43" s="36"/>
      <c r="AJ43" s="36"/>
    </row>
    <row r="44" spans="2:36" s="41" customFormat="1" ht="9.9499999999999993" customHeight="1">
      <c r="B44" s="195"/>
      <c r="C44" s="208"/>
      <c r="D44" s="216" t="s">
        <v>669</v>
      </c>
      <c r="E44" s="549"/>
      <c r="F44" s="754"/>
      <c r="G44" s="573">
        <f>'エバ総計90~14'!G96</f>
        <v>6.2676210700401205</v>
      </c>
      <c r="H44" s="574">
        <f>'エバ総計90~14'!H96</f>
        <v>6.1354230918025836</v>
      </c>
      <c r="I44" s="574">
        <f>'エバ総計90~14'!I96</f>
        <v>5.8993681816624211</v>
      </c>
      <c r="J44" s="573">
        <f>'エバ総計90~14'!J96</f>
        <v>5.4745807082902438</v>
      </c>
      <c r="K44" s="574">
        <f>'エバ総計90~14'!K96</f>
        <v>6.5101612445692103</v>
      </c>
      <c r="L44" s="574">
        <f>'エバ総計90~14'!L96</f>
        <v>6.0556165138858331</v>
      </c>
      <c r="M44" s="573">
        <f>'エバ総計90~14'!M96</f>
        <v>6.6532137637440707</v>
      </c>
      <c r="N44" s="574">
        <f>'エバ総計90~14'!N96</f>
        <v>8.7238258353949458</v>
      </c>
      <c r="O44" s="574">
        <f>'エバ総計90~14'!O96</f>
        <v>7.5587779886985622</v>
      </c>
      <c r="P44" s="573">
        <f>'エバ総計90~14'!P96</f>
        <v>9.0584607834851685</v>
      </c>
      <c r="Q44" s="574">
        <f>'エバ総計90~14'!Q96</f>
        <v>9.4201796690815769</v>
      </c>
      <c r="R44" s="574">
        <f>'エバ総計90~14'!R96</f>
        <v>8.7893661181273277</v>
      </c>
      <c r="S44" s="573">
        <f>'エバ総計90~14'!S96</f>
        <v>8.695506282990431</v>
      </c>
      <c r="T44" s="574">
        <f>'エバ総計90~14'!T96</f>
        <v>8.8353389107675735</v>
      </c>
      <c r="U44" s="574">
        <f>'エバ総計90~14'!U96</f>
        <v>8.9230042134852336</v>
      </c>
      <c r="V44" s="573">
        <f>'エバ総計90~14'!V96</f>
        <v>11.619852548993499</v>
      </c>
      <c r="W44" s="574">
        <f>'エバ総計90~14'!W96</f>
        <v>10.878403625625893</v>
      </c>
      <c r="X44" s="574">
        <f>'エバ総計90~14'!X96</f>
        <v>13.285711480437465</v>
      </c>
      <c r="Y44" s="573">
        <f>'エバ総計90~14'!Y96</f>
        <v>12.829243579825203</v>
      </c>
      <c r="Z44" s="574">
        <f>'エバ総計90~14'!Z96</f>
        <v>14.765298563607971</v>
      </c>
      <c r="AA44" s="574">
        <f>'エバ総計90~14'!AA96</f>
        <v>14.632621887999671</v>
      </c>
      <c r="AB44" s="573">
        <f>'エバ総計90~14'!AB96</f>
        <v>17.173309630934448</v>
      </c>
      <c r="AC44" s="574">
        <f>'エバ総計90~14'!AC96</f>
        <v>19.118244391488975</v>
      </c>
      <c r="AD44" s="574">
        <f>'エバ総計90~14'!AD96</f>
        <v>19.545328361075217</v>
      </c>
      <c r="AE44" s="574">
        <f>'エバ総計90~14'!AE96</f>
        <v>18.422903431279703</v>
      </c>
      <c r="AF44" s="629"/>
      <c r="AG44" s="36" t="s">
        <v>944</v>
      </c>
      <c r="AH44" s="36"/>
      <c r="AI44" s="36"/>
      <c r="AJ44" s="36"/>
    </row>
    <row r="45" spans="2:36" s="41" customFormat="1" ht="9.9499999999999993" customHeight="1">
      <c r="B45" s="195"/>
      <c r="C45" s="212"/>
      <c r="D45" s="1207" t="s">
        <v>828</v>
      </c>
      <c r="E45" s="549"/>
      <c r="F45" s="754"/>
      <c r="G45" s="573">
        <f>'国環研90~15'!G144*CO2直排!G234</f>
        <v>-313.20965045028396</v>
      </c>
      <c r="H45" s="574">
        <f>'国環研90~15'!H144*CO2直排!H234</f>
        <v>-306.12260845905735</v>
      </c>
      <c r="I45" s="574">
        <f>'国環研90~15'!I144*CO2直排!I234</f>
        <v>-311.27886563780822</v>
      </c>
      <c r="J45" s="573">
        <f>'国環研90~15'!J144*CO2直排!J234</f>
        <v>-340.25881177261368</v>
      </c>
      <c r="K45" s="574">
        <f>'国環研90~15'!K144*CO2直排!K234</f>
        <v>-358.79678372208059</v>
      </c>
      <c r="L45" s="574">
        <f>'国環研90~15'!L144*CO2直排!L234</f>
        <v>-359.72210527727333</v>
      </c>
      <c r="M45" s="573">
        <f>'国環研90~15'!M144*CO2直排!M234</f>
        <v>-345.59305811247566</v>
      </c>
      <c r="N45" s="574">
        <f>'国環研90~15'!N144*CO2直排!N234</f>
        <v>-282.89158627960245</v>
      </c>
      <c r="O45" s="574">
        <f>'国環研90~15'!O144*CO2直排!O234</f>
        <v>-262.11736911556454</v>
      </c>
      <c r="P45" s="573">
        <f>'国環研90~15'!P144*CO2直排!P234</f>
        <v>-326.76403334286397</v>
      </c>
      <c r="Q45" s="574">
        <f>'国環研90~15'!Q144*CO2直排!Q234</f>
        <v>-292.20737279744998</v>
      </c>
      <c r="R45" s="574">
        <f>'国環研90~15'!R144*CO2直排!R234</f>
        <v>-258.52372549147907</v>
      </c>
      <c r="S45" s="573">
        <f>'国環研90~15'!S144*CO2直排!S234</f>
        <v>-247.3948258394625</v>
      </c>
      <c r="T45" s="574">
        <f>'国環研90~15'!T144*CO2直排!T234</f>
        <v>-266.97968766471672</v>
      </c>
      <c r="U45" s="574">
        <f>'国環研90~15'!U144*CO2直排!U234</f>
        <v>-248.60738368680842</v>
      </c>
      <c r="V45" s="573">
        <f>'国環研90~15'!V144*CO2直排!V234</f>
        <v>-245.66192262049685</v>
      </c>
      <c r="W45" s="574">
        <f>'国環研90~15'!W144*CO2直排!W234</f>
        <v>-234.96697327738508</v>
      </c>
      <c r="X45" s="574">
        <f>'国環研90~15'!X144*CO2直排!X234</f>
        <v>-265.87828990724404</v>
      </c>
      <c r="Y45" s="573">
        <f>'国環研90~15'!Y144*CO2直排!Y234</f>
        <v>-229.97225818007436</v>
      </c>
      <c r="Z45" s="574">
        <f>'国環研90~15'!Z144*CO2直排!Z234</f>
        <v>-241.96856518857899</v>
      </c>
      <c r="AA45" s="574">
        <f>'国環研90~15'!AA144*CO2直排!AA234</f>
        <v>-249.02792148703989</v>
      </c>
      <c r="AB45" s="573">
        <f>'国環研90~15'!AB144*CO2直排!AB234</f>
        <v>-231.4961052905806</v>
      </c>
      <c r="AC45" s="574">
        <f>'国環研90~15'!AC144*CO2直排!AC234</f>
        <v>-237.44512001399301</v>
      </c>
      <c r="AD45" s="574">
        <f>'国環研90~15'!AD144*CO2直排!AD234</f>
        <v>-241.68241679154949</v>
      </c>
      <c r="AE45" s="574">
        <f>'国環研90~15'!AE144*CO2直排!AE234</f>
        <v>-236.29854021536264</v>
      </c>
      <c r="AF45" s="629"/>
      <c r="AG45" s="36"/>
      <c r="AH45" s="36"/>
      <c r="AI45" s="36"/>
      <c r="AJ45" s="36"/>
    </row>
    <row r="46" spans="2:36" s="41" customFormat="1" ht="9.9499999999999993" customHeight="1">
      <c r="B46" s="195"/>
      <c r="C46" s="213" t="s">
        <v>670</v>
      </c>
      <c r="D46" s="520"/>
      <c r="E46" s="520"/>
      <c r="F46" s="214"/>
      <c r="G46" s="575">
        <f t="shared" ref="G46:AF46" si="27">SUM(G47:G61)</f>
        <v>2751.1194074822092</v>
      </c>
      <c r="H46" s="576">
        <f t="shared" si="27"/>
        <v>2723.5712685553617</v>
      </c>
      <c r="I46" s="576">
        <f t="shared" si="27"/>
        <v>2971.8574178211952</v>
      </c>
      <c r="J46" s="575">
        <f t="shared" si="27"/>
        <v>3196.9002827126164</v>
      </c>
      <c r="K46" s="576">
        <f t="shared" si="27"/>
        <v>3500.0630812611553</v>
      </c>
      <c r="L46" s="576">
        <f t="shared" si="27"/>
        <v>3586.7875850812711</v>
      </c>
      <c r="M46" s="575">
        <f t="shared" si="27"/>
        <v>3293.668430885984</v>
      </c>
      <c r="N46" s="576">
        <f t="shared" si="27"/>
        <v>4024.3154632039127</v>
      </c>
      <c r="O46" s="576">
        <f t="shared" si="27"/>
        <v>3452.4599352434661</v>
      </c>
      <c r="P46" s="575">
        <f t="shared" si="27"/>
        <v>3801.1564153799332</v>
      </c>
      <c r="Q46" s="576">
        <f t="shared" si="27"/>
        <v>3820.114445467892</v>
      </c>
      <c r="R46" s="576">
        <f t="shared" si="27"/>
        <v>3874.5294895326651</v>
      </c>
      <c r="S46" s="575">
        <f t="shared" si="27"/>
        <v>3833.2561089039032</v>
      </c>
      <c r="T46" s="576">
        <f t="shared" si="27"/>
        <v>4202.6405243546214</v>
      </c>
      <c r="U46" s="576">
        <f t="shared" si="27"/>
        <v>3976.2376642346635</v>
      </c>
      <c r="V46" s="575">
        <f t="shared" si="27"/>
        <v>4402.925526507498</v>
      </c>
      <c r="W46" s="576">
        <f t="shared" si="27"/>
        <v>4018.3792970039926</v>
      </c>
      <c r="X46" s="576">
        <f t="shared" si="27"/>
        <v>4289.1220344302146</v>
      </c>
      <c r="Y46" s="575">
        <f t="shared" si="27"/>
        <v>4102.5596123629894</v>
      </c>
      <c r="Z46" s="576">
        <f t="shared" si="27"/>
        <v>4215.3609955235997</v>
      </c>
      <c r="AA46" s="576">
        <f t="shared" si="27"/>
        <v>3926.2076094060453</v>
      </c>
      <c r="AB46" s="575">
        <f t="shared" si="27"/>
        <v>4633.1739568472949</v>
      </c>
      <c r="AC46" s="576">
        <f t="shared" si="27"/>
        <v>4841.9666940944799</v>
      </c>
      <c r="AD46" s="576">
        <f t="shared" si="27"/>
        <v>4812.8517206269544</v>
      </c>
      <c r="AE46" s="576">
        <f t="shared" si="27"/>
        <v>4622.3979362500986</v>
      </c>
      <c r="AF46" s="630">
        <f t="shared" si="27"/>
        <v>0</v>
      </c>
      <c r="AG46" s="36"/>
      <c r="AH46" s="36"/>
      <c r="AI46" s="36"/>
      <c r="AJ46" s="36"/>
    </row>
    <row r="47" spans="2:36" s="41" customFormat="1" ht="9.9499999999999993" customHeight="1">
      <c r="B47" s="195"/>
      <c r="C47" s="215"/>
      <c r="D47" s="198" t="s">
        <v>671</v>
      </c>
      <c r="E47" s="550"/>
      <c r="F47" s="755"/>
      <c r="G47" s="577">
        <f>'エバ総計90~14'!G99</f>
        <v>66.330339396472027</v>
      </c>
      <c r="H47" s="578">
        <f>'エバ総計90~14'!H99</f>
        <v>73.809358668838257</v>
      </c>
      <c r="I47" s="578">
        <f>'エバ総計90~14'!I99</f>
        <v>79.983931802339598</v>
      </c>
      <c r="J47" s="577">
        <f>'エバ総計90~14'!J99</f>
        <v>84.619338397642139</v>
      </c>
      <c r="K47" s="578">
        <f>'エバ総計90~14'!K99</f>
        <v>95.144854954188773</v>
      </c>
      <c r="L47" s="578">
        <f>'エバ総計90~14'!L99</f>
        <v>100.33256700959664</v>
      </c>
      <c r="M47" s="577">
        <f>'エバ総計90~14'!M99</f>
        <v>95.75951972553365</v>
      </c>
      <c r="N47" s="578">
        <f>'エバ総計90~14'!N99</f>
        <v>122.12573171814545</v>
      </c>
      <c r="O47" s="578">
        <f>'エバ総計90~14'!O99</f>
        <v>100.24701503737988</v>
      </c>
      <c r="P47" s="577">
        <f>'エバ総計90~14'!P99</f>
        <v>109.95928892153609</v>
      </c>
      <c r="Q47" s="578">
        <f>'エバ総計90~14'!Q99</f>
        <v>106.63634552149394</v>
      </c>
      <c r="R47" s="578">
        <f>'エバ総計90~14'!R99</f>
        <v>105.3589828974807</v>
      </c>
      <c r="S47" s="577">
        <f>'エバ総計90~14'!S99</f>
        <v>101.86603538514804</v>
      </c>
      <c r="T47" s="578">
        <f>'エバ総計90~14'!T99</f>
        <v>112.88385318965491</v>
      </c>
      <c r="U47" s="578">
        <f>'エバ総計90~14'!U99</f>
        <v>103.38020089819177</v>
      </c>
      <c r="V47" s="577">
        <f>'エバ総計90~14'!V99</f>
        <v>108.85876663627</v>
      </c>
      <c r="W47" s="578">
        <f>'エバ総計90~14'!W99</f>
        <v>100.34563330657217</v>
      </c>
      <c r="X47" s="578">
        <f>'エバ総計90~14'!X99</f>
        <v>106.55408577561725</v>
      </c>
      <c r="Y47" s="577">
        <f>'エバ総計90~14'!Y99</f>
        <v>149.63893414357565</v>
      </c>
      <c r="Z47" s="578">
        <f>'エバ総計90~14'!Z99</f>
        <v>171.94378788023911</v>
      </c>
      <c r="AA47" s="578">
        <f>'エバ総計90~14'!AA99</f>
        <v>156.78680806758067</v>
      </c>
      <c r="AB47" s="577">
        <f>'エバ総計90~14'!AB99</f>
        <v>141.04865433390805</v>
      </c>
      <c r="AC47" s="578">
        <f>'エバ総計90~14'!AC99</f>
        <v>134.85582706498531</v>
      </c>
      <c r="AD47" s="578">
        <f>'エバ総計90~14'!AD99</f>
        <v>118.71283307131682</v>
      </c>
      <c r="AE47" s="578">
        <f>'エバ総計90~14'!AE99</f>
        <v>140.07690774862286</v>
      </c>
      <c r="AF47" s="631"/>
      <c r="AG47" s="36" t="s">
        <v>943</v>
      </c>
      <c r="AH47" s="36"/>
      <c r="AI47" s="36"/>
      <c r="AJ47" s="36"/>
    </row>
    <row r="48" spans="2:36" s="41" customFormat="1" ht="9.9499999999999993" customHeight="1">
      <c r="B48" s="195"/>
      <c r="C48" s="215"/>
      <c r="D48" s="216" t="s">
        <v>672</v>
      </c>
      <c r="E48" s="549"/>
      <c r="F48" s="754"/>
      <c r="G48" s="573">
        <f>'エバ総計90~14'!G100</f>
        <v>156.24082468161899</v>
      </c>
      <c r="H48" s="574">
        <f>'エバ総計90~14'!H100</f>
        <v>159.77867822532696</v>
      </c>
      <c r="I48" s="574">
        <f>'エバ総計90~14'!I100</f>
        <v>176.0497851128174</v>
      </c>
      <c r="J48" s="573">
        <f>'エバ総計90~14'!J100</f>
        <v>191.28581728107011</v>
      </c>
      <c r="K48" s="574">
        <f>'エバ総計90~14'!K100</f>
        <v>226.36378575918741</v>
      </c>
      <c r="L48" s="574">
        <f>'エバ総計90~14'!L100</f>
        <v>241.64643927923046</v>
      </c>
      <c r="M48" s="573">
        <f>'エバ総計90~14'!M100</f>
        <v>222.70428804454824</v>
      </c>
      <c r="N48" s="574">
        <f>'エバ総計90~14'!N100</f>
        <v>300.66030276904127</v>
      </c>
      <c r="O48" s="574">
        <f>'エバ総計90~14'!O100</f>
        <v>233.60274418592607</v>
      </c>
      <c r="P48" s="573">
        <f>'エバ総計90~14'!P100</f>
        <v>273.49440790305272</v>
      </c>
      <c r="Q48" s="574">
        <f>'エバ総計90~14'!Q100</f>
        <v>278.31848370842852</v>
      </c>
      <c r="R48" s="574">
        <f>'エバ総計90~14'!R100</f>
        <v>278.02122476564006</v>
      </c>
      <c r="S48" s="573">
        <f>'エバ総計90~14'!S100</f>
        <v>284.88978294488658</v>
      </c>
      <c r="T48" s="574">
        <f>'エバ総計90~14'!T100</f>
        <v>323.20828448580022</v>
      </c>
      <c r="U48" s="574">
        <f>'エバ総計90~14'!U100</f>
        <v>311.09978997985297</v>
      </c>
      <c r="V48" s="573">
        <f>'エバ総計90~14'!V100</f>
        <v>349.56005804669644</v>
      </c>
      <c r="W48" s="574">
        <f>'エバ総計90~14'!W100</f>
        <v>312.18619741819731</v>
      </c>
      <c r="X48" s="574">
        <f>'エバ総計90~14'!X100</f>
        <v>350.8410269169388</v>
      </c>
      <c r="Y48" s="573">
        <f>'エバ総計90~14'!Y100</f>
        <v>379.8916943863191</v>
      </c>
      <c r="Z48" s="574">
        <f>'エバ総計90~14'!Z100</f>
        <v>365.93991849964749</v>
      </c>
      <c r="AA48" s="574">
        <f>'エバ総計90~14'!AA100</f>
        <v>281.81102620765984</v>
      </c>
      <c r="AB48" s="573">
        <f>'エバ総計90~14'!AB100</f>
        <v>399.83665785184394</v>
      </c>
      <c r="AC48" s="574">
        <f>'エバ総計90~14'!AC100</f>
        <v>408.63761681958141</v>
      </c>
      <c r="AD48" s="574">
        <f>'エバ総計90~14'!AD100</f>
        <v>582.74948071595372</v>
      </c>
      <c r="AE48" s="574">
        <f>'エバ総計90~14'!AE100</f>
        <v>385.00356769730564</v>
      </c>
      <c r="AF48" s="629"/>
      <c r="AG48" s="36" t="s">
        <v>944</v>
      </c>
      <c r="AH48" s="36"/>
      <c r="AI48" s="36"/>
      <c r="AJ48" s="36"/>
    </row>
    <row r="49" spans="2:36" s="41" customFormat="1" ht="9.9499999999999993" customHeight="1">
      <c r="B49" s="195"/>
      <c r="C49" s="215"/>
      <c r="D49" s="216" t="s">
        <v>673</v>
      </c>
      <c r="E49" s="549"/>
      <c r="F49" s="754"/>
      <c r="G49" s="573">
        <f>'エバ総計90~14'!G101</f>
        <v>255.38134363947006</v>
      </c>
      <c r="H49" s="574">
        <f>'エバ総計90~14'!H101</f>
        <v>263.29717546353726</v>
      </c>
      <c r="I49" s="574">
        <f>'エバ総計90~14'!I101</f>
        <v>276.52865767555267</v>
      </c>
      <c r="J49" s="573">
        <f>'エバ総計90~14'!J101</f>
        <v>278.74476824529904</v>
      </c>
      <c r="K49" s="574">
        <f>'エバ総計90~14'!K101</f>
        <v>289.1733994817327</v>
      </c>
      <c r="L49" s="574">
        <f>'エバ総計90~14'!L101</f>
        <v>289.7222487479122</v>
      </c>
      <c r="M49" s="573">
        <f>'エバ総計90~14'!M101</f>
        <v>261.72181332189496</v>
      </c>
      <c r="N49" s="574">
        <f>'エバ総計90~14'!N101</f>
        <v>303.78691872638564</v>
      </c>
      <c r="O49" s="574">
        <f>'エバ総計90~14'!O101</f>
        <v>269.0365663468325</v>
      </c>
      <c r="P49" s="573">
        <f>'エバ総計90~14'!P101</f>
        <v>284.15713269800636</v>
      </c>
      <c r="Q49" s="574">
        <f>'エバ総計90~14'!Q101</f>
        <v>288.90459756360764</v>
      </c>
      <c r="R49" s="574">
        <f>'エバ総計90~14'!R101</f>
        <v>286.04214917586586</v>
      </c>
      <c r="S49" s="573">
        <f>'エバ総計90~14'!S101</f>
        <v>279.20744785203453</v>
      </c>
      <c r="T49" s="574">
        <f>'エバ総計90~14'!T101</f>
        <v>290.7657785879224</v>
      </c>
      <c r="U49" s="574">
        <f>'エバ総計90~14'!U101</f>
        <v>274.60543714428036</v>
      </c>
      <c r="V49" s="573">
        <f>'エバ総計90~14'!V101</f>
        <v>303.63758035275282</v>
      </c>
      <c r="W49" s="574">
        <f>'エバ総計90~14'!W101</f>
        <v>274.12968997550291</v>
      </c>
      <c r="X49" s="574">
        <f>'エバ総計90~14'!X101</f>
        <v>285.47937456143677</v>
      </c>
      <c r="Y49" s="573">
        <f>'エバ総計90~14'!Y101</f>
        <v>258.44535455407129</v>
      </c>
      <c r="Z49" s="574">
        <f>'エバ総計90~14'!Z101</f>
        <v>293.51597678915272</v>
      </c>
      <c r="AA49" s="574">
        <f>'エバ総計90~14'!AA101</f>
        <v>262.8852902377958</v>
      </c>
      <c r="AB49" s="573">
        <f>'エバ総計90~14'!AB101</f>
        <v>265.71738058251907</v>
      </c>
      <c r="AC49" s="574">
        <f>'エバ総計90~14'!AC101</f>
        <v>206.66946074599332</v>
      </c>
      <c r="AD49" s="574">
        <f>'エバ総計90~14'!AD101</f>
        <v>217.2744530013299</v>
      </c>
      <c r="AE49" s="574">
        <f>'エバ総計90~14'!AE101</f>
        <v>260.67054828583417</v>
      </c>
      <c r="AF49" s="629"/>
      <c r="AG49" s="36" t="s">
        <v>944</v>
      </c>
      <c r="AH49" s="36"/>
      <c r="AI49" s="36"/>
      <c r="AJ49" s="36"/>
    </row>
    <row r="50" spans="2:36" s="41" customFormat="1" ht="9.9499999999999993" customHeight="1">
      <c r="B50" s="195"/>
      <c r="C50" s="215"/>
      <c r="D50" s="216" t="s">
        <v>674</v>
      </c>
      <c r="E50" s="549"/>
      <c r="F50" s="754"/>
      <c r="G50" s="573">
        <f>'エバ総計90~14'!G102</f>
        <v>499.68375109184518</v>
      </c>
      <c r="H50" s="574">
        <f>'エバ総計90~14'!H102</f>
        <v>559.28835969290435</v>
      </c>
      <c r="I50" s="574">
        <f>'エバ総計90~14'!I102</f>
        <v>596.58452582178688</v>
      </c>
      <c r="J50" s="573">
        <f>'エバ総計90~14'!J102</f>
        <v>633.25520349388944</v>
      </c>
      <c r="K50" s="574">
        <f>'エバ総計90~14'!K102</f>
        <v>683.64725584768382</v>
      </c>
      <c r="L50" s="574">
        <f>'エバ総計90~14'!L102</f>
        <v>664.35535009524483</v>
      </c>
      <c r="M50" s="573">
        <f>'エバ総計90~14'!M102</f>
        <v>505.18381132596983</v>
      </c>
      <c r="N50" s="574">
        <f>'エバ総計90~14'!N102</f>
        <v>635.62429057967245</v>
      </c>
      <c r="O50" s="574">
        <f>'エバ総計90~14'!O102</f>
        <v>503.78674870204577</v>
      </c>
      <c r="P50" s="573">
        <f>'エバ総計90~14'!P102</f>
        <v>544.70634619841837</v>
      </c>
      <c r="Q50" s="574">
        <f>'エバ総計90~14'!Q102</f>
        <v>548.79390768595806</v>
      </c>
      <c r="R50" s="574">
        <f>'エバ総計90~14'!R102</f>
        <v>622.60718729883627</v>
      </c>
      <c r="S50" s="573">
        <f>'エバ総計90~14'!S102</f>
        <v>626.07245244762078</v>
      </c>
      <c r="T50" s="574">
        <f>'エバ総計90~14'!T102</f>
        <v>701.95506953738186</v>
      </c>
      <c r="U50" s="574">
        <f>'エバ総計90~14'!U102</f>
        <v>752.23854749896066</v>
      </c>
      <c r="V50" s="573">
        <f>'エバ総計90~14'!V102</f>
        <v>929.47883611544182</v>
      </c>
      <c r="W50" s="574">
        <f>'エバ総計90~14'!W102</f>
        <v>864.54224504885258</v>
      </c>
      <c r="X50" s="574">
        <f>'エバ総計90~14'!X102</f>
        <v>1005.2464351094522</v>
      </c>
      <c r="Y50" s="573">
        <f>'エバ総計90~14'!Y102</f>
        <v>932.88745064514035</v>
      </c>
      <c r="Z50" s="574">
        <f>'エバ総計90~14'!Z102</f>
        <v>965.43926384899135</v>
      </c>
      <c r="AA50" s="574">
        <f>'エバ総計90~14'!AA102</f>
        <v>999.45412217560727</v>
      </c>
      <c r="AB50" s="573">
        <f>'エバ総計90~14'!AB102</f>
        <v>1112.9628643033896</v>
      </c>
      <c r="AC50" s="574">
        <f>'エバ総計90~14'!AC102</f>
        <v>1300.9806485620563</v>
      </c>
      <c r="AD50" s="574">
        <f>'エバ総計90~14'!AD102</f>
        <v>1129.7480687107934</v>
      </c>
      <c r="AE50" s="574">
        <f>'エバ総計90~14'!AE102</f>
        <v>1048.420954341532</v>
      </c>
      <c r="AF50" s="629"/>
      <c r="AG50" s="36" t="s">
        <v>944</v>
      </c>
      <c r="AH50" s="36"/>
      <c r="AI50" s="36"/>
      <c r="AJ50" s="36"/>
    </row>
    <row r="51" spans="2:36" s="41" customFormat="1" ht="9.9499999999999993" customHeight="1">
      <c r="B51" s="195"/>
      <c r="C51" s="215"/>
      <c r="D51" s="216" t="s">
        <v>675</v>
      </c>
      <c r="E51" s="549"/>
      <c r="F51" s="754"/>
      <c r="G51" s="573">
        <f>'エバ総計90~14'!G103</f>
        <v>21.786196878059716</v>
      </c>
      <c r="H51" s="574">
        <f>'エバ総計90~14'!H103</f>
        <v>24.431766175422428</v>
      </c>
      <c r="I51" s="574">
        <f>'エバ総計90~14'!I103</f>
        <v>26.103516048957449</v>
      </c>
      <c r="J51" s="573">
        <f>'エバ総計90~14'!J103</f>
        <v>27.769553827848835</v>
      </c>
      <c r="K51" s="574">
        <f>'エバ総計90~14'!K103</f>
        <v>30.034189572534107</v>
      </c>
      <c r="L51" s="574">
        <f>'エバ総計90~14'!L103</f>
        <v>29.295597979812779</v>
      </c>
      <c r="M51" s="573">
        <f>'エバ総計90~14'!M103</f>
        <v>22.341518158002671</v>
      </c>
      <c r="N51" s="574">
        <f>'エバ総計90~14'!N103</f>
        <v>28.10993362355094</v>
      </c>
      <c r="O51" s="574">
        <f>'エバ総計90~14'!O103</f>
        <v>22.387210049116732</v>
      </c>
      <c r="P51" s="573">
        <f>'エバ総計90~14'!P103</f>
        <v>24.206318434139707</v>
      </c>
      <c r="Q51" s="574">
        <f>'エバ総計90~14'!Q103</f>
        <v>24.568092311058745</v>
      </c>
      <c r="R51" s="574">
        <f>'エバ総計90~14'!R103</f>
        <v>28.485550105127132</v>
      </c>
      <c r="S51" s="573">
        <f>'エバ総計90~14'!S103</f>
        <v>29.221729994824106</v>
      </c>
      <c r="T51" s="574">
        <f>'エバ総計90~14'!T103</f>
        <v>33.052893229263674</v>
      </c>
      <c r="U51" s="574">
        <f>'エバ総計90~14'!U103</f>
        <v>35.977087931198703</v>
      </c>
      <c r="V51" s="573">
        <f>'エバ総計90~14'!V103</f>
        <v>44.808458383208809</v>
      </c>
      <c r="W51" s="574">
        <f>'エバ総計90~14'!W103</f>
        <v>42.570680504819279</v>
      </c>
      <c r="X51" s="574">
        <f>'エバ総計90~14'!X103</f>
        <v>49.456377482206712</v>
      </c>
      <c r="Y51" s="573">
        <f>'エバ総計90~14'!Y103</f>
        <v>37.700943459720385</v>
      </c>
      <c r="Z51" s="574">
        <f>'エバ総計90~14'!Z103</f>
        <v>46.754328057065315</v>
      </c>
      <c r="AA51" s="574">
        <f>'エバ総計90~14'!AA103</f>
        <v>27.491144886720207</v>
      </c>
      <c r="AB51" s="573">
        <f>'エバ総計90~14'!AB103</f>
        <v>42.747053447058029</v>
      </c>
      <c r="AC51" s="574">
        <f>'エバ総計90~14'!AC103</f>
        <v>36.79949453677559</v>
      </c>
      <c r="AD51" s="574">
        <f>'エバ総計90~14'!AD103</f>
        <v>36.269889275306028</v>
      </c>
      <c r="AE51" s="574">
        <f>'エバ総計90~14'!AE103</f>
        <v>43.132398692827216</v>
      </c>
      <c r="AF51" s="629"/>
      <c r="AG51" s="36" t="s">
        <v>944</v>
      </c>
      <c r="AH51" s="36"/>
      <c r="AI51" s="36"/>
      <c r="AJ51" s="36"/>
    </row>
    <row r="52" spans="2:36" s="41" customFormat="1" ht="9.9499999999999993" customHeight="1">
      <c r="B52" s="195"/>
      <c r="C52" s="215"/>
      <c r="D52" s="216" t="s">
        <v>676</v>
      </c>
      <c r="E52" s="549"/>
      <c r="F52" s="754"/>
      <c r="G52" s="573">
        <f>'エバ総計90~14'!G104</f>
        <v>47.168976567256209</v>
      </c>
      <c r="H52" s="574">
        <f>'エバ総計90~14'!H104</f>
        <v>55.292151791022008</v>
      </c>
      <c r="I52" s="574">
        <f>'エバ総計90~14'!I104</f>
        <v>58.605379050390589</v>
      </c>
      <c r="J52" s="573">
        <f>'エバ総計90~14'!J104</f>
        <v>61.608282171833331</v>
      </c>
      <c r="K52" s="574">
        <f>'エバ総計90~14'!K104</f>
        <v>64.539486593710194</v>
      </c>
      <c r="L52" s="574">
        <f>'エバ総計90~14'!L104</f>
        <v>62.466404952552843</v>
      </c>
      <c r="M52" s="573">
        <f>'エバ総計90~14'!M104</f>
        <v>45.59820144888419</v>
      </c>
      <c r="N52" s="574">
        <f>'エバ総計90~14'!N104</f>
        <v>54.66869242309599</v>
      </c>
      <c r="O52" s="574">
        <f>'エバ総計90~14'!O104</f>
        <v>45.348299736664217</v>
      </c>
      <c r="P52" s="573">
        <f>'エバ総計90~14'!P104</f>
        <v>47.803397376131024</v>
      </c>
      <c r="Q52" s="574">
        <f>'エバ総計90~14'!Q104</f>
        <v>47.792508521957387</v>
      </c>
      <c r="R52" s="574">
        <f>'エバ総計90~14'!R104</f>
        <v>53.682429206973744</v>
      </c>
      <c r="S52" s="573">
        <f>'エバ総計90~14'!S104</f>
        <v>52.334713605782078</v>
      </c>
      <c r="T52" s="574">
        <f>'エバ総計90~14'!T104</f>
        <v>55.45800900103864</v>
      </c>
      <c r="U52" s="574">
        <f>'エバ総計90~14'!U104</f>
        <v>61.061293179521698</v>
      </c>
      <c r="V52" s="573">
        <f>'エバ総計90~14'!V104</f>
        <v>72.931959990459703</v>
      </c>
      <c r="W52" s="574">
        <f>'エバ総計90~14'!W104</f>
        <v>70.414905529267713</v>
      </c>
      <c r="X52" s="574">
        <f>'エバ総計90~14'!X104</f>
        <v>80.607997589104585</v>
      </c>
      <c r="Y52" s="573">
        <f>'エバ総計90~14'!Y104</f>
        <v>94.661391803277937</v>
      </c>
      <c r="Z52" s="574">
        <f>'エバ総計90~14'!Z104</f>
        <v>97.257099225620038</v>
      </c>
      <c r="AA52" s="574">
        <f>'エバ総計90~14'!AA104</f>
        <v>86.289801444108534</v>
      </c>
      <c r="AB52" s="573">
        <f>'エバ総計90~14'!AB104</f>
        <v>111.45103915769535</v>
      </c>
      <c r="AC52" s="574">
        <f>'エバ総計90~14'!AC104</f>
        <v>102.24659631024963</v>
      </c>
      <c r="AD52" s="574">
        <f>'エバ総計90~14'!AD104</f>
        <v>99.785564034236657</v>
      </c>
      <c r="AE52" s="574">
        <f>'エバ総計90~14'!AE104</f>
        <v>107.04994984832774</v>
      </c>
      <c r="AF52" s="629"/>
      <c r="AG52" s="36" t="s">
        <v>944</v>
      </c>
      <c r="AH52" s="36"/>
      <c r="AI52" s="36"/>
      <c r="AJ52" s="36"/>
    </row>
    <row r="53" spans="2:36" s="41" customFormat="1" ht="13.5" customHeight="1">
      <c r="B53" s="195"/>
      <c r="C53" s="215"/>
      <c r="D53" s="216" t="s">
        <v>677</v>
      </c>
      <c r="E53" s="549"/>
      <c r="F53" s="754"/>
      <c r="G53" s="573">
        <f>'エバ総計90~14'!G105</f>
        <v>58.775961515700807</v>
      </c>
      <c r="H53" s="574">
        <f>'エバ総計90~14'!H105</f>
        <v>60.181443230509295</v>
      </c>
      <c r="I53" s="574">
        <f>'エバ総計90~14'!I105</f>
        <v>63.226331255319501</v>
      </c>
      <c r="J53" s="573">
        <f>'エバ総計90~14'!J105</f>
        <v>64.154654361131847</v>
      </c>
      <c r="K53" s="574">
        <f>'エバ総計90~14'!K105</f>
        <v>67.116659948320873</v>
      </c>
      <c r="L53" s="574">
        <f>'エバ総計90~14'!L105</f>
        <v>67.231765955450683</v>
      </c>
      <c r="M53" s="573">
        <f>'エバ総計90~14'!M105</f>
        <v>60.908219941114304</v>
      </c>
      <c r="N53" s="574">
        <f>'エバ総計90~14'!N105</f>
        <v>71.614714855527296</v>
      </c>
      <c r="O53" s="574">
        <f>'エバ総計90~14'!O105</f>
        <v>62.528582180211764</v>
      </c>
      <c r="P53" s="573">
        <f>'エバ総計90~14'!P105</f>
        <v>66.506388064163446</v>
      </c>
      <c r="Q53" s="574">
        <f>'エバ総計90~14'!Q105</f>
        <v>67.519377126646319</v>
      </c>
      <c r="R53" s="574">
        <f>'エバ総計90~14'!R105</f>
        <v>67.092606325765232</v>
      </c>
      <c r="S53" s="573">
        <f>'エバ総計90~14'!S105</f>
        <v>65.627750853062452</v>
      </c>
      <c r="T53" s="574">
        <f>'エバ総計90~14'!T105</f>
        <v>68.951056132342742</v>
      </c>
      <c r="U53" s="574">
        <f>'エバ総計90~14'!U105</f>
        <v>64.980663390823352</v>
      </c>
      <c r="V53" s="573">
        <f>'エバ総計90~14'!V105</f>
        <v>72.773280830524556</v>
      </c>
      <c r="W53" s="574">
        <f>'エバ総計90~14'!W105</f>
        <v>65.442987083895403</v>
      </c>
      <c r="X53" s="574">
        <f>'エバ総計90~14'!X105</f>
        <v>68.433269052919584</v>
      </c>
      <c r="Y53" s="573">
        <f>'エバ総計90~14'!Y105</f>
        <v>87.61789284589311</v>
      </c>
      <c r="Z53" s="574">
        <f>'エバ総計90~14'!Z105</f>
        <v>106.95091201926193</v>
      </c>
      <c r="AA53" s="574">
        <f>'エバ総計90~14'!AA105</f>
        <v>62.856015900992496</v>
      </c>
      <c r="AB53" s="573">
        <f>'エバ総計90~14'!AB105</f>
        <v>91.295131605591266</v>
      </c>
      <c r="AC53" s="574">
        <f>'エバ総計90~14'!AC105</f>
        <v>78.744433028546482</v>
      </c>
      <c r="AD53" s="574">
        <f>'エバ総計90~14'!AD105</f>
        <v>74.770800199656364</v>
      </c>
      <c r="AE53" s="574">
        <f>'エバ総計90~14'!AE105</f>
        <v>82.382738356651103</v>
      </c>
      <c r="AF53" s="629"/>
      <c r="AG53" s="36" t="s">
        <v>944</v>
      </c>
      <c r="AH53" s="36"/>
      <c r="AI53" s="36"/>
      <c r="AJ53" s="36"/>
    </row>
    <row r="54" spans="2:36" s="41" customFormat="1" ht="9.9499999999999993" customHeight="1">
      <c r="B54" s="195"/>
      <c r="C54" s="215"/>
      <c r="D54" s="216" t="s">
        <v>678</v>
      </c>
      <c r="E54" s="549"/>
      <c r="F54" s="754"/>
      <c r="G54" s="573">
        <f>'エバ総計90~14'!G106</f>
        <v>376.95735581801182</v>
      </c>
      <c r="H54" s="574">
        <f>'エバ総計90~14'!H106</f>
        <v>388.14698685473371</v>
      </c>
      <c r="I54" s="574">
        <f>'エバ総計90~14'!I106</f>
        <v>422.2566090163744</v>
      </c>
      <c r="J54" s="573">
        <f>'エバ総計90~14'!J106</f>
        <v>449.435082819954</v>
      </c>
      <c r="K54" s="574">
        <f>'エバ総計90~14'!K106</f>
        <v>479.83604568588294</v>
      </c>
      <c r="L54" s="574">
        <f>'エバ総計90~14'!L106</f>
        <v>482.82565555245083</v>
      </c>
      <c r="M54" s="573">
        <f>'エバ総計90~14'!M106</f>
        <v>449.63196661402435</v>
      </c>
      <c r="N54" s="574">
        <f>'エバ総計90~14'!N106</f>
        <v>535.00557516186882</v>
      </c>
      <c r="O54" s="574">
        <f>'エバ総計90~14'!O106</f>
        <v>466.72310294750469</v>
      </c>
      <c r="P54" s="573">
        <f>'エバ総計90~14'!P106</f>
        <v>493.86095576951243</v>
      </c>
      <c r="Q54" s="574">
        <f>'エバ総計90~14'!Q106</f>
        <v>505.75912525592406</v>
      </c>
      <c r="R54" s="574">
        <f>'エバ総計90~14'!R106</f>
        <v>500.56036765713515</v>
      </c>
      <c r="S54" s="573">
        <f>'エバ総計90~14'!S106</f>
        <v>502.00911937174232</v>
      </c>
      <c r="T54" s="574">
        <f>'エバ総計90~14'!T106</f>
        <v>532.35608139193778</v>
      </c>
      <c r="U54" s="574">
        <f>'エバ総計90~14'!U106</f>
        <v>497.95320861555825</v>
      </c>
      <c r="V54" s="573">
        <f>'エバ総計90~14'!V106</f>
        <v>554.87911317779606</v>
      </c>
      <c r="W54" s="574">
        <f>'エバ総計90~14'!W106</f>
        <v>493.87640022379014</v>
      </c>
      <c r="X54" s="574">
        <f>'エバ総計90~14'!X106</f>
        <v>514.60395761118332</v>
      </c>
      <c r="Y54" s="573">
        <f>'エバ総計90~14'!Y106</f>
        <v>537.39544927887243</v>
      </c>
      <c r="Z54" s="574">
        <f>'エバ総計90~14'!Z106</f>
        <v>546.86625363265284</v>
      </c>
      <c r="AA54" s="574">
        <f>'エバ総計90~14'!AA106</f>
        <v>570.35056767879598</v>
      </c>
      <c r="AB54" s="573">
        <f>'エバ総計90~14'!AB106</f>
        <v>675.44845158337387</v>
      </c>
      <c r="AC54" s="574">
        <f>'エバ総計90~14'!AC106</f>
        <v>696.3800903094625</v>
      </c>
      <c r="AD54" s="574">
        <f>'エバ総計90~14'!AD106</f>
        <v>768.37329538010101</v>
      </c>
      <c r="AE54" s="574">
        <f>'エバ総計90~14'!AE106</f>
        <v>651.35728183611843</v>
      </c>
      <c r="AF54" s="629"/>
      <c r="AG54" s="36" t="s">
        <v>944</v>
      </c>
      <c r="AH54" s="36"/>
      <c r="AI54" s="36"/>
      <c r="AJ54" s="36"/>
    </row>
    <row r="55" spans="2:36" s="41" customFormat="1" ht="9.9499999999999993" customHeight="1">
      <c r="B55" s="195"/>
      <c r="C55" s="215"/>
      <c r="D55" s="216" t="s">
        <v>679</v>
      </c>
      <c r="E55" s="549"/>
      <c r="F55" s="754"/>
      <c r="G55" s="573">
        <f>'エバ総計90~14'!G107</f>
        <v>258.52228791617119</v>
      </c>
      <c r="H55" s="574">
        <f>'エバ総計90~14'!H107</f>
        <v>269.48466017370851</v>
      </c>
      <c r="I55" s="574">
        <f>'エバ総計90~14'!I107</f>
        <v>297.29188131870848</v>
      </c>
      <c r="J55" s="573">
        <f>'エバ総計90~14'!J107</f>
        <v>319.94906388738235</v>
      </c>
      <c r="K55" s="574">
        <f>'エバ総計90~14'!K107</f>
        <v>344.53040397316158</v>
      </c>
      <c r="L55" s="574">
        <f>'エバ総計90~14'!L107</f>
        <v>349.37547701710963</v>
      </c>
      <c r="M55" s="573">
        <f>'エバ総計90~14'!M107</f>
        <v>329.78258207149867</v>
      </c>
      <c r="N55" s="574">
        <f>'エバ総計90~14'!N107</f>
        <v>393.72773273338203</v>
      </c>
      <c r="O55" s="574">
        <f>'エバ総計90~14'!O107</f>
        <v>347.98509650777186</v>
      </c>
      <c r="P55" s="573">
        <f>'エバ総計90~14'!P107</f>
        <v>370.50699987550234</v>
      </c>
      <c r="Q55" s="574">
        <f>'エバ総計90~14'!Q107</f>
        <v>382.83331731268794</v>
      </c>
      <c r="R55" s="574">
        <f>'エバ総計90~14'!R107</f>
        <v>381.81223357063624</v>
      </c>
      <c r="S55" s="573">
        <f>'エバ総計90~14'!S107</f>
        <v>386.17297833496156</v>
      </c>
      <c r="T55" s="574">
        <f>'エバ総計90~14'!T107</f>
        <v>411.43859397729494</v>
      </c>
      <c r="U55" s="574">
        <f>'エバ総計90~14'!U107</f>
        <v>388.91408128280858</v>
      </c>
      <c r="V55" s="573">
        <f>'エバ総計90~14'!V107</f>
        <v>436.45655233841262</v>
      </c>
      <c r="W55" s="574">
        <f>'エバ総計90~14'!W107</f>
        <v>394.60703384142715</v>
      </c>
      <c r="X55" s="574">
        <f>'エバ総計90~14'!X107</f>
        <v>413.02244730700585</v>
      </c>
      <c r="Y55" s="573">
        <f>'エバ総計90~14'!Y107</f>
        <v>333.69719556579105</v>
      </c>
      <c r="Z55" s="574">
        <f>'エバ総計90~14'!Z107</f>
        <v>352.7216841192473</v>
      </c>
      <c r="AA55" s="574">
        <f>'エバ総計90~14'!AA107</f>
        <v>392.66347563638573</v>
      </c>
      <c r="AB55" s="573">
        <f>'エバ総計90~14'!AB107</f>
        <v>490.15747970681838</v>
      </c>
      <c r="AC55" s="574">
        <f>'エバ総計90~14'!AC107</f>
        <v>484.48569094055273</v>
      </c>
      <c r="AD55" s="574">
        <f>'エバ総計90~14'!AD107</f>
        <v>488.68521356464004</v>
      </c>
      <c r="AE55" s="574">
        <f>'エバ総計90~14'!AE107</f>
        <v>493.72804906931191</v>
      </c>
      <c r="AF55" s="629"/>
      <c r="AG55" s="36" t="s">
        <v>944</v>
      </c>
      <c r="AH55" s="36"/>
      <c r="AI55" s="36"/>
      <c r="AJ55" s="36"/>
    </row>
    <row r="56" spans="2:36" s="41" customFormat="1" ht="9.9499999999999993" customHeight="1">
      <c r="B56" s="195"/>
      <c r="C56" s="215"/>
      <c r="D56" s="216" t="s">
        <v>680</v>
      </c>
      <c r="E56" s="549"/>
      <c r="F56" s="754"/>
      <c r="G56" s="573">
        <f>'エバ総計90~14'!G108</f>
        <v>282.21852262060264</v>
      </c>
      <c r="H56" s="574">
        <f>'エバ総計90~14'!H108</f>
        <v>211.74571670473617</v>
      </c>
      <c r="I56" s="574">
        <f>'エバ総計90~14'!I108</f>
        <v>246.82113302202583</v>
      </c>
      <c r="J56" s="573">
        <f>'エバ総計90~14'!J108</f>
        <v>287.49587528180422</v>
      </c>
      <c r="K56" s="574">
        <f>'エバ総計90~14'!K108</f>
        <v>334.66808745174461</v>
      </c>
      <c r="L56" s="574">
        <f>'エバ総計90~14'!L108</f>
        <v>362.94845072843981</v>
      </c>
      <c r="M56" s="573">
        <f>'エバ総計90~14'!M108</f>
        <v>369.20793549986684</v>
      </c>
      <c r="N56" s="574">
        <f>'エバ総計90~14'!N108</f>
        <v>473.70764050959178</v>
      </c>
      <c r="O56" s="574">
        <f>'エバ総計90~14'!O108</f>
        <v>406.21122598566734</v>
      </c>
      <c r="P56" s="573">
        <f>'エバ総計90~14'!P108</f>
        <v>479.49533240396954</v>
      </c>
      <c r="Q56" s="574">
        <f>'エバ総計90~14'!Q108</f>
        <v>474.31676002434205</v>
      </c>
      <c r="R56" s="574">
        <f>'エバ総計90~14'!R108</f>
        <v>467.43494696473005</v>
      </c>
      <c r="S56" s="573">
        <f>'エバ総計90~14'!S108</f>
        <v>453.26178020694601</v>
      </c>
      <c r="T56" s="574">
        <f>'エバ総計90~14'!T108</f>
        <v>520.84500503458025</v>
      </c>
      <c r="U56" s="574">
        <f>'エバ総計90~14'!U108</f>
        <v>445.44565221246347</v>
      </c>
      <c r="V56" s="573">
        <f>'エバ総計90~14'!V108</f>
        <v>457.77989107037621</v>
      </c>
      <c r="W56" s="574">
        <f>'エバ総計90~14'!W108</f>
        <v>407.92920647764117</v>
      </c>
      <c r="X56" s="574">
        <f>'エバ総計90~14'!X108</f>
        <v>408.9998832920499</v>
      </c>
      <c r="Y56" s="573">
        <f>'エバ総計90~14'!Y108</f>
        <v>330.73203929624026</v>
      </c>
      <c r="Z56" s="574">
        <f>'エバ総計90~14'!Z108</f>
        <v>313.53153229770686</v>
      </c>
      <c r="AA56" s="574">
        <f>'エバ総計90~14'!AA108</f>
        <v>292.83151332094843</v>
      </c>
      <c r="AB56" s="573">
        <f>'エバ総計90~14'!AB108</f>
        <v>288.71142020776222</v>
      </c>
      <c r="AC56" s="574">
        <f>'エバ総計90~14'!AC108</f>
        <v>322.25871612373743</v>
      </c>
      <c r="AD56" s="574">
        <f>'エバ総計90~14'!AD108</f>
        <v>342.47580226588815</v>
      </c>
      <c r="AE56" s="574">
        <f>'エバ総計90~14'!AE108</f>
        <v>299.88133102061823</v>
      </c>
      <c r="AF56" s="629"/>
      <c r="AG56" s="36" t="s">
        <v>944</v>
      </c>
      <c r="AH56" s="36"/>
      <c r="AI56" s="36"/>
      <c r="AJ56" s="36"/>
    </row>
    <row r="57" spans="2:36" s="41" customFormat="1" ht="9.9499999999999993" customHeight="1">
      <c r="B57" s="195"/>
      <c r="C57" s="215"/>
      <c r="D57" s="216" t="s">
        <v>681</v>
      </c>
      <c r="E57" s="549"/>
      <c r="F57" s="754"/>
      <c r="G57" s="573">
        <f>'エバ総計90~14'!G109</f>
        <v>393.49883600408316</v>
      </c>
      <c r="H57" s="574">
        <f>'エバ総計90~14'!H109</f>
        <v>312.52770411888156</v>
      </c>
      <c r="I57" s="574">
        <f>'エバ総計90~14'!I109</f>
        <v>355.84340477332449</v>
      </c>
      <c r="J57" s="573">
        <f>'エバ総計90~14'!J109</f>
        <v>405.16678911110074</v>
      </c>
      <c r="K57" s="574">
        <f>'エバ総計90~14'!K109</f>
        <v>457.17251966324437</v>
      </c>
      <c r="L57" s="574">
        <f>'エバ総計90~14'!L109</f>
        <v>493.24696487434016</v>
      </c>
      <c r="M57" s="573">
        <f>'エバ総計90~14'!M109</f>
        <v>507.07217688523889</v>
      </c>
      <c r="N57" s="574">
        <f>'エバ総計90~14'!N109</f>
        <v>609.78959299724033</v>
      </c>
      <c r="O57" s="574">
        <f>'エバ総計90~14'!O109</f>
        <v>556.66349962372874</v>
      </c>
      <c r="P57" s="573">
        <f>'エバ総計90~14'!P109</f>
        <v>638.1949154814107</v>
      </c>
      <c r="Q57" s="574">
        <f>'エバ総計90~14'!Q109</f>
        <v>633.26793708606056</v>
      </c>
      <c r="R57" s="574">
        <f>'エバ総計90~14'!R109</f>
        <v>625.33075952893478</v>
      </c>
      <c r="S57" s="573">
        <f>'エバ総計90~14'!S109</f>
        <v>609.45801730341566</v>
      </c>
      <c r="T57" s="574">
        <f>'エバ総計90~14'!T109</f>
        <v>676.35794209827316</v>
      </c>
      <c r="U57" s="574">
        <f>'エバ総計90~14'!U109</f>
        <v>598.23918175450717</v>
      </c>
      <c r="V57" s="573">
        <f>'エバ総計90~14'!V109</f>
        <v>603.38408198749414</v>
      </c>
      <c r="W57" s="574">
        <f>'エバ総計90~14'!W109</f>
        <v>558.91232486780871</v>
      </c>
      <c r="X57" s="574">
        <f>'エバ総計90~14'!X109</f>
        <v>556.60212073362584</v>
      </c>
      <c r="Y57" s="573">
        <f>'エバ総計90~14'!Y109</f>
        <v>428.35569285579226</v>
      </c>
      <c r="Z57" s="574">
        <f>'エバ総計90~14'!Z109</f>
        <v>457.53050041231273</v>
      </c>
      <c r="AA57" s="574">
        <f>'エバ総計90~14'!AA109</f>
        <v>413.04592228204802</v>
      </c>
      <c r="AB57" s="573">
        <f>'エバ総計90~14'!AB109</f>
        <v>438.58555884243651</v>
      </c>
      <c r="AC57" s="574">
        <f>'エバ総計90~14'!AC109</f>
        <v>500.54209603379712</v>
      </c>
      <c r="AD57" s="574">
        <f>'エバ総計90~14'!AD109</f>
        <v>460.98237826901777</v>
      </c>
      <c r="AE57" s="574">
        <f>'エバ総計90~14'!AE109</f>
        <v>553.16526163070046</v>
      </c>
      <c r="AF57" s="629"/>
      <c r="AG57" s="36" t="s">
        <v>944</v>
      </c>
      <c r="AH57" s="36"/>
      <c r="AI57" s="36"/>
      <c r="AJ57" s="36"/>
    </row>
    <row r="58" spans="2:36" s="41" customFormat="1" ht="9.9499999999999993" customHeight="1">
      <c r="B58" s="195"/>
      <c r="C58" s="215"/>
      <c r="D58" s="216" t="s">
        <v>682</v>
      </c>
      <c r="E58" s="549"/>
      <c r="F58" s="754"/>
      <c r="G58" s="573">
        <f>'エバ総計90~14'!G110</f>
        <v>21.631060101031625</v>
      </c>
      <c r="H58" s="574">
        <f>'エバ総計90~14'!H110</f>
        <v>15.723138191391511</v>
      </c>
      <c r="I58" s="574">
        <f>'エバ総計90~14'!I110</f>
        <v>18.591814888859005</v>
      </c>
      <c r="J58" s="573">
        <f>'エバ総計90~14'!J110</f>
        <v>21.95774460279598</v>
      </c>
      <c r="K58" s="574">
        <f>'エバ総計90~14'!K110</f>
        <v>26.015795968997963</v>
      </c>
      <c r="L58" s="574">
        <f>'エバ総計90~14'!L110</f>
        <v>28.216941714916427</v>
      </c>
      <c r="M58" s="573">
        <f>'エバ総計90~14'!M110</f>
        <v>28.351828457936762</v>
      </c>
      <c r="N58" s="574">
        <f>'エバ総計90~14'!N110</f>
        <v>37.636206986111794</v>
      </c>
      <c r="O58" s="574">
        <f>'エバ総計90~14'!O110</f>
        <v>30.956989754538867</v>
      </c>
      <c r="P58" s="573">
        <f>'エバ総計90~14'!P110</f>
        <v>37.09065337930938</v>
      </c>
      <c r="Q58" s="574">
        <f>'エバ総計90~14'!Q110</f>
        <v>36.508154310266356</v>
      </c>
      <c r="R58" s="574">
        <f>'エバ総計90~14'!R110</f>
        <v>35.908233119217321</v>
      </c>
      <c r="S58" s="573">
        <f>'エバ総計90~14'!S110</f>
        <v>34.638232657132576</v>
      </c>
      <c r="T58" s="574">
        <f>'エバ総計90~14'!T110</f>
        <v>40.542813022604932</v>
      </c>
      <c r="U58" s="574">
        <f>'エバ総計90~14'!U110</f>
        <v>33.980521428267004</v>
      </c>
      <c r="V58" s="573">
        <f>'エバ総計90~14'!V110</f>
        <v>35.160272630034633</v>
      </c>
      <c r="W58" s="574">
        <f>'エバ総計90~14'!W110</f>
        <v>30.420475833659012</v>
      </c>
      <c r="X58" s="574">
        <f>'エバ総計90~14'!X110</f>
        <v>30.645949115597745</v>
      </c>
      <c r="Y58" s="573">
        <f>'エバ総計90~14'!Y110</f>
        <v>28.641852576371431</v>
      </c>
      <c r="Z58" s="574">
        <f>'エバ総計90~14'!Z110</f>
        <v>19.013353606008042</v>
      </c>
      <c r="AA58" s="574">
        <f>'エバ総計90~14'!AA110</f>
        <v>18.135322745794429</v>
      </c>
      <c r="AB58" s="573">
        <f>'エバ総計90~14'!AB110</f>
        <v>14.536196621965296</v>
      </c>
      <c r="AC58" s="574">
        <f>'エバ総計90~14'!AC110</f>
        <v>18.589048556845871</v>
      </c>
      <c r="AD58" s="574">
        <f>'エバ総計90~14'!AD110</f>
        <v>14.168022746564526</v>
      </c>
      <c r="AE58" s="574">
        <f>'エバ総計90~14'!AE110</f>
        <v>13.41738604680288</v>
      </c>
      <c r="AF58" s="629"/>
      <c r="AG58" s="36" t="s">
        <v>944</v>
      </c>
      <c r="AH58" s="36"/>
      <c r="AI58" s="36"/>
      <c r="AJ58" s="36"/>
    </row>
    <row r="59" spans="2:36" s="41" customFormat="1" ht="9.9499999999999993" customHeight="1">
      <c r="B59" s="195"/>
      <c r="C59" s="215"/>
      <c r="D59" s="216" t="s">
        <v>683</v>
      </c>
      <c r="E59" s="549"/>
      <c r="F59" s="754"/>
      <c r="G59" s="573">
        <f>'エバ総計90~14'!G111</f>
        <v>276.18872212041771</v>
      </c>
      <c r="H59" s="574">
        <f>'エバ総計90~14'!H111</f>
        <v>296.04911180386148</v>
      </c>
      <c r="I59" s="574">
        <f>'エバ総計90~14'!I111</f>
        <v>315.01233183392128</v>
      </c>
      <c r="J59" s="573">
        <f>'エバ総計90~14'!J111</f>
        <v>328.18972330455227</v>
      </c>
      <c r="K59" s="574">
        <f>'エバ総計90~14'!K111</f>
        <v>353.20495889962581</v>
      </c>
      <c r="L59" s="574">
        <f>'エバ総計90~14'!L111</f>
        <v>366.0505501716089</v>
      </c>
      <c r="M59" s="573">
        <f>'エバ総計90~14'!M111</f>
        <v>349.10514789346166</v>
      </c>
      <c r="N59" s="574">
        <f>'エバ総計90~14'!N111</f>
        <v>402.82957543855804</v>
      </c>
      <c r="O59" s="574">
        <f>'エバ総計90~14'!O111</f>
        <v>357.89426240279107</v>
      </c>
      <c r="P59" s="573">
        <f>'エバ総計90~14'!P111</f>
        <v>375.2979266961745</v>
      </c>
      <c r="Q59" s="574">
        <f>'エバ総計90~14'!Q111</f>
        <v>369.41725453779304</v>
      </c>
      <c r="R59" s="574">
        <f>'エバ総計90~14'!R111</f>
        <v>364.86632750188573</v>
      </c>
      <c r="S59" s="573">
        <f>'エバ総計90~14'!S111</f>
        <v>353.41145108718348</v>
      </c>
      <c r="T59" s="574">
        <f>'エバ総計90~14'!T111</f>
        <v>372.24561822402569</v>
      </c>
      <c r="U59" s="574">
        <f>'エバ総計90~14'!U111</f>
        <v>348.0763988647015</v>
      </c>
      <c r="V59" s="573">
        <f>'エバ総計90~14'!V111</f>
        <v>366.56998155088559</v>
      </c>
      <c r="W59" s="574">
        <f>'エバ総計90~14'!W111</f>
        <v>341.49463158986447</v>
      </c>
      <c r="X59" s="574">
        <f>'エバ総計90~14'!X111</f>
        <v>352.33591384156438</v>
      </c>
      <c r="Y59" s="573">
        <f>'エバ総計90~14'!Y111</f>
        <v>362.58732279968513</v>
      </c>
      <c r="Z59" s="574">
        <f>'エバ総計90~14'!Z111</f>
        <v>323.34750128879875</v>
      </c>
      <c r="AA59" s="574">
        <f>'エバ総計90~14'!AA111</f>
        <v>243.69571097720532</v>
      </c>
      <c r="AB59" s="573">
        <f>'エバ総計90~14'!AB111</f>
        <v>246.56304862817868</v>
      </c>
      <c r="AC59" s="574">
        <f>'エバ総計90~14'!AC111</f>
        <v>233.98568633191144</v>
      </c>
      <c r="AD59" s="574">
        <f>'エバ総計90~14'!AD111</f>
        <v>287.65311731526441</v>
      </c>
      <c r="AE59" s="574">
        <f>'エバ総計90~14'!AE111</f>
        <v>323.41478414579217</v>
      </c>
      <c r="AF59" s="629"/>
      <c r="AG59" s="36" t="s">
        <v>944</v>
      </c>
      <c r="AH59" s="36"/>
      <c r="AI59" s="36"/>
      <c r="AJ59" s="36"/>
    </row>
    <row r="60" spans="2:36" s="41" customFormat="1" ht="9.9499999999999993" customHeight="1">
      <c r="B60" s="195"/>
      <c r="C60" s="215"/>
      <c r="D60" s="216" t="s">
        <v>684</v>
      </c>
      <c r="E60" s="549"/>
      <c r="F60" s="754"/>
      <c r="G60" s="573">
        <f>'エバ総計90~14'!G112</f>
        <v>25.442886740979585</v>
      </c>
      <c r="H60" s="574">
        <f>'エバ総計90~14'!H112</f>
        <v>21.013897664140373</v>
      </c>
      <c r="I60" s="574">
        <f>'エバ総計90~14'!I112</f>
        <v>23.637193222563102</v>
      </c>
      <c r="J60" s="573">
        <f>'エバ総計90~14'!J112</f>
        <v>26.673183593508099</v>
      </c>
      <c r="K60" s="574">
        <f>'エバ総計90~14'!K112</f>
        <v>29.809258935391359</v>
      </c>
      <c r="L60" s="574">
        <f>'エバ総計90~14'!L112</f>
        <v>32.039872449456702</v>
      </c>
      <c r="M60" s="573">
        <f>'エバ総計90~14'!M112</f>
        <v>32.660119776464512</v>
      </c>
      <c r="N60" s="574">
        <f>'エバ総計90~14'!N112</f>
        <v>38.423101402153669</v>
      </c>
      <c r="O60" s="574">
        <f>'エバ総計90~14'!O112</f>
        <v>35.399392923127017</v>
      </c>
      <c r="P60" s="573">
        <f>'エバ総計90~14'!P112</f>
        <v>40.025203006981904</v>
      </c>
      <c r="Q60" s="574">
        <f>'エバ総計90~14'!Q112</f>
        <v>39.542206289981998</v>
      </c>
      <c r="R60" s="574">
        <f>'エバ総計90~14'!R112</f>
        <v>38.807786621468445</v>
      </c>
      <c r="S60" s="573">
        <f>'エバ総計90~14'!S112</f>
        <v>37.501717770148467</v>
      </c>
      <c r="T60" s="574">
        <f>'エバ総計90~14'!T112</f>
        <v>40.182260110280197</v>
      </c>
      <c r="U60" s="574">
        <f>'エバ総計90~14'!U112</f>
        <v>35.889766877448693</v>
      </c>
      <c r="V60" s="573">
        <f>'エバ総計90~14'!V112</f>
        <v>35.252994295783701</v>
      </c>
      <c r="W60" s="574">
        <f>'エバ総計90~14'!W112</f>
        <v>32.356552653429254</v>
      </c>
      <c r="X60" s="574">
        <f>'エバ総計90~14'!X112</f>
        <v>31.922134960660049</v>
      </c>
      <c r="Y60" s="573">
        <f>'エバ総計90~14'!Y112</f>
        <v>106.24898426610049</v>
      </c>
      <c r="Z60" s="574">
        <f>'エバ総計90~14'!Z112</f>
        <v>122.29768241637542</v>
      </c>
      <c r="AA60" s="574">
        <f>'エバ総計90~14'!AA112</f>
        <v>88.058218885350996</v>
      </c>
      <c r="AB60" s="573">
        <f>'エバ総計90~14'!AB112</f>
        <v>68.624943283929412</v>
      </c>
      <c r="AC60" s="574">
        <f>'エバ総計90~14'!AC112</f>
        <v>72.160361773820682</v>
      </c>
      <c r="AD60" s="574">
        <f>'エバ総計90~14'!AD112</f>
        <v>81.326834786937667</v>
      </c>
      <c r="AE60" s="574">
        <f>'エバ総計90~14'!AE112</f>
        <v>99.498759673185404</v>
      </c>
      <c r="AF60" s="629"/>
      <c r="AG60" s="36" t="s">
        <v>944</v>
      </c>
      <c r="AH60" s="36"/>
      <c r="AI60" s="36"/>
      <c r="AJ60" s="36"/>
    </row>
    <row r="61" spans="2:36" s="41" customFormat="1" ht="9.9499999999999993" customHeight="1">
      <c r="B61" s="195"/>
      <c r="C61" s="217"/>
      <c r="D61" s="1207" t="s">
        <v>685</v>
      </c>
      <c r="E61" s="549"/>
      <c r="F61" s="754"/>
      <c r="G61" s="573">
        <f>'エバ総計90~14'!G113</f>
        <v>11.292342390488097</v>
      </c>
      <c r="H61" s="574">
        <f>'エバ総計90~14'!H113</f>
        <v>12.801119796347464</v>
      </c>
      <c r="I61" s="574">
        <f>'エバ総計90~14'!I113</f>
        <v>15.320922978254806</v>
      </c>
      <c r="J61" s="573">
        <f>'エバ総計90~14'!J113</f>
        <v>16.595202332803964</v>
      </c>
      <c r="K61" s="574">
        <f>'エバ総計90~14'!K113</f>
        <v>18.806378525748809</v>
      </c>
      <c r="L61" s="574">
        <f>'エバ総計90~14'!L113</f>
        <v>17.033298553148096</v>
      </c>
      <c r="M61" s="573">
        <f>'エバ総計90~14'!M113</f>
        <v>13.639301721544387</v>
      </c>
      <c r="N61" s="574">
        <f>'エバ総計90~14'!N113</f>
        <v>16.605453279587138</v>
      </c>
      <c r="O61" s="574">
        <f>'エバ総計90~14'!O113</f>
        <v>13.689198860159905</v>
      </c>
      <c r="P61" s="573">
        <f>'エバ総計90~14'!P113</f>
        <v>15.85114917162465</v>
      </c>
      <c r="Q61" s="574">
        <f>'エバ総計90~14'!Q113</f>
        <v>15.936378211685172</v>
      </c>
      <c r="R61" s="574">
        <f>'エバ総計90~14'!R113</f>
        <v>18.518704792968595</v>
      </c>
      <c r="S61" s="573">
        <f>'エバ総計90~14'!S113</f>
        <v>17.582899089014536</v>
      </c>
      <c r="T61" s="574">
        <f>'エバ総計90~14'!T113</f>
        <v>22.39726633222001</v>
      </c>
      <c r="U61" s="574">
        <f>'エバ総計90~14'!U113</f>
        <v>24.395833176079666</v>
      </c>
      <c r="V61" s="573">
        <f>'エバ総計90~14'!V113</f>
        <v>31.393699101360255</v>
      </c>
      <c r="W61" s="574">
        <f>'エバ総計90~14'!W113</f>
        <v>29.150332649264879</v>
      </c>
      <c r="X61" s="574">
        <f>'エバ総計90~14'!X113</f>
        <v>34.371061080851725</v>
      </c>
      <c r="Y61" s="573">
        <f>'エバ総計90~14'!Y113</f>
        <v>34.057413886138171</v>
      </c>
      <c r="Z61" s="574">
        <f>'エバ総計90~14'!Z113</f>
        <v>32.251201430520219</v>
      </c>
      <c r="AA61" s="574">
        <f>'エバ総計90~14'!AA113</f>
        <v>29.852668959052085</v>
      </c>
      <c r="AB61" s="573">
        <f>'エバ総計90~14'!AB113</f>
        <v>245.48807669082569</v>
      </c>
      <c r="AC61" s="574">
        <f>'エバ総計90~14'!AC113</f>
        <v>244.63092695616419</v>
      </c>
      <c r="AD61" s="574">
        <f>'エバ総計90~14'!AD113</f>
        <v>109.87596728994801</v>
      </c>
      <c r="AE61" s="574">
        <f>'エバ総計90~14'!AE113</f>
        <v>121.1980178564683</v>
      </c>
      <c r="AF61" s="629"/>
      <c r="AG61" s="36" t="s">
        <v>944</v>
      </c>
      <c r="AH61" s="36"/>
      <c r="AI61" s="36"/>
      <c r="AJ61" s="36"/>
    </row>
    <row r="62" spans="2:36" s="41" customFormat="1" ht="9.9499999999999993" customHeight="1">
      <c r="B62" s="195"/>
      <c r="C62" s="218" t="s">
        <v>686</v>
      </c>
      <c r="D62" s="219"/>
      <c r="E62" s="219"/>
      <c r="F62" s="756"/>
      <c r="G62" s="579">
        <f t="shared" ref="G62:AF62" si="28">SUM(G63:G66)</f>
        <v>3458.5675088903577</v>
      </c>
      <c r="H62" s="580">
        <f t="shared" si="28"/>
        <v>3555.0037179377755</v>
      </c>
      <c r="I62" s="580">
        <f t="shared" si="28"/>
        <v>3801.3905953753906</v>
      </c>
      <c r="J62" s="579">
        <f t="shared" si="28"/>
        <v>4057.5310311893991</v>
      </c>
      <c r="K62" s="580">
        <f t="shared" si="28"/>
        <v>4075.5831915528565</v>
      </c>
      <c r="L62" s="580">
        <f t="shared" si="28"/>
        <v>4108.5581956914175</v>
      </c>
      <c r="M62" s="579">
        <f t="shared" si="28"/>
        <v>4313.7837025408389</v>
      </c>
      <c r="N62" s="580">
        <f t="shared" si="28"/>
        <v>4381.1633844603939</v>
      </c>
      <c r="O62" s="580">
        <f t="shared" si="28"/>
        <v>4567.8248519334074</v>
      </c>
      <c r="P62" s="579">
        <f t="shared" si="28"/>
        <v>4765.3836513786218</v>
      </c>
      <c r="Q62" s="580">
        <f t="shared" si="28"/>
        <v>4844.589761408688</v>
      </c>
      <c r="R62" s="580">
        <f t="shared" si="28"/>
        <v>4824.5166789778441</v>
      </c>
      <c r="S62" s="579">
        <f t="shared" si="28"/>
        <v>4558.0333155958078</v>
      </c>
      <c r="T62" s="580">
        <f t="shared" si="28"/>
        <v>4899.9560775201326</v>
      </c>
      <c r="U62" s="580">
        <f t="shared" si="28"/>
        <v>4740.9279382811255</v>
      </c>
      <c r="V62" s="579">
        <f t="shared" si="28"/>
        <v>4555.4537555202569</v>
      </c>
      <c r="W62" s="580">
        <f t="shared" si="28"/>
        <v>4477.2256128814979</v>
      </c>
      <c r="X62" s="580">
        <f t="shared" si="28"/>
        <v>4492.442350683953</v>
      </c>
      <c r="Y62" s="579">
        <f t="shared" si="28"/>
        <v>4143.4346012143615</v>
      </c>
      <c r="Z62" s="580">
        <f t="shared" si="28"/>
        <v>4132.3343188733397</v>
      </c>
      <c r="AA62" s="580">
        <f t="shared" si="28"/>
        <v>4191.0912915877179</v>
      </c>
      <c r="AB62" s="579">
        <f t="shared" si="28"/>
        <v>3900.6298815665768</v>
      </c>
      <c r="AC62" s="580">
        <f t="shared" si="28"/>
        <v>4788.0729123110377</v>
      </c>
      <c r="AD62" s="580">
        <f t="shared" si="28"/>
        <v>4949.3058457154648</v>
      </c>
      <c r="AE62" s="580">
        <f t="shared" si="28"/>
        <v>4813.4694265331646</v>
      </c>
      <c r="AF62" s="632">
        <f t="shared" si="28"/>
        <v>0</v>
      </c>
      <c r="AG62" s="36"/>
      <c r="AH62" s="36"/>
      <c r="AI62" s="36"/>
      <c r="AJ62" s="36"/>
    </row>
    <row r="63" spans="2:36" s="41" customFormat="1" ht="9.9499999999999993" customHeight="1">
      <c r="B63" s="195"/>
      <c r="C63" s="224"/>
      <c r="D63" s="268" t="s">
        <v>687</v>
      </c>
      <c r="E63" s="543"/>
      <c r="F63" s="747"/>
      <c r="G63" s="559">
        <f t="shared" ref="G63:AD63" si="29">G165+G178</f>
        <v>2982.2937922114243</v>
      </c>
      <c r="H63" s="560">
        <f t="shared" si="29"/>
        <v>3041.3834221583893</v>
      </c>
      <c r="I63" s="560">
        <f t="shared" si="29"/>
        <v>3273.3141583650067</v>
      </c>
      <c r="J63" s="559">
        <f t="shared" si="29"/>
        <v>3524.3916561093365</v>
      </c>
      <c r="K63" s="560">
        <f t="shared" si="29"/>
        <v>3504.493486249642</v>
      </c>
      <c r="L63" s="560">
        <f t="shared" si="29"/>
        <v>3481.8638067543852</v>
      </c>
      <c r="M63" s="559">
        <f t="shared" si="29"/>
        <v>3664.5063230105357</v>
      </c>
      <c r="N63" s="560">
        <f t="shared" si="29"/>
        <v>3697.7913873397365</v>
      </c>
      <c r="O63" s="560">
        <f t="shared" si="29"/>
        <v>3923.8924416990067</v>
      </c>
      <c r="P63" s="559">
        <f t="shared" si="29"/>
        <v>4083.4079953143264</v>
      </c>
      <c r="Q63" s="560">
        <f t="shared" si="29"/>
        <v>4191.2990672988126</v>
      </c>
      <c r="R63" s="560">
        <f t="shared" si="29"/>
        <v>4200.8758953453953</v>
      </c>
      <c r="S63" s="559">
        <f t="shared" si="29"/>
        <v>3925.06523204015</v>
      </c>
      <c r="T63" s="560">
        <f t="shared" si="29"/>
        <v>4249.1820805025982</v>
      </c>
      <c r="U63" s="560">
        <f t="shared" si="29"/>
        <v>4129.9507380230689</v>
      </c>
      <c r="V63" s="559">
        <f t="shared" si="29"/>
        <v>3932.7845344855868</v>
      </c>
      <c r="W63" s="560">
        <f t="shared" si="29"/>
        <v>3837.3730970271636</v>
      </c>
      <c r="X63" s="560">
        <f t="shared" si="29"/>
        <v>3862.8090062849292</v>
      </c>
      <c r="Y63" s="559">
        <f t="shared" si="29"/>
        <v>3594.020761863866</v>
      </c>
      <c r="Z63" s="560">
        <f t="shared" si="29"/>
        <v>3566.3579532282292</v>
      </c>
      <c r="AA63" s="560">
        <f t="shared" si="29"/>
        <v>3733.7981866800956</v>
      </c>
      <c r="AB63" s="559">
        <f t="shared" si="29"/>
        <v>3485.8164044268424</v>
      </c>
      <c r="AC63" s="560">
        <f t="shared" si="29"/>
        <v>4231.5279196474257</v>
      </c>
      <c r="AD63" s="560">
        <f t="shared" si="29"/>
        <v>4337.3719127784789</v>
      </c>
      <c r="AE63" s="560">
        <f t="shared" ref="AE63" si="30">AE165+AE178</f>
        <v>4201.8624246082627</v>
      </c>
      <c r="AF63" s="622"/>
      <c r="AG63" s="36" t="s">
        <v>1228</v>
      </c>
      <c r="AH63" s="36"/>
      <c r="AI63" s="36"/>
      <c r="AJ63" s="36"/>
    </row>
    <row r="64" spans="2:36" s="41" customFormat="1" ht="9.9499999999999993" customHeight="1">
      <c r="B64" s="195"/>
      <c r="C64" s="224"/>
      <c r="D64" s="539" t="s">
        <v>688</v>
      </c>
      <c r="E64" s="543"/>
      <c r="F64" s="747"/>
      <c r="G64" s="559">
        <f t="shared" ref="G64:AD64" si="31">G174+G183</f>
        <v>139.31118137550021</v>
      </c>
      <c r="H64" s="560">
        <f t="shared" si="31"/>
        <v>139.04467084269956</v>
      </c>
      <c r="I64" s="560">
        <f t="shared" si="31"/>
        <v>143.15600610275493</v>
      </c>
      <c r="J64" s="559">
        <f t="shared" si="31"/>
        <v>135.36858507378383</v>
      </c>
      <c r="K64" s="560">
        <f t="shared" si="31"/>
        <v>146.67877886833099</v>
      </c>
      <c r="L64" s="560">
        <f t="shared" si="31"/>
        <v>138.98193836057149</v>
      </c>
      <c r="M64" s="559">
        <f t="shared" si="31"/>
        <v>135.00513049930183</v>
      </c>
      <c r="N64" s="560">
        <f t="shared" si="31"/>
        <v>130.27443390644896</v>
      </c>
      <c r="O64" s="560">
        <f t="shared" si="31"/>
        <v>127.98717581622626</v>
      </c>
      <c r="P64" s="559">
        <f t="shared" si="31"/>
        <v>135.563624358493</v>
      </c>
      <c r="Q64" s="560">
        <f t="shared" si="31"/>
        <v>135.61771269746686</v>
      </c>
      <c r="R64" s="560">
        <f t="shared" si="31"/>
        <v>127.16375365375231</v>
      </c>
      <c r="S64" s="559">
        <f t="shared" si="31"/>
        <v>135.01070278236773</v>
      </c>
      <c r="T64" s="560">
        <f t="shared" si="31"/>
        <v>140.8330744456789</v>
      </c>
      <c r="U64" s="560">
        <f t="shared" si="31"/>
        <v>135.53464359449259</v>
      </c>
      <c r="V64" s="559">
        <f t="shared" si="31"/>
        <v>140.90035594990033</v>
      </c>
      <c r="W64" s="560">
        <f t="shared" si="31"/>
        <v>132.40120158158058</v>
      </c>
      <c r="X64" s="560">
        <f t="shared" si="31"/>
        <v>141.35827046525543</v>
      </c>
      <c r="Y64" s="559">
        <f t="shared" si="31"/>
        <v>134.2208829507116</v>
      </c>
      <c r="Z64" s="560">
        <f t="shared" si="31"/>
        <v>133.50491714052978</v>
      </c>
      <c r="AA64" s="560">
        <f t="shared" si="31"/>
        <v>129.26291088263491</v>
      </c>
      <c r="AB64" s="559">
        <f t="shared" si="31"/>
        <v>143.56364227723171</v>
      </c>
      <c r="AC64" s="560">
        <f t="shared" si="31"/>
        <v>170.67183523899007</v>
      </c>
      <c r="AD64" s="560">
        <f t="shared" si="31"/>
        <v>174.67148211049158</v>
      </c>
      <c r="AE64" s="560">
        <f t="shared" ref="AE64" si="32">AE174+AE183</f>
        <v>172.96873977788022</v>
      </c>
      <c r="AF64" s="622"/>
      <c r="AG64" s="36" t="s">
        <v>944</v>
      </c>
      <c r="AH64" s="36"/>
      <c r="AI64" s="36"/>
      <c r="AJ64" s="36"/>
    </row>
    <row r="65" spans="2:36" s="41" customFormat="1" ht="9.9499999999999993" customHeight="1">
      <c r="B65" s="195"/>
      <c r="C65" s="224"/>
      <c r="D65" s="539" t="s">
        <v>689</v>
      </c>
      <c r="E65" s="543"/>
      <c r="F65" s="747"/>
      <c r="G65" s="559">
        <f t="shared" ref="G65:AD65" si="33">G175+G184</f>
        <v>191.2844348079135</v>
      </c>
      <c r="H65" s="560">
        <f t="shared" si="33"/>
        <v>212.37654088323683</v>
      </c>
      <c r="I65" s="560">
        <f t="shared" si="33"/>
        <v>203.32316590882601</v>
      </c>
      <c r="J65" s="559">
        <f t="shared" si="33"/>
        <v>182.80270577248626</v>
      </c>
      <c r="K65" s="560">
        <f t="shared" si="33"/>
        <v>185.14207205022376</v>
      </c>
      <c r="L65" s="560">
        <f t="shared" si="33"/>
        <v>232.87926039397013</v>
      </c>
      <c r="M65" s="559">
        <f t="shared" si="33"/>
        <v>226.55086556639463</v>
      </c>
      <c r="N65" s="560">
        <f t="shared" si="33"/>
        <v>234.54326424350404</v>
      </c>
      <c r="O65" s="560">
        <f t="shared" si="33"/>
        <v>201.12968873812812</v>
      </c>
      <c r="P65" s="559">
        <f t="shared" si="33"/>
        <v>238.59204107381521</v>
      </c>
      <c r="Q65" s="560">
        <f t="shared" si="33"/>
        <v>222.4720255073149</v>
      </c>
      <c r="R65" s="560">
        <f t="shared" si="33"/>
        <v>203.06492967018448</v>
      </c>
      <c r="S65" s="559">
        <f t="shared" si="33"/>
        <v>205.11808304940195</v>
      </c>
      <c r="T65" s="560">
        <f t="shared" si="33"/>
        <v>206.23585328451185</v>
      </c>
      <c r="U65" s="560">
        <f t="shared" si="33"/>
        <v>191.37696766322438</v>
      </c>
      <c r="V65" s="559">
        <f t="shared" si="33"/>
        <v>179.11311884359918</v>
      </c>
      <c r="W65" s="560">
        <f t="shared" si="33"/>
        <v>191.62200207940231</v>
      </c>
      <c r="X65" s="560">
        <f t="shared" si="33"/>
        <v>187.15891342205458</v>
      </c>
      <c r="Y65" s="559">
        <f t="shared" si="33"/>
        <v>165.3186580790121</v>
      </c>
      <c r="Z65" s="560">
        <f t="shared" si="33"/>
        <v>190.19794946005175</v>
      </c>
      <c r="AA65" s="560">
        <f t="shared" si="33"/>
        <v>100.4123884815609</v>
      </c>
      <c r="AB65" s="559">
        <f t="shared" si="33"/>
        <v>105.93598453929218</v>
      </c>
      <c r="AC65" s="560">
        <f t="shared" si="33"/>
        <v>150.04004870216886</v>
      </c>
      <c r="AD65" s="560">
        <f t="shared" si="33"/>
        <v>160.47458427885749</v>
      </c>
      <c r="AE65" s="560">
        <f t="shared" ref="AE65" si="34">AE175+AE184</f>
        <v>159.55612390127524</v>
      </c>
      <c r="AF65" s="622"/>
      <c r="AG65" s="36" t="s">
        <v>944</v>
      </c>
      <c r="AH65" s="36"/>
      <c r="AI65" s="36"/>
      <c r="AJ65" s="36"/>
    </row>
    <row r="66" spans="2:36" s="41" customFormat="1" ht="9.9499999999999993" customHeight="1">
      <c r="B66" s="195"/>
      <c r="C66" s="224"/>
      <c r="D66" s="1208" t="s">
        <v>690</v>
      </c>
      <c r="E66" s="544"/>
      <c r="F66" s="748"/>
      <c r="G66" s="561">
        <f t="shared" ref="G66:AD66" si="35">G176+G185</f>
        <v>145.67810049551963</v>
      </c>
      <c r="H66" s="562">
        <f t="shared" si="35"/>
        <v>162.19908405345006</v>
      </c>
      <c r="I66" s="562">
        <f t="shared" si="35"/>
        <v>181.59726499880315</v>
      </c>
      <c r="J66" s="561">
        <f t="shared" si="35"/>
        <v>214.9680842337925</v>
      </c>
      <c r="K66" s="562">
        <f t="shared" si="35"/>
        <v>239.2688543846599</v>
      </c>
      <c r="L66" s="562">
        <f t="shared" si="35"/>
        <v>254.83319018249097</v>
      </c>
      <c r="M66" s="561">
        <f t="shared" si="35"/>
        <v>287.72138346460696</v>
      </c>
      <c r="N66" s="562">
        <f t="shared" si="35"/>
        <v>318.55429897070485</v>
      </c>
      <c r="O66" s="562">
        <f t="shared" si="35"/>
        <v>314.81554568004645</v>
      </c>
      <c r="P66" s="561">
        <f t="shared" si="35"/>
        <v>307.81999063198725</v>
      </c>
      <c r="Q66" s="562">
        <f t="shared" si="35"/>
        <v>295.20095590509345</v>
      </c>
      <c r="R66" s="562">
        <f t="shared" si="35"/>
        <v>293.41210030851181</v>
      </c>
      <c r="S66" s="561">
        <f t="shared" si="35"/>
        <v>292.83929772388814</v>
      </c>
      <c r="T66" s="562">
        <f t="shared" si="35"/>
        <v>303.70506928734318</v>
      </c>
      <c r="U66" s="562">
        <f t="shared" si="35"/>
        <v>284.0655890003394</v>
      </c>
      <c r="V66" s="561">
        <f t="shared" si="35"/>
        <v>302.65574624117124</v>
      </c>
      <c r="W66" s="562">
        <f t="shared" si="35"/>
        <v>315.82931219335126</v>
      </c>
      <c r="X66" s="562">
        <f t="shared" si="35"/>
        <v>301.11616051171382</v>
      </c>
      <c r="Y66" s="561">
        <f t="shared" si="35"/>
        <v>249.87429832077211</v>
      </c>
      <c r="Z66" s="562">
        <f t="shared" si="35"/>
        <v>242.27349904452885</v>
      </c>
      <c r="AA66" s="562">
        <f t="shared" si="35"/>
        <v>227.61780554342658</v>
      </c>
      <c r="AB66" s="561">
        <f t="shared" si="35"/>
        <v>165.31385032321046</v>
      </c>
      <c r="AC66" s="562">
        <f t="shared" si="35"/>
        <v>235.83310872245332</v>
      </c>
      <c r="AD66" s="562">
        <f t="shared" si="35"/>
        <v>276.78786654763695</v>
      </c>
      <c r="AE66" s="562">
        <f t="shared" ref="AE66" si="36">AE176+AE185</f>
        <v>279.08213824574716</v>
      </c>
      <c r="AF66" s="623"/>
      <c r="AG66" s="36" t="s">
        <v>944</v>
      </c>
      <c r="AH66" s="36"/>
      <c r="AI66" s="36"/>
      <c r="AJ66" s="36"/>
    </row>
    <row r="67" spans="2:36" s="41" customFormat="1" ht="9.9499999999999993" customHeight="1" thickBot="1">
      <c r="B67" s="195"/>
      <c r="C67" s="525" t="s">
        <v>691</v>
      </c>
      <c r="D67" s="228"/>
      <c r="E67" s="228"/>
      <c r="F67" s="757"/>
      <c r="G67" s="581">
        <f>'エバ総計90~14'!G115</f>
        <v>2085.7303405078801</v>
      </c>
      <c r="H67" s="582">
        <f>'エバ総計90~14'!H115</f>
        <v>2228.4285209235536</v>
      </c>
      <c r="I67" s="582">
        <f>'エバ総計90~14'!I115</f>
        <v>2303.6674117137959</v>
      </c>
      <c r="J67" s="581">
        <f>'エバ総計90~14'!J115</f>
        <v>2907.3061221374392</v>
      </c>
      <c r="K67" s="582">
        <f>'エバ総計90~14'!K115</f>
        <v>3045.2762109068049</v>
      </c>
      <c r="L67" s="582">
        <f>'エバ総計90~14'!L115</f>
        <v>3124.3723116352412</v>
      </c>
      <c r="M67" s="581">
        <f>'エバ総計90~14'!M115</f>
        <v>3028.8435360903204</v>
      </c>
      <c r="N67" s="582">
        <f>'エバ総計90~14'!N115</f>
        <v>3738.8899401857011</v>
      </c>
      <c r="O67" s="582">
        <f>'エバ総計90~14'!O115</f>
        <v>3081.3507416419197</v>
      </c>
      <c r="P67" s="581">
        <f>'エバ総計90~14'!P115</f>
        <v>3157.883715041924</v>
      </c>
      <c r="Q67" s="582">
        <f>'エバ総計90~14'!Q115</f>
        <v>3208.3613129807618</v>
      </c>
      <c r="R67" s="582">
        <f>'エバ総計90~14'!R115</f>
        <v>3183.8803767792047</v>
      </c>
      <c r="S67" s="581">
        <f>'エバ総計90~14'!S115</f>
        <v>3232.7312444755612</v>
      </c>
      <c r="T67" s="582">
        <f>'エバ総計90~14'!T115</f>
        <v>3247.7995468528607</v>
      </c>
      <c r="U67" s="582">
        <f>'エバ総計90~14'!U115</f>
        <v>3435.9106730989151</v>
      </c>
      <c r="V67" s="581">
        <f>'エバ総計90~14'!V115</f>
        <v>3826.4447985810784</v>
      </c>
      <c r="W67" s="582">
        <f>'エバ総計90~14'!W115</f>
        <v>3476.2211201460163</v>
      </c>
      <c r="X67" s="582">
        <f>'エバ総計90~14'!X115</f>
        <v>3677.4614858656037</v>
      </c>
      <c r="Y67" s="581">
        <f>'エバ総計90~14'!Y115</f>
        <v>3319.7568904001778</v>
      </c>
      <c r="Z67" s="582">
        <f>'エバ総計90~14'!Z115</f>
        <v>3914.0211487265606</v>
      </c>
      <c r="AA67" s="582">
        <f>'エバ総計90~14'!AA115</f>
        <v>3645.8155447847025</v>
      </c>
      <c r="AB67" s="581">
        <f>'エバ総計90~14'!AB115</f>
        <v>4339.9338500875538</v>
      </c>
      <c r="AC67" s="582">
        <f>'エバ総計90~14'!AC115</f>
        <v>4684.0535791672664</v>
      </c>
      <c r="AD67" s="582">
        <f>'エバ総計90~14'!AD115</f>
        <v>4580.4374108821348</v>
      </c>
      <c r="AE67" s="582">
        <f>'エバ総計90~14'!AE115</f>
        <v>4045.9559041215193</v>
      </c>
      <c r="AF67" s="633"/>
      <c r="AG67" s="36" t="s">
        <v>943</v>
      </c>
      <c r="AH67" s="36"/>
      <c r="AI67" s="36"/>
      <c r="AJ67" s="36"/>
    </row>
    <row r="68" spans="2:36" s="41" customFormat="1" ht="9.9499999999999993" customHeight="1">
      <c r="B68" s="232" t="s">
        <v>692</v>
      </c>
      <c r="C68" s="233"/>
      <c r="D68" s="233"/>
      <c r="E68" s="233"/>
      <c r="F68" s="234"/>
      <c r="G68" s="583">
        <f t="shared" ref="G68:AF68" si="37">SUM(G69,G74,G77,G78,G79)</f>
        <v>208.87553318575229</v>
      </c>
      <c r="H68" s="584">
        <f t="shared" si="37"/>
        <v>164.51305359698856</v>
      </c>
      <c r="I68" s="584">
        <f t="shared" si="37"/>
        <v>187.20816434701439</v>
      </c>
      <c r="J68" s="583">
        <f t="shared" si="37"/>
        <v>202.40648867962403</v>
      </c>
      <c r="K68" s="584">
        <f t="shared" si="37"/>
        <v>207.27118018783924</v>
      </c>
      <c r="L68" s="584">
        <f t="shared" si="37"/>
        <v>215.06638577561526</v>
      </c>
      <c r="M68" s="583">
        <f t="shared" si="37"/>
        <v>210.51311745964728</v>
      </c>
      <c r="N68" s="584">
        <f t="shared" si="37"/>
        <v>218.47465451052898</v>
      </c>
      <c r="O68" s="584">
        <f t="shared" si="37"/>
        <v>228.37911480543045</v>
      </c>
      <c r="P68" s="583">
        <f t="shared" si="37"/>
        <v>237.54737330432559</v>
      </c>
      <c r="Q68" s="584">
        <f t="shared" si="37"/>
        <v>241.84248566764643</v>
      </c>
      <c r="R68" s="584">
        <f t="shared" si="37"/>
        <v>253.85358077408486</v>
      </c>
      <c r="S68" s="583">
        <f t="shared" si="37"/>
        <v>245.42764159979362</v>
      </c>
      <c r="T68" s="584">
        <f t="shared" si="37"/>
        <v>253.72536681968037</v>
      </c>
      <c r="U68" s="584">
        <f t="shared" si="37"/>
        <v>254.90137997162068</v>
      </c>
      <c r="V68" s="583">
        <f t="shared" si="37"/>
        <v>247.78908101311737</v>
      </c>
      <c r="W68" s="584">
        <f t="shared" si="37"/>
        <v>270.14101044278186</v>
      </c>
      <c r="X68" s="584">
        <f t="shared" si="37"/>
        <v>195.75810094267061</v>
      </c>
      <c r="Y68" s="583">
        <f t="shared" si="37"/>
        <v>188.47091574288538</v>
      </c>
      <c r="Z68" s="584">
        <f t="shared" si="37"/>
        <v>159.11407600795857</v>
      </c>
      <c r="AA68" s="584">
        <f t="shared" si="37"/>
        <v>234.6568115273937</v>
      </c>
      <c r="AB68" s="583">
        <f t="shared" si="37"/>
        <v>160.2894626686639</v>
      </c>
      <c r="AC68" s="584">
        <f t="shared" si="37"/>
        <v>236.37848269721164</v>
      </c>
      <c r="AD68" s="584">
        <f t="shared" si="37"/>
        <v>262.46797648015286</v>
      </c>
      <c r="AE68" s="584">
        <f t="shared" ref="AE68" si="38">SUM(AE69,AE74,AE77,AE78,AE79)</f>
        <v>255.7049654356625</v>
      </c>
      <c r="AF68" s="634">
        <f t="shared" si="37"/>
        <v>0</v>
      </c>
      <c r="AG68" s="36"/>
      <c r="AH68" s="36"/>
      <c r="AI68" s="36"/>
      <c r="AJ68" s="36"/>
    </row>
    <row r="69" spans="2:36" s="41" customFormat="1" ht="9.9499999999999993" customHeight="1">
      <c r="B69" s="236"/>
      <c r="C69" s="99" t="s">
        <v>693</v>
      </c>
      <c r="D69" s="102"/>
      <c r="E69" s="102"/>
      <c r="F69" s="758"/>
      <c r="G69" s="585">
        <f t="shared" ref="G69:AF69" si="39">SUM(G70:G73)</f>
        <v>82.948311122278696</v>
      </c>
      <c r="H69" s="586">
        <f t="shared" si="39"/>
        <v>66.500342413787294</v>
      </c>
      <c r="I69" s="586">
        <f t="shared" si="39"/>
        <v>73.536379282261407</v>
      </c>
      <c r="J69" s="585">
        <f t="shared" si="39"/>
        <v>79.16033811317503</v>
      </c>
      <c r="K69" s="586">
        <f t="shared" si="39"/>
        <v>73.750585073720544</v>
      </c>
      <c r="L69" s="586">
        <f t="shared" si="39"/>
        <v>80.994166565526555</v>
      </c>
      <c r="M69" s="585">
        <f t="shared" si="39"/>
        <v>80.736991061216415</v>
      </c>
      <c r="N69" s="586">
        <f t="shared" si="39"/>
        <v>86.151466781321361</v>
      </c>
      <c r="O69" s="586">
        <f t="shared" si="39"/>
        <v>90.614820958090107</v>
      </c>
      <c r="P69" s="585">
        <f t="shared" si="39"/>
        <v>88.646152370577042</v>
      </c>
      <c r="Q69" s="586">
        <f t="shared" si="39"/>
        <v>89.260284925591293</v>
      </c>
      <c r="R69" s="586">
        <f t="shared" si="39"/>
        <v>80.746211599555465</v>
      </c>
      <c r="S69" s="585">
        <f t="shared" si="39"/>
        <v>80.577424850147779</v>
      </c>
      <c r="T69" s="586">
        <f t="shared" si="39"/>
        <v>91.072760820351562</v>
      </c>
      <c r="U69" s="586">
        <f t="shared" si="39"/>
        <v>90.828062235098798</v>
      </c>
      <c r="V69" s="585">
        <f t="shared" si="39"/>
        <v>85.40177105515906</v>
      </c>
      <c r="W69" s="586">
        <f t="shared" si="39"/>
        <v>94.109775486522537</v>
      </c>
      <c r="X69" s="586">
        <f t="shared" si="39"/>
        <v>89.590264785361256</v>
      </c>
      <c r="Y69" s="585">
        <f t="shared" si="39"/>
        <v>89.129540718251349</v>
      </c>
      <c r="Z69" s="586">
        <f t="shared" si="39"/>
        <v>62.745202608339874</v>
      </c>
      <c r="AA69" s="586">
        <f t="shared" si="39"/>
        <v>76.757275851029462</v>
      </c>
      <c r="AB69" s="585">
        <f t="shared" si="39"/>
        <v>69.757455252671534</v>
      </c>
      <c r="AC69" s="586">
        <f t="shared" si="39"/>
        <v>83.20455402244329</v>
      </c>
      <c r="AD69" s="586">
        <f t="shared" si="39"/>
        <v>97.910847808101536</v>
      </c>
      <c r="AE69" s="586">
        <f t="shared" ref="AE69" si="40">SUM(AE70:AE73)</f>
        <v>102.45503894309552</v>
      </c>
      <c r="AF69" s="635">
        <f t="shared" si="39"/>
        <v>0</v>
      </c>
      <c r="AG69" s="36"/>
      <c r="AH69" s="36"/>
      <c r="AI69" s="36"/>
      <c r="AJ69" s="36"/>
    </row>
    <row r="70" spans="2:36" s="41" customFormat="1" ht="9.9499999999999993" customHeight="1">
      <c r="B70" s="236"/>
      <c r="C70" s="238"/>
      <c r="D70" s="256" t="s">
        <v>937</v>
      </c>
      <c r="E70" s="303"/>
      <c r="F70" s="759"/>
      <c r="G70" s="587">
        <f t="shared" ref="G70:AD70" si="41">G189</f>
        <v>0</v>
      </c>
      <c r="H70" s="588">
        <f t="shared" si="41"/>
        <v>0</v>
      </c>
      <c r="I70" s="588">
        <f t="shared" si="41"/>
        <v>0</v>
      </c>
      <c r="J70" s="587">
        <f t="shared" si="41"/>
        <v>0</v>
      </c>
      <c r="K70" s="588">
        <f t="shared" si="41"/>
        <v>0</v>
      </c>
      <c r="L70" s="588">
        <f t="shared" si="41"/>
        <v>0</v>
      </c>
      <c r="M70" s="587">
        <f t="shared" si="41"/>
        <v>0</v>
      </c>
      <c r="N70" s="588">
        <f t="shared" si="41"/>
        <v>0</v>
      </c>
      <c r="O70" s="588">
        <f t="shared" si="41"/>
        <v>0</v>
      </c>
      <c r="P70" s="587">
        <f t="shared" si="41"/>
        <v>0</v>
      </c>
      <c r="Q70" s="588">
        <f t="shared" si="41"/>
        <v>0</v>
      </c>
      <c r="R70" s="588">
        <f t="shared" si="41"/>
        <v>0</v>
      </c>
      <c r="S70" s="587">
        <f t="shared" si="41"/>
        <v>0</v>
      </c>
      <c r="T70" s="588">
        <f t="shared" si="41"/>
        <v>0</v>
      </c>
      <c r="U70" s="588">
        <f t="shared" si="41"/>
        <v>0</v>
      </c>
      <c r="V70" s="587">
        <f t="shared" si="41"/>
        <v>0</v>
      </c>
      <c r="W70" s="588">
        <f t="shared" si="41"/>
        <v>0</v>
      </c>
      <c r="X70" s="588">
        <f t="shared" si="41"/>
        <v>0</v>
      </c>
      <c r="Y70" s="587">
        <f t="shared" si="41"/>
        <v>0</v>
      </c>
      <c r="Z70" s="588">
        <f t="shared" si="41"/>
        <v>0</v>
      </c>
      <c r="AA70" s="588">
        <f t="shared" si="41"/>
        <v>0</v>
      </c>
      <c r="AB70" s="587">
        <f t="shared" si="41"/>
        <v>0</v>
      </c>
      <c r="AC70" s="588">
        <f t="shared" si="41"/>
        <v>0</v>
      </c>
      <c r="AD70" s="588">
        <f t="shared" si="41"/>
        <v>0</v>
      </c>
      <c r="AE70" s="588">
        <f t="shared" ref="AE70" si="42">AE189</f>
        <v>0</v>
      </c>
      <c r="AF70" s="636"/>
      <c r="AG70" s="36" t="s">
        <v>1228</v>
      </c>
      <c r="AH70" s="36"/>
      <c r="AI70" s="36"/>
      <c r="AJ70" s="36"/>
    </row>
    <row r="71" spans="2:36" s="41" customFormat="1" ht="9.9499999999999993" customHeight="1">
      <c r="B71" s="236"/>
      <c r="C71" s="238"/>
      <c r="D71" s="257" t="s">
        <v>938</v>
      </c>
      <c r="E71" s="294"/>
      <c r="F71" s="760"/>
      <c r="G71" s="589">
        <f t="shared" ref="G71:AD71" si="43">G190</f>
        <v>79.36803029772507</v>
      </c>
      <c r="H71" s="590">
        <f t="shared" si="43"/>
        <v>63.616615774782218</v>
      </c>
      <c r="I71" s="590">
        <f t="shared" si="43"/>
        <v>70.180295047940419</v>
      </c>
      <c r="J71" s="589">
        <f t="shared" si="43"/>
        <v>75.563450969776611</v>
      </c>
      <c r="K71" s="590">
        <f t="shared" si="43"/>
        <v>70.384709037748536</v>
      </c>
      <c r="L71" s="590">
        <f t="shared" si="43"/>
        <v>77.408956583616984</v>
      </c>
      <c r="M71" s="589">
        <f t="shared" si="43"/>
        <v>77.176580406739731</v>
      </c>
      <c r="N71" s="590">
        <f t="shared" si="43"/>
        <v>82.583934975930646</v>
      </c>
      <c r="O71" s="590">
        <f t="shared" si="43"/>
        <v>87.2794707239633</v>
      </c>
      <c r="P71" s="589">
        <f t="shared" si="43"/>
        <v>85.354049798907539</v>
      </c>
      <c r="Q71" s="590">
        <f t="shared" si="43"/>
        <v>86.141958200770659</v>
      </c>
      <c r="R71" s="590">
        <f t="shared" si="43"/>
        <v>77.840409526184132</v>
      </c>
      <c r="S71" s="589">
        <f t="shared" si="43"/>
        <v>77.759481933084615</v>
      </c>
      <c r="T71" s="590">
        <f t="shared" si="43"/>
        <v>87.561883081347759</v>
      </c>
      <c r="U71" s="590">
        <f t="shared" si="43"/>
        <v>87.397695049976207</v>
      </c>
      <c r="V71" s="589">
        <f t="shared" si="43"/>
        <v>82.410269357590636</v>
      </c>
      <c r="W71" s="590">
        <f t="shared" si="43"/>
        <v>90.998075848248732</v>
      </c>
      <c r="X71" s="590">
        <f t="shared" si="43"/>
        <v>86.994466137270948</v>
      </c>
      <c r="Y71" s="589">
        <f t="shared" si="43"/>
        <v>86.900081084838163</v>
      </c>
      <c r="Z71" s="590">
        <f t="shared" si="43"/>
        <v>61.193581287887675</v>
      </c>
      <c r="AA71" s="590">
        <f t="shared" si="43"/>
        <v>74.854948573793635</v>
      </c>
      <c r="AB71" s="589">
        <f t="shared" si="43"/>
        <v>67.882276061969691</v>
      </c>
      <c r="AC71" s="590">
        <f t="shared" si="43"/>
        <v>80.70754265301268</v>
      </c>
      <c r="AD71" s="590">
        <f t="shared" si="43"/>
        <v>94.781830165363999</v>
      </c>
      <c r="AE71" s="590">
        <f t="shared" ref="AE71" si="44">AE190</f>
        <v>99.196806410958459</v>
      </c>
      <c r="AF71" s="637"/>
      <c r="AG71" s="36" t="s">
        <v>944</v>
      </c>
      <c r="AH71" s="36"/>
      <c r="AI71" s="36"/>
      <c r="AJ71" s="36"/>
    </row>
    <row r="72" spans="2:36" s="41" customFormat="1" ht="9.9499999999999993" customHeight="1">
      <c r="B72" s="236"/>
      <c r="C72" s="238"/>
      <c r="D72" s="257" t="s">
        <v>856</v>
      </c>
      <c r="E72" s="294"/>
      <c r="F72" s="760"/>
      <c r="G72" s="589">
        <f t="shared" ref="G72:AD72" si="45">G191</f>
        <v>3.5802808245536224</v>
      </c>
      <c r="H72" s="590">
        <f t="shared" si="45"/>
        <v>2.8837266390050775</v>
      </c>
      <c r="I72" s="590">
        <f t="shared" si="45"/>
        <v>3.3560842343209876</v>
      </c>
      <c r="J72" s="589">
        <f t="shared" si="45"/>
        <v>3.5968871433984186</v>
      </c>
      <c r="K72" s="590">
        <f t="shared" si="45"/>
        <v>3.3658760359720086</v>
      </c>
      <c r="L72" s="590">
        <f t="shared" si="45"/>
        <v>3.5852099819095655</v>
      </c>
      <c r="M72" s="589">
        <f t="shared" si="45"/>
        <v>3.5604106544766863</v>
      </c>
      <c r="N72" s="590">
        <f t="shared" si="45"/>
        <v>3.5675318053907183</v>
      </c>
      <c r="O72" s="590">
        <f t="shared" si="45"/>
        <v>3.3353502341268095</v>
      </c>
      <c r="P72" s="589">
        <f t="shared" si="45"/>
        <v>3.2921025716695045</v>
      </c>
      <c r="Q72" s="590">
        <f t="shared" si="45"/>
        <v>3.118326724820629</v>
      </c>
      <c r="R72" s="590">
        <f t="shared" si="45"/>
        <v>2.9058020733713295</v>
      </c>
      <c r="S72" s="589">
        <f t="shared" si="45"/>
        <v>2.8179429170631582</v>
      </c>
      <c r="T72" s="590">
        <f t="shared" si="45"/>
        <v>3.5108777390038051</v>
      </c>
      <c r="U72" s="590">
        <f t="shared" si="45"/>
        <v>3.4303671851225905</v>
      </c>
      <c r="V72" s="589">
        <f t="shared" si="45"/>
        <v>2.9915016975684168</v>
      </c>
      <c r="W72" s="590">
        <f t="shared" si="45"/>
        <v>3.111699638273802</v>
      </c>
      <c r="X72" s="590">
        <f t="shared" si="45"/>
        <v>2.5957986480903066</v>
      </c>
      <c r="Y72" s="589">
        <f t="shared" si="45"/>
        <v>2.229459633413192</v>
      </c>
      <c r="Z72" s="590">
        <f t="shared" si="45"/>
        <v>1.5516213204521987</v>
      </c>
      <c r="AA72" s="590">
        <f t="shared" si="45"/>
        <v>1.9023272772358237</v>
      </c>
      <c r="AB72" s="589">
        <f t="shared" si="45"/>
        <v>1.8751791907018451</v>
      </c>
      <c r="AC72" s="590">
        <f t="shared" si="45"/>
        <v>2.4970113694306062</v>
      </c>
      <c r="AD72" s="590">
        <f t="shared" si="45"/>
        <v>3.1290176427375331</v>
      </c>
      <c r="AE72" s="590">
        <f t="shared" ref="AE72" si="46">AE191</f>
        <v>3.2582325321370598</v>
      </c>
      <c r="AF72" s="637"/>
      <c r="AG72" s="36" t="s">
        <v>944</v>
      </c>
      <c r="AH72" s="36"/>
      <c r="AI72" s="36"/>
      <c r="AJ72" s="36"/>
    </row>
    <row r="73" spans="2:36" s="41" customFormat="1" ht="9.9499999999999993" customHeight="1">
      <c r="B73" s="236"/>
      <c r="C73" s="240"/>
      <c r="D73" s="1209" t="s">
        <v>857</v>
      </c>
      <c r="E73" s="304"/>
      <c r="F73" s="761"/>
      <c r="G73" s="591">
        <f t="shared" ref="G73:AD73" si="47">G192</f>
        <v>0</v>
      </c>
      <c r="H73" s="592">
        <f t="shared" si="47"/>
        <v>0</v>
      </c>
      <c r="I73" s="592">
        <f t="shared" si="47"/>
        <v>0</v>
      </c>
      <c r="J73" s="591">
        <f t="shared" si="47"/>
        <v>0</v>
      </c>
      <c r="K73" s="592">
        <f t="shared" si="47"/>
        <v>0</v>
      </c>
      <c r="L73" s="592">
        <f t="shared" si="47"/>
        <v>0</v>
      </c>
      <c r="M73" s="591">
        <f t="shared" si="47"/>
        <v>0</v>
      </c>
      <c r="N73" s="592">
        <f t="shared" si="47"/>
        <v>0</v>
      </c>
      <c r="O73" s="592">
        <f t="shared" si="47"/>
        <v>0</v>
      </c>
      <c r="P73" s="591">
        <f t="shared" si="47"/>
        <v>0</v>
      </c>
      <c r="Q73" s="592">
        <f t="shared" si="47"/>
        <v>0</v>
      </c>
      <c r="R73" s="592">
        <f t="shared" si="47"/>
        <v>0</v>
      </c>
      <c r="S73" s="591">
        <f t="shared" si="47"/>
        <v>0</v>
      </c>
      <c r="T73" s="592">
        <f t="shared" si="47"/>
        <v>0</v>
      </c>
      <c r="U73" s="592">
        <f t="shared" si="47"/>
        <v>0</v>
      </c>
      <c r="V73" s="591">
        <f t="shared" si="47"/>
        <v>0</v>
      </c>
      <c r="W73" s="592">
        <f t="shared" si="47"/>
        <v>0</v>
      </c>
      <c r="X73" s="592">
        <f t="shared" si="47"/>
        <v>0</v>
      </c>
      <c r="Y73" s="591">
        <f t="shared" si="47"/>
        <v>0</v>
      </c>
      <c r="Z73" s="592">
        <f t="shared" si="47"/>
        <v>0</v>
      </c>
      <c r="AA73" s="592">
        <f t="shared" si="47"/>
        <v>0</v>
      </c>
      <c r="AB73" s="591">
        <f t="shared" si="47"/>
        <v>0</v>
      </c>
      <c r="AC73" s="592">
        <f t="shared" si="47"/>
        <v>0</v>
      </c>
      <c r="AD73" s="592">
        <f t="shared" si="47"/>
        <v>0</v>
      </c>
      <c r="AE73" s="592">
        <f t="shared" ref="AE73" si="48">AE192</f>
        <v>0</v>
      </c>
      <c r="AF73" s="638"/>
      <c r="AG73" s="36" t="s">
        <v>944</v>
      </c>
      <c r="AH73" s="36"/>
      <c r="AI73" s="36"/>
      <c r="AJ73" s="36"/>
    </row>
    <row r="74" spans="2:36" s="41" customFormat="1" ht="9.9499999999999993" customHeight="1">
      <c r="B74" s="236"/>
      <c r="C74" s="241" t="s">
        <v>694</v>
      </c>
      <c r="D74" s="305"/>
      <c r="E74" s="305"/>
      <c r="F74" s="762"/>
      <c r="G74" s="593">
        <f t="shared" ref="G74:AF74" si="49">SUM(G75:G76)</f>
        <v>14.190934938518161</v>
      </c>
      <c r="H74" s="594">
        <f t="shared" si="49"/>
        <v>10.2168819230629</v>
      </c>
      <c r="I74" s="594">
        <f t="shared" si="49"/>
        <v>13.378288591799182</v>
      </c>
      <c r="J74" s="593">
        <f t="shared" si="49"/>
        <v>13.080615098557633</v>
      </c>
      <c r="K74" s="594">
        <f t="shared" si="49"/>
        <v>14.733738137066126</v>
      </c>
      <c r="L74" s="594">
        <f t="shared" si="49"/>
        <v>15.289590295289578</v>
      </c>
      <c r="M74" s="593">
        <f t="shared" si="49"/>
        <v>13.051709041422342</v>
      </c>
      <c r="N74" s="594">
        <f t="shared" si="49"/>
        <v>14.25527447572172</v>
      </c>
      <c r="O74" s="594">
        <f t="shared" si="49"/>
        <v>13.456082978906418</v>
      </c>
      <c r="P74" s="593">
        <f t="shared" si="49"/>
        <v>15.08118316303972</v>
      </c>
      <c r="Q74" s="594">
        <f t="shared" si="49"/>
        <v>19.787706271362417</v>
      </c>
      <c r="R74" s="594">
        <f t="shared" si="49"/>
        <v>21.469037489180138</v>
      </c>
      <c r="S74" s="593">
        <f t="shared" si="49"/>
        <v>20.647080639448067</v>
      </c>
      <c r="T74" s="594">
        <f t="shared" si="49"/>
        <v>20.770112899944817</v>
      </c>
      <c r="U74" s="594">
        <f t="shared" si="49"/>
        <v>20.091183833545287</v>
      </c>
      <c r="V74" s="593">
        <f t="shared" si="49"/>
        <v>18.198692923687371</v>
      </c>
      <c r="W74" s="594">
        <f t="shared" si="49"/>
        <v>18.528552302646631</v>
      </c>
      <c r="X74" s="594">
        <f t="shared" si="49"/>
        <v>18.02512951388308</v>
      </c>
      <c r="Y74" s="593">
        <f t="shared" si="49"/>
        <v>18.292579864317606</v>
      </c>
      <c r="Z74" s="594">
        <f t="shared" si="49"/>
        <v>17.428323052530843</v>
      </c>
      <c r="AA74" s="594">
        <f t="shared" si="49"/>
        <v>16.706265546970684</v>
      </c>
      <c r="AB74" s="593">
        <f t="shared" si="49"/>
        <v>12.90480440056691</v>
      </c>
      <c r="AC74" s="594">
        <f t="shared" si="49"/>
        <v>20.368045443243105</v>
      </c>
      <c r="AD74" s="594">
        <f t="shared" si="49"/>
        <v>15.287902568861352</v>
      </c>
      <c r="AE74" s="594">
        <f t="shared" si="49"/>
        <v>14.902924804189734</v>
      </c>
      <c r="AF74" s="639">
        <f t="shared" si="49"/>
        <v>0</v>
      </c>
      <c r="AG74" s="36"/>
      <c r="AH74" s="36"/>
      <c r="AI74" s="36"/>
      <c r="AJ74" s="36"/>
    </row>
    <row r="75" spans="2:36" s="41" customFormat="1" ht="9.9499999999999993" customHeight="1">
      <c r="B75" s="236"/>
      <c r="C75" s="243"/>
      <c r="D75" s="256" t="s">
        <v>939</v>
      </c>
      <c r="E75" s="303"/>
      <c r="F75" s="759"/>
      <c r="G75" s="587">
        <f t="shared" ref="G75:AD75" si="50">G194</f>
        <v>6.8867088587223648</v>
      </c>
      <c r="H75" s="588">
        <f t="shared" si="50"/>
        <v>4.9021350446525185</v>
      </c>
      <c r="I75" s="588">
        <f t="shared" si="50"/>
        <v>6.6453733192063185</v>
      </c>
      <c r="J75" s="587">
        <f t="shared" si="50"/>
        <v>6.5860252407608568</v>
      </c>
      <c r="K75" s="588">
        <f t="shared" si="50"/>
        <v>7.4079809732715507</v>
      </c>
      <c r="L75" s="588">
        <f t="shared" si="50"/>
        <v>7.5342986382327286</v>
      </c>
      <c r="M75" s="587">
        <f t="shared" si="50"/>
        <v>6.4290124196439615</v>
      </c>
      <c r="N75" s="588">
        <f t="shared" si="50"/>
        <v>6.8473554754671051</v>
      </c>
      <c r="O75" s="588">
        <f t="shared" si="50"/>
        <v>6.3038419068261184</v>
      </c>
      <c r="P75" s="587">
        <f t="shared" si="50"/>
        <v>7.1852844706503465</v>
      </c>
      <c r="Q75" s="588">
        <f t="shared" si="50"/>
        <v>9.2493176171236975</v>
      </c>
      <c r="R75" s="588">
        <f t="shared" si="50"/>
        <v>10.039562502740711</v>
      </c>
      <c r="S75" s="587">
        <f t="shared" si="50"/>
        <v>9.0419596749188944</v>
      </c>
      <c r="T75" s="588">
        <f t="shared" si="50"/>
        <v>8.4372291800903536</v>
      </c>
      <c r="U75" s="588">
        <f t="shared" si="50"/>
        <v>8.0830176105541973</v>
      </c>
      <c r="V75" s="587">
        <f t="shared" si="50"/>
        <v>6.7994356804321798</v>
      </c>
      <c r="W75" s="588">
        <f t="shared" si="50"/>
        <v>6.9316262146380172</v>
      </c>
      <c r="X75" s="588">
        <f t="shared" si="50"/>
        <v>6.8200466456588922</v>
      </c>
      <c r="Y75" s="587">
        <f t="shared" si="50"/>
        <v>7.1815340515506323</v>
      </c>
      <c r="Z75" s="588">
        <f t="shared" si="50"/>
        <v>6.8722302232827968</v>
      </c>
      <c r="AA75" s="588">
        <f t="shared" si="50"/>
        <v>6.5281458331292681</v>
      </c>
      <c r="AB75" s="587">
        <f t="shared" si="50"/>
        <v>5.0723091700813798</v>
      </c>
      <c r="AC75" s="588">
        <f t="shared" si="50"/>
        <v>8.1134067313013656</v>
      </c>
      <c r="AD75" s="588">
        <f t="shared" si="50"/>
        <v>6.166391582880089</v>
      </c>
      <c r="AE75" s="588">
        <f t="shared" ref="AE75" si="51">AE194</f>
        <v>6.0163120211104841</v>
      </c>
      <c r="AF75" s="636"/>
      <c r="AG75" s="36" t="s">
        <v>1228</v>
      </c>
      <c r="AH75" s="36"/>
      <c r="AI75" s="36"/>
      <c r="AJ75" s="36"/>
    </row>
    <row r="76" spans="2:36" s="41" customFormat="1" ht="9.9499999999999993" customHeight="1">
      <c r="B76" s="236"/>
      <c r="C76" s="244"/>
      <c r="D76" s="1209" t="s">
        <v>940</v>
      </c>
      <c r="E76" s="304"/>
      <c r="F76" s="761"/>
      <c r="G76" s="591">
        <f t="shared" ref="G76:AD76" si="52">G195</f>
        <v>7.3042260797957956</v>
      </c>
      <c r="H76" s="592">
        <f t="shared" si="52"/>
        <v>5.3147468784103804</v>
      </c>
      <c r="I76" s="592">
        <f t="shared" si="52"/>
        <v>6.7329152725928632</v>
      </c>
      <c r="J76" s="591">
        <f t="shared" si="52"/>
        <v>6.4945898577967762</v>
      </c>
      <c r="K76" s="592">
        <f t="shared" si="52"/>
        <v>7.3257571637945755</v>
      </c>
      <c r="L76" s="592">
        <f t="shared" si="52"/>
        <v>7.7552916570568486</v>
      </c>
      <c r="M76" s="591">
        <f t="shared" si="52"/>
        <v>6.6226966217783811</v>
      </c>
      <c r="N76" s="592">
        <f t="shared" si="52"/>
        <v>7.4079190002546138</v>
      </c>
      <c r="O76" s="592">
        <f t="shared" si="52"/>
        <v>7.1522410720802991</v>
      </c>
      <c r="P76" s="591">
        <f t="shared" si="52"/>
        <v>7.8958986923893733</v>
      </c>
      <c r="Q76" s="592">
        <f t="shared" si="52"/>
        <v>10.538388654238718</v>
      </c>
      <c r="R76" s="592">
        <f t="shared" si="52"/>
        <v>11.429474986439427</v>
      </c>
      <c r="S76" s="591">
        <f t="shared" si="52"/>
        <v>11.605120964529172</v>
      </c>
      <c r="T76" s="592">
        <f t="shared" si="52"/>
        <v>12.332883719854463</v>
      </c>
      <c r="U76" s="592">
        <f t="shared" si="52"/>
        <v>12.008166222991088</v>
      </c>
      <c r="V76" s="591">
        <f t="shared" si="52"/>
        <v>11.399257243255192</v>
      </c>
      <c r="W76" s="592">
        <f t="shared" si="52"/>
        <v>11.596926088008615</v>
      </c>
      <c r="X76" s="592">
        <f t="shared" si="52"/>
        <v>11.205082868224189</v>
      </c>
      <c r="Y76" s="591">
        <f t="shared" si="52"/>
        <v>11.111045812766973</v>
      </c>
      <c r="Z76" s="592">
        <f t="shared" si="52"/>
        <v>10.556092829248048</v>
      </c>
      <c r="AA76" s="592">
        <f t="shared" si="52"/>
        <v>10.178119713841415</v>
      </c>
      <c r="AB76" s="591">
        <f t="shared" si="52"/>
        <v>7.8324952304855309</v>
      </c>
      <c r="AC76" s="592">
        <f t="shared" si="52"/>
        <v>12.254638711941737</v>
      </c>
      <c r="AD76" s="592">
        <f t="shared" si="52"/>
        <v>9.1215109859812635</v>
      </c>
      <c r="AE76" s="592">
        <f t="shared" ref="AE76" si="53">AE195</f>
        <v>8.8866127830792507</v>
      </c>
      <c r="AF76" s="638"/>
      <c r="AG76" s="36" t="s">
        <v>944</v>
      </c>
      <c r="AH76" s="36"/>
      <c r="AI76" s="36"/>
      <c r="AJ76" s="36"/>
    </row>
    <row r="77" spans="2:36" s="41" customFormat="1" ht="9.9499999999999993" customHeight="1">
      <c r="B77" s="236"/>
      <c r="C77" s="245" t="s">
        <v>695</v>
      </c>
      <c r="D77" s="531"/>
      <c r="E77" s="531"/>
      <c r="F77" s="526"/>
      <c r="G77" s="595">
        <f t="shared" ref="G77:AD77" si="54">G196</f>
        <v>82.782037232589943</v>
      </c>
      <c r="H77" s="596">
        <f t="shared" si="54"/>
        <v>66.448276008880484</v>
      </c>
      <c r="I77" s="596">
        <f t="shared" si="54"/>
        <v>72.547514885422999</v>
      </c>
      <c r="J77" s="595">
        <f t="shared" si="54"/>
        <v>81.222192214539618</v>
      </c>
      <c r="K77" s="596">
        <f t="shared" si="54"/>
        <v>80.992462179430518</v>
      </c>
      <c r="L77" s="596">
        <f t="shared" si="54"/>
        <v>82.219266515857754</v>
      </c>
      <c r="M77" s="595">
        <f t="shared" si="54"/>
        <v>79.100915912065346</v>
      </c>
      <c r="N77" s="596">
        <f t="shared" si="54"/>
        <v>77.06910272580221</v>
      </c>
      <c r="O77" s="596">
        <f t="shared" si="54"/>
        <v>82.685275630640078</v>
      </c>
      <c r="P77" s="595">
        <f t="shared" si="54"/>
        <v>89.825741088661658</v>
      </c>
      <c r="Q77" s="596">
        <f t="shared" si="54"/>
        <v>94.427522558197609</v>
      </c>
      <c r="R77" s="596">
        <f t="shared" si="54"/>
        <v>91.926419952349477</v>
      </c>
      <c r="S77" s="595">
        <f t="shared" si="54"/>
        <v>86.495484178526766</v>
      </c>
      <c r="T77" s="596">
        <f t="shared" si="54"/>
        <v>81.488265914258349</v>
      </c>
      <c r="U77" s="596">
        <f t="shared" si="54"/>
        <v>77.987960251789303</v>
      </c>
      <c r="V77" s="595">
        <f t="shared" si="54"/>
        <v>82.199738722037708</v>
      </c>
      <c r="W77" s="596">
        <f t="shared" si="54"/>
        <v>86.414956228255477</v>
      </c>
      <c r="X77" s="596">
        <f t="shared" si="54"/>
        <v>80.634470364865805</v>
      </c>
      <c r="Y77" s="595">
        <f t="shared" si="54"/>
        <v>72.385528553403631</v>
      </c>
      <c r="Z77" s="596">
        <f t="shared" si="54"/>
        <v>68.04415447585238</v>
      </c>
      <c r="AA77" s="596">
        <f t="shared" si="54"/>
        <v>73.675235097985649</v>
      </c>
      <c r="AB77" s="595">
        <f t="shared" si="54"/>
        <v>61.254507852421199</v>
      </c>
      <c r="AC77" s="596">
        <f t="shared" si="54"/>
        <v>74.332783491020976</v>
      </c>
      <c r="AD77" s="596">
        <f t="shared" si="54"/>
        <v>79.590552910847379</v>
      </c>
      <c r="AE77" s="596">
        <f t="shared" ref="AE77" si="55">AE196</f>
        <v>77.722716776215478</v>
      </c>
      <c r="AF77" s="640"/>
      <c r="AG77" s="36" t="s">
        <v>944</v>
      </c>
      <c r="AH77" s="36"/>
      <c r="AI77" s="36"/>
      <c r="AJ77" s="36"/>
    </row>
    <row r="78" spans="2:36" s="41" customFormat="1" ht="9.9499999999999993" customHeight="1">
      <c r="B78" s="236"/>
      <c r="C78" s="247" t="s">
        <v>696</v>
      </c>
      <c r="D78" s="532"/>
      <c r="E78" s="532"/>
      <c r="F78" s="527"/>
      <c r="G78" s="597">
        <f t="shared" ref="G78:AD78" si="56">G197</f>
        <v>27.066420028318202</v>
      </c>
      <c r="H78" s="598">
        <f t="shared" si="56"/>
        <v>19.576869016559176</v>
      </c>
      <c r="I78" s="598">
        <f t="shared" si="56"/>
        <v>25.96219329924979</v>
      </c>
      <c r="J78" s="597">
        <f t="shared" si="56"/>
        <v>27.170176359893016</v>
      </c>
      <c r="K78" s="598">
        <f t="shared" si="56"/>
        <v>35.877336336939749</v>
      </c>
      <c r="L78" s="598">
        <f t="shared" si="56"/>
        <v>34.507707925489072</v>
      </c>
      <c r="M78" s="597">
        <f t="shared" si="56"/>
        <v>35.398552982761061</v>
      </c>
      <c r="N78" s="598">
        <f t="shared" si="56"/>
        <v>38.641579522278789</v>
      </c>
      <c r="O78" s="598">
        <f t="shared" si="56"/>
        <v>39.270436826252499</v>
      </c>
      <c r="P78" s="597">
        <f t="shared" si="56"/>
        <v>41.477227869263615</v>
      </c>
      <c r="Q78" s="598">
        <f t="shared" si="56"/>
        <v>35.926752745040197</v>
      </c>
      <c r="R78" s="598">
        <f t="shared" si="56"/>
        <v>57.680132854389285</v>
      </c>
      <c r="S78" s="597">
        <f t="shared" si="56"/>
        <v>55.659464404628316</v>
      </c>
      <c r="T78" s="598">
        <f t="shared" si="56"/>
        <v>58.339157269639969</v>
      </c>
      <c r="U78" s="598">
        <f t="shared" si="56"/>
        <v>63.994144989866768</v>
      </c>
      <c r="V78" s="597">
        <f t="shared" si="56"/>
        <v>59.930177984338428</v>
      </c>
      <c r="W78" s="598">
        <f t="shared" si="56"/>
        <v>69.065375542056955</v>
      </c>
      <c r="X78" s="598">
        <f t="shared" si="56"/>
        <v>5.5972555436184503</v>
      </c>
      <c r="Y78" s="597">
        <f t="shared" si="56"/>
        <v>7.055899694104621</v>
      </c>
      <c r="Z78" s="598">
        <f t="shared" si="56"/>
        <v>9.3265599913970867</v>
      </c>
      <c r="AA78" s="598">
        <f t="shared" si="56"/>
        <v>65.880489940206687</v>
      </c>
      <c r="AB78" s="597">
        <f t="shared" si="56"/>
        <v>15.206027275374375</v>
      </c>
      <c r="AC78" s="598">
        <f t="shared" si="56"/>
        <v>57.150371613222489</v>
      </c>
      <c r="AD78" s="598">
        <f t="shared" si="56"/>
        <v>68.20156116363296</v>
      </c>
      <c r="AE78" s="598">
        <f t="shared" ref="AE78" si="57">AE197</f>
        <v>59.172098043224715</v>
      </c>
      <c r="AF78" s="641"/>
      <c r="AG78" s="36" t="s">
        <v>944</v>
      </c>
      <c r="AH78" s="36"/>
      <c r="AI78" s="36"/>
      <c r="AJ78" s="36"/>
    </row>
    <row r="79" spans="2:36" s="41" customFormat="1" ht="9.9499999999999993" customHeight="1" thickBot="1">
      <c r="B79" s="249"/>
      <c r="C79" s="250" t="s">
        <v>941</v>
      </c>
      <c r="D79" s="533"/>
      <c r="E79" s="533"/>
      <c r="F79" s="528"/>
      <c r="G79" s="599">
        <f t="shared" ref="G79:AD79" si="58">G198</f>
        <v>1.887829864047289</v>
      </c>
      <c r="H79" s="600">
        <f t="shared" si="58"/>
        <v>1.7706842346987004</v>
      </c>
      <c r="I79" s="600">
        <f t="shared" si="58"/>
        <v>1.7837882882809872</v>
      </c>
      <c r="J79" s="599">
        <f t="shared" si="58"/>
        <v>1.7731668934587457</v>
      </c>
      <c r="K79" s="600">
        <f t="shared" si="58"/>
        <v>1.9170584606823253</v>
      </c>
      <c r="L79" s="600">
        <f t="shared" si="58"/>
        <v>2.0556544734522921</v>
      </c>
      <c r="M79" s="599">
        <f t="shared" si="58"/>
        <v>2.2249484621821005</v>
      </c>
      <c r="N79" s="600">
        <f t="shared" si="58"/>
        <v>2.3572310054049042</v>
      </c>
      <c r="O79" s="600">
        <f t="shared" si="58"/>
        <v>2.3524984115413563</v>
      </c>
      <c r="P79" s="599">
        <f t="shared" si="58"/>
        <v>2.5170688127835548</v>
      </c>
      <c r="Q79" s="600">
        <f t="shared" si="58"/>
        <v>2.4402191674548992</v>
      </c>
      <c r="R79" s="600">
        <f t="shared" si="58"/>
        <v>2.0317788786104756</v>
      </c>
      <c r="S79" s="599">
        <f t="shared" si="58"/>
        <v>2.0481875270427037</v>
      </c>
      <c r="T79" s="600">
        <f t="shared" si="58"/>
        <v>2.0550699154856571</v>
      </c>
      <c r="U79" s="600">
        <f t="shared" si="58"/>
        <v>2.0000286613205445</v>
      </c>
      <c r="V79" s="599">
        <f t="shared" si="58"/>
        <v>2.058700327894794</v>
      </c>
      <c r="W79" s="600">
        <f t="shared" si="58"/>
        <v>2.0223508833002897</v>
      </c>
      <c r="X79" s="600">
        <f t="shared" si="58"/>
        <v>1.9109807349420378</v>
      </c>
      <c r="Y79" s="599">
        <f t="shared" si="58"/>
        <v>1.60736691280817</v>
      </c>
      <c r="Z79" s="600">
        <f t="shared" si="58"/>
        <v>1.5698358798383754</v>
      </c>
      <c r="AA79" s="600">
        <f t="shared" si="58"/>
        <v>1.6375450912012148</v>
      </c>
      <c r="AB79" s="599">
        <f t="shared" si="58"/>
        <v>1.1666678876299106</v>
      </c>
      <c r="AC79" s="600">
        <f t="shared" si="58"/>
        <v>1.3227281272817866</v>
      </c>
      <c r="AD79" s="600">
        <f t="shared" si="58"/>
        <v>1.4771120287095822</v>
      </c>
      <c r="AE79" s="600">
        <f t="shared" ref="AE79" si="59">AE198</f>
        <v>1.4521868689370363</v>
      </c>
      <c r="AF79" s="642"/>
      <c r="AG79" s="36" t="s">
        <v>944</v>
      </c>
      <c r="AH79" s="36"/>
      <c r="AI79" s="36"/>
      <c r="AJ79" s="36"/>
    </row>
    <row r="80" spans="2:36" s="41" customFormat="1" ht="9.9499999999999993" customHeight="1">
      <c r="B80" s="252" t="s">
        <v>697</v>
      </c>
      <c r="C80" s="253"/>
      <c r="D80" s="534"/>
      <c r="E80" s="534"/>
      <c r="F80" s="763"/>
      <c r="G80" s="601">
        <f t="shared" ref="G80:AF80" si="60">SUM(G81:G83)</f>
        <v>669.1540994570189</v>
      </c>
      <c r="H80" s="602">
        <f t="shared" si="60"/>
        <v>647.14318832278855</v>
      </c>
      <c r="I80" s="602">
        <f t="shared" si="60"/>
        <v>687.404453657109</v>
      </c>
      <c r="J80" s="601">
        <f t="shared" si="60"/>
        <v>631.05111859337273</v>
      </c>
      <c r="K80" s="602">
        <f t="shared" si="60"/>
        <v>689.45166481353135</v>
      </c>
      <c r="L80" s="602">
        <f t="shared" si="60"/>
        <v>708.89297403874139</v>
      </c>
      <c r="M80" s="601">
        <f t="shared" si="60"/>
        <v>691.00913502640151</v>
      </c>
      <c r="N80" s="602">
        <f t="shared" si="60"/>
        <v>730.6793113807455</v>
      </c>
      <c r="O80" s="602">
        <f t="shared" si="60"/>
        <v>729.9017591073482</v>
      </c>
      <c r="P80" s="601">
        <f t="shared" si="60"/>
        <v>725.96049011668231</v>
      </c>
      <c r="Q80" s="602">
        <f t="shared" si="60"/>
        <v>766.42862597042983</v>
      </c>
      <c r="R80" s="602">
        <f t="shared" si="60"/>
        <v>770.53911126931939</v>
      </c>
      <c r="S80" s="601">
        <f t="shared" si="60"/>
        <v>738.43804398733801</v>
      </c>
      <c r="T80" s="602">
        <f t="shared" si="60"/>
        <v>816.71007024897995</v>
      </c>
      <c r="U80" s="602">
        <f t="shared" si="60"/>
        <v>787.48156753534033</v>
      </c>
      <c r="V80" s="601">
        <f t="shared" si="60"/>
        <v>764.15675131455203</v>
      </c>
      <c r="W80" s="602">
        <f t="shared" si="60"/>
        <v>723.4931454100431</v>
      </c>
      <c r="X80" s="602">
        <f t="shared" si="60"/>
        <v>765.74194331831973</v>
      </c>
      <c r="Y80" s="601">
        <f t="shared" si="60"/>
        <v>774.38195354829156</v>
      </c>
      <c r="Z80" s="602">
        <f t="shared" si="60"/>
        <v>645.27860517833869</v>
      </c>
      <c r="AA80" s="602">
        <f t="shared" si="60"/>
        <v>689.19464559967128</v>
      </c>
      <c r="AB80" s="601">
        <f t="shared" si="60"/>
        <v>687.13986122088488</v>
      </c>
      <c r="AC80" s="602">
        <f t="shared" si="60"/>
        <v>736.31885088264517</v>
      </c>
      <c r="AD80" s="602">
        <f t="shared" si="60"/>
        <v>767.25052556606181</v>
      </c>
      <c r="AE80" s="602">
        <f t="shared" ref="AE80" si="61">SUM(AE81:AE83)</f>
        <v>579.33437657409911</v>
      </c>
      <c r="AF80" s="643">
        <f t="shared" si="60"/>
        <v>0</v>
      </c>
      <c r="AG80" s="36"/>
      <c r="AH80" s="36"/>
      <c r="AI80" s="36"/>
      <c r="AJ80" s="36"/>
    </row>
    <row r="81" spans="2:39" s="41" customFormat="1" ht="9.9499999999999993" customHeight="1">
      <c r="B81" s="255"/>
      <c r="C81" s="256" t="s">
        <v>758</v>
      </c>
      <c r="D81" s="535"/>
      <c r="E81" s="535"/>
      <c r="F81" s="764"/>
      <c r="G81" s="603">
        <f t="shared" ref="G81:AD81" si="62">G200</f>
        <v>241.41503377183696</v>
      </c>
      <c r="H81" s="604">
        <f t="shared" si="62"/>
        <v>240.7555354180322</v>
      </c>
      <c r="I81" s="604">
        <f t="shared" si="62"/>
        <v>256.23892798746857</v>
      </c>
      <c r="J81" s="603">
        <f t="shared" si="62"/>
        <v>246.69478449741112</v>
      </c>
      <c r="K81" s="604">
        <f t="shared" si="62"/>
        <v>278.22588800024118</v>
      </c>
      <c r="L81" s="604">
        <f t="shared" si="62"/>
        <v>285.10042511602097</v>
      </c>
      <c r="M81" s="603">
        <f t="shared" si="62"/>
        <v>281.19565121643899</v>
      </c>
      <c r="N81" s="604">
        <f t="shared" si="62"/>
        <v>290.0711030522632</v>
      </c>
      <c r="O81" s="604">
        <f t="shared" si="62"/>
        <v>297.76591888391556</v>
      </c>
      <c r="P81" s="603">
        <f t="shared" si="62"/>
        <v>308.77633821325912</v>
      </c>
      <c r="Q81" s="604">
        <f t="shared" si="62"/>
        <v>318.8481726648933</v>
      </c>
      <c r="R81" s="604">
        <f t="shared" si="62"/>
        <v>296.01818140305585</v>
      </c>
      <c r="S81" s="603">
        <f t="shared" si="62"/>
        <v>265.68409815279068</v>
      </c>
      <c r="T81" s="604">
        <f t="shared" si="62"/>
        <v>333.42499433616007</v>
      </c>
      <c r="U81" s="604">
        <f t="shared" si="62"/>
        <v>315.10014089270982</v>
      </c>
      <c r="V81" s="603">
        <f t="shared" si="62"/>
        <v>304.64843443106389</v>
      </c>
      <c r="W81" s="604">
        <f t="shared" si="62"/>
        <v>291.72045122563236</v>
      </c>
      <c r="X81" s="604">
        <f t="shared" si="62"/>
        <v>313.74727452791609</v>
      </c>
      <c r="Y81" s="603">
        <f t="shared" si="62"/>
        <v>345.76881734022669</v>
      </c>
      <c r="Z81" s="604">
        <f t="shared" si="62"/>
        <v>264.74785154625266</v>
      </c>
      <c r="AA81" s="604">
        <f t="shared" si="62"/>
        <v>301.30481099118845</v>
      </c>
      <c r="AB81" s="603">
        <f t="shared" si="62"/>
        <v>306.27696337104305</v>
      </c>
      <c r="AC81" s="604">
        <f t="shared" si="62"/>
        <v>333.14673044490013</v>
      </c>
      <c r="AD81" s="604">
        <f t="shared" si="62"/>
        <v>382.40730878808557</v>
      </c>
      <c r="AE81" s="604">
        <f t="shared" ref="AE81" si="63">AE200</f>
        <v>201.49300589669966</v>
      </c>
      <c r="AF81" s="644"/>
      <c r="AG81" s="36" t="s">
        <v>1228</v>
      </c>
      <c r="AH81" s="36"/>
      <c r="AI81" s="36"/>
      <c r="AJ81" s="36"/>
    </row>
    <row r="82" spans="2:39" s="41" customFormat="1" ht="9.9499999999999993" customHeight="1">
      <c r="B82" s="255"/>
      <c r="C82" s="257" t="s">
        <v>698</v>
      </c>
      <c r="D82" s="530"/>
      <c r="E82" s="530"/>
      <c r="F82" s="765"/>
      <c r="G82" s="605">
        <f t="shared" ref="G82:AD82" si="64">G201</f>
        <v>13.327633049944989</v>
      </c>
      <c r="H82" s="606">
        <f t="shared" si="64"/>
        <v>12.999692912031721</v>
      </c>
      <c r="I82" s="606">
        <f t="shared" si="64"/>
        <v>13.230464105359673</v>
      </c>
      <c r="J82" s="605">
        <f t="shared" si="64"/>
        <v>12.946344123056488</v>
      </c>
      <c r="K82" s="606">
        <f t="shared" si="64"/>
        <v>13.512335619282867</v>
      </c>
      <c r="L82" s="606">
        <f t="shared" si="64"/>
        <v>12.699334348343413</v>
      </c>
      <c r="M82" s="605">
        <f t="shared" si="64"/>
        <v>12.107511384164107</v>
      </c>
      <c r="N82" s="606">
        <f t="shared" si="64"/>
        <v>12.325920670439114</v>
      </c>
      <c r="O82" s="606">
        <f t="shared" si="64"/>
        <v>11.484331626163907</v>
      </c>
      <c r="P82" s="605">
        <f t="shared" si="64"/>
        <v>12.549863586452165</v>
      </c>
      <c r="Q82" s="606">
        <f t="shared" si="64"/>
        <v>12.596425500491026</v>
      </c>
      <c r="R82" s="606">
        <f t="shared" si="64"/>
        <v>11.376990706485588</v>
      </c>
      <c r="S82" s="605">
        <f t="shared" si="64"/>
        <v>10.311967319495391</v>
      </c>
      <c r="T82" s="606">
        <f t="shared" si="64"/>
        <v>9.1724454092436734</v>
      </c>
      <c r="U82" s="606">
        <f t="shared" si="64"/>
        <v>8.8559815270580877</v>
      </c>
      <c r="V82" s="605">
        <f t="shared" si="64"/>
        <v>8.8501236867711164</v>
      </c>
      <c r="W82" s="606">
        <f t="shared" si="64"/>
        <v>9.1664473105208444</v>
      </c>
      <c r="X82" s="606">
        <f t="shared" si="64"/>
        <v>9.5134852685509674</v>
      </c>
      <c r="Y82" s="605">
        <f t="shared" si="64"/>
        <v>8.8503416276993221</v>
      </c>
      <c r="Z82" s="606">
        <f t="shared" si="64"/>
        <v>9.0163351792836295</v>
      </c>
      <c r="AA82" s="606">
        <f t="shared" si="64"/>
        <v>8.9816884021973316</v>
      </c>
      <c r="AB82" s="605">
        <f t="shared" si="64"/>
        <v>8.6892207158714854</v>
      </c>
      <c r="AC82" s="606">
        <f t="shared" si="64"/>
        <v>9.4647159447207017</v>
      </c>
      <c r="AD82" s="606">
        <f t="shared" si="64"/>
        <v>10.928323257062019</v>
      </c>
      <c r="AE82" s="606">
        <f t="shared" ref="AE82" si="65">AE201</f>
        <v>11.394172257140736</v>
      </c>
      <c r="AF82" s="645"/>
      <c r="AG82" s="36" t="s">
        <v>944</v>
      </c>
      <c r="AH82" s="36"/>
      <c r="AI82" s="36"/>
      <c r="AJ82" s="36"/>
    </row>
    <row r="83" spans="2:39" s="41" customFormat="1" ht="9.9499999999999993" customHeight="1" thickBot="1">
      <c r="B83" s="255"/>
      <c r="C83" s="529" t="s">
        <v>699</v>
      </c>
      <c r="D83" s="536"/>
      <c r="E83" s="536"/>
      <c r="F83" s="766"/>
      <c r="G83" s="607">
        <f t="shared" ref="G83:AD83" si="66">G202</f>
        <v>414.41143263523691</v>
      </c>
      <c r="H83" s="608">
        <f t="shared" si="66"/>
        <v>393.38795999272469</v>
      </c>
      <c r="I83" s="608">
        <f t="shared" si="66"/>
        <v>417.93506156428077</v>
      </c>
      <c r="J83" s="607">
        <f t="shared" si="66"/>
        <v>371.40998997290512</v>
      </c>
      <c r="K83" s="608">
        <f t="shared" si="66"/>
        <v>397.71344119400732</v>
      </c>
      <c r="L83" s="608">
        <f t="shared" si="66"/>
        <v>411.09321457437704</v>
      </c>
      <c r="M83" s="607">
        <f t="shared" si="66"/>
        <v>397.70597242579845</v>
      </c>
      <c r="N83" s="608">
        <f t="shared" si="66"/>
        <v>428.28228765804323</v>
      </c>
      <c r="O83" s="608">
        <f t="shared" si="66"/>
        <v>420.65150859726867</v>
      </c>
      <c r="P83" s="607">
        <f t="shared" si="66"/>
        <v>404.63428831697104</v>
      </c>
      <c r="Q83" s="608">
        <f t="shared" si="66"/>
        <v>434.98402780504551</v>
      </c>
      <c r="R83" s="608">
        <f t="shared" si="66"/>
        <v>463.14393915977803</v>
      </c>
      <c r="S83" s="607">
        <f t="shared" si="66"/>
        <v>462.44197851505186</v>
      </c>
      <c r="T83" s="608">
        <f t="shared" si="66"/>
        <v>474.11263050357627</v>
      </c>
      <c r="U83" s="608">
        <f t="shared" si="66"/>
        <v>463.52544511557244</v>
      </c>
      <c r="V83" s="607">
        <f t="shared" si="66"/>
        <v>450.65819319671704</v>
      </c>
      <c r="W83" s="608">
        <f t="shared" si="66"/>
        <v>422.60624687388992</v>
      </c>
      <c r="X83" s="608">
        <f t="shared" si="66"/>
        <v>442.4811835218527</v>
      </c>
      <c r="Y83" s="607">
        <f t="shared" si="66"/>
        <v>419.76279458036555</v>
      </c>
      <c r="Z83" s="608">
        <f t="shared" si="66"/>
        <v>371.51441845280243</v>
      </c>
      <c r="AA83" s="608">
        <f t="shared" si="66"/>
        <v>378.90814620628555</v>
      </c>
      <c r="AB83" s="607">
        <f t="shared" si="66"/>
        <v>372.17367713397033</v>
      </c>
      <c r="AC83" s="608">
        <f t="shared" si="66"/>
        <v>393.7074044930244</v>
      </c>
      <c r="AD83" s="608">
        <f t="shared" si="66"/>
        <v>373.91489352091423</v>
      </c>
      <c r="AE83" s="608">
        <f t="shared" ref="AE83" si="67">AE202</f>
        <v>366.44719842025876</v>
      </c>
      <c r="AF83" s="646"/>
      <c r="AG83" s="36" t="s">
        <v>944</v>
      </c>
      <c r="AH83" s="36"/>
      <c r="AI83" s="36"/>
      <c r="AJ83" s="36"/>
    </row>
    <row r="84" spans="2:39" s="41" customFormat="1" ht="9.9499999999999993" customHeight="1">
      <c r="B84" s="260" t="s">
        <v>759</v>
      </c>
      <c r="C84" s="261"/>
      <c r="D84" s="296"/>
      <c r="E84" s="296"/>
      <c r="F84" s="767"/>
      <c r="G84" s="609">
        <f t="shared" ref="G84:AF84" si="68">SUM(G85,G88:G89)</f>
        <v>129.67378467936771</v>
      </c>
      <c r="H84" s="610">
        <f t="shared" si="68"/>
        <v>125.09285441529858</v>
      </c>
      <c r="I84" s="610">
        <f t="shared" si="68"/>
        <v>119.69442756641625</v>
      </c>
      <c r="J84" s="609">
        <f t="shared" si="68"/>
        <v>115.63979404233538</v>
      </c>
      <c r="K84" s="610">
        <f t="shared" si="68"/>
        <v>111.43924763479649</v>
      </c>
      <c r="L84" s="610">
        <f t="shared" si="68"/>
        <v>113.38367367583629</v>
      </c>
      <c r="M84" s="609">
        <f t="shared" si="68"/>
        <v>115.39722812570686</v>
      </c>
      <c r="N84" s="610">
        <f t="shared" si="68"/>
        <v>113.9901418205359</v>
      </c>
      <c r="O84" s="610">
        <f t="shared" si="68"/>
        <v>107.03316106564633</v>
      </c>
      <c r="P84" s="609">
        <f t="shared" si="68"/>
        <v>107.2105457378633</v>
      </c>
      <c r="Q84" s="610">
        <f t="shared" si="68"/>
        <v>111.06148473703547</v>
      </c>
      <c r="R84" s="610">
        <f t="shared" si="68"/>
        <v>97.81085865126866</v>
      </c>
      <c r="S84" s="609">
        <f t="shared" si="68"/>
        <v>93.289924917569124</v>
      </c>
      <c r="T84" s="610">
        <f t="shared" si="68"/>
        <v>89.283898484782185</v>
      </c>
      <c r="U84" s="610">
        <f t="shared" si="68"/>
        <v>87.144172914137897</v>
      </c>
      <c r="V84" s="609">
        <f t="shared" si="68"/>
        <v>85.323407286533836</v>
      </c>
      <c r="W84" s="610">
        <f t="shared" si="68"/>
        <v>82.138229068731036</v>
      </c>
      <c r="X84" s="610">
        <f t="shared" si="68"/>
        <v>81.292920745417874</v>
      </c>
      <c r="Y84" s="609">
        <f t="shared" si="68"/>
        <v>72.781117167332809</v>
      </c>
      <c r="Z84" s="610">
        <f t="shared" si="68"/>
        <v>68.980139994253875</v>
      </c>
      <c r="AA84" s="610">
        <f t="shared" si="68"/>
        <v>66.376814728844323</v>
      </c>
      <c r="AB84" s="609">
        <f t="shared" si="68"/>
        <v>63.448906184563114</v>
      </c>
      <c r="AC84" s="610">
        <f t="shared" si="68"/>
        <v>68.92812079178907</v>
      </c>
      <c r="AD84" s="610">
        <f t="shared" si="68"/>
        <v>70.23342777455133</v>
      </c>
      <c r="AE84" s="610">
        <f t="shared" ref="AE84" si="69">SUM(AE85,AE88:AE89)</f>
        <v>138.88289067797081</v>
      </c>
      <c r="AF84" s="647">
        <f t="shared" si="68"/>
        <v>0</v>
      </c>
      <c r="AG84" s="36"/>
      <c r="AH84" s="36"/>
      <c r="AI84" s="36"/>
      <c r="AJ84" s="36"/>
    </row>
    <row r="85" spans="2:39" s="41" customFormat="1" ht="9.9499999999999993" customHeight="1">
      <c r="B85" s="263"/>
      <c r="C85" s="264" t="s">
        <v>700</v>
      </c>
      <c r="D85" s="265"/>
      <c r="E85" s="265"/>
      <c r="F85" s="538"/>
      <c r="G85" s="611">
        <f t="shared" ref="G85:AF85" si="70">SUM(G86:G87)</f>
        <v>17.396541944493496</v>
      </c>
      <c r="H85" s="612">
        <f t="shared" si="70"/>
        <v>15.71213884496278</v>
      </c>
      <c r="I85" s="612">
        <f t="shared" si="70"/>
        <v>14.154925627376263</v>
      </c>
      <c r="J85" s="611">
        <f t="shared" si="70"/>
        <v>15.079854968209544</v>
      </c>
      <c r="K85" s="612">
        <f t="shared" si="70"/>
        <v>9.8958790344227907</v>
      </c>
      <c r="L85" s="612">
        <f t="shared" si="70"/>
        <v>10.383866716637192</v>
      </c>
      <c r="M85" s="611">
        <f t="shared" si="70"/>
        <v>10.134348591511241</v>
      </c>
      <c r="N85" s="612">
        <f t="shared" si="70"/>
        <v>10.807603304106596</v>
      </c>
      <c r="O85" s="612">
        <f t="shared" si="70"/>
        <v>11.009054259314102</v>
      </c>
      <c r="P85" s="611">
        <f t="shared" si="70"/>
        <v>10.845800685208509</v>
      </c>
      <c r="Q85" s="612">
        <f t="shared" si="70"/>
        <v>12.986756549089408</v>
      </c>
      <c r="R85" s="612">
        <f t="shared" si="70"/>
        <v>10.819650174734795</v>
      </c>
      <c r="S85" s="611">
        <f t="shared" si="70"/>
        <v>11.992528671537919</v>
      </c>
      <c r="T85" s="612">
        <f t="shared" si="70"/>
        <v>12.64257352070015</v>
      </c>
      <c r="U85" s="612">
        <f t="shared" si="70"/>
        <v>11.820322262735544</v>
      </c>
      <c r="V85" s="611">
        <f t="shared" si="70"/>
        <v>12.078308754798293</v>
      </c>
      <c r="W85" s="612">
        <f t="shared" si="70"/>
        <v>11.279421209839157</v>
      </c>
      <c r="X85" s="612">
        <f t="shared" si="70"/>
        <v>14.748095419819357</v>
      </c>
      <c r="Y85" s="611">
        <f t="shared" si="70"/>
        <v>13.005620538966232</v>
      </c>
      <c r="Z85" s="612">
        <f t="shared" si="70"/>
        <v>11.562994021467127</v>
      </c>
      <c r="AA85" s="612">
        <f t="shared" si="70"/>
        <v>11.967213410329258</v>
      </c>
      <c r="AB85" s="611">
        <f t="shared" si="70"/>
        <v>11.468849427410944</v>
      </c>
      <c r="AC85" s="612">
        <f t="shared" si="70"/>
        <v>14.625562550693861</v>
      </c>
      <c r="AD85" s="612">
        <f t="shared" si="70"/>
        <v>16.519547480290822</v>
      </c>
      <c r="AE85" s="612">
        <f t="shared" ref="AE85" si="71">SUM(AE86:AE87)</f>
        <v>76.435013367538289</v>
      </c>
      <c r="AF85" s="648">
        <f t="shared" si="70"/>
        <v>0</v>
      </c>
      <c r="AG85" s="36"/>
      <c r="AH85" s="36"/>
      <c r="AI85" s="36"/>
      <c r="AJ85" s="36"/>
    </row>
    <row r="86" spans="2:39" s="41" customFormat="1" ht="9.9499999999999993" customHeight="1">
      <c r="B86" s="263"/>
      <c r="C86" s="224"/>
      <c r="D86" s="268" t="s">
        <v>701</v>
      </c>
      <c r="E86" s="547"/>
      <c r="F86" s="752"/>
      <c r="G86" s="569">
        <f t="shared" ref="G86:AD86" si="72">G205</f>
        <v>15.721015169580504</v>
      </c>
      <c r="H86" s="570">
        <f t="shared" si="72"/>
        <v>15.124080093188017</v>
      </c>
      <c r="I86" s="570">
        <f t="shared" si="72"/>
        <v>13.699285659056835</v>
      </c>
      <c r="J86" s="569">
        <f t="shared" si="72"/>
        <v>13.871827513085718</v>
      </c>
      <c r="K86" s="570">
        <f t="shared" si="72"/>
        <v>8.4575789964854184</v>
      </c>
      <c r="L86" s="570">
        <f t="shared" si="72"/>
        <v>8.7763191340139297</v>
      </c>
      <c r="M86" s="569">
        <f t="shared" si="72"/>
        <v>8.4854913836194381</v>
      </c>
      <c r="N86" s="570">
        <f t="shared" si="72"/>
        <v>8.8337325819105423</v>
      </c>
      <c r="O86" s="570">
        <f t="shared" si="72"/>
        <v>8.7622136082719031</v>
      </c>
      <c r="P86" s="569">
        <f t="shared" si="72"/>
        <v>8.5984846245377806</v>
      </c>
      <c r="Q86" s="570">
        <f t="shared" si="72"/>
        <v>9.76952997330595</v>
      </c>
      <c r="R86" s="570">
        <f t="shared" si="72"/>
        <v>7.2785537851130249</v>
      </c>
      <c r="S86" s="569">
        <f t="shared" si="72"/>
        <v>7.9310526039621063</v>
      </c>
      <c r="T86" s="570">
        <f t="shared" si="72"/>
        <v>7.2412593515120944</v>
      </c>
      <c r="U86" s="570">
        <f t="shared" si="72"/>
        <v>6.9442988516739605</v>
      </c>
      <c r="V86" s="569">
        <f t="shared" si="72"/>
        <v>6.8044790835739093</v>
      </c>
      <c r="W86" s="570">
        <f t="shared" si="72"/>
        <v>6.775625019436359</v>
      </c>
      <c r="X86" s="570">
        <f t="shared" si="72"/>
        <v>9.5847614066996449</v>
      </c>
      <c r="Y86" s="569">
        <f t="shared" si="72"/>
        <v>9.037542633517381</v>
      </c>
      <c r="Z86" s="570">
        <f t="shared" si="72"/>
        <v>8.0076120233719834</v>
      </c>
      <c r="AA86" s="570">
        <f t="shared" si="72"/>
        <v>7.2135936050859035</v>
      </c>
      <c r="AB86" s="569">
        <f t="shared" si="72"/>
        <v>6.8255754811659983</v>
      </c>
      <c r="AC86" s="570">
        <f t="shared" si="72"/>
        <v>10.402722371710299</v>
      </c>
      <c r="AD86" s="570">
        <f t="shared" si="72"/>
        <v>10.852825466006996</v>
      </c>
      <c r="AE86" s="570">
        <f t="shared" ref="AE86" si="73">AE205</f>
        <v>50.601731176973935</v>
      </c>
      <c r="AF86" s="627"/>
      <c r="AG86" s="36" t="s">
        <v>1228</v>
      </c>
      <c r="AH86" s="36"/>
      <c r="AI86" s="36"/>
      <c r="AJ86" s="36"/>
    </row>
    <row r="87" spans="2:39" s="41" customFormat="1" ht="9.9499999999999993" customHeight="1">
      <c r="B87" s="263"/>
      <c r="C87" s="269"/>
      <c r="D87" s="297" t="s">
        <v>702</v>
      </c>
      <c r="E87" s="551"/>
      <c r="F87" s="768"/>
      <c r="G87" s="613">
        <f t="shared" ref="G87:AD87" si="74">G206</f>
        <v>1.6755267749129932</v>
      </c>
      <c r="H87" s="614">
        <f t="shared" si="74"/>
        <v>0.58805875177476274</v>
      </c>
      <c r="I87" s="614">
        <f t="shared" si="74"/>
        <v>0.45563996831942799</v>
      </c>
      <c r="J87" s="613">
        <f t="shared" si="74"/>
        <v>1.2080274551238268</v>
      </c>
      <c r="K87" s="614">
        <f t="shared" si="74"/>
        <v>1.4383000379373725</v>
      </c>
      <c r="L87" s="614">
        <f t="shared" si="74"/>
        <v>1.6075475826232624</v>
      </c>
      <c r="M87" s="613">
        <f t="shared" si="74"/>
        <v>1.6488572078918029</v>
      </c>
      <c r="N87" s="614">
        <f t="shared" si="74"/>
        <v>1.9738707221960536</v>
      </c>
      <c r="O87" s="614">
        <f t="shared" si="74"/>
        <v>2.2468406510421977</v>
      </c>
      <c r="P87" s="613">
        <f t="shared" si="74"/>
        <v>2.2473160606707276</v>
      </c>
      <c r="Q87" s="614">
        <f t="shared" si="74"/>
        <v>3.2172265757834584</v>
      </c>
      <c r="R87" s="614">
        <f t="shared" si="74"/>
        <v>3.54109638962177</v>
      </c>
      <c r="S87" s="613">
        <f t="shared" si="74"/>
        <v>4.0614760675758124</v>
      </c>
      <c r="T87" s="614">
        <f t="shared" si="74"/>
        <v>5.4013141691880548</v>
      </c>
      <c r="U87" s="614">
        <f t="shared" si="74"/>
        <v>4.876023411061583</v>
      </c>
      <c r="V87" s="613">
        <f t="shared" si="74"/>
        <v>5.2738296712243846</v>
      </c>
      <c r="W87" s="614">
        <f t="shared" si="74"/>
        <v>4.5037961904027988</v>
      </c>
      <c r="X87" s="614">
        <f t="shared" si="74"/>
        <v>5.1633340131197132</v>
      </c>
      <c r="Y87" s="613">
        <f t="shared" si="74"/>
        <v>3.9680779054488515</v>
      </c>
      <c r="Z87" s="614">
        <f t="shared" si="74"/>
        <v>3.5553819980951435</v>
      </c>
      <c r="AA87" s="614">
        <f t="shared" si="74"/>
        <v>4.7536198052433534</v>
      </c>
      <c r="AB87" s="613">
        <f t="shared" si="74"/>
        <v>4.6432739462449462</v>
      </c>
      <c r="AC87" s="614">
        <f t="shared" si="74"/>
        <v>4.2228401789835619</v>
      </c>
      <c r="AD87" s="614">
        <f t="shared" si="74"/>
        <v>5.6667220142838257</v>
      </c>
      <c r="AE87" s="614">
        <f t="shared" ref="AE87" si="75">AE206</f>
        <v>25.833282190564361</v>
      </c>
      <c r="AF87" s="649"/>
      <c r="AG87" s="36" t="s">
        <v>944</v>
      </c>
      <c r="AH87" s="36"/>
      <c r="AI87" s="36"/>
      <c r="AJ87" s="36"/>
    </row>
    <row r="88" spans="2:39" s="41" customFormat="1" ht="9.9499999999999993" customHeight="1">
      <c r="B88" s="263"/>
      <c r="C88" s="271" t="s">
        <v>703</v>
      </c>
      <c r="D88" s="459"/>
      <c r="E88" s="459"/>
      <c r="F88" s="273"/>
      <c r="G88" s="615">
        <f t="shared" ref="G88:AD88" si="76">G207</f>
        <v>11.754170596819291</v>
      </c>
      <c r="H88" s="616">
        <f t="shared" si="76"/>
        <v>12.735293787703389</v>
      </c>
      <c r="I88" s="616">
        <f t="shared" si="76"/>
        <v>13.332674834322454</v>
      </c>
      <c r="J88" s="615">
        <f t="shared" si="76"/>
        <v>12.512377192690803</v>
      </c>
      <c r="K88" s="616">
        <f t="shared" si="76"/>
        <v>12.851173289151511</v>
      </c>
      <c r="L88" s="616">
        <f t="shared" si="76"/>
        <v>17.274645572069605</v>
      </c>
      <c r="M88" s="615">
        <f t="shared" si="76"/>
        <v>19.69164934459172</v>
      </c>
      <c r="N88" s="616">
        <f t="shared" si="76"/>
        <v>21.056010431133764</v>
      </c>
      <c r="O88" s="616">
        <f t="shared" si="76"/>
        <v>20.571486392603504</v>
      </c>
      <c r="P88" s="615">
        <f t="shared" si="76"/>
        <v>19.680669459997066</v>
      </c>
      <c r="Q88" s="616">
        <f t="shared" si="76"/>
        <v>20.140162923502263</v>
      </c>
      <c r="R88" s="616">
        <f t="shared" si="76"/>
        <v>21.369104211868162</v>
      </c>
      <c r="S88" s="615">
        <f t="shared" si="76"/>
        <v>20.430810904826817</v>
      </c>
      <c r="T88" s="616">
        <f t="shared" si="76"/>
        <v>18.476276298064963</v>
      </c>
      <c r="U88" s="616">
        <f t="shared" si="76"/>
        <v>19.439368305733463</v>
      </c>
      <c r="V88" s="615">
        <f t="shared" si="76"/>
        <v>19.24961342394743</v>
      </c>
      <c r="W88" s="616">
        <f t="shared" si="76"/>
        <v>17.767419878428694</v>
      </c>
      <c r="X88" s="616">
        <f t="shared" si="76"/>
        <v>17.550555950455422</v>
      </c>
      <c r="Y88" s="615">
        <f t="shared" si="76"/>
        <v>16.138135191505942</v>
      </c>
      <c r="Z88" s="616">
        <f t="shared" si="76"/>
        <v>15.111955149404492</v>
      </c>
      <c r="AA88" s="616">
        <f t="shared" si="76"/>
        <v>14.472151469113125</v>
      </c>
      <c r="AB88" s="615">
        <f t="shared" si="76"/>
        <v>14.489999432093196</v>
      </c>
      <c r="AC88" s="616">
        <f t="shared" si="76"/>
        <v>15.212424162146535</v>
      </c>
      <c r="AD88" s="616">
        <f t="shared" si="76"/>
        <v>14.26818769322905</v>
      </c>
      <c r="AE88" s="616">
        <f t="shared" ref="AE88" si="77">AE207</f>
        <v>23.469189439776354</v>
      </c>
      <c r="AF88" s="650"/>
      <c r="AG88" s="36" t="s">
        <v>944</v>
      </c>
      <c r="AH88" s="36"/>
      <c r="AI88" s="36"/>
      <c r="AJ88" s="36"/>
    </row>
    <row r="89" spans="2:39" s="41" customFormat="1" ht="9.9499999999999993" customHeight="1" thickBot="1">
      <c r="B89" s="263"/>
      <c r="C89" s="541" t="s">
        <v>942</v>
      </c>
      <c r="D89" s="1203"/>
      <c r="E89" s="537"/>
      <c r="F89" s="769"/>
      <c r="G89" s="617">
        <f t="shared" ref="G89:AD89" si="78">G208</f>
        <v>100.52307213805491</v>
      </c>
      <c r="H89" s="618">
        <f t="shared" si="78"/>
        <v>96.645421782632411</v>
      </c>
      <c r="I89" s="618">
        <f t="shared" si="78"/>
        <v>92.206827104717533</v>
      </c>
      <c r="J89" s="617">
        <f t="shared" si="78"/>
        <v>88.047561881435044</v>
      </c>
      <c r="K89" s="618">
        <f t="shared" si="78"/>
        <v>88.692195311222179</v>
      </c>
      <c r="L89" s="618">
        <f t="shared" si="78"/>
        <v>85.725161387129489</v>
      </c>
      <c r="M89" s="617">
        <f t="shared" si="78"/>
        <v>85.571230189603895</v>
      </c>
      <c r="N89" s="618">
        <f t="shared" si="78"/>
        <v>82.126528085295533</v>
      </c>
      <c r="O89" s="618">
        <f t="shared" si="78"/>
        <v>75.452620413728724</v>
      </c>
      <c r="P89" s="617">
        <f t="shared" si="78"/>
        <v>76.68407559265772</v>
      </c>
      <c r="Q89" s="618">
        <f t="shared" si="78"/>
        <v>77.934565264443805</v>
      </c>
      <c r="R89" s="618">
        <f t="shared" si="78"/>
        <v>65.622104264665694</v>
      </c>
      <c r="S89" s="617">
        <f t="shared" si="78"/>
        <v>60.866585341204384</v>
      </c>
      <c r="T89" s="618">
        <f t="shared" si="78"/>
        <v>58.165048666017078</v>
      </c>
      <c r="U89" s="618">
        <f t="shared" si="78"/>
        <v>55.884482345668886</v>
      </c>
      <c r="V89" s="617">
        <f t="shared" si="78"/>
        <v>53.99548510778812</v>
      </c>
      <c r="W89" s="618">
        <f t="shared" si="78"/>
        <v>53.091387980463189</v>
      </c>
      <c r="X89" s="618">
        <f t="shared" si="78"/>
        <v>48.994269375143091</v>
      </c>
      <c r="Y89" s="617">
        <f t="shared" si="78"/>
        <v>43.637361436860637</v>
      </c>
      <c r="Z89" s="618">
        <f t="shared" si="78"/>
        <v>42.305190823382254</v>
      </c>
      <c r="AA89" s="618">
        <f t="shared" si="78"/>
        <v>39.937449849401943</v>
      </c>
      <c r="AB89" s="617">
        <f t="shared" si="78"/>
        <v>37.49005732505897</v>
      </c>
      <c r="AC89" s="618">
        <f t="shared" si="78"/>
        <v>39.09013407894868</v>
      </c>
      <c r="AD89" s="618">
        <f t="shared" si="78"/>
        <v>39.445692601031467</v>
      </c>
      <c r="AE89" s="618">
        <f t="shared" ref="AE89" si="79">AE208</f>
        <v>38.978687870656145</v>
      </c>
      <c r="AF89" s="651"/>
      <c r="AG89" s="36" t="s">
        <v>944</v>
      </c>
      <c r="AH89" s="36"/>
      <c r="AI89" s="36"/>
      <c r="AJ89" s="36"/>
    </row>
    <row r="90" spans="2:39" s="41" customFormat="1" ht="9.9499999999999993" customHeight="1" thickTop="1" thickBot="1">
      <c r="B90" s="521" t="s">
        <v>704</v>
      </c>
      <c r="C90" s="522"/>
      <c r="D90" s="523"/>
      <c r="E90" s="523"/>
      <c r="F90" s="524"/>
      <c r="G90" s="1116">
        <f t="shared" ref="G90:AF90" si="80">SUM(G20,G68,G80,G84)</f>
        <v>15206.192162222958</v>
      </c>
      <c r="H90" s="1117">
        <f t="shared" si="80"/>
        <v>15634.737121145134</v>
      </c>
      <c r="I90" s="1117">
        <f t="shared" si="80"/>
        <v>16279.960789313463</v>
      </c>
      <c r="J90" s="1116">
        <f t="shared" si="80"/>
        <v>17268.894060250917</v>
      </c>
      <c r="K90" s="1117">
        <f t="shared" si="80"/>
        <v>18189.318710853498</v>
      </c>
      <c r="L90" s="1117">
        <f t="shared" si="80"/>
        <v>18378.075131780883</v>
      </c>
      <c r="M90" s="1116">
        <f t="shared" si="80"/>
        <v>18215.534673737722</v>
      </c>
      <c r="N90" s="1117">
        <f t="shared" si="80"/>
        <v>20391.323150200162</v>
      </c>
      <c r="O90" s="1117">
        <f t="shared" si="80"/>
        <v>18490.934222282245</v>
      </c>
      <c r="P90" s="1116">
        <f t="shared" si="80"/>
        <v>19162.052621778566</v>
      </c>
      <c r="Q90" s="1117">
        <f t="shared" si="80"/>
        <v>19580.789767754766</v>
      </c>
      <c r="R90" s="1117">
        <f t="shared" si="80"/>
        <v>19559.825615885133</v>
      </c>
      <c r="S90" s="1116">
        <f t="shared" si="80"/>
        <v>19165.501657487275</v>
      </c>
      <c r="T90" s="1117">
        <f t="shared" si="80"/>
        <v>20180.92592488011</v>
      </c>
      <c r="U90" s="1117">
        <f t="shared" si="80"/>
        <v>19930.750503871062</v>
      </c>
      <c r="V90" s="1116">
        <f t="shared" si="80"/>
        <v>21221.223342953406</v>
      </c>
      <c r="W90" s="1117">
        <f t="shared" si="80"/>
        <v>20605.649342021825</v>
      </c>
      <c r="X90" s="1117">
        <f t="shared" si="80"/>
        <v>21348.237527959584</v>
      </c>
      <c r="Y90" s="1116">
        <f t="shared" si="80"/>
        <v>19805.265089612858</v>
      </c>
      <c r="Z90" s="1117">
        <f t="shared" si="80"/>
        <v>19958.116796810948</v>
      </c>
      <c r="AA90" s="1117">
        <f t="shared" si="80"/>
        <v>19633.977398840856</v>
      </c>
      <c r="AB90" s="1116">
        <f t="shared" si="80"/>
        <v>18104.517916089684</v>
      </c>
      <c r="AC90" s="1117">
        <f t="shared" si="80"/>
        <v>22610.902501271179</v>
      </c>
      <c r="AD90" s="1117">
        <f t="shared" si="80"/>
        <v>22336.432613881039</v>
      </c>
      <c r="AE90" s="1117">
        <f t="shared" si="80"/>
        <v>21002.934896370673</v>
      </c>
      <c r="AF90" s="1118">
        <f t="shared" si="80"/>
        <v>0</v>
      </c>
      <c r="AG90" s="36"/>
      <c r="AH90" s="36"/>
      <c r="AI90" s="36"/>
      <c r="AJ90" s="36"/>
    </row>
    <row r="91" spans="2:39" s="41" customFormat="1" ht="9.9499999999999993" customHeight="1" thickBot="1">
      <c r="B91" s="73"/>
      <c r="C91" s="73"/>
      <c r="D91" s="279"/>
      <c r="G91" s="487"/>
      <c r="H91" s="487"/>
      <c r="I91" s="487"/>
      <c r="J91" s="487"/>
      <c r="K91" s="487"/>
      <c r="L91" s="487"/>
      <c r="M91" s="487"/>
      <c r="N91" s="487"/>
      <c r="O91" s="487"/>
      <c r="P91" s="487"/>
      <c r="Q91" s="487"/>
      <c r="R91" s="487"/>
      <c r="S91" s="487"/>
      <c r="T91" s="487"/>
      <c r="U91" s="487"/>
      <c r="V91" s="487"/>
      <c r="W91" s="487"/>
      <c r="X91" s="487"/>
      <c r="Y91" s="487"/>
      <c r="Z91" s="487"/>
      <c r="AA91" s="487"/>
      <c r="AB91" s="487"/>
      <c r="AC91" s="487"/>
      <c r="AD91" s="487"/>
      <c r="AE91" s="487"/>
      <c r="AF91" s="487"/>
      <c r="AG91" s="36"/>
      <c r="AH91" s="36"/>
      <c r="AI91" s="36"/>
      <c r="AJ91" s="36"/>
    </row>
    <row r="92" spans="2:39" s="41" customFormat="1" ht="9.9499999999999993" customHeight="1" thickBot="1">
      <c r="B92" s="129" t="s">
        <v>798</v>
      </c>
      <c r="C92" s="136"/>
      <c r="D92" s="134"/>
      <c r="E92" s="134"/>
      <c r="F92" s="135"/>
      <c r="G92" s="493">
        <v>33147</v>
      </c>
      <c r="H92" s="493">
        <v>33512</v>
      </c>
      <c r="I92" s="493">
        <v>33878</v>
      </c>
      <c r="J92" s="493">
        <v>34243</v>
      </c>
      <c r="K92" s="493">
        <v>34608</v>
      </c>
      <c r="L92" s="493">
        <v>34973</v>
      </c>
      <c r="M92" s="493">
        <v>35339</v>
      </c>
      <c r="N92" s="493">
        <v>35704</v>
      </c>
      <c r="O92" s="493">
        <v>36069</v>
      </c>
      <c r="P92" s="493">
        <v>36434</v>
      </c>
      <c r="Q92" s="493">
        <v>36800</v>
      </c>
      <c r="R92" s="493">
        <v>37165</v>
      </c>
      <c r="S92" s="493">
        <v>37530</v>
      </c>
      <c r="T92" s="493">
        <v>37895</v>
      </c>
      <c r="U92" s="493">
        <v>38261</v>
      </c>
      <c r="V92" s="493">
        <v>38626</v>
      </c>
      <c r="W92" s="493">
        <v>38991</v>
      </c>
      <c r="X92" s="493">
        <v>39356</v>
      </c>
      <c r="Y92" s="493">
        <v>39722</v>
      </c>
      <c r="Z92" s="493">
        <v>40087</v>
      </c>
      <c r="AA92" s="493">
        <v>40452</v>
      </c>
      <c r="AB92" s="493">
        <v>40817</v>
      </c>
      <c r="AC92" s="493">
        <v>41183</v>
      </c>
      <c r="AD92" s="493">
        <v>41548</v>
      </c>
      <c r="AE92" s="493">
        <v>41913</v>
      </c>
      <c r="AF92" s="493">
        <v>42278</v>
      </c>
      <c r="AG92" s="36"/>
      <c r="AH92" s="36"/>
      <c r="AI92" s="36"/>
      <c r="AJ92" s="36"/>
    </row>
    <row r="93" spans="2:39" s="41" customFormat="1" ht="9.9499999999999993" customHeight="1">
      <c r="D93" s="73"/>
      <c r="E93" s="73"/>
      <c r="F93" s="279"/>
      <c r="G93" s="487"/>
      <c r="H93" s="487"/>
      <c r="I93" s="487"/>
      <c r="J93" s="487"/>
      <c r="K93" s="487"/>
      <c r="L93" s="487"/>
      <c r="M93" s="487"/>
      <c r="N93" s="487"/>
      <c r="O93" s="487"/>
      <c r="P93" s="487"/>
      <c r="Q93" s="487"/>
      <c r="R93" s="487"/>
      <c r="S93" s="487"/>
      <c r="T93" s="487"/>
      <c r="U93" s="487"/>
      <c r="V93" s="487"/>
      <c r="W93" s="487"/>
      <c r="X93" s="487"/>
      <c r="Y93" s="487"/>
      <c r="Z93" s="487"/>
      <c r="AA93" s="487"/>
      <c r="AB93" s="487"/>
      <c r="AC93" s="487"/>
      <c r="AD93" s="487"/>
      <c r="AE93" s="487"/>
      <c r="AF93" s="487"/>
      <c r="AG93" s="36"/>
      <c r="AH93" s="36"/>
      <c r="AI93" s="36"/>
      <c r="AJ93" s="36"/>
    </row>
    <row r="94" spans="2:39" ht="15.75" customHeight="1">
      <c r="B94" s="489" t="s">
        <v>1186</v>
      </c>
      <c r="O94" s="777" t="s">
        <v>1189</v>
      </c>
      <c r="AB94" s="1183" t="s">
        <v>1227</v>
      </c>
      <c r="AE94" s="1183" t="s">
        <v>1214</v>
      </c>
      <c r="AF94" s="488"/>
      <c r="AG94" s="488"/>
    </row>
    <row r="95" spans="2:39" s="41" customFormat="1" ht="9.9499999999999993" customHeight="1">
      <c r="B95" s="479"/>
      <c r="C95" s="480"/>
      <c r="D95" s="481"/>
      <c r="E95" s="480"/>
      <c r="F95" s="773"/>
      <c r="G95" s="494">
        <v>33147</v>
      </c>
      <c r="H95" s="494">
        <v>33512</v>
      </c>
      <c r="I95" s="494">
        <v>33878</v>
      </c>
      <c r="J95" s="494">
        <v>34243</v>
      </c>
      <c r="K95" s="494">
        <v>34608</v>
      </c>
      <c r="L95" s="494">
        <v>34973</v>
      </c>
      <c r="M95" s="494">
        <v>35339</v>
      </c>
      <c r="N95" s="494">
        <v>35704</v>
      </c>
      <c r="O95" s="494">
        <v>36069</v>
      </c>
      <c r="P95" s="494">
        <v>36434</v>
      </c>
      <c r="Q95" s="494">
        <v>36800</v>
      </c>
      <c r="R95" s="494">
        <v>37165</v>
      </c>
      <c r="S95" s="494">
        <v>37530</v>
      </c>
      <c r="T95" s="494">
        <v>37895</v>
      </c>
      <c r="U95" s="494">
        <v>38261</v>
      </c>
      <c r="V95" s="494">
        <v>38626</v>
      </c>
      <c r="W95" s="494">
        <v>38991</v>
      </c>
      <c r="X95" s="494">
        <v>39356</v>
      </c>
      <c r="Y95" s="494">
        <v>39722</v>
      </c>
      <c r="Z95" s="494">
        <v>40087</v>
      </c>
      <c r="AA95" s="494">
        <v>40452</v>
      </c>
      <c r="AB95" s="494">
        <v>40817</v>
      </c>
      <c r="AC95" s="494">
        <v>41183</v>
      </c>
      <c r="AD95" s="494">
        <v>41548</v>
      </c>
      <c r="AE95" s="494">
        <v>41913</v>
      </c>
      <c r="AF95" s="494">
        <v>42278</v>
      </c>
      <c r="AG95" s="987" t="s">
        <v>1066</v>
      </c>
      <c r="AH95" s="837"/>
      <c r="AI95" s="837"/>
      <c r="AJ95" s="837"/>
      <c r="AK95" s="781"/>
      <c r="AL95" s="781"/>
      <c r="AM95" s="838"/>
    </row>
    <row r="96" spans="2:39" s="41" customFormat="1" ht="9.9499999999999993" customHeight="1">
      <c r="B96" s="482"/>
      <c r="C96" s="483" t="s">
        <v>898</v>
      </c>
      <c r="D96" s="484"/>
      <c r="E96" s="483"/>
      <c r="F96" s="772"/>
      <c r="G96" s="495">
        <v>33147</v>
      </c>
      <c r="H96" s="495">
        <v>33512</v>
      </c>
      <c r="I96" s="495">
        <v>33878</v>
      </c>
      <c r="J96" s="495">
        <v>34243</v>
      </c>
      <c r="K96" s="495">
        <v>34608</v>
      </c>
      <c r="L96" s="495">
        <v>34973</v>
      </c>
      <c r="M96" s="495">
        <v>35339</v>
      </c>
      <c r="N96" s="495">
        <v>35704</v>
      </c>
      <c r="O96" s="495">
        <v>36069</v>
      </c>
      <c r="P96" s="495">
        <v>36434</v>
      </c>
      <c r="Q96" s="495">
        <v>36800</v>
      </c>
      <c r="R96" s="495">
        <v>37165</v>
      </c>
      <c r="S96" s="495">
        <v>37530</v>
      </c>
      <c r="T96" s="495">
        <v>37895</v>
      </c>
      <c r="U96" s="495">
        <v>38261</v>
      </c>
      <c r="V96" s="495">
        <v>38626</v>
      </c>
      <c r="W96" s="495">
        <v>38991</v>
      </c>
      <c r="X96" s="495">
        <v>39356</v>
      </c>
      <c r="Y96" s="495">
        <v>39722</v>
      </c>
      <c r="Z96" s="495">
        <v>40087</v>
      </c>
      <c r="AA96" s="495">
        <v>40452</v>
      </c>
      <c r="AB96" s="495">
        <v>40817</v>
      </c>
      <c r="AC96" s="495">
        <v>41183</v>
      </c>
      <c r="AD96" s="495">
        <v>41548</v>
      </c>
      <c r="AE96" s="495">
        <v>41913</v>
      </c>
      <c r="AF96" s="495">
        <v>42278</v>
      </c>
      <c r="AG96" s="988" t="s">
        <v>1067</v>
      </c>
      <c r="AH96" s="839"/>
      <c r="AI96" s="839"/>
      <c r="AJ96" s="839"/>
      <c r="AK96" s="840"/>
      <c r="AL96" s="840"/>
      <c r="AM96" s="841"/>
    </row>
    <row r="97" spans="2:39" s="41" customFormat="1" ht="12">
      <c r="B97" s="195"/>
      <c r="C97" s="97" t="s">
        <v>648</v>
      </c>
      <c r="D97" s="196"/>
      <c r="E97" s="410"/>
      <c r="F97" s="197"/>
      <c r="G97" s="337"/>
      <c r="H97" s="337"/>
      <c r="I97" s="337"/>
      <c r="J97" s="337"/>
      <c r="K97" s="337"/>
      <c r="L97" s="337"/>
      <c r="M97" s="337"/>
      <c r="N97" s="337"/>
      <c r="O97" s="337"/>
      <c r="P97" s="337"/>
      <c r="Q97" s="337"/>
      <c r="R97" s="337"/>
      <c r="S97" s="337"/>
      <c r="T97" s="337"/>
      <c r="U97" s="337"/>
      <c r="V97" s="337"/>
      <c r="W97" s="337"/>
      <c r="X97" s="337"/>
      <c r="Y97" s="337"/>
      <c r="Z97" s="337"/>
      <c r="AA97" s="337"/>
      <c r="AB97" s="337"/>
      <c r="AC97" s="337"/>
      <c r="AD97" s="337"/>
      <c r="AE97" s="337"/>
      <c r="AF97" s="337"/>
      <c r="AG97" s="842"/>
      <c r="AH97" s="843"/>
      <c r="AI97" s="843"/>
      <c r="AJ97" s="843"/>
      <c r="AK97" s="843"/>
      <c r="AL97" s="843"/>
      <c r="AM97" s="844"/>
    </row>
    <row r="98" spans="2:39" s="41" customFormat="1" ht="12">
      <c r="B98" s="195"/>
      <c r="C98" s="101"/>
      <c r="D98" s="198" t="s">
        <v>649</v>
      </c>
      <c r="E98" s="412"/>
      <c r="F98" s="199"/>
      <c r="G98" s="313">
        <f>G221</f>
        <v>7.5021552590417984E-4</v>
      </c>
      <c r="H98" s="313">
        <f t="shared" ref="H98:R98" si="81">H221</f>
        <v>5.220580818770422E-4</v>
      </c>
      <c r="I98" s="313">
        <f t="shared" si="81"/>
        <v>6.2048325195394351E-4</v>
      </c>
      <c r="J98" s="313">
        <f t="shared" si="81"/>
        <v>6.4512826864891715E-4</v>
      </c>
      <c r="K98" s="313">
        <f t="shared" si="81"/>
        <v>8.7819509608700957E-4</v>
      </c>
      <c r="L98" s="313">
        <f t="shared" si="81"/>
        <v>8.5148334651729163E-4</v>
      </c>
      <c r="M98" s="313">
        <f t="shared" si="81"/>
        <v>1.0180608624572674E-3</v>
      </c>
      <c r="N98" s="313">
        <f t="shared" si="81"/>
        <v>1.1173558949565644E-3</v>
      </c>
      <c r="O98" s="313">
        <f t="shared" si="81"/>
        <v>9.8465653051190913E-4</v>
      </c>
      <c r="P98" s="313">
        <f t="shared" si="81"/>
        <v>8.7453813518029795E-4</v>
      </c>
      <c r="Q98" s="313">
        <f t="shared" si="81"/>
        <v>1.0367235530985535E-3</v>
      </c>
      <c r="R98" s="313">
        <f t="shared" si="81"/>
        <v>1.8147899844060983E-3</v>
      </c>
      <c r="S98" s="313">
        <f t="shared" ref="S98:AE98" si="82">S221</f>
        <v>1.7546095985190666E-3</v>
      </c>
      <c r="T98" s="313">
        <f t="shared" si="82"/>
        <v>2.2536683783549224E-3</v>
      </c>
      <c r="U98" s="313">
        <f t="shared" si="82"/>
        <v>2.1573212931991887E-3</v>
      </c>
      <c r="V98" s="313">
        <f t="shared" si="82"/>
        <v>1.9811008594135954E-3</v>
      </c>
      <c r="W98" s="313">
        <f t="shared" si="82"/>
        <v>2.1919077108523283E-3</v>
      </c>
      <c r="X98" s="313">
        <f t="shared" si="82"/>
        <v>1.8493294153555206E-3</v>
      </c>
      <c r="Y98" s="313">
        <f t="shared" si="82"/>
        <v>1.9071680653833291E-3</v>
      </c>
      <c r="Z98" s="313">
        <f t="shared" si="82"/>
        <v>2.1530718059489212E-3</v>
      </c>
      <c r="AA98" s="313">
        <f t="shared" si="82"/>
        <v>2.0270921854612226E-3</v>
      </c>
      <c r="AB98" s="313">
        <f t="shared" si="82"/>
        <v>3.5752567242595398E-4</v>
      </c>
      <c r="AC98" s="313">
        <f t="shared" si="82"/>
        <v>0</v>
      </c>
      <c r="AD98" s="313">
        <f t="shared" si="82"/>
        <v>0</v>
      </c>
      <c r="AE98" s="313">
        <f t="shared" si="82"/>
        <v>0</v>
      </c>
      <c r="AF98" s="313"/>
      <c r="AG98" s="941" t="s">
        <v>948</v>
      </c>
      <c r="AH98" s="845"/>
      <c r="AI98" s="845"/>
      <c r="AJ98" s="845"/>
      <c r="AK98" s="845"/>
      <c r="AL98" s="845"/>
      <c r="AM98" s="846"/>
    </row>
    <row r="99" spans="2:39" s="41" customFormat="1" ht="12">
      <c r="B99" s="195"/>
      <c r="C99" s="101"/>
      <c r="D99" s="201" t="s">
        <v>650</v>
      </c>
      <c r="E99" s="412"/>
      <c r="F99" s="199"/>
      <c r="G99" s="1046" t="s">
        <v>1585</v>
      </c>
      <c r="H99" s="313"/>
      <c r="I99" s="313"/>
      <c r="J99" s="313"/>
      <c r="K99" s="313"/>
      <c r="L99" s="313"/>
      <c r="M99" s="313"/>
      <c r="N99" s="313"/>
      <c r="O99" s="313"/>
      <c r="P99" s="313"/>
      <c r="Q99" s="313"/>
      <c r="R99" s="313"/>
      <c r="S99" s="313"/>
      <c r="T99" s="313"/>
      <c r="U99" s="313"/>
      <c r="V99" s="313"/>
      <c r="W99" s="313"/>
      <c r="X99" s="313"/>
      <c r="Y99" s="313"/>
      <c r="Z99" s="313"/>
      <c r="AA99" s="313"/>
      <c r="AB99" s="313"/>
      <c r="AC99" s="313"/>
      <c r="AD99" s="313"/>
      <c r="AE99" s="313"/>
      <c r="AF99" s="313"/>
      <c r="AG99" s="941" t="s">
        <v>947</v>
      </c>
      <c r="AH99" s="845"/>
      <c r="AI99" s="845"/>
      <c r="AJ99" s="845"/>
      <c r="AK99" s="845"/>
      <c r="AL99" s="845"/>
      <c r="AM99" s="846"/>
    </row>
    <row r="100" spans="2:39" s="41" customFormat="1" ht="13.5" customHeight="1">
      <c r="B100" s="195"/>
      <c r="C100" s="101"/>
      <c r="D100" s="202" t="s">
        <v>651</v>
      </c>
      <c r="E100" s="412"/>
      <c r="F100" s="199"/>
      <c r="G100" s="313">
        <f>G227</f>
        <v>1.0058016772242538E-2</v>
      </c>
      <c r="H100" s="313">
        <f t="shared" ref="H100:R100" si="83">H227</f>
        <v>9.7048980833586863E-3</v>
      </c>
      <c r="I100" s="313">
        <f t="shared" si="83"/>
        <v>9.735624473227034E-3</v>
      </c>
      <c r="J100" s="313">
        <f t="shared" si="83"/>
        <v>9.5367774088166747E-3</v>
      </c>
      <c r="K100" s="313">
        <f t="shared" si="83"/>
        <v>9.1845529215081566E-3</v>
      </c>
      <c r="L100" s="313">
        <f t="shared" si="83"/>
        <v>9.1269821660646261E-3</v>
      </c>
      <c r="M100" s="313">
        <f t="shared" si="83"/>
        <v>9.1112376560785573E-3</v>
      </c>
      <c r="N100" s="313">
        <f t="shared" si="83"/>
        <v>8.8984337125588425E-3</v>
      </c>
      <c r="O100" s="313">
        <f t="shared" si="83"/>
        <v>8.8494792863836463E-3</v>
      </c>
      <c r="P100" s="313">
        <f t="shared" si="83"/>
        <v>8.5087563225986831E-3</v>
      </c>
      <c r="Q100" s="313">
        <f t="shared" si="83"/>
        <v>8.35803418572207E-3</v>
      </c>
      <c r="R100" s="313">
        <f t="shared" si="83"/>
        <v>8.2970667533744137E-3</v>
      </c>
      <c r="S100" s="313">
        <f t="shared" ref="S100:AE100" si="84">S227</f>
        <v>7.9750549794091862E-3</v>
      </c>
      <c r="T100" s="313">
        <f t="shared" si="84"/>
        <v>7.6326763973901934E-3</v>
      </c>
      <c r="U100" s="313">
        <f t="shared" si="84"/>
        <v>7.4675043001248814E-3</v>
      </c>
      <c r="V100" s="313">
        <f t="shared" si="84"/>
        <v>7.1949030559686758E-3</v>
      </c>
      <c r="W100" s="313">
        <f t="shared" si="84"/>
        <v>7.2750546881353529E-3</v>
      </c>
      <c r="X100" s="313">
        <f t="shared" si="84"/>
        <v>7.6253497344104318E-3</v>
      </c>
      <c r="Y100" s="313">
        <f t="shared" si="84"/>
        <v>8.427897970727705E-3</v>
      </c>
      <c r="Z100" s="313">
        <f t="shared" si="84"/>
        <v>9.1250888680302327E-3</v>
      </c>
      <c r="AA100" s="313">
        <f t="shared" si="84"/>
        <v>9.1558792048386343E-3</v>
      </c>
      <c r="AB100" s="313">
        <f t="shared" si="84"/>
        <v>7.3336119196773797E-3</v>
      </c>
      <c r="AC100" s="313">
        <f t="shared" si="84"/>
        <v>8.5361278916296687E-3</v>
      </c>
      <c r="AD100" s="313">
        <f t="shared" si="84"/>
        <v>8.5289249508022167E-3</v>
      </c>
      <c r="AE100" s="313">
        <f t="shared" si="84"/>
        <v>8.1422430822727463E-3</v>
      </c>
      <c r="AF100" s="313"/>
      <c r="AG100" s="941" t="s">
        <v>1022</v>
      </c>
      <c r="AH100" s="845"/>
      <c r="AI100" s="845"/>
      <c r="AJ100" s="845"/>
      <c r="AK100" s="845"/>
      <c r="AL100" s="845"/>
      <c r="AM100" s="846"/>
    </row>
    <row r="101" spans="2:39" s="41" customFormat="1" ht="12">
      <c r="B101" s="195"/>
      <c r="C101" s="101"/>
      <c r="D101" s="202" t="s">
        <v>652</v>
      </c>
      <c r="E101" s="412"/>
      <c r="F101" s="199"/>
      <c r="G101" s="1046" t="s">
        <v>1586</v>
      </c>
      <c r="H101" s="1046"/>
      <c r="I101" s="1046"/>
      <c r="J101" s="1046"/>
      <c r="K101" s="1046"/>
      <c r="L101" s="1046"/>
      <c r="M101" s="1046"/>
      <c r="N101" s="1046"/>
      <c r="O101" s="1046"/>
      <c r="P101" s="1046"/>
      <c r="Q101" s="1046"/>
      <c r="R101" s="1046"/>
      <c r="S101" s="1046"/>
      <c r="T101" s="1046"/>
      <c r="U101" s="1046"/>
      <c r="V101" s="1046"/>
      <c r="W101" s="1046"/>
      <c r="X101" s="1046"/>
      <c r="Y101" s="1046"/>
      <c r="Z101" s="1046"/>
      <c r="AA101" s="1046"/>
      <c r="AB101" s="1046"/>
      <c r="AC101" s="1046"/>
      <c r="AD101" s="1046"/>
      <c r="AE101" s="1046"/>
      <c r="AF101" s="1042"/>
      <c r="AG101" s="1043" t="s">
        <v>926</v>
      </c>
      <c r="AH101" s="1044"/>
      <c r="AI101" s="1044"/>
      <c r="AJ101" s="1044"/>
      <c r="AK101" s="1044"/>
      <c r="AL101" s="1044"/>
      <c r="AM101" s="1045"/>
    </row>
    <row r="102" spans="2:39" s="41" customFormat="1" ht="12">
      <c r="B102" s="195"/>
      <c r="C102" s="101"/>
      <c r="D102" s="202" t="s">
        <v>653</v>
      </c>
      <c r="E102" s="413"/>
      <c r="F102" s="203"/>
      <c r="G102" s="313">
        <f>G231</f>
        <v>2.7894002789400278E-3</v>
      </c>
      <c r="H102" s="313">
        <f t="shared" ref="H102:AE102" si="85">H231</f>
        <v>2.7894002789400278E-3</v>
      </c>
      <c r="I102" s="313">
        <f t="shared" si="85"/>
        <v>2.7894002789400278E-3</v>
      </c>
      <c r="J102" s="313">
        <f t="shared" si="85"/>
        <v>2.7894002789400278E-3</v>
      </c>
      <c r="K102" s="313">
        <f t="shared" si="85"/>
        <v>2.7894002789400278E-3</v>
      </c>
      <c r="L102" s="313">
        <f t="shared" si="85"/>
        <v>2.7894002789400278E-3</v>
      </c>
      <c r="M102" s="313">
        <f t="shared" si="85"/>
        <v>2.7894002789400278E-3</v>
      </c>
      <c r="N102" s="313">
        <f t="shared" si="85"/>
        <v>2.7894002789400278E-3</v>
      </c>
      <c r="O102" s="313">
        <f t="shared" si="85"/>
        <v>2.7894002789400278E-3</v>
      </c>
      <c r="P102" s="313">
        <f t="shared" si="85"/>
        <v>2.7894002789400278E-3</v>
      </c>
      <c r="Q102" s="313">
        <f t="shared" si="85"/>
        <v>2.7894002789400278E-3</v>
      </c>
      <c r="R102" s="313">
        <f t="shared" si="85"/>
        <v>2.7894002789400278E-3</v>
      </c>
      <c r="S102" s="313">
        <f t="shared" si="85"/>
        <v>2.7894002789400278E-3</v>
      </c>
      <c r="T102" s="313">
        <f t="shared" si="85"/>
        <v>2.6791694574681848E-3</v>
      </c>
      <c r="U102" s="313">
        <f t="shared" si="85"/>
        <v>2.644336712208021E-3</v>
      </c>
      <c r="V102" s="313">
        <f t="shared" si="85"/>
        <v>2.5773195876288659E-3</v>
      </c>
      <c r="W102" s="313">
        <f t="shared" si="85"/>
        <v>3.1328320802005011E-3</v>
      </c>
      <c r="X102" s="313">
        <f t="shared" si="85"/>
        <v>3.3112582781456949E-3</v>
      </c>
      <c r="Y102" s="313">
        <f t="shared" si="85"/>
        <v>3.6585365853658539E-3</v>
      </c>
      <c r="Z102" s="313">
        <f t="shared" si="85"/>
        <v>3.3984706881903144E-3</v>
      </c>
      <c r="AA102" s="313">
        <f t="shared" si="85"/>
        <v>3.259452411994785E-3</v>
      </c>
      <c r="AB102" s="313">
        <f t="shared" si="85"/>
        <v>2.8011204481792717E-3</v>
      </c>
      <c r="AC102" s="313">
        <f t="shared" si="85"/>
        <v>2.9850746268656717E-3</v>
      </c>
      <c r="AD102" s="313">
        <f t="shared" si="85"/>
        <v>3.0133448127421438E-3</v>
      </c>
      <c r="AE102" s="313">
        <f t="shared" si="85"/>
        <v>3.0518819938962359E-3</v>
      </c>
      <c r="AF102" s="313"/>
      <c r="AG102" s="941" t="s">
        <v>1608</v>
      </c>
      <c r="AH102" s="845"/>
      <c r="AI102" s="845"/>
      <c r="AJ102" s="845"/>
      <c r="AK102" s="845"/>
      <c r="AL102" s="845"/>
      <c r="AM102" s="846"/>
    </row>
    <row r="103" spans="2:39" s="41" customFormat="1" ht="12">
      <c r="B103" s="195"/>
      <c r="C103" s="101"/>
      <c r="D103" s="204" t="s">
        <v>654</v>
      </c>
      <c r="E103" s="204"/>
      <c r="F103" s="393"/>
      <c r="G103" s="329">
        <f>G234</f>
        <v>1.8962804561731963E-2</v>
      </c>
      <c r="H103" s="329">
        <f t="shared" ref="H103:R103" si="86">H234</f>
        <v>1.8937671892484929E-2</v>
      </c>
      <c r="I103" s="329">
        <f t="shared" si="86"/>
        <v>1.8930474564496595E-2</v>
      </c>
      <c r="J103" s="329">
        <f t="shared" si="86"/>
        <v>1.9017892256670159E-2</v>
      </c>
      <c r="K103" s="329">
        <f t="shared" si="86"/>
        <v>1.9250713565273681E-2</v>
      </c>
      <c r="L103" s="329">
        <f t="shared" si="86"/>
        <v>1.9015854945845369E-2</v>
      </c>
      <c r="M103" s="329">
        <f t="shared" si="86"/>
        <v>1.8904167313879953E-2</v>
      </c>
      <c r="N103" s="329">
        <f t="shared" si="86"/>
        <v>1.8811577486167439E-2</v>
      </c>
      <c r="O103" s="329">
        <f t="shared" si="86"/>
        <v>1.8854011836758076E-2</v>
      </c>
      <c r="P103" s="329">
        <f t="shared" si="86"/>
        <v>1.9231296121097446E-2</v>
      </c>
      <c r="Q103" s="329">
        <f t="shared" si="86"/>
        <v>1.9204373121391415E-2</v>
      </c>
      <c r="R103" s="329">
        <f t="shared" si="86"/>
        <v>1.8043541332362356E-2</v>
      </c>
      <c r="S103" s="329">
        <f t="shared" ref="S103:AD103" si="87">S234</f>
        <v>1.787025574046839E-2</v>
      </c>
      <c r="T103" s="329">
        <f t="shared" si="87"/>
        <v>1.7757926794201614E-2</v>
      </c>
      <c r="U103" s="329">
        <f t="shared" si="87"/>
        <v>1.7477786290766316E-2</v>
      </c>
      <c r="V103" s="329">
        <f t="shared" si="87"/>
        <v>1.7462258368698826E-2</v>
      </c>
      <c r="W103" s="329">
        <f t="shared" si="87"/>
        <v>1.7548146040388041E-2</v>
      </c>
      <c r="X103" s="329">
        <f t="shared" si="87"/>
        <v>1.6952090215286479E-2</v>
      </c>
      <c r="Y103" s="329">
        <f t="shared" si="87"/>
        <v>1.6685797160549735E-2</v>
      </c>
      <c r="Z103" s="329">
        <f t="shared" si="87"/>
        <v>1.7552166174494656E-2</v>
      </c>
      <c r="AA103" s="329">
        <f t="shared" si="87"/>
        <v>1.7045830728444733E-2</v>
      </c>
      <c r="AB103" s="329">
        <f t="shared" si="87"/>
        <v>1.6578516264443066E-2</v>
      </c>
      <c r="AC103" s="329">
        <f t="shared" si="87"/>
        <v>1.7922095080040633E-2</v>
      </c>
      <c r="AD103" s="329">
        <f t="shared" si="87"/>
        <v>1.8072594634945382E-2</v>
      </c>
      <c r="AE103" s="329">
        <f>AE234</f>
        <v>1.8466208491776121E-2</v>
      </c>
      <c r="AF103" s="329"/>
      <c r="AG103" s="942" t="s">
        <v>1082</v>
      </c>
      <c r="AH103" s="847"/>
      <c r="AI103" s="847"/>
      <c r="AJ103" s="847"/>
      <c r="AK103" s="847"/>
      <c r="AL103" s="847"/>
      <c r="AM103" s="848"/>
    </row>
    <row r="104" spans="2:39" s="41" customFormat="1" ht="6" customHeight="1">
      <c r="F104" s="73"/>
      <c r="AG104" s="58"/>
      <c r="AH104" s="73"/>
      <c r="AI104" s="73"/>
      <c r="AJ104" s="73"/>
      <c r="AK104" s="73"/>
      <c r="AL104" s="73"/>
      <c r="AM104" s="73"/>
    </row>
    <row r="105" spans="2:39" s="41" customFormat="1" ht="12">
      <c r="B105" s="195"/>
      <c r="C105" s="218" t="s">
        <v>686</v>
      </c>
      <c r="D105" s="219"/>
      <c r="E105" s="429"/>
      <c r="F105" s="220"/>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943"/>
      <c r="AH105" s="849"/>
      <c r="AI105" s="849"/>
      <c r="AJ105" s="849"/>
      <c r="AK105" s="849"/>
      <c r="AL105" s="849"/>
      <c r="AM105" s="850"/>
    </row>
    <row r="106" spans="2:39" s="41" customFormat="1" ht="12">
      <c r="B106" s="195"/>
      <c r="C106" s="222"/>
      <c r="D106" s="218" t="s">
        <v>829</v>
      </c>
      <c r="E106" s="429"/>
      <c r="F106" s="220"/>
      <c r="G106" s="311"/>
      <c r="H106" s="311"/>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943"/>
      <c r="AH106" s="849"/>
      <c r="AI106" s="849"/>
      <c r="AJ106" s="849"/>
      <c r="AK106" s="849"/>
      <c r="AL106" s="849"/>
      <c r="AM106" s="850"/>
    </row>
    <row r="107" spans="2:39" s="41" customFormat="1" ht="12">
      <c r="B107" s="195"/>
      <c r="C107" s="222"/>
      <c r="D107" s="223"/>
      <c r="E107" s="431" t="s">
        <v>687</v>
      </c>
      <c r="F107" s="398"/>
      <c r="G107" s="312"/>
      <c r="H107" s="312"/>
      <c r="I107" s="312"/>
      <c r="J107" s="312"/>
      <c r="K107" s="312"/>
      <c r="L107" s="312"/>
      <c r="M107" s="312"/>
      <c r="N107" s="312"/>
      <c r="O107" s="312"/>
      <c r="P107" s="312"/>
      <c r="Q107" s="312"/>
      <c r="R107" s="312"/>
      <c r="S107" s="312"/>
      <c r="T107" s="312"/>
      <c r="U107" s="312"/>
      <c r="V107" s="312"/>
      <c r="W107" s="312"/>
      <c r="X107" s="312"/>
      <c r="Y107" s="312"/>
      <c r="Z107" s="312"/>
      <c r="AA107" s="312"/>
      <c r="AB107" s="312"/>
      <c r="AC107" s="312"/>
      <c r="AD107" s="312"/>
      <c r="AE107" s="312"/>
      <c r="AF107" s="312"/>
      <c r="AG107" s="944"/>
      <c r="AH107" s="851"/>
      <c r="AI107" s="851"/>
      <c r="AJ107" s="851"/>
      <c r="AK107" s="851"/>
      <c r="AL107" s="851"/>
      <c r="AM107" s="852"/>
    </row>
    <row r="108" spans="2:39" s="41" customFormat="1" ht="12">
      <c r="B108" s="195"/>
      <c r="C108" s="224"/>
      <c r="D108" s="223"/>
      <c r="E108" s="421" t="s">
        <v>830</v>
      </c>
      <c r="F108" s="199"/>
      <c r="G108" s="313"/>
      <c r="H108" s="313"/>
      <c r="I108" s="313"/>
      <c r="J108" s="313"/>
      <c r="K108" s="313"/>
      <c r="L108" s="313"/>
      <c r="M108" s="313"/>
      <c r="N108" s="313"/>
      <c r="O108" s="313"/>
      <c r="P108" s="313"/>
      <c r="Q108" s="313"/>
      <c r="R108" s="313"/>
      <c r="S108" s="313"/>
      <c r="T108" s="313"/>
      <c r="U108" s="313"/>
      <c r="V108" s="313"/>
      <c r="W108" s="313"/>
      <c r="X108" s="313"/>
      <c r="Y108" s="313"/>
      <c r="Z108" s="313"/>
      <c r="AA108" s="313"/>
      <c r="AB108" s="313"/>
      <c r="AC108" s="313"/>
      <c r="AD108" s="313"/>
      <c r="AE108" s="313"/>
      <c r="AF108" s="313"/>
      <c r="AG108" s="941"/>
      <c r="AH108" s="845"/>
      <c r="AI108" s="845"/>
      <c r="AJ108" s="845"/>
      <c r="AK108" s="845"/>
      <c r="AL108" s="845"/>
      <c r="AM108" s="846"/>
    </row>
    <row r="109" spans="2:39" s="41" customFormat="1" ht="14.25">
      <c r="B109" s="195"/>
      <c r="C109" s="224"/>
      <c r="D109" s="223"/>
      <c r="E109" s="421" t="s">
        <v>831</v>
      </c>
      <c r="F109" s="199"/>
      <c r="G109" s="774"/>
      <c r="H109" s="775"/>
      <c r="I109" s="775"/>
      <c r="J109" s="775"/>
      <c r="K109" s="775"/>
      <c r="L109" s="775"/>
      <c r="M109" s="775"/>
      <c r="N109" s="775"/>
      <c r="O109" s="775"/>
      <c r="P109" s="775"/>
      <c r="Q109" s="775"/>
      <c r="R109" s="775"/>
      <c r="S109" s="775"/>
      <c r="T109" s="775"/>
      <c r="U109" s="775"/>
      <c r="V109" s="775"/>
      <c r="W109" s="775"/>
      <c r="X109" s="775"/>
      <c r="Y109" s="775"/>
      <c r="Z109" s="775"/>
      <c r="AA109" s="775"/>
      <c r="AB109" s="775"/>
      <c r="AC109" s="775"/>
      <c r="AD109" s="775"/>
      <c r="AE109" s="775"/>
      <c r="AF109" s="775"/>
      <c r="AG109" s="945"/>
      <c r="AH109" s="853"/>
      <c r="AI109" s="853"/>
      <c r="AJ109" s="853"/>
      <c r="AK109" s="853"/>
      <c r="AL109" s="853"/>
      <c r="AM109" s="854"/>
    </row>
    <row r="110" spans="2:39" s="41" customFormat="1" ht="12">
      <c r="B110" s="195"/>
      <c r="C110" s="224"/>
      <c r="D110" s="223"/>
      <c r="E110" s="421" t="s">
        <v>832</v>
      </c>
      <c r="F110" s="199"/>
      <c r="G110" s="1046" t="s">
        <v>946</v>
      </c>
      <c r="H110" s="1042"/>
      <c r="I110" s="1042"/>
      <c r="J110" s="1042"/>
      <c r="K110" s="1042"/>
      <c r="L110" s="1042"/>
      <c r="M110" s="1042"/>
      <c r="N110" s="1042"/>
      <c r="O110" s="1042"/>
      <c r="P110" s="1042"/>
      <c r="Q110" s="1042"/>
      <c r="R110" s="1042"/>
      <c r="S110" s="1042"/>
      <c r="T110" s="1042"/>
      <c r="U110" s="1042"/>
      <c r="V110" s="1042"/>
      <c r="W110" s="1042"/>
      <c r="X110" s="1042"/>
      <c r="Y110" s="1042"/>
      <c r="Z110" s="1042"/>
      <c r="AA110" s="1042"/>
      <c r="AB110" s="1042"/>
      <c r="AC110" s="1042"/>
      <c r="AD110" s="1042"/>
      <c r="AE110" s="1042"/>
      <c r="AF110" s="1042"/>
      <c r="AG110" s="1043" t="s">
        <v>946</v>
      </c>
      <c r="AH110" s="1044"/>
      <c r="AI110" s="1044"/>
      <c r="AJ110" s="1044"/>
      <c r="AK110" s="1044"/>
      <c r="AL110" s="1044"/>
      <c r="AM110" s="1045"/>
    </row>
    <row r="111" spans="2:39" s="41" customFormat="1" ht="12">
      <c r="B111" s="195"/>
      <c r="C111" s="224"/>
      <c r="D111" s="223"/>
      <c r="E111" s="421" t="s">
        <v>833</v>
      </c>
      <c r="F111" s="199"/>
      <c r="G111" s="329">
        <f>G234</f>
        <v>1.8962804561731963E-2</v>
      </c>
      <c r="H111" s="329">
        <f t="shared" ref="H111:AE111" si="88">H234</f>
        <v>1.8937671892484929E-2</v>
      </c>
      <c r="I111" s="329">
        <f t="shared" si="88"/>
        <v>1.8930474564496595E-2</v>
      </c>
      <c r="J111" s="329">
        <f t="shared" si="88"/>
        <v>1.9017892256670159E-2</v>
      </c>
      <c r="K111" s="329">
        <f t="shared" si="88"/>
        <v>1.9250713565273681E-2</v>
      </c>
      <c r="L111" s="329">
        <f t="shared" si="88"/>
        <v>1.9015854945845369E-2</v>
      </c>
      <c r="M111" s="329">
        <f t="shared" si="88"/>
        <v>1.8904167313879953E-2</v>
      </c>
      <c r="N111" s="329">
        <f t="shared" si="88"/>
        <v>1.8811577486167439E-2</v>
      </c>
      <c r="O111" s="329">
        <f t="shared" si="88"/>
        <v>1.8854011836758076E-2</v>
      </c>
      <c r="P111" s="329">
        <f t="shared" si="88"/>
        <v>1.9231296121097446E-2</v>
      </c>
      <c r="Q111" s="329">
        <f t="shared" si="88"/>
        <v>1.9204373121391415E-2</v>
      </c>
      <c r="R111" s="329">
        <f t="shared" si="88"/>
        <v>1.8043541332362356E-2</v>
      </c>
      <c r="S111" s="329">
        <f t="shared" si="88"/>
        <v>1.787025574046839E-2</v>
      </c>
      <c r="T111" s="329">
        <f t="shared" si="88"/>
        <v>1.7757926794201614E-2</v>
      </c>
      <c r="U111" s="329">
        <f t="shared" si="88"/>
        <v>1.7477786290766316E-2</v>
      </c>
      <c r="V111" s="329">
        <f t="shared" si="88"/>
        <v>1.7462258368698826E-2</v>
      </c>
      <c r="W111" s="329">
        <f t="shared" si="88"/>
        <v>1.7548146040388041E-2</v>
      </c>
      <c r="X111" s="329">
        <f t="shared" si="88"/>
        <v>1.6952090215286479E-2</v>
      </c>
      <c r="Y111" s="329">
        <f t="shared" si="88"/>
        <v>1.6685797160549735E-2</v>
      </c>
      <c r="Z111" s="329">
        <f t="shared" si="88"/>
        <v>1.7552166174494656E-2</v>
      </c>
      <c r="AA111" s="329">
        <f t="shared" si="88"/>
        <v>1.7045830728444733E-2</v>
      </c>
      <c r="AB111" s="329">
        <f t="shared" si="88"/>
        <v>1.6578516264443066E-2</v>
      </c>
      <c r="AC111" s="329">
        <f t="shared" si="88"/>
        <v>1.7922095080040633E-2</v>
      </c>
      <c r="AD111" s="329">
        <f t="shared" si="88"/>
        <v>1.8072594634945382E-2</v>
      </c>
      <c r="AE111" s="329">
        <f t="shared" si="88"/>
        <v>1.8466208491776121E-2</v>
      </c>
      <c r="AF111" s="329"/>
      <c r="AG111" s="942" t="s">
        <v>899</v>
      </c>
      <c r="AH111" s="847"/>
      <c r="AI111" s="847"/>
      <c r="AJ111" s="847"/>
      <c r="AK111" s="847"/>
      <c r="AL111" s="847"/>
      <c r="AM111" s="848"/>
    </row>
    <row r="112" spans="2:39" s="41" customFormat="1" ht="12">
      <c r="B112" s="195"/>
      <c r="C112" s="224"/>
      <c r="D112" s="223"/>
      <c r="E112" s="421" t="s">
        <v>1087</v>
      </c>
      <c r="F112" s="199"/>
      <c r="G112" s="313">
        <f>G240</f>
        <v>2.0991162105830106E-2</v>
      </c>
      <c r="H112" s="313">
        <f t="shared" ref="H112:AE112" si="89">H240</f>
        <v>2.0615685205665875E-2</v>
      </c>
      <c r="I112" s="313">
        <f t="shared" si="89"/>
        <v>2.0292863779807681E-2</v>
      </c>
      <c r="J112" s="313">
        <f t="shared" si="89"/>
        <v>1.9378080503833515E-2</v>
      </c>
      <c r="K112" s="313">
        <f t="shared" si="89"/>
        <v>1.9634052391019775E-2</v>
      </c>
      <c r="L112" s="313">
        <f t="shared" si="89"/>
        <v>1.9153591991838706E-2</v>
      </c>
      <c r="M112" s="313">
        <f t="shared" si="89"/>
        <v>1.8789257597640847E-2</v>
      </c>
      <c r="N112" s="313">
        <f t="shared" si="89"/>
        <v>1.8332211582586348E-2</v>
      </c>
      <c r="O112" s="313">
        <f t="shared" si="89"/>
        <v>1.7902886523327992E-2</v>
      </c>
      <c r="P112" s="313">
        <f t="shared" si="89"/>
        <v>1.7703313775178135E-2</v>
      </c>
      <c r="Q112" s="313">
        <f t="shared" si="89"/>
        <v>1.7632874365667395E-2</v>
      </c>
      <c r="R112" s="313">
        <f t="shared" si="89"/>
        <v>1.7357014764129347E-2</v>
      </c>
      <c r="S112" s="313">
        <f t="shared" si="89"/>
        <v>1.6657932993001789E-2</v>
      </c>
      <c r="T112" s="313">
        <f t="shared" si="89"/>
        <v>1.6431310962528072E-2</v>
      </c>
      <c r="U112" s="313">
        <f t="shared" si="89"/>
        <v>1.7223038030532278E-2</v>
      </c>
      <c r="V112" s="313">
        <f t="shared" si="89"/>
        <v>1.7799086391435584E-2</v>
      </c>
      <c r="W112" s="313">
        <f t="shared" si="89"/>
        <v>1.6850216824140885E-2</v>
      </c>
      <c r="X112" s="313">
        <f t="shared" si="89"/>
        <v>1.7467408269672007E-2</v>
      </c>
      <c r="Y112" s="313">
        <f t="shared" si="89"/>
        <v>1.7265298079378197E-2</v>
      </c>
      <c r="Z112" s="313">
        <f t="shared" si="89"/>
        <v>1.6288350249573352E-2</v>
      </c>
      <c r="AA112" s="313">
        <f t="shared" si="89"/>
        <v>1.6715813388433975E-2</v>
      </c>
      <c r="AB112" s="313">
        <f t="shared" si="89"/>
        <v>1.8544061009827001E-2</v>
      </c>
      <c r="AC112" s="313">
        <f t="shared" si="89"/>
        <v>1.9543741495395388E-2</v>
      </c>
      <c r="AD112" s="313">
        <f t="shared" si="89"/>
        <v>1.8873901895037098E-2</v>
      </c>
      <c r="AE112" s="313">
        <f t="shared" si="89"/>
        <v>1.8930007326957619E-2</v>
      </c>
      <c r="AF112" s="313"/>
      <c r="AG112" s="941" t="s">
        <v>902</v>
      </c>
      <c r="AH112" s="845"/>
      <c r="AI112" s="845"/>
      <c r="AJ112" s="845"/>
      <c r="AK112" s="845"/>
      <c r="AL112" s="845"/>
      <c r="AM112" s="846"/>
    </row>
    <row r="113" spans="2:39" s="41" customFormat="1" ht="12">
      <c r="B113" s="195"/>
      <c r="C113" s="224"/>
      <c r="D113" s="223"/>
      <c r="E113" s="421" t="s">
        <v>835</v>
      </c>
      <c r="F113" s="199"/>
      <c r="G113" s="313"/>
      <c r="H113" s="313"/>
      <c r="I113" s="313"/>
      <c r="J113" s="313"/>
      <c r="K113" s="313"/>
      <c r="L113" s="313"/>
      <c r="M113" s="313"/>
      <c r="N113" s="313"/>
      <c r="O113" s="313"/>
      <c r="P113" s="313"/>
      <c r="Q113" s="313"/>
      <c r="R113" s="313"/>
      <c r="S113" s="313"/>
      <c r="T113" s="313"/>
      <c r="U113" s="313"/>
      <c r="V113" s="313"/>
      <c r="W113" s="313"/>
      <c r="X113" s="313"/>
      <c r="Y113" s="313"/>
      <c r="Z113" s="313"/>
      <c r="AA113" s="313"/>
      <c r="AB113" s="313"/>
      <c r="AC113" s="313"/>
      <c r="AD113" s="313"/>
      <c r="AE113" s="313"/>
      <c r="AF113" s="313"/>
      <c r="AG113" s="941"/>
      <c r="AH113" s="845"/>
      <c r="AI113" s="845"/>
      <c r="AJ113" s="845"/>
      <c r="AK113" s="845"/>
      <c r="AL113" s="845"/>
      <c r="AM113" s="846"/>
    </row>
    <row r="114" spans="2:39" s="41" customFormat="1" ht="12">
      <c r="B114" s="195"/>
      <c r="C114" s="224"/>
      <c r="D114" s="223"/>
      <c r="E114" s="421" t="s">
        <v>836</v>
      </c>
      <c r="F114" s="199"/>
      <c r="G114" s="329">
        <f>G234</f>
        <v>1.8962804561731963E-2</v>
      </c>
      <c r="H114" s="329">
        <f t="shared" ref="H114:AE114" si="90">H234</f>
        <v>1.8937671892484929E-2</v>
      </c>
      <c r="I114" s="329">
        <f t="shared" si="90"/>
        <v>1.8930474564496595E-2</v>
      </c>
      <c r="J114" s="329">
        <f t="shared" si="90"/>
        <v>1.9017892256670159E-2</v>
      </c>
      <c r="K114" s="329">
        <f t="shared" si="90"/>
        <v>1.9250713565273681E-2</v>
      </c>
      <c r="L114" s="329">
        <f t="shared" si="90"/>
        <v>1.9015854945845369E-2</v>
      </c>
      <c r="M114" s="329">
        <f t="shared" si="90"/>
        <v>1.8904167313879953E-2</v>
      </c>
      <c r="N114" s="329">
        <f t="shared" si="90"/>
        <v>1.8811577486167439E-2</v>
      </c>
      <c r="O114" s="329">
        <f t="shared" si="90"/>
        <v>1.8854011836758076E-2</v>
      </c>
      <c r="P114" s="329">
        <f t="shared" si="90"/>
        <v>1.9231296121097446E-2</v>
      </c>
      <c r="Q114" s="329">
        <f t="shared" si="90"/>
        <v>1.9204373121391415E-2</v>
      </c>
      <c r="R114" s="329">
        <f t="shared" si="90"/>
        <v>1.8043541332362356E-2</v>
      </c>
      <c r="S114" s="329">
        <f t="shared" si="90"/>
        <v>1.787025574046839E-2</v>
      </c>
      <c r="T114" s="329">
        <f t="shared" si="90"/>
        <v>1.7757926794201614E-2</v>
      </c>
      <c r="U114" s="329">
        <f t="shared" si="90"/>
        <v>1.7477786290766316E-2</v>
      </c>
      <c r="V114" s="329">
        <f t="shared" si="90"/>
        <v>1.7462258368698826E-2</v>
      </c>
      <c r="W114" s="329">
        <f t="shared" si="90"/>
        <v>1.7548146040388041E-2</v>
      </c>
      <c r="X114" s="329">
        <f t="shared" si="90"/>
        <v>1.6952090215286479E-2</v>
      </c>
      <c r="Y114" s="329">
        <f t="shared" si="90"/>
        <v>1.6685797160549735E-2</v>
      </c>
      <c r="Z114" s="329">
        <f t="shared" si="90"/>
        <v>1.7552166174494656E-2</v>
      </c>
      <c r="AA114" s="329">
        <f t="shared" si="90"/>
        <v>1.7045830728444733E-2</v>
      </c>
      <c r="AB114" s="329">
        <f t="shared" si="90"/>
        <v>1.6578516264443066E-2</v>
      </c>
      <c r="AC114" s="329">
        <f t="shared" si="90"/>
        <v>1.7922095080040633E-2</v>
      </c>
      <c r="AD114" s="329">
        <f t="shared" si="90"/>
        <v>1.8072594634945382E-2</v>
      </c>
      <c r="AE114" s="329">
        <f t="shared" si="90"/>
        <v>1.8466208491776121E-2</v>
      </c>
      <c r="AF114" s="329"/>
      <c r="AG114" s="942" t="s">
        <v>899</v>
      </c>
      <c r="AH114" s="847"/>
      <c r="AI114" s="847"/>
      <c r="AJ114" s="847"/>
      <c r="AK114" s="847"/>
      <c r="AL114" s="847"/>
      <c r="AM114" s="848"/>
    </row>
    <row r="115" spans="2:39" s="41" customFormat="1" ht="12">
      <c r="B115" s="195"/>
      <c r="C115" s="224"/>
      <c r="D115" s="223"/>
      <c r="E115" s="421" t="s">
        <v>837</v>
      </c>
      <c r="F115" s="199"/>
      <c r="G115" s="313">
        <f>G243</f>
        <v>1.7814761470525593E-2</v>
      </c>
      <c r="H115" s="313">
        <f t="shared" ref="H115:AE115" si="91">H243</f>
        <v>1.8277120260784208E-2</v>
      </c>
      <c r="I115" s="313">
        <f t="shared" si="91"/>
        <v>1.8256809128873737E-2</v>
      </c>
      <c r="J115" s="313">
        <f t="shared" si="91"/>
        <v>1.7900522681853447E-2</v>
      </c>
      <c r="K115" s="313">
        <f t="shared" si="91"/>
        <v>1.7880831632756146E-2</v>
      </c>
      <c r="L115" s="313">
        <f t="shared" si="91"/>
        <v>1.7746535819456961E-2</v>
      </c>
      <c r="M115" s="313">
        <f t="shared" si="91"/>
        <v>1.7119080242129391E-2</v>
      </c>
      <c r="N115" s="313">
        <f t="shared" si="91"/>
        <v>1.7057560234819465E-2</v>
      </c>
      <c r="O115" s="313">
        <f t="shared" si="91"/>
        <v>1.6898805895954459E-2</v>
      </c>
      <c r="P115" s="313">
        <f t="shared" si="91"/>
        <v>1.716446215114872E-2</v>
      </c>
      <c r="Q115" s="313">
        <f t="shared" si="91"/>
        <v>1.7133296716289485E-2</v>
      </c>
      <c r="R115" s="313">
        <f t="shared" si="91"/>
        <v>1.7055894112916147E-2</v>
      </c>
      <c r="S115" s="313">
        <f t="shared" si="91"/>
        <v>1.6749245710123577E-2</v>
      </c>
      <c r="T115" s="313">
        <f t="shared" si="91"/>
        <v>1.6562446971521087E-2</v>
      </c>
      <c r="U115" s="313">
        <f t="shared" si="91"/>
        <v>1.6610506419302173E-2</v>
      </c>
      <c r="V115" s="313">
        <f t="shared" si="91"/>
        <v>1.628299449753455E-2</v>
      </c>
      <c r="W115" s="313">
        <f t="shared" si="91"/>
        <v>1.6534907116734634E-2</v>
      </c>
      <c r="X115" s="313">
        <f t="shared" si="91"/>
        <v>1.6069178486829153E-2</v>
      </c>
      <c r="Y115" s="313">
        <f t="shared" si="91"/>
        <v>1.6653831628024082E-2</v>
      </c>
      <c r="Z115" s="313">
        <f t="shared" si="91"/>
        <v>1.6769839581940817E-2</v>
      </c>
      <c r="AA115" s="313">
        <f t="shared" si="91"/>
        <v>1.7187385394514282E-2</v>
      </c>
      <c r="AB115" s="313">
        <f t="shared" si="91"/>
        <v>1.727469364534568E-2</v>
      </c>
      <c r="AC115" s="313">
        <f t="shared" si="91"/>
        <v>1.8236057308429334E-2</v>
      </c>
      <c r="AD115" s="313">
        <f t="shared" si="91"/>
        <v>1.8357161407177053E-2</v>
      </c>
      <c r="AE115" s="313">
        <f t="shared" si="91"/>
        <v>1.8265049510428847E-2</v>
      </c>
      <c r="AF115" s="313"/>
      <c r="AG115" s="941" t="s">
        <v>903</v>
      </c>
      <c r="AH115" s="845"/>
      <c r="AI115" s="845"/>
      <c r="AJ115" s="845"/>
      <c r="AK115" s="845"/>
      <c r="AL115" s="845"/>
      <c r="AM115" s="846"/>
    </row>
    <row r="116" spans="2:39" s="41" customFormat="1" ht="12">
      <c r="B116" s="195"/>
      <c r="C116" s="224"/>
      <c r="D116" s="223"/>
      <c r="E116" s="434" t="s">
        <v>688</v>
      </c>
      <c r="F116" s="402"/>
      <c r="G116" s="329">
        <f>G234</f>
        <v>1.8962804561731963E-2</v>
      </c>
      <c r="H116" s="329">
        <f t="shared" ref="H116:AE116" si="92">H234</f>
        <v>1.8937671892484929E-2</v>
      </c>
      <c r="I116" s="329">
        <f t="shared" si="92"/>
        <v>1.8930474564496595E-2</v>
      </c>
      <c r="J116" s="329">
        <f t="shared" si="92"/>
        <v>1.9017892256670159E-2</v>
      </c>
      <c r="K116" s="329">
        <f t="shared" si="92"/>
        <v>1.9250713565273681E-2</v>
      </c>
      <c r="L116" s="329">
        <f t="shared" si="92"/>
        <v>1.9015854945845369E-2</v>
      </c>
      <c r="M116" s="329">
        <f t="shared" si="92"/>
        <v>1.8904167313879953E-2</v>
      </c>
      <c r="N116" s="329">
        <f t="shared" si="92"/>
        <v>1.8811577486167439E-2</v>
      </c>
      <c r="O116" s="329">
        <f t="shared" si="92"/>
        <v>1.8854011836758076E-2</v>
      </c>
      <c r="P116" s="329">
        <f t="shared" si="92"/>
        <v>1.9231296121097446E-2</v>
      </c>
      <c r="Q116" s="329">
        <f t="shared" si="92"/>
        <v>1.9204373121391415E-2</v>
      </c>
      <c r="R116" s="329">
        <f t="shared" si="92"/>
        <v>1.8043541332362356E-2</v>
      </c>
      <c r="S116" s="329">
        <f t="shared" si="92"/>
        <v>1.787025574046839E-2</v>
      </c>
      <c r="T116" s="329">
        <f t="shared" si="92"/>
        <v>1.7757926794201614E-2</v>
      </c>
      <c r="U116" s="329">
        <f t="shared" si="92"/>
        <v>1.7477786290766316E-2</v>
      </c>
      <c r="V116" s="329">
        <f t="shared" si="92"/>
        <v>1.7462258368698826E-2</v>
      </c>
      <c r="W116" s="329">
        <f t="shared" si="92"/>
        <v>1.7548146040388041E-2</v>
      </c>
      <c r="X116" s="329">
        <f t="shared" si="92"/>
        <v>1.6952090215286479E-2</v>
      </c>
      <c r="Y116" s="329">
        <f t="shared" si="92"/>
        <v>1.6685797160549735E-2</v>
      </c>
      <c r="Z116" s="329">
        <f t="shared" si="92"/>
        <v>1.7552166174494656E-2</v>
      </c>
      <c r="AA116" s="329">
        <f t="shared" si="92"/>
        <v>1.7045830728444733E-2</v>
      </c>
      <c r="AB116" s="329">
        <f t="shared" si="92"/>
        <v>1.6578516264443066E-2</v>
      </c>
      <c r="AC116" s="329">
        <f t="shared" si="92"/>
        <v>1.7922095080040633E-2</v>
      </c>
      <c r="AD116" s="329">
        <f t="shared" si="92"/>
        <v>1.8072594634945382E-2</v>
      </c>
      <c r="AE116" s="329">
        <f t="shared" si="92"/>
        <v>1.8466208491776121E-2</v>
      </c>
      <c r="AF116" s="329"/>
      <c r="AG116" s="942" t="s">
        <v>899</v>
      </c>
      <c r="AH116" s="847"/>
      <c r="AI116" s="847"/>
      <c r="AJ116" s="847"/>
      <c r="AK116" s="847"/>
      <c r="AL116" s="847"/>
      <c r="AM116" s="848"/>
    </row>
    <row r="117" spans="2:39" s="41" customFormat="1" ht="12">
      <c r="B117" s="195"/>
      <c r="C117" s="224"/>
      <c r="D117" s="223"/>
      <c r="E117" s="434" t="s">
        <v>689</v>
      </c>
      <c r="F117" s="403"/>
      <c r="G117" s="314">
        <f>G247</f>
        <v>2.2364132841328412E-2</v>
      </c>
      <c r="H117" s="314">
        <f t="shared" ref="H117:AE117" si="93">H247</f>
        <v>2.3708419753086418E-2</v>
      </c>
      <c r="I117" s="314">
        <f t="shared" si="93"/>
        <v>2.3373725887681735E-2</v>
      </c>
      <c r="J117" s="314">
        <f t="shared" si="93"/>
        <v>2.1876263910969793E-2</v>
      </c>
      <c r="K117" s="314">
        <f t="shared" si="93"/>
        <v>2.2251368764333913E-2</v>
      </c>
      <c r="L117" s="314">
        <f t="shared" si="93"/>
        <v>2.2218366167656621E-2</v>
      </c>
      <c r="M117" s="314">
        <f t="shared" si="93"/>
        <v>2.1507447318492714E-2</v>
      </c>
      <c r="N117" s="314">
        <f t="shared" si="93"/>
        <v>2.1714859520901054E-2</v>
      </c>
      <c r="O117" s="314">
        <f t="shared" si="93"/>
        <v>2.2074581913602002E-2</v>
      </c>
      <c r="P117" s="314">
        <f t="shared" si="93"/>
        <v>2.2645976800925966E-2</v>
      </c>
      <c r="Q117" s="314">
        <f t="shared" si="93"/>
        <v>2.5759316431788467E-2</v>
      </c>
      <c r="R117" s="314">
        <f t="shared" si="93"/>
        <v>2.5529065245957328E-2</v>
      </c>
      <c r="S117" s="314">
        <f t="shared" si="93"/>
        <v>2.4459300295830808E-2</v>
      </c>
      <c r="T117" s="314">
        <f t="shared" si="93"/>
        <v>2.3247613899038105E-2</v>
      </c>
      <c r="U117" s="314">
        <f t="shared" si="93"/>
        <v>2.433253033547466E-2</v>
      </c>
      <c r="V117" s="314">
        <f t="shared" si="93"/>
        <v>2.1395929246425974E-2</v>
      </c>
      <c r="W117" s="314">
        <f t="shared" si="93"/>
        <v>2.4102936431106808E-2</v>
      </c>
      <c r="X117" s="314">
        <f t="shared" si="93"/>
        <v>2.3397886904761907E-2</v>
      </c>
      <c r="Y117" s="314">
        <f t="shared" si="93"/>
        <v>2.2097589667986108E-2</v>
      </c>
      <c r="Z117" s="314">
        <f t="shared" si="93"/>
        <v>2.4802805593828994E-2</v>
      </c>
      <c r="AA117" s="314">
        <f t="shared" si="93"/>
        <v>8.6917821910237874E-3</v>
      </c>
      <c r="AB117" s="314">
        <f t="shared" si="93"/>
        <v>1.4461000416344495E-2</v>
      </c>
      <c r="AC117" s="314">
        <f t="shared" si="93"/>
        <v>1.9484196754424223E-2</v>
      </c>
      <c r="AD117" s="314">
        <f t="shared" si="93"/>
        <v>2.0314958303983277E-2</v>
      </c>
      <c r="AE117" s="314">
        <f t="shared" si="93"/>
        <v>2.0127439841850531E-2</v>
      </c>
      <c r="AF117" s="315"/>
      <c r="AG117" s="946" t="s">
        <v>904</v>
      </c>
      <c r="AH117" s="855"/>
      <c r="AI117" s="855"/>
      <c r="AJ117" s="855"/>
      <c r="AK117" s="855"/>
      <c r="AL117" s="855"/>
      <c r="AM117" s="856"/>
    </row>
    <row r="118" spans="2:39" s="41" customFormat="1" ht="12">
      <c r="B118" s="195"/>
      <c r="C118" s="224"/>
      <c r="D118" s="223"/>
      <c r="E118" s="431" t="s">
        <v>838</v>
      </c>
      <c r="F118" s="402"/>
      <c r="G118" s="314">
        <f>G250</f>
        <v>2.2568304419787896E-2</v>
      </c>
      <c r="H118" s="314">
        <f t="shared" ref="H118:AE118" si="94">H250</f>
        <v>2.3115815219765017E-2</v>
      </c>
      <c r="I118" s="314">
        <f t="shared" si="94"/>
        <v>2.4326273192991528E-2</v>
      </c>
      <c r="J118" s="314">
        <f t="shared" si="94"/>
        <v>2.6765377098183489E-2</v>
      </c>
      <c r="K118" s="314">
        <f t="shared" si="94"/>
        <v>2.7685835781453314E-2</v>
      </c>
      <c r="L118" s="314">
        <f t="shared" si="94"/>
        <v>2.6474296103763072E-2</v>
      </c>
      <c r="M118" s="314">
        <f t="shared" si="94"/>
        <v>3.0032119418976998E-2</v>
      </c>
      <c r="N118" s="314">
        <f t="shared" si="94"/>
        <v>3.1669919934545029E-2</v>
      </c>
      <c r="O118" s="314">
        <f t="shared" si="94"/>
        <v>3.1496541917870546E-2</v>
      </c>
      <c r="P118" s="314">
        <f t="shared" si="94"/>
        <v>3.1099226972965903E-2</v>
      </c>
      <c r="Q118" s="314">
        <f t="shared" si="94"/>
        <v>2.9311005351393828E-2</v>
      </c>
      <c r="R118" s="314">
        <f t="shared" si="94"/>
        <v>2.8942767421943565E-2</v>
      </c>
      <c r="S118" s="314">
        <f t="shared" si="94"/>
        <v>2.8641720634789262E-2</v>
      </c>
      <c r="T118" s="314">
        <f t="shared" si="94"/>
        <v>2.9544723365484301E-2</v>
      </c>
      <c r="U118" s="314">
        <f t="shared" si="94"/>
        <v>2.8882908927980882E-2</v>
      </c>
      <c r="V118" s="314">
        <f t="shared" si="94"/>
        <v>3.0335516985924439E-2</v>
      </c>
      <c r="W118" s="314">
        <f t="shared" si="94"/>
        <v>3.0474574872900142E-2</v>
      </c>
      <c r="X118" s="314">
        <f t="shared" si="94"/>
        <v>3.0284494301468651E-2</v>
      </c>
      <c r="Y118" s="314">
        <f t="shared" si="94"/>
        <v>2.6453254946945795E-2</v>
      </c>
      <c r="Z118" s="314">
        <f t="shared" si="94"/>
        <v>2.9132737981686391E-2</v>
      </c>
      <c r="AA118" s="314">
        <f t="shared" si="94"/>
        <v>2.753934388342193E-2</v>
      </c>
      <c r="AB118" s="314">
        <f t="shared" si="94"/>
        <v>2.1177642564387995E-2</v>
      </c>
      <c r="AC118" s="314">
        <f t="shared" si="94"/>
        <v>2.8013570398623198E-2</v>
      </c>
      <c r="AD118" s="314">
        <f t="shared" si="94"/>
        <v>3.092682663557959E-2</v>
      </c>
      <c r="AE118" s="314">
        <f t="shared" si="94"/>
        <v>3.1114621052631582E-2</v>
      </c>
      <c r="AF118" s="315"/>
      <c r="AG118" s="946" t="s">
        <v>905</v>
      </c>
      <c r="AH118" s="855"/>
      <c r="AI118" s="855"/>
      <c r="AJ118" s="855"/>
      <c r="AK118" s="855"/>
      <c r="AL118" s="855"/>
      <c r="AM118" s="856"/>
    </row>
    <row r="119" spans="2:39" s="41" customFormat="1" ht="12">
      <c r="B119" s="195"/>
      <c r="C119" s="224"/>
      <c r="D119" s="218" t="s">
        <v>839</v>
      </c>
      <c r="E119" s="429"/>
      <c r="F119" s="220"/>
      <c r="G119" s="311"/>
      <c r="H119" s="311"/>
      <c r="I119" s="311"/>
      <c r="J119" s="311"/>
      <c r="K119" s="311"/>
      <c r="L119" s="311"/>
      <c r="M119" s="311"/>
      <c r="N119" s="311"/>
      <c r="O119" s="311"/>
      <c r="P119" s="311"/>
      <c r="Q119" s="311"/>
      <c r="R119" s="311"/>
      <c r="S119" s="311"/>
      <c r="T119" s="311"/>
      <c r="U119" s="311"/>
      <c r="V119" s="311"/>
      <c r="W119" s="311"/>
      <c r="X119" s="311"/>
      <c r="Y119" s="311"/>
      <c r="Z119" s="311"/>
      <c r="AA119" s="311"/>
      <c r="AB119" s="311"/>
      <c r="AC119" s="311"/>
      <c r="AD119" s="311"/>
      <c r="AE119" s="311"/>
      <c r="AF119" s="311"/>
      <c r="AG119" s="943"/>
      <c r="AH119" s="849"/>
      <c r="AI119" s="849"/>
      <c r="AJ119" s="849"/>
      <c r="AK119" s="849"/>
      <c r="AL119" s="849"/>
      <c r="AM119" s="850"/>
    </row>
    <row r="120" spans="2:39" s="41" customFormat="1" ht="12">
      <c r="B120" s="195"/>
      <c r="C120" s="224"/>
      <c r="D120" s="223"/>
      <c r="E120" s="431" t="s">
        <v>840</v>
      </c>
      <c r="F120" s="398"/>
      <c r="G120" s="315"/>
      <c r="H120" s="315"/>
      <c r="I120" s="315"/>
      <c r="J120" s="315"/>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946"/>
      <c r="AH120" s="855"/>
      <c r="AI120" s="855"/>
      <c r="AJ120" s="855"/>
      <c r="AK120" s="855"/>
      <c r="AL120" s="855"/>
      <c r="AM120" s="856"/>
    </row>
    <row r="121" spans="2:39" s="41" customFormat="1" ht="12">
      <c r="B121" s="195"/>
      <c r="C121" s="224"/>
      <c r="D121" s="223"/>
      <c r="E121" s="421" t="s">
        <v>841</v>
      </c>
      <c r="F121" s="199"/>
      <c r="G121" s="313">
        <f>G253</f>
        <v>1.9415684053344318E-2</v>
      </c>
      <c r="H121" s="313">
        <f t="shared" ref="H121:I121" si="95">H253</f>
        <v>1.8833191157796185E-2</v>
      </c>
      <c r="I121" s="313">
        <f t="shared" si="95"/>
        <v>1.9763905609923752E-2</v>
      </c>
      <c r="J121" s="313">
        <f>J253</f>
        <v>2.0493987754692362E-2</v>
      </c>
      <c r="K121" s="313">
        <f t="shared" ref="K121" si="96">K253</f>
        <v>2.0790363608563296E-2</v>
      </c>
      <c r="L121" s="313">
        <f>L253</f>
        <v>2.026884850289018E-2</v>
      </c>
      <c r="M121" s="313">
        <f t="shared" ref="M121:AE121" si="97">M253</f>
        <v>2.0027608503361459E-2</v>
      </c>
      <c r="N121" s="313">
        <f t="shared" si="97"/>
        <v>2.0770220078318916E-2</v>
      </c>
      <c r="O121" s="313">
        <f t="shared" si="97"/>
        <v>2.1713939196282065E-2</v>
      </c>
      <c r="P121" s="313">
        <f t="shared" si="97"/>
        <v>2.145567230582655E-2</v>
      </c>
      <c r="Q121" s="313">
        <f t="shared" si="97"/>
        <v>2.1705966114455778E-2</v>
      </c>
      <c r="R121" s="313">
        <f t="shared" si="97"/>
        <v>2.1468870413920264E-2</v>
      </c>
      <c r="S121" s="313">
        <f t="shared" si="97"/>
        <v>2.2260123321083201E-2</v>
      </c>
      <c r="T121" s="313">
        <f t="shared" si="97"/>
        <v>2.1800963532262435E-2</v>
      </c>
      <c r="U121" s="313">
        <f t="shared" si="97"/>
        <v>2.1883985229015905E-2</v>
      </c>
      <c r="V121" s="313">
        <f t="shared" si="97"/>
        <v>2.0991806897767803E-2</v>
      </c>
      <c r="W121" s="313">
        <f t="shared" si="97"/>
        <v>2.1726820069512032E-2</v>
      </c>
      <c r="X121" s="313">
        <f t="shared" si="97"/>
        <v>2.1858461000407114E-2</v>
      </c>
      <c r="Y121" s="313">
        <f t="shared" si="97"/>
        <v>2.0294346351147734E-2</v>
      </c>
      <c r="Z121" s="313">
        <f t="shared" si="97"/>
        <v>2.0844531065051315E-2</v>
      </c>
      <c r="AA121" s="313">
        <f t="shared" si="97"/>
        <v>2.2581861668031795E-2</v>
      </c>
      <c r="AB121" s="313">
        <f t="shared" si="97"/>
        <v>2.0703212856318761E-2</v>
      </c>
      <c r="AC121" s="313">
        <f t="shared" si="97"/>
        <v>2.5897795085466069E-2</v>
      </c>
      <c r="AD121" s="313">
        <f t="shared" si="97"/>
        <v>2.441883180308654E-2</v>
      </c>
      <c r="AE121" s="313">
        <f t="shared" si="97"/>
        <v>2.6240806771900254E-2</v>
      </c>
      <c r="AF121" s="313"/>
      <c r="AG121" s="941" t="s">
        <v>908</v>
      </c>
      <c r="AH121" s="845"/>
      <c r="AI121" s="845"/>
      <c r="AJ121" s="845"/>
      <c r="AK121" s="845"/>
      <c r="AL121" s="845"/>
      <c r="AM121" s="846"/>
    </row>
    <row r="122" spans="2:39" s="41" customFormat="1" ht="12">
      <c r="B122" s="195"/>
      <c r="C122" s="224"/>
      <c r="D122" s="223"/>
      <c r="E122" s="421" t="s">
        <v>842</v>
      </c>
      <c r="F122" s="199"/>
      <c r="G122" s="313">
        <f>G256</f>
        <v>1.9160105698953322E-2</v>
      </c>
      <c r="H122" s="313">
        <f t="shared" ref="H122:I122" si="98">H256</f>
        <v>1.9127196843046642E-2</v>
      </c>
      <c r="I122" s="313">
        <f t="shared" si="98"/>
        <v>1.9663668548998078E-2</v>
      </c>
      <c r="J122" s="313">
        <f>J256</f>
        <v>2.1144372185912821E-2</v>
      </c>
      <c r="K122" s="313">
        <f t="shared" ref="K122" si="99">K256</f>
        <v>2.1370973743013878E-2</v>
      </c>
      <c r="L122" s="313">
        <f>L256</f>
        <v>2.0862714512284299E-2</v>
      </c>
      <c r="M122" s="313">
        <f t="shared" ref="M122:AE122" si="100">M256</f>
        <v>2.0086563985344915E-2</v>
      </c>
      <c r="N122" s="313">
        <f t="shared" si="100"/>
        <v>2.0966916253968033E-2</v>
      </c>
      <c r="O122" s="313">
        <f t="shared" si="100"/>
        <v>2.1808726045231062E-2</v>
      </c>
      <c r="P122" s="313">
        <f t="shared" si="100"/>
        <v>2.1715469930768151E-2</v>
      </c>
      <c r="Q122" s="313">
        <f t="shared" si="100"/>
        <v>2.2158243261570759E-2</v>
      </c>
      <c r="R122" s="313">
        <f t="shared" si="100"/>
        <v>2.3196778677240626E-2</v>
      </c>
      <c r="S122" s="313">
        <f t="shared" si="100"/>
        <v>2.2179843376826752E-2</v>
      </c>
      <c r="T122" s="313">
        <f t="shared" si="100"/>
        <v>2.3352410343267214E-2</v>
      </c>
      <c r="U122" s="313">
        <f t="shared" si="100"/>
        <v>2.3111801215869414E-2</v>
      </c>
      <c r="V122" s="313">
        <f t="shared" si="100"/>
        <v>2.2681748853563607E-2</v>
      </c>
      <c r="W122" s="313">
        <f t="shared" si="100"/>
        <v>2.1678762039455346E-2</v>
      </c>
      <c r="X122" s="313">
        <f t="shared" si="100"/>
        <v>2.2293478785897144E-2</v>
      </c>
      <c r="Y122" s="313">
        <f t="shared" si="100"/>
        <v>2.0646307547397227E-2</v>
      </c>
      <c r="Z122" s="313">
        <f t="shared" si="100"/>
        <v>2.2383788813187318E-2</v>
      </c>
      <c r="AA122" s="313">
        <f t="shared" si="100"/>
        <v>2.1553777021309735E-2</v>
      </c>
      <c r="AB122" s="313">
        <f t="shared" si="100"/>
        <v>2.1904781375678681E-2</v>
      </c>
      <c r="AC122" s="313">
        <f t="shared" si="100"/>
        <v>2.8801673155659013E-2</v>
      </c>
      <c r="AD122" s="313">
        <f t="shared" si="100"/>
        <v>3.4654224571172398E-2</v>
      </c>
      <c r="AE122" s="313">
        <f t="shared" si="100"/>
        <v>3.2573879368066744E-2</v>
      </c>
      <c r="AF122" s="313"/>
      <c r="AG122" s="941" t="s">
        <v>909</v>
      </c>
      <c r="AH122" s="845"/>
      <c r="AI122" s="845"/>
      <c r="AJ122" s="845"/>
      <c r="AK122" s="845"/>
      <c r="AL122" s="845"/>
      <c r="AM122" s="846"/>
    </row>
    <row r="123" spans="2:39" s="41" customFormat="1" ht="12">
      <c r="B123" s="195"/>
      <c r="C123" s="224"/>
      <c r="D123" s="223"/>
      <c r="E123" s="421" t="s">
        <v>843</v>
      </c>
      <c r="F123" s="199"/>
      <c r="G123" s="313"/>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941"/>
      <c r="AH123" s="845"/>
      <c r="AI123" s="845"/>
      <c r="AJ123" s="845"/>
      <c r="AK123" s="845"/>
      <c r="AL123" s="845"/>
      <c r="AM123" s="846"/>
    </row>
    <row r="124" spans="2:39" s="41" customFormat="1" ht="12">
      <c r="B124" s="195"/>
      <c r="C124" s="224"/>
      <c r="D124" s="223"/>
      <c r="E124" s="421" t="s">
        <v>844</v>
      </c>
      <c r="F124" s="199"/>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941"/>
      <c r="AH124" s="845"/>
      <c r="AI124" s="845"/>
      <c r="AJ124" s="845"/>
      <c r="AK124" s="845"/>
      <c r="AL124" s="845"/>
      <c r="AM124" s="846"/>
    </row>
    <row r="125" spans="2:39" s="41" customFormat="1" ht="12">
      <c r="B125" s="195"/>
      <c r="C125" s="224"/>
      <c r="D125" s="223"/>
      <c r="E125" s="434" t="s">
        <v>688</v>
      </c>
      <c r="F125" s="1080"/>
      <c r="G125" s="329">
        <f>G234</f>
        <v>1.8962804561731963E-2</v>
      </c>
      <c r="H125" s="329">
        <f t="shared" ref="H125:I125" si="101">H234</f>
        <v>1.8937671892484929E-2</v>
      </c>
      <c r="I125" s="329">
        <f t="shared" si="101"/>
        <v>1.8930474564496595E-2</v>
      </c>
      <c r="J125" s="329">
        <f>J234</f>
        <v>1.9017892256670159E-2</v>
      </c>
      <c r="K125" s="329">
        <f t="shared" ref="K125" si="102">K234</f>
        <v>1.9250713565273681E-2</v>
      </c>
      <c r="L125" s="329">
        <f>L234</f>
        <v>1.9015854945845369E-2</v>
      </c>
      <c r="M125" s="329">
        <f t="shared" ref="M125:AE125" si="103">M234</f>
        <v>1.8904167313879953E-2</v>
      </c>
      <c r="N125" s="329">
        <f t="shared" si="103"/>
        <v>1.8811577486167439E-2</v>
      </c>
      <c r="O125" s="329">
        <f t="shared" si="103"/>
        <v>1.8854011836758076E-2</v>
      </c>
      <c r="P125" s="329">
        <f t="shared" si="103"/>
        <v>1.9231296121097446E-2</v>
      </c>
      <c r="Q125" s="329">
        <f t="shared" si="103"/>
        <v>1.9204373121391415E-2</v>
      </c>
      <c r="R125" s="329">
        <f t="shared" si="103"/>
        <v>1.8043541332362356E-2</v>
      </c>
      <c r="S125" s="329">
        <f t="shared" si="103"/>
        <v>1.787025574046839E-2</v>
      </c>
      <c r="T125" s="329">
        <f t="shared" si="103"/>
        <v>1.7757926794201614E-2</v>
      </c>
      <c r="U125" s="329">
        <f t="shared" si="103"/>
        <v>1.7477786290766316E-2</v>
      </c>
      <c r="V125" s="329">
        <f t="shared" si="103"/>
        <v>1.7462258368698826E-2</v>
      </c>
      <c r="W125" s="329">
        <f t="shared" si="103"/>
        <v>1.7548146040388041E-2</v>
      </c>
      <c r="X125" s="329">
        <f t="shared" si="103"/>
        <v>1.6952090215286479E-2</v>
      </c>
      <c r="Y125" s="329">
        <f t="shared" si="103"/>
        <v>1.6685797160549735E-2</v>
      </c>
      <c r="Z125" s="329">
        <f t="shared" si="103"/>
        <v>1.7552166174494656E-2</v>
      </c>
      <c r="AA125" s="329">
        <f t="shared" si="103"/>
        <v>1.7045830728444733E-2</v>
      </c>
      <c r="AB125" s="329">
        <f t="shared" si="103"/>
        <v>1.6578516264443066E-2</v>
      </c>
      <c r="AC125" s="329">
        <f t="shared" si="103"/>
        <v>1.7922095080040633E-2</v>
      </c>
      <c r="AD125" s="329">
        <f t="shared" si="103"/>
        <v>1.8072594634945382E-2</v>
      </c>
      <c r="AE125" s="329">
        <f t="shared" si="103"/>
        <v>1.8466208491776121E-2</v>
      </c>
      <c r="AF125" s="329"/>
      <c r="AG125" s="942" t="s">
        <v>899</v>
      </c>
      <c r="AH125" s="847"/>
      <c r="AI125" s="847"/>
      <c r="AJ125" s="847"/>
      <c r="AK125" s="847"/>
      <c r="AL125" s="847"/>
      <c r="AM125" s="848"/>
    </row>
    <row r="126" spans="2:39" s="41" customFormat="1" ht="12">
      <c r="B126" s="195"/>
      <c r="C126" s="224"/>
      <c r="D126" s="223"/>
      <c r="E126" s="434" t="s">
        <v>689</v>
      </c>
      <c r="F126" s="1080"/>
      <c r="G126" s="316">
        <f>G260</f>
        <v>1.0157498367346939E-2</v>
      </c>
      <c r="H126" s="316">
        <f t="shared" ref="H126:I126" si="104">H260</f>
        <v>1.0444883064516129E-2</v>
      </c>
      <c r="I126" s="316">
        <f t="shared" si="104"/>
        <v>1.0034046370967742E-2</v>
      </c>
      <c r="J126" s="316">
        <f>J260</f>
        <v>8.3113940170940169E-3</v>
      </c>
      <c r="K126" s="316">
        <f t="shared" ref="K126" si="105">K260</f>
        <v>8.1660167364016739E-3</v>
      </c>
      <c r="L126" s="316">
        <f>L260</f>
        <v>1.2669940091730319E-2</v>
      </c>
      <c r="M126" s="316">
        <f t="shared" ref="M126:AE126" si="106">M260</f>
        <v>1.0785701444965941E-2</v>
      </c>
      <c r="N126" s="316">
        <f t="shared" si="106"/>
        <v>8.9360762392351554E-3</v>
      </c>
      <c r="O126" s="316">
        <f t="shared" si="106"/>
        <v>8.9461318340116631E-3</v>
      </c>
      <c r="P126" s="316">
        <f t="shared" si="106"/>
        <v>1.3142985721259458E-2</v>
      </c>
      <c r="Q126" s="316">
        <f t="shared" si="106"/>
        <v>9.1308199990896722E-3</v>
      </c>
      <c r="R126" s="316">
        <f t="shared" si="106"/>
        <v>8.6572957361598021E-3</v>
      </c>
      <c r="S126" s="316">
        <f t="shared" si="106"/>
        <v>8.3534030613544325E-3</v>
      </c>
      <c r="T126" s="316">
        <f t="shared" si="106"/>
        <v>9.6513386801099915E-3</v>
      </c>
      <c r="U126" s="316">
        <f t="shared" si="106"/>
        <v>9.5179410420475306E-3</v>
      </c>
      <c r="V126" s="316">
        <f t="shared" si="106"/>
        <v>9.7749144612476364E-3</v>
      </c>
      <c r="W126" s="316">
        <f t="shared" si="106"/>
        <v>1.0670662175168433E-2</v>
      </c>
      <c r="X126" s="316">
        <f t="shared" si="106"/>
        <v>1.1686853201970444E-2</v>
      </c>
      <c r="Y126" s="316">
        <f t="shared" si="106"/>
        <v>1.131337360298031E-2</v>
      </c>
      <c r="Z126" s="316">
        <f t="shared" si="106"/>
        <v>1.5412702331141663E-2</v>
      </c>
      <c r="AA126" s="316">
        <f t="shared" si="106"/>
        <v>1.011441745414119E-2</v>
      </c>
      <c r="AB126" s="316">
        <f t="shared" si="106"/>
        <v>8.3599416809605493E-3</v>
      </c>
      <c r="AC126" s="316">
        <f t="shared" si="106"/>
        <v>1.1962780089988754E-2</v>
      </c>
      <c r="AD126" s="316">
        <f t="shared" si="106"/>
        <v>1.2376912385073014E-2</v>
      </c>
      <c r="AE126" s="316">
        <f t="shared" si="106"/>
        <v>1.2489957946477333E-2</v>
      </c>
      <c r="AF126" s="316"/>
      <c r="AG126" s="947" t="s">
        <v>906</v>
      </c>
      <c r="AH126" s="857"/>
      <c r="AI126" s="857"/>
      <c r="AJ126" s="857"/>
      <c r="AK126" s="857"/>
      <c r="AL126" s="857"/>
      <c r="AM126" s="858"/>
    </row>
    <row r="127" spans="2:39" s="41" customFormat="1" ht="12">
      <c r="B127" s="195"/>
      <c r="C127" s="224"/>
      <c r="D127" s="223"/>
      <c r="E127" s="434" t="s">
        <v>838</v>
      </c>
      <c r="F127" s="1080"/>
      <c r="G127" s="316">
        <f>G263</f>
        <v>9.5418157894736847E-3</v>
      </c>
      <c r="H127" s="316">
        <f t="shared" ref="H127:I127" si="107">H263</f>
        <v>9.531221967963386E-3</v>
      </c>
      <c r="I127" s="316">
        <f t="shared" si="107"/>
        <v>9.0787154566744719E-3</v>
      </c>
      <c r="J127" s="316">
        <f>J263</f>
        <v>1.4133442374854486E-2</v>
      </c>
      <c r="K127" s="316">
        <f t="shared" ref="K127" si="108">K263</f>
        <v>1.7986647252747252E-2</v>
      </c>
      <c r="L127" s="316">
        <f>L263</f>
        <v>1.5926133333333332E-2</v>
      </c>
      <c r="M127" s="316">
        <f t="shared" ref="M127:AE127" si="109">M263</f>
        <v>2.0426793413173657E-2</v>
      </c>
      <c r="N127" s="316">
        <f t="shared" si="109"/>
        <v>1.8336968441814594E-2</v>
      </c>
      <c r="O127" s="316">
        <f t="shared" si="109"/>
        <v>1.7239463054187196E-2</v>
      </c>
      <c r="P127" s="316">
        <f t="shared" si="109"/>
        <v>1.8511453345900087E-2</v>
      </c>
      <c r="Q127" s="316">
        <f t="shared" si="109"/>
        <v>1.8402708068902995E-2</v>
      </c>
      <c r="R127" s="316">
        <f t="shared" si="109"/>
        <v>1.7627734975369458E-2</v>
      </c>
      <c r="S127" s="316">
        <f t="shared" si="109"/>
        <v>1.4968187812187813E-2</v>
      </c>
      <c r="T127" s="316">
        <f t="shared" si="109"/>
        <v>1.4706945788964181E-2</v>
      </c>
      <c r="U127" s="316">
        <f t="shared" si="109"/>
        <v>1.3633614084507042E-2</v>
      </c>
      <c r="V127" s="316">
        <f t="shared" si="109"/>
        <v>1.4626904805914972E-2</v>
      </c>
      <c r="W127" s="316">
        <f t="shared" si="109"/>
        <v>1.5217383985441313E-2</v>
      </c>
      <c r="X127" s="316">
        <f t="shared" si="109"/>
        <v>1.3352783406113535E-2</v>
      </c>
      <c r="Y127" s="316">
        <f t="shared" si="109"/>
        <v>1.2280076350093112E-2</v>
      </c>
      <c r="Z127" s="316">
        <f t="shared" si="109"/>
        <v>1.1725774099318404E-3</v>
      </c>
      <c r="AA127" s="316">
        <f t="shared" si="109"/>
        <v>9.8772958167330695E-3</v>
      </c>
      <c r="AB127" s="316">
        <f t="shared" si="109"/>
        <v>3.2454916666666668E-3</v>
      </c>
      <c r="AC127" s="316">
        <f t="shared" si="109"/>
        <v>6.0962804503582393E-3</v>
      </c>
      <c r="AD127" s="316">
        <f t="shared" si="109"/>
        <v>6.3045688976377957E-3</v>
      </c>
      <c r="AE127" s="316">
        <f t="shared" si="109"/>
        <v>6.1221501472031401E-3</v>
      </c>
      <c r="AF127" s="316"/>
      <c r="AG127" s="947" t="s">
        <v>907</v>
      </c>
      <c r="AH127" s="857"/>
      <c r="AI127" s="857"/>
      <c r="AJ127" s="857"/>
      <c r="AK127" s="857"/>
      <c r="AL127" s="857"/>
      <c r="AM127" s="858"/>
    </row>
    <row r="128" spans="2:39" s="41" customFormat="1" ht="6" customHeight="1" thickBot="1">
      <c r="F128" s="73"/>
      <c r="AG128" s="58"/>
      <c r="AH128" s="73"/>
      <c r="AI128" s="73"/>
      <c r="AJ128" s="73"/>
      <c r="AK128" s="73"/>
      <c r="AL128" s="73"/>
      <c r="AM128" s="73"/>
    </row>
    <row r="129" spans="2:39" s="41" customFormat="1" ht="12">
      <c r="B129" s="232" t="s">
        <v>692</v>
      </c>
      <c r="C129" s="233"/>
      <c r="D129" s="234"/>
      <c r="E129" s="771"/>
      <c r="F129" s="306"/>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317"/>
      <c r="AD129" s="317"/>
      <c r="AE129" s="317"/>
      <c r="AF129" s="317"/>
      <c r="AG129" s="948"/>
      <c r="AH129" s="859"/>
      <c r="AI129" s="859"/>
      <c r="AJ129" s="859"/>
      <c r="AK129" s="859"/>
      <c r="AL129" s="859"/>
      <c r="AM129" s="860"/>
    </row>
    <row r="130" spans="2:39" s="41" customFormat="1" ht="12">
      <c r="B130" s="236"/>
      <c r="C130" s="99" t="s">
        <v>693</v>
      </c>
      <c r="D130" s="102"/>
      <c r="E130" s="442"/>
      <c r="F130" s="29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949"/>
      <c r="AH130" s="861"/>
      <c r="AI130" s="861"/>
      <c r="AJ130" s="861"/>
      <c r="AK130" s="861"/>
      <c r="AL130" s="861"/>
      <c r="AM130" s="862"/>
    </row>
    <row r="131" spans="2:39" s="41" customFormat="1" ht="12">
      <c r="B131" s="236"/>
      <c r="C131" s="238"/>
      <c r="D131" s="303" t="s">
        <v>864</v>
      </c>
      <c r="E131" s="443"/>
      <c r="F131" s="299"/>
      <c r="G131" s="313">
        <v>0</v>
      </c>
      <c r="H131" s="313">
        <v>0</v>
      </c>
      <c r="I131" s="313">
        <v>0</v>
      </c>
      <c r="J131" s="313">
        <v>0</v>
      </c>
      <c r="K131" s="313">
        <v>0</v>
      </c>
      <c r="L131" s="313">
        <v>0</v>
      </c>
      <c r="M131" s="313">
        <v>0</v>
      </c>
      <c r="N131" s="313">
        <v>0</v>
      </c>
      <c r="O131" s="313">
        <v>0</v>
      </c>
      <c r="P131" s="313">
        <v>0</v>
      </c>
      <c r="Q131" s="313">
        <v>0</v>
      </c>
      <c r="R131" s="313">
        <v>0</v>
      </c>
      <c r="S131" s="313">
        <v>0</v>
      </c>
      <c r="T131" s="313">
        <v>0</v>
      </c>
      <c r="U131" s="313">
        <v>0</v>
      </c>
      <c r="V131" s="313">
        <v>0</v>
      </c>
      <c r="W131" s="313">
        <v>0</v>
      </c>
      <c r="X131" s="313">
        <v>0</v>
      </c>
      <c r="Y131" s="313">
        <v>0</v>
      </c>
      <c r="Z131" s="313">
        <v>0</v>
      </c>
      <c r="AA131" s="313">
        <v>0</v>
      </c>
      <c r="AB131" s="313">
        <v>0</v>
      </c>
      <c r="AC131" s="313">
        <v>0</v>
      </c>
      <c r="AD131" s="313">
        <v>0</v>
      </c>
      <c r="AE131" s="313">
        <v>0</v>
      </c>
      <c r="AF131" s="313"/>
      <c r="AG131" s="941" t="s">
        <v>900</v>
      </c>
      <c r="AH131" s="845"/>
      <c r="AI131" s="845"/>
      <c r="AJ131" s="845"/>
      <c r="AK131" s="845"/>
      <c r="AL131" s="845"/>
      <c r="AM131" s="846"/>
    </row>
    <row r="132" spans="2:39" s="41" customFormat="1" ht="12">
      <c r="B132" s="236"/>
      <c r="C132" s="238"/>
      <c r="D132" s="294" t="s">
        <v>865</v>
      </c>
      <c r="E132" s="444"/>
      <c r="F132" s="300"/>
      <c r="G132" s="313">
        <f>G268</f>
        <v>1.1891323200298396E-2</v>
      </c>
      <c r="H132" s="313">
        <f>H268</f>
        <v>9.750370972109396E-3</v>
      </c>
      <c r="I132" s="313">
        <f>I268</f>
        <v>1.1803271936319882E-2</v>
      </c>
      <c r="J132" s="313">
        <f t="shared" ref="J132:W132" si="110">J268</f>
        <v>1.2933734904557851E-2</v>
      </c>
      <c r="K132" s="313">
        <f t="shared" si="110"/>
        <v>1.2262091496959754E-2</v>
      </c>
      <c r="L132" s="313">
        <f t="shared" si="110"/>
        <v>1.3357583833218604E-2</v>
      </c>
      <c r="M132" s="313">
        <f t="shared" si="110"/>
        <v>1.3331425368041336E-2</v>
      </c>
      <c r="N132" s="313">
        <f t="shared" si="110"/>
        <v>1.3988184130711279E-2</v>
      </c>
      <c r="O132" s="313">
        <f t="shared" si="110"/>
        <v>1.5480025512915913E-2</v>
      </c>
      <c r="P132" s="313">
        <f t="shared" si="110"/>
        <v>1.4965978679972784E-2</v>
      </c>
      <c r="Q132" s="313">
        <f t="shared" si="110"/>
        <v>1.460037020316027E-2</v>
      </c>
      <c r="R132" s="313">
        <f t="shared" si="110"/>
        <v>1.3912678337501488E-2</v>
      </c>
      <c r="S132" s="313">
        <f t="shared" si="110"/>
        <v>1.3872676091186996E-2</v>
      </c>
      <c r="T132" s="313">
        <f t="shared" si="110"/>
        <v>1.4567101767424633E-2</v>
      </c>
      <c r="U132" s="313">
        <f t="shared" si="110"/>
        <v>1.3658692024514344E-2</v>
      </c>
      <c r="V132" s="313">
        <f t="shared" si="110"/>
        <v>1.24005204122269E-2</v>
      </c>
      <c r="W132" s="313">
        <f t="shared" si="110"/>
        <v>1.340535462211645E-2</v>
      </c>
      <c r="X132" s="313">
        <f>X268</f>
        <v>1.2406355078614439E-2</v>
      </c>
      <c r="Y132" s="313">
        <f>Y268</f>
        <v>1.3183021252292466E-2</v>
      </c>
      <c r="Z132" s="313">
        <f>Z268</f>
        <v>1.1406922318607527E-2</v>
      </c>
      <c r="AA132" s="313">
        <f t="shared" ref="AA132:AE132" si="111">AA268</f>
        <v>1.1910627650414424E-2</v>
      </c>
      <c r="AB132" s="313">
        <f t="shared" si="111"/>
        <v>1.151368468690234E-2</v>
      </c>
      <c r="AC132" s="313">
        <f t="shared" si="111"/>
        <v>1.4210762838938896E-2</v>
      </c>
      <c r="AD132" s="313">
        <f t="shared" si="111"/>
        <v>1.643613151170991E-2</v>
      </c>
      <c r="AE132" s="313">
        <f t="shared" si="111"/>
        <v>1.7067746520970432E-2</v>
      </c>
      <c r="AF132" s="313"/>
      <c r="AG132" s="941" t="s">
        <v>901</v>
      </c>
      <c r="AH132" s="845"/>
      <c r="AI132" s="845"/>
      <c r="AJ132" s="845"/>
      <c r="AK132" s="845"/>
      <c r="AL132" s="845"/>
      <c r="AM132" s="846"/>
    </row>
    <row r="133" spans="2:39" s="41" customFormat="1" ht="12">
      <c r="B133" s="236"/>
      <c r="C133" s="238"/>
      <c r="D133" s="294" t="s">
        <v>856</v>
      </c>
      <c r="E133" s="444"/>
      <c r="F133" s="300"/>
      <c r="G133" s="313">
        <f>G268</f>
        <v>1.1891323200298396E-2</v>
      </c>
      <c r="H133" s="313">
        <f>H268</f>
        <v>9.750370972109396E-3</v>
      </c>
      <c r="I133" s="313">
        <f>I268</f>
        <v>1.1803271936319882E-2</v>
      </c>
      <c r="J133" s="313">
        <f t="shared" ref="J133:W133" si="112">J268</f>
        <v>1.2933734904557851E-2</v>
      </c>
      <c r="K133" s="313">
        <f t="shared" si="112"/>
        <v>1.2262091496959754E-2</v>
      </c>
      <c r="L133" s="313">
        <f t="shared" si="112"/>
        <v>1.3357583833218604E-2</v>
      </c>
      <c r="M133" s="313">
        <f t="shared" si="112"/>
        <v>1.3331425368041336E-2</v>
      </c>
      <c r="N133" s="313">
        <f t="shared" si="112"/>
        <v>1.3988184130711279E-2</v>
      </c>
      <c r="O133" s="313">
        <f t="shared" si="112"/>
        <v>1.5480025512915913E-2</v>
      </c>
      <c r="P133" s="313">
        <f t="shared" si="112"/>
        <v>1.4965978679972784E-2</v>
      </c>
      <c r="Q133" s="313">
        <f t="shared" si="112"/>
        <v>1.460037020316027E-2</v>
      </c>
      <c r="R133" s="313">
        <f t="shared" si="112"/>
        <v>1.3912678337501488E-2</v>
      </c>
      <c r="S133" s="313">
        <f t="shared" si="112"/>
        <v>1.3872676091186996E-2</v>
      </c>
      <c r="T133" s="313">
        <f t="shared" si="112"/>
        <v>1.4567101767424633E-2</v>
      </c>
      <c r="U133" s="313">
        <f t="shared" si="112"/>
        <v>1.3658692024514344E-2</v>
      </c>
      <c r="V133" s="313">
        <f t="shared" si="112"/>
        <v>1.24005204122269E-2</v>
      </c>
      <c r="W133" s="313">
        <f t="shared" si="112"/>
        <v>1.340535462211645E-2</v>
      </c>
      <c r="X133" s="313">
        <f>X268</f>
        <v>1.2406355078614439E-2</v>
      </c>
      <c r="Y133" s="313">
        <f>Y268</f>
        <v>1.3183021252292466E-2</v>
      </c>
      <c r="Z133" s="313">
        <f>Z268</f>
        <v>1.1406922318607527E-2</v>
      </c>
      <c r="AA133" s="313">
        <f t="shared" ref="AA133:AE133" si="113">AA268</f>
        <v>1.1910627650414424E-2</v>
      </c>
      <c r="AB133" s="313">
        <f t="shared" si="113"/>
        <v>1.151368468690234E-2</v>
      </c>
      <c r="AC133" s="313">
        <f t="shared" si="113"/>
        <v>1.4210762838938896E-2</v>
      </c>
      <c r="AD133" s="313">
        <f t="shared" si="113"/>
        <v>1.643613151170991E-2</v>
      </c>
      <c r="AE133" s="313">
        <f t="shared" si="113"/>
        <v>1.7067746520970432E-2</v>
      </c>
      <c r="AF133" s="313"/>
      <c r="AG133" s="941" t="s">
        <v>901</v>
      </c>
      <c r="AH133" s="845"/>
      <c r="AI133" s="845"/>
      <c r="AJ133" s="845"/>
      <c r="AK133" s="845"/>
      <c r="AL133" s="845"/>
      <c r="AM133" s="846"/>
    </row>
    <row r="134" spans="2:39" s="41" customFormat="1" ht="12">
      <c r="B134" s="236"/>
      <c r="C134" s="240"/>
      <c r="D134" s="304" t="s">
        <v>857</v>
      </c>
      <c r="E134" s="445"/>
      <c r="F134" s="301"/>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941"/>
      <c r="AH134" s="845"/>
      <c r="AI134" s="845"/>
      <c r="AJ134" s="845"/>
      <c r="AK134" s="845"/>
      <c r="AL134" s="845"/>
      <c r="AM134" s="846"/>
    </row>
    <row r="135" spans="2:39" s="41" customFormat="1" ht="12">
      <c r="B135" s="236"/>
      <c r="C135" s="241" t="s">
        <v>694</v>
      </c>
      <c r="D135" s="305"/>
      <c r="E135" s="446"/>
      <c r="F135" s="302"/>
      <c r="G135" s="328"/>
      <c r="H135" s="328"/>
      <c r="I135" s="328"/>
      <c r="J135" s="328"/>
      <c r="K135" s="328"/>
      <c r="L135" s="328"/>
      <c r="M135" s="328"/>
      <c r="N135" s="328"/>
      <c r="O135" s="328"/>
      <c r="P135" s="328"/>
      <c r="Q135" s="328"/>
      <c r="R135" s="328"/>
      <c r="S135" s="328"/>
      <c r="T135" s="328"/>
      <c r="U135" s="328"/>
      <c r="V135" s="328"/>
      <c r="W135" s="328"/>
      <c r="X135" s="328"/>
      <c r="Y135" s="328"/>
      <c r="Z135" s="328"/>
      <c r="AA135" s="328"/>
      <c r="AB135" s="328"/>
      <c r="AC135" s="328"/>
      <c r="AD135" s="328"/>
      <c r="AE135" s="328"/>
      <c r="AF135" s="328"/>
      <c r="AG135" s="950"/>
      <c r="AH135" s="863"/>
      <c r="AI135" s="863"/>
      <c r="AJ135" s="863"/>
      <c r="AK135" s="863"/>
      <c r="AL135" s="863"/>
      <c r="AM135" s="864"/>
    </row>
    <row r="136" spans="2:39" s="41" customFormat="1" ht="12">
      <c r="B136" s="236"/>
      <c r="C136" s="243"/>
      <c r="D136" s="303" t="s">
        <v>866</v>
      </c>
      <c r="E136" s="443"/>
      <c r="F136" s="299"/>
      <c r="G136" s="313">
        <f>G271</f>
        <v>2.0160362506914009E-3</v>
      </c>
      <c r="H136" s="313">
        <f>H271</f>
        <v>1.4579945609625449E-3</v>
      </c>
      <c r="I136" s="313">
        <f>I271</f>
        <v>1.9604824361785758E-3</v>
      </c>
      <c r="J136" s="313">
        <f t="shared" ref="J136:W136" si="114">J271</f>
        <v>2.0480451418744623E-3</v>
      </c>
      <c r="K136" s="313">
        <f t="shared" si="114"/>
        <v>2.1649964557859296E-3</v>
      </c>
      <c r="L136" s="313">
        <f t="shared" si="114"/>
        <v>2.1802328468090572E-3</v>
      </c>
      <c r="M136" s="313">
        <f t="shared" si="114"/>
        <v>1.8468492975734355E-3</v>
      </c>
      <c r="N136" s="313">
        <f t="shared" si="114"/>
        <v>2.0190264442636291E-3</v>
      </c>
      <c r="O136" s="313">
        <f t="shared" si="114"/>
        <v>2.0961215174611376E-3</v>
      </c>
      <c r="P136" s="313">
        <f t="shared" si="114"/>
        <v>2.1739743478637664E-3</v>
      </c>
      <c r="Q136" s="313">
        <f t="shared" si="114"/>
        <v>2.9057840249137276E-3</v>
      </c>
      <c r="R136" s="313">
        <f t="shared" si="114"/>
        <v>3.3829520406406062E-3</v>
      </c>
      <c r="S136" s="313">
        <f t="shared" si="114"/>
        <v>3.305015547281279E-3</v>
      </c>
      <c r="T136" s="313">
        <f t="shared" si="114"/>
        <v>3.4338508392526561E-3</v>
      </c>
      <c r="U136" s="313">
        <f t="shared" si="114"/>
        <v>3.2770933456161668E-3</v>
      </c>
      <c r="V136" s="313">
        <f t="shared" si="114"/>
        <v>3.1426629943093268E-3</v>
      </c>
      <c r="W136" s="313">
        <f t="shared" si="114"/>
        <v>3.1561326268807173E-3</v>
      </c>
      <c r="X136" s="313">
        <f>X271</f>
        <v>3.0232070139520418E-3</v>
      </c>
      <c r="Y136" s="313">
        <f>Y271</f>
        <v>3.5843924977120678E-3</v>
      </c>
      <c r="Z136" s="313">
        <f>Z271</f>
        <v>3.5797459199697866E-3</v>
      </c>
      <c r="AA136" s="313">
        <f t="shared" ref="AA136:AE136" si="115">AA271</f>
        <v>3.0804000662889267E-3</v>
      </c>
      <c r="AB136" s="313">
        <f t="shared" si="115"/>
        <v>2.5305677633997003E-3</v>
      </c>
      <c r="AC136" s="313">
        <f t="shared" si="115"/>
        <v>4.3818488417332975E-3</v>
      </c>
      <c r="AD136" s="313">
        <f t="shared" si="115"/>
        <v>3.1954352381612797E-3</v>
      </c>
      <c r="AE136" s="313">
        <f t="shared" si="115"/>
        <v>3.1809318870654165E-3</v>
      </c>
      <c r="AF136" s="313"/>
      <c r="AG136" s="941" t="s">
        <v>910</v>
      </c>
      <c r="AH136" s="845"/>
      <c r="AI136" s="845"/>
      <c r="AJ136" s="845"/>
      <c r="AK136" s="845"/>
      <c r="AL136" s="845"/>
      <c r="AM136" s="846"/>
    </row>
    <row r="137" spans="2:39" s="41" customFormat="1" ht="12">
      <c r="B137" s="236"/>
      <c r="C137" s="244"/>
      <c r="D137" s="304" t="s">
        <v>867</v>
      </c>
      <c r="E137" s="445"/>
      <c r="F137" s="301"/>
      <c r="G137" s="313">
        <f>G271</f>
        <v>2.0160362506914009E-3</v>
      </c>
      <c r="H137" s="313">
        <f>H271</f>
        <v>1.4579945609625449E-3</v>
      </c>
      <c r="I137" s="313">
        <f>I271</f>
        <v>1.9604824361785758E-3</v>
      </c>
      <c r="J137" s="313">
        <f t="shared" ref="J137:W137" si="116">J271</f>
        <v>2.0480451418744623E-3</v>
      </c>
      <c r="K137" s="313">
        <f t="shared" si="116"/>
        <v>2.1649964557859296E-3</v>
      </c>
      <c r="L137" s="313">
        <f t="shared" si="116"/>
        <v>2.1802328468090572E-3</v>
      </c>
      <c r="M137" s="313">
        <f t="shared" si="116"/>
        <v>1.8468492975734355E-3</v>
      </c>
      <c r="N137" s="313">
        <f t="shared" si="116"/>
        <v>2.0190264442636291E-3</v>
      </c>
      <c r="O137" s="313">
        <f t="shared" si="116"/>
        <v>2.0961215174611376E-3</v>
      </c>
      <c r="P137" s="313">
        <f t="shared" si="116"/>
        <v>2.1739743478637664E-3</v>
      </c>
      <c r="Q137" s="313">
        <f t="shared" si="116"/>
        <v>2.9057840249137276E-3</v>
      </c>
      <c r="R137" s="313">
        <f t="shared" si="116"/>
        <v>3.3829520406406062E-3</v>
      </c>
      <c r="S137" s="313">
        <f t="shared" si="116"/>
        <v>3.305015547281279E-3</v>
      </c>
      <c r="T137" s="313">
        <f t="shared" si="116"/>
        <v>3.4338508392526561E-3</v>
      </c>
      <c r="U137" s="313">
        <f t="shared" si="116"/>
        <v>3.2770933456161668E-3</v>
      </c>
      <c r="V137" s="313">
        <f t="shared" si="116"/>
        <v>3.1426629943093268E-3</v>
      </c>
      <c r="W137" s="313">
        <f t="shared" si="116"/>
        <v>3.1561326268807173E-3</v>
      </c>
      <c r="X137" s="313">
        <f>X271</f>
        <v>3.0232070139520418E-3</v>
      </c>
      <c r="Y137" s="313">
        <f>Y271</f>
        <v>3.5843924977120678E-3</v>
      </c>
      <c r="Z137" s="313">
        <f>Z271</f>
        <v>3.5797459199697866E-3</v>
      </c>
      <c r="AA137" s="313">
        <f t="shared" ref="AA137:AE137" si="117">AA271</f>
        <v>3.0804000662889267E-3</v>
      </c>
      <c r="AB137" s="313">
        <f t="shared" si="117"/>
        <v>2.5305677633997003E-3</v>
      </c>
      <c r="AC137" s="313">
        <f t="shared" si="117"/>
        <v>4.3818488417332975E-3</v>
      </c>
      <c r="AD137" s="313">
        <f t="shared" si="117"/>
        <v>3.1954352381612797E-3</v>
      </c>
      <c r="AE137" s="313">
        <f t="shared" si="117"/>
        <v>3.1809318870654165E-3</v>
      </c>
      <c r="AF137" s="313"/>
      <c r="AG137" s="941" t="s">
        <v>910</v>
      </c>
      <c r="AH137" s="845"/>
      <c r="AI137" s="845"/>
      <c r="AJ137" s="845"/>
      <c r="AK137" s="845"/>
      <c r="AL137" s="845"/>
      <c r="AM137" s="846"/>
    </row>
    <row r="138" spans="2:39" s="41" customFormat="1" ht="12">
      <c r="B138" s="236"/>
      <c r="C138" s="245" t="s">
        <v>695</v>
      </c>
      <c r="D138" s="290"/>
      <c r="E138" s="447"/>
      <c r="F138" s="281"/>
      <c r="G138" s="319">
        <f>G274</f>
        <v>1.1382478733713793E-2</v>
      </c>
      <c r="H138" s="319">
        <f>H274</f>
        <v>9.370217993079584E-3</v>
      </c>
      <c r="I138" s="319">
        <f>I274</f>
        <v>1.0674989144155515E-2</v>
      </c>
      <c r="J138" s="319">
        <f t="shared" ref="J138:W138" si="118">J274</f>
        <v>1.2209772047832586E-2</v>
      </c>
      <c r="K138" s="319">
        <f t="shared" si="118"/>
        <v>1.2167996823956443E-2</v>
      </c>
      <c r="L138" s="319">
        <f t="shared" si="118"/>
        <v>1.2003522611356681E-2</v>
      </c>
      <c r="M138" s="319">
        <f t="shared" si="118"/>
        <v>1.1513095410695366E-2</v>
      </c>
      <c r="N138" s="319">
        <f t="shared" si="118"/>
        <v>1.127709627586207E-2</v>
      </c>
      <c r="O138" s="319">
        <f t="shared" si="118"/>
        <v>1.2632304015296369E-2</v>
      </c>
      <c r="P138" s="319">
        <f t="shared" si="118"/>
        <v>1.3898069300433129E-2</v>
      </c>
      <c r="Q138" s="319">
        <f t="shared" si="118"/>
        <v>1.4011000462259792E-2</v>
      </c>
      <c r="R138" s="319">
        <f t="shared" si="118"/>
        <v>1.3593546235819869E-2</v>
      </c>
      <c r="S138" s="319">
        <f t="shared" si="118"/>
        <v>1.3109538810108999E-2</v>
      </c>
      <c r="T138" s="319">
        <f t="shared" si="118"/>
        <v>1.27995485638194E-2</v>
      </c>
      <c r="U138" s="319">
        <f t="shared" si="118"/>
        <v>1.2029535722683983E-2</v>
      </c>
      <c r="V138" s="319">
        <f t="shared" si="118"/>
        <v>1.2652994398059132E-2</v>
      </c>
      <c r="W138" s="319">
        <f t="shared" si="118"/>
        <v>1.3157018045623064E-2</v>
      </c>
      <c r="X138" s="319">
        <f>X274</f>
        <v>1.2044101355737325E-2</v>
      </c>
      <c r="Y138" s="319">
        <f>Y274</f>
        <v>1.1606627273010438E-2</v>
      </c>
      <c r="Z138" s="319">
        <f>Z274</f>
        <v>1.24432777297843E-2</v>
      </c>
      <c r="AA138" s="319">
        <f t="shared" ref="AA138:AE138" si="119">AA274</f>
        <v>1.2076527711487588E-2</v>
      </c>
      <c r="AB138" s="319">
        <f t="shared" si="119"/>
        <v>1.0269645707090201E-2</v>
      </c>
      <c r="AC138" s="319">
        <f t="shared" si="119"/>
        <v>1.2264543925088696E-2</v>
      </c>
      <c r="AD138" s="319">
        <f t="shared" si="119"/>
        <v>1.290042076373768E-2</v>
      </c>
      <c r="AE138" s="319">
        <f t="shared" si="119"/>
        <v>1.275612606318303E-2</v>
      </c>
      <c r="AF138" s="319"/>
      <c r="AG138" s="951" t="s">
        <v>911</v>
      </c>
      <c r="AH138" s="865"/>
      <c r="AI138" s="865"/>
      <c r="AJ138" s="865"/>
      <c r="AK138" s="865"/>
      <c r="AL138" s="865"/>
      <c r="AM138" s="866"/>
    </row>
    <row r="139" spans="2:39" s="41" customFormat="1" ht="12">
      <c r="B139" s="236"/>
      <c r="C139" s="247" t="s">
        <v>696</v>
      </c>
      <c r="D139" s="291"/>
      <c r="E139" s="448"/>
      <c r="F139" s="282"/>
      <c r="G139" s="320">
        <f>G277</f>
        <v>1.7675679681851051E-2</v>
      </c>
      <c r="H139" s="320">
        <f>H277</f>
        <v>1.2889005064715815E-2</v>
      </c>
      <c r="I139" s="320">
        <f>I277</f>
        <v>1.7182847938144331E-2</v>
      </c>
      <c r="J139" s="320">
        <f t="shared" ref="J139:W139" si="120">J277</f>
        <v>1.7817301627033794E-2</v>
      </c>
      <c r="K139" s="320">
        <f t="shared" si="120"/>
        <v>2.1597851851851851E-2</v>
      </c>
      <c r="L139" s="320">
        <f t="shared" si="120"/>
        <v>2.018757694826457E-2</v>
      </c>
      <c r="M139" s="320">
        <f t="shared" si="120"/>
        <v>1.9592773139312979E-2</v>
      </c>
      <c r="N139" s="320">
        <f t="shared" si="120"/>
        <v>2.0485050527484731E-2</v>
      </c>
      <c r="O139" s="320">
        <f t="shared" si="120"/>
        <v>2.2955878066553314E-2</v>
      </c>
      <c r="P139" s="320">
        <f t="shared" si="120"/>
        <v>2.2472960297766749E-2</v>
      </c>
      <c r="Q139" s="320">
        <f t="shared" si="120"/>
        <v>1.9716016535933856E-2</v>
      </c>
      <c r="R139" s="320">
        <f t="shared" si="120"/>
        <v>3.0389372724435659E-2</v>
      </c>
      <c r="S139" s="320">
        <f t="shared" si="120"/>
        <v>2.8481705019718327E-2</v>
      </c>
      <c r="T139" s="320">
        <f t="shared" si="120"/>
        <v>3.0280081732145307E-2</v>
      </c>
      <c r="U139" s="320">
        <f t="shared" si="120"/>
        <v>3.1460130406028707E-2</v>
      </c>
      <c r="V139" s="320">
        <f t="shared" si="120"/>
        <v>2.927881357328721E-2</v>
      </c>
      <c r="W139" s="320">
        <f t="shared" si="120"/>
        <v>3.1753160094671079E-2</v>
      </c>
      <c r="X139" s="320">
        <f>X277</f>
        <v>2.6044950065536436E-3</v>
      </c>
      <c r="Y139" s="320">
        <f>Y277</f>
        <v>3.6198577582856944E-3</v>
      </c>
      <c r="Z139" s="320">
        <f>Z277</f>
        <v>4.5474156944913758E-3</v>
      </c>
      <c r="AA139" s="320">
        <f t="shared" ref="AA139:AE139" si="121">AA277</f>
        <v>3.3471005934876064E-2</v>
      </c>
      <c r="AB139" s="320">
        <f t="shared" si="121"/>
        <v>7.6205215952687456E-3</v>
      </c>
      <c r="AC139" s="320">
        <f t="shared" si="121"/>
        <v>3.1026618659380775E-2</v>
      </c>
      <c r="AD139" s="320">
        <f t="shared" si="121"/>
        <v>3.5081484620884312E-2</v>
      </c>
      <c r="AE139" s="320">
        <f t="shared" si="121"/>
        <v>3.3233141173962463E-2</v>
      </c>
      <c r="AF139" s="320"/>
      <c r="AG139" s="952" t="s">
        <v>899</v>
      </c>
      <c r="AH139" s="867"/>
      <c r="AI139" s="867"/>
      <c r="AJ139" s="867"/>
      <c r="AK139" s="867"/>
      <c r="AL139" s="867"/>
      <c r="AM139" s="868"/>
    </row>
    <row r="140" spans="2:39" s="41" customFormat="1" ht="12.75" thickBot="1">
      <c r="B140" s="249"/>
      <c r="C140" s="250" t="s">
        <v>868</v>
      </c>
      <c r="D140" s="292"/>
      <c r="E140" s="449"/>
      <c r="F140" s="283"/>
      <c r="G140" s="321">
        <f>G284</f>
        <v>2.9373715002721172E-2</v>
      </c>
      <c r="H140" s="321">
        <f>H284</f>
        <v>2.6517188998671056E-2</v>
      </c>
      <c r="I140" s="321">
        <f>I284</f>
        <v>2.7329420783166424E-2</v>
      </c>
      <c r="J140" s="321">
        <f t="shared" ref="J140:W140" si="122">J284</f>
        <v>2.9769788430409224E-2</v>
      </c>
      <c r="K140" s="321">
        <f t="shared" si="122"/>
        <v>2.8699880573248404E-2</v>
      </c>
      <c r="L140" s="321">
        <f t="shared" si="122"/>
        <v>2.8735272947138082E-2</v>
      </c>
      <c r="M140" s="321">
        <f t="shared" si="122"/>
        <v>2.7925673842439575E-2</v>
      </c>
      <c r="N140" s="321">
        <f t="shared" si="122"/>
        <v>2.7380423108681412E-2</v>
      </c>
      <c r="O140" s="321">
        <f t="shared" si="122"/>
        <v>2.7198101294253065E-2</v>
      </c>
      <c r="P140" s="321">
        <f t="shared" si="122"/>
        <v>2.81785733029093E-2</v>
      </c>
      <c r="Q140" s="321">
        <f t="shared" si="122"/>
        <v>2.8210071795755434E-2</v>
      </c>
      <c r="R140" s="321">
        <f t="shared" si="122"/>
        <v>2.5976382681564249E-2</v>
      </c>
      <c r="S140" s="321">
        <f t="shared" si="122"/>
        <v>2.5644519706255673E-2</v>
      </c>
      <c r="T140" s="321">
        <f t="shared" si="122"/>
        <v>2.4084149799084759E-2</v>
      </c>
      <c r="U140" s="321">
        <f t="shared" si="122"/>
        <v>2.3177451691008953E-2</v>
      </c>
      <c r="V140" s="321">
        <f t="shared" si="122"/>
        <v>2.2861462776862677E-2</v>
      </c>
      <c r="W140" s="321">
        <f t="shared" si="122"/>
        <v>2.3107381702337938E-2</v>
      </c>
      <c r="X140" s="321">
        <f>X284</f>
        <v>2.2179009682053979E-2</v>
      </c>
      <c r="Y140" s="321">
        <f>Y284</f>
        <v>2.2466048478523123E-2</v>
      </c>
      <c r="Z140" s="321">
        <f>Z284</f>
        <v>2.2019424282479202E-2</v>
      </c>
      <c r="AA140" s="321">
        <f t="shared" ref="AA140:AE140" si="123">AA284</f>
        <v>2.158802108358222E-2</v>
      </c>
      <c r="AB140" s="321">
        <f t="shared" si="123"/>
        <v>1.5389537196163495E-2</v>
      </c>
      <c r="AC140" s="321">
        <f t="shared" si="123"/>
        <v>1.7311235407009365E-2</v>
      </c>
      <c r="AD140" s="321">
        <f t="shared" si="123"/>
        <v>1.7941608909994272E-2</v>
      </c>
      <c r="AE140" s="321">
        <f t="shared" si="123"/>
        <v>1.8054110218306475E-2</v>
      </c>
      <c r="AF140" s="321"/>
      <c r="AG140" s="953" t="s">
        <v>912</v>
      </c>
      <c r="AH140" s="869"/>
      <c r="AI140" s="869"/>
      <c r="AJ140" s="869"/>
      <c r="AK140" s="869"/>
      <c r="AL140" s="869"/>
      <c r="AM140" s="870"/>
    </row>
    <row r="141" spans="2:39" s="41" customFormat="1" ht="12">
      <c r="B141" s="252" t="s">
        <v>697</v>
      </c>
      <c r="C141" s="253"/>
      <c r="D141" s="253"/>
      <c r="E141" s="450"/>
      <c r="F141" s="284"/>
      <c r="G141" s="322"/>
      <c r="H141" s="322"/>
      <c r="I141" s="322"/>
      <c r="J141" s="322"/>
      <c r="K141" s="322"/>
      <c r="L141" s="322"/>
      <c r="M141" s="322"/>
      <c r="N141" s="322"/>
      <c r="O141" s="322"/>
      <c r="P141" s="322"/>
      <c r="Q141" s="322"/>
      <c r="R141" s="322"/>
      <c r="S141" s="322"/>
      <c r="T141" s="322"/>
      <c r="U141" s="322"/>
      <c r="V141" s="322"/>
      <c r="W141" s="322"/>
      <c r="X141" s="322"/>
      <c r="Y141" s="322"/>
      <c r="Z141" s="322"/>
      <c r="AA141" s="322"/>
      <c r="AB141" s="322"/>
      <c r="AC141" s="322"/>
      <c r="AD141" s="322"/>
      <c r="AE141" s="322"/>
      <c r="AF141" s="322"/>
      <c r="AG141" s="954"/>
      <c r="AH141" s="871"/>
      <c r="AI141" s="871"/>
      <c r="AJ141" s="871"/>
      <c r="AK141" s="871"/>
      <c r="AL141" s="871"/>
      <c r="AM141" s="872"/>
    </row>
    <row r="142" spans="2:39" s="41" customFormat="1" ht="12">
      <c r="B142" s="255"/>
      <c r="C142" s="256" t="s">
        <v>758</v>
      </c>
      <c r="D142" s="293"/>
      <c r="E142" s="451"/>
      <c r="F142" s="285"/>
      <c r="G142" s="310">
        <f>G291</f>
        <v>1.9430784997985985E-2</v>
      </c>
      <c r="H142" s="310">
        <f>H291</f>
        <v>1.9326849097470795E-2</v>
      </c>
      <c r="I142" s="310">
        <f>I291</f>
        <v>1.899208202635003E-2</v>
      </c>
      <c r="J142" s="310">
        <f>J291</f>
        <v>1.8600624557194217E-2</v>
      </c>
      <c r="K142" s="310">
        <f t="shared" ref="K142:AE142" si="124">K291</f>
        <v>1.7659663029327796E-2</v>
      </c>
      <c r="L142" s="310">
        <f t="shared" si="124"/>
        <v>1.7773204387317686E-2</v>
      </c>
      <c r="M142" s="310">
        <f t="shared" si="124"/>
        <v>1.705795686207013E-2</v>
      </c>
      <c r="N142" s="310">
        <f t="shared" si="124"/>
        <v>1.7006096223394548E-2</v>
      </c>
      <c r="O142" s="310">
        <f t="shared" si="124"/>
        <v>1.7427244886662609E-2</v>
      </c>
      <c r="P142" s="310">
        <f t="shared" si="124"/>
        <v>1.8334903351209002E-2</v>
      </c>
      <c r="Q142" s="310">
        <f t="shared" si="124"/>
        <v>1.877097955805692E-2</v>
      </c>
      <c r="R142" s="310">
        <f t="shared" si="124"/>
        <v>1.8783493016561053E-2</v>
      </c>
      <c r="S142" s="310">
        <f t="shared" si="124"/>
        <v>1.7487193241637927E-2</v>
      </c>
      <c r="T142" s="310">
        <f t="shared" si="124"/>
        <v>2.1949039174947893E-2</v>
      </c>
      <c r="U142" s="310">
        <f t="shared" si="124"/>
        <v>2.1512174196838582E-2</v>
      </c>
      <c r="V142" s="310">
        <f t="shared" si="124"/>
        <v>2.1615333557217713E-2</v>
      </c>
      <c r="W142" s="310">
        <f t="shared" si="124"/>
        <v>2.2032323914652228E-2</v>
      </c>
      <c r="X142" s="310">
        <f t="shared" si="124"/>
        <v>2.3967048162803956E-2</v>
      </c>
      <c r="Y142" s="310">
        <f t="shared" si="124"/>
        <v>2.3467884200997203E-2</v>
      </c>
      <c r="Z142" s="310">
        <f t="shared" si="124"/>
        <v>2.1989065159262602E-2</v>
      </c>
      <c r="AA142" s="310">
        <f t="shared" si="124"/>
        <v>2.4019628066981536E-2</v>
      </c>
      <c r="AB142" s="310">
        <f t="shared" si="124"/>
        <v>2.5642116112784871E-2</v>
      </c>
      <c r="AC142" s="310">
        <f t="shared" si="124"/>
        <v>2.6615192768578304E-2</v>
      </c>
      <c r="AD142" s="310">
        <f t="shared" si="124"/>
        <v>3.1053899641219674E-2</v>
      </c>
      <c r="AE142" s="310">
        <f t="shared" si="124"/>
        <v>1.6881302592540351E-2</v>
      </c>
      <c r="AF142" s="310"/>
      <c r="AG142" s="955" t="s">
        <v>914</v>
      </c>
      <c r="AH142" s="873"/>
      <c r="AI142" s="873"/>
      <c r="AJ142" s="873"/>
      <c r="AK142" s="873"/>
      <c r="AL142" s="873"/>
      <c r="AM142" s="874"/>
    </row>
    <row r="143" spans="2:39" s="41" customFormat="1" ht="12">
      <c r="B143" s="255"/>
      <c r="C143" s="257" t="s">
        <v>1113</v>
      </c>
      <c r="D143" s="294"/>
      <c r="E143" s="452"/>
      <c r="F143" s="286"/>
      <c r="G143" s="310">
        <f>G234</f>
        <v>1.8962804561731963E-2</v>
      </c>
      <c r="H143" s="310">
        <f>H234</f>
        <v>1.8937671892484929E-2</v>
      </c>
      <c r="I143" s="310">
        <f>I234</f>
        <v>1.8930474564496595E-2</v>
      </c>
      <c r="J143" s="310">
        <f>J234</f>
        <v>1.9017892256670159E-2</v>
      </c>
      <c r="K143" s="310">
        <f t="shared" ref="K143:AE143" si="125">K234</f>
        <v>1.9250713565273681E-2</v>
      </c>
      <c r="L143" s="310">
        <f t="shared" si="125"/>
        <v>1.9015854945845369E-2</v>
      </c>
      <c r="M143" s="310">
        <f t="shared" si="125"/>
        <v>1.8904167313879953E-2</v>
      </c>
      <c r="N143" s="310">
        <f t="shared" si="125"/>
        <v>1.8811577486167439E-2</v>
      </c>
      <c r="O143" s="310">
        <f t="shared" si="125"/>
        <v>1.8854011836758076E-2</v>
      </c>
      <c r="P143" s="310">
        <f t="shared" si="125"/>
        <v>1.9231296121097446E-2</v>
      </c>
      <c r="Q143" s="310">
        <f t="shared" si="125"/>
        <v>1.9204373121391415E-2</v>
      </c>
      <c r="R143" s="310">
        <f t="shared" si="125"/>
        <v>1.8043541332362356E-2</v>
      </c>
      <c r="S143" s="310">
        <f t="shared" si="125"/>
        <v>1.787025574046839E-2</v>
      </c>
      <c r="T143" s="310">
        <f t="shared" si="125"/>
        <v>1.7757926794201614E-2</v>
      </c>
      <c r="U143" s="310">
        <f t="shared" si="125"/>
        <v>1.7477786290766316E-2</v>
      </c>
      <c r="V143" s="310">
        <f t="shared" si="125"/>
        <v>1.7462258368698826E-2</v>
      </c>
      <c r="W143" s="310">
        <f t="shared" si="125"/>
        <v>1.7548146040388041E-2</v>
      </c>
      <c r="X143" s="310">
        <f t="shared" si="125"/>
        <v>1.6952090215286479E-2</v>
      </c>
      <c r="Y143" s="310">
        <f t="shared" si="125"/>
        <v>1.6685797160549735E-2</v>
      </c>
      <c r="Z143" s="310">
        <f t="shared" si="125"/>
        <v>1.7552166174494656E-2</v>
      </c>
      <c r="AA143" s="310">
        <f t="shared" si="125"/>
        <v>1.7045830728444733E-2</v>
      </c>
      <c r="AB143" s="310">
        <f t="shared" si="125"/>
        <v>1.6578516264443066E-2</v>
      </c>
      <c r="AC143" s="310">
        <f t="shared" si="125"/>
        <v>1.7922095080040633E-2</v>
      </c>
      <c r="AD143" s="310">
        <f t="shared" si="125"/>
        <v>1.8072594634945382E-2</v>
      </c>
      <c r="AE143" s="310">
        <f t="shared" si="125"/>
        <v>1.8466208491776121E-2</v>
      </c>
      <c r="AF143" s="310"/>
      <c r="AG143" s="955" t="s">
        <v>899</v>
      </c>
      <c r="AH143" s="873"/>
      <c r="AI143" s="873"/>
      <c r="AJ143" s="873"/>
      <c r="AK143" s="873"/>
      <c r="AL143" s="873"/>
      <c r="AM143" s="874"/>
    </row>
    <row r="144" spans="2:39" s="41" customFormat="1" ht="12.75" thickBot="1">
      <c r="B144" s="258"/>
      <c r="C144" s="259" t="s">
        <v>699</v>
      </c>
      <c r="D144" s="295"/>
      <c r="E144" s="453"/>
      <c r="F144" s="287"/>
      <c r="G144" s="310">
        <f>G300</f>
        <v>3.8097686552654747E-2</v>
      </c>
      <c r="H144" s="310">
        <f>H300</f>
        <v>3.5601344209892707E-2</v>
      </c>
      <c r="I144" s="310">
        <f>I300</f>
        <v>3.5397211239481856E-2</v>
      </c>
      <c r="J144" s="310">
        <f>J300</f>
        <v>3.3531785456918164E-2</v>
      </c>
      <c r="K144" s="310">
        <f t="shared" ref="K144:AE144" si="126">K300</f>
        <v>3.2756147982017404E-2</v>
      </c>
      <c r="L144" s="310">
        <f t="shared" si="126"/>
        <v>3.3070503451423254E-2</v>
      </c>
      <c r="M144" s="310">
        <f t="shared" si="126"/>
        <v>3.1753742145258258E-2</v>
      </c>
      <c r="N144" s="310">
        <f t="shared" si="126"/>
        <v>3.1736382891888952E-2</v>
      </c>
      <c r="O144" s="310">
        <f t="shared" si="126"/>
        <v>3.0587193448923397E-2</v>
      </c>
      <c r="P144" s="310">
        <f t="shared" si="126"/>
        <v>2.916865748036717E-2</v>
      </c>
      <c r="Q144" s="310">
        <f t="shared" si="126"/>
        <v>2.8590374302277032E-2</v>
      </c>
      <c r="R144" s="310">
        <f t="shared" si="126"/>
        <v>2.8708704900984192E-2</v>
      </c>
      <c r="S144" s="310">
        <f t="shared" si="126"/>
        <v>2.7206296202126997E-2</v>
      </c>
      <c r="T144" s="310">
        <f t="shared" si="126"/>
        <v>2.662304826913351E-2</v>
      </c>
      <c r="U144" s="310">
        <f t="shared" si="126"/>
        <v>2.6412646498603011E-2</v>
      </c>
      <c r="V144" s="310">
        <f t="shared" si="126"/>
        <v>2.6421132868507766E-2</v>
      </c>
      <c r="W144" s="310">
        <f t="shared" si="126"/>
        <v>2.6169626935293431E-2</v>
      </c>
      <c r="X144" s="310">
        <f t="shared" si="126"/>
        <v>2.6281562943995633E-2</v>
      </c>
      <c r="Y144" s="310">
        <f t="shared" si="126"/>
        <v>2.529092281705661E-2</v>
      </c>
      <c r="Z144" s="310">
        <f t="shared" si="126"/>
        <v>2.374028824391174E-2</v>
      </c>
      <c r="AA144" s="310">
        <f t="shared" si="126"/>
        <v>2.421322613824721E-2</v>
      </c>
      <c r="AB144" s="310">
        <f t="shared" si="126"/>
        <v>2.3901386262254888E-2</v>
      </c>
      <c r="AC144" s="310">
        <f t="shared" si="126"/>
        <v>2.3434520857673783E-2</v>
      </c>
      <c r="AD144" s="310">
        <f t="shared" si="126"/>
        <v>2.277974510222151E-2</v>
      </c>
      <c r="AE144" s="310">
        <f t="shared" si="126"/>
        <v>2.2938499262681596E-2</v>
      </c>
      <c r="AF144" s="310"/>
      <c r="AG144" s="955" t="s">
        <v>913</v>
      </c>
      <c r="AH144" s="873"/>
      <c r="AI144" s="873"/>
      <c r="AJ144" s="873"/>
      <c r="AK144" s="873"/>
      <c r="AL144" s="873"/>
      <c r="AM144" s="874"/>
    </row>
    <row r="145" spans="2:39" s="41" customFormat="1" ht="13.5">
      <c r="B145" s="260" t="s">
        <v>862</v>
      </c>
      <c r="C145" s="261"/>
      <c r="D145" s="296"/>
      <c r="E145" s="454"/>
      <c r="F145" s="405"/>
      <c r="G145" s="323"/>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956"/>
      <c r="AH145" s="875"/>
      <c r="AI145" s="875"/>
      <c r="AJ145" s="875"/>
      <c r="AK145" s="875"/>
      <c r="AL145" s="875"/>
      <c r="AM145" s="876"/>
    </row>
    <row r="146" spans="2:39" s="41" customFormat="1" ht="12">
      <c r="B146" s="263"/>
      <c r="C146" s="264" t="s">
        <v>700</v>
      </c>
      <c r="D146" s="265"/>
      <c r="E146" s="456"/>
      <c r="F146" s="266"/>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957"/>
      <c r="AH146" s="877"/>
      <c r="AI146" s="877"/>
      <c r="AJ146" s="877"/>
      <c r="AK146" s="877"/>
      <c r="AL146" s="877"/>
      <c r="AM146" s="878"/>
    </row>
    <row r="147" spans="2:39" s="41" customFormat="1" ht="12">
      <c r="B147" s="263"/>
      <c r="C147" s="224"/>
      <c r="D147" s="268" t="s">
        <v>701</v>
      </c>
      <c r="E147" s="457"/>
      <c r="F147" s="288"/>
      <c r="G147" s="310">
        <f>G303</f>
        <v>2.8571237856208357E-2</v>
      </c>
      <c r="H147" s="310">
        <f>H303</f>
        <v>2.8678291780756114E-2</v>
      </c>
      <c r="I147" s="310">
        <f>I303</f>
        <v>2.871141056544594E-2</v>
      </c>
      <c r="J147" s="310">
        <f>J303</f>
        <v>2.8804668136843542E-2</v>
      </c>
      <c r="K147" s="310">
        <f t="shared" ref="K147:AE147" si="127">K303</f>
        <v>2.8889466082651531E-2</v>
      </c>
      <c r="L147" s="310">
        <f t="shared" si="127"/>
        <v>2.8914321100862797E-2</v>
      </c>
      <c r="M147" s="310">
        <f t="shared" si="127"/>
        <v>2.8986876934721063E-2</v>
      </c>
      <c r="N147" s="310">
        <f t="shared" si="127"/>
        <v>2.9091507863388776E-2</v>
      </c>
      <c r="O147" s="310">
        <f t="shared" si="127"/>
        <v>2.9207008589517282E-2</v>
      </c>
      <c r="P147" s="310">
        <f t="shared" si="127"/>
        <v>2.9289652069031408E-2</v>
      </c>
      <c r="Q147" s="310">
        <f t="shared" si="127"/>
        <v>2.9346565972739772E-2</v>
      </c>
      <c r="R147" s="310">
        <f t="shared" si="127"/>
        <v>2.9426455247235552E-2</v>
      </c>
      <c r="S147" s="310">
        <f t="shared" si="127"/>
        <v>2.9383222544626924E-2</v>
      </c>
      <c r="T147" s="310">
        <f t="shared" si="127"/>
        <v>2.9388427309101278E-2</v>
      </c>
      <c r="U147" s="310">
        <f t="shared" si="127"/>
        <v>2.9387516097618933E-2</v>
      </c>
      <c r="V147" s="310">
        <f t="shared" si="127"/>
        <v>2.9419111723056064E-2</v>
      </c>
      <c r="W147" s="310">
        <f t="shared" si="127"/>
        <v>2.9413124636092754E-2</v>
      </c>
      <c r="X147" s="310">
        <f t="shared" si="127"/>
        <v>2.9491516675233514E-2</v>
      </c>
      <c r="Y147" s="310">
        <f t="shared" si="127"/>
        <v>2.9559897921037904E-2</v>
      </c>
      <c r="Z147" s="310">
        <f t="shared" si="127"/>
        <v>2.9641058358125721E-2</v>
      </c>
      <c r="AA147" s="310">
        <f t="shared" si="127"/>
        <v>2.9699714739890682E-2</v>
      </c>
      <c r="AB147" s="310">
        <f t="shared" si="127"/>
        <v>2.7659014668157601E-2</v>
      </c>
      <c r="AC147" s="310">
        <f t="shared" si="127"/>
        <v>2.8117375535773162E-2</v>
      </c>
      <c r="AD147" s="310">
        <f t="shared" si="127"/>
        <v>2.8591897015385975E-2</v>
      </c>
      <c r="AE147" s="310">
        <f t="shared" si="127"/>
        <v>0.13668826874752016</v>
      </c>
      <c r="AF147" s="310"/>
      <c r="AG147" s="955" t="s">
        <v>915</v>
      </c>
      <c r="AH147" s="873"/>
      <c r="AI147" s="873"/>
      <c r="AJ147" s="873"/>
      <c r="AK147" s="873"/>
      <c r="AL147" s="873"/>
      <c r="AM147" s="874"/>
    </row>
    <row r="148" spans="2:39" s="41" customFormat="1" ht="12">
      <c r="B148" s="263"/>
      <c r="C148" s="269"/>
      <c r="D148" s="297" t="s">
        <v>702</v>
      </c>
      <c r="E148" s="458"/>
      <c r="F148" s="289"/>
      <c r="G148" s="325">
        <f>G303</f>
        <v>2.8571237856208357E-2</v>
      </c>
      <c r="H148" s="325">
        <f>H303</f>
        <v>2.8678291780756114E-2</v>
      </c>
      <c r="I148" s="325">
        <f>I303</f>
        <v>2.871141056544594E-2</v>
      </c>
      <c r="J148" s="325">
        <f>J303</f>
        <v>2.8804668136843542E-2</v>
      </c>
      <c r="K148" s="325">
        <f t="shared" ref="K148:AE148" si="128">K303</f>
        <v>2.8889466082651531E-2</v>
      </c>
      <c r="L148" s="325">
        <f t="shared" si="128"/>
        <v>2.8914321100862797E-2</v>
      </c>
      <c r="M148" s="325">
        <f t="shared" si="128"/>
        <v>2.8986876934721063E-2</v>
      </c>
      <c r="N148" s="325">
        <f t="shared" si="128"/>
        <v>2.9091507863388776E-2</v>
      </c>
      <c r="O148" s="325">
        <f t="shared" si="128"/>
        <v>2.9207008589517282E-2</v>
      </c>
      <c r="P148" s="325">
        <f t="shared" si="128"/>
        <v>2.9289652069031408E-2</v>
      </c>
      <c r="Q148" s="325">
        <f t="shared" si="128"/>
        <v>2.9346565972739772E-2</v>
      </c>
      <c r="R148" s="325">
        <f t="shared" si="128"/>
        <v>2.9426455247235552E-2</v>
      </c>
      <c r="S148" s="325">
        <f t="shared" si="128"/>
        <v>2.9383222544626924E-2</v>
      </c>
      <c r="T148" s="325">
        <f t="shared" si="128"/>
        <v>2.9388427309101278E-2</v>
      </c>
      <c r="U148" s="325">
        <f t="shared" si="128"/>
        <v>2.9387516097618933E-2</v>
      </c>
      <c r="V148" s="325">
        <f t="shared" si="128"/>
        <v>2.9419111723056064E-2</v>
      </c>
      <c r="W148" s="325">
        <f t="shared" si="128"/>
        <v>2.9413124636092754E-2</v>
      </c>
      <c r="X148" s="325">
        <f t="shared" si="128"/>
        <v>2.9491516675233514E-2</v>
      </c>
      <c r="Y148" s="325">
        <f t="shared" si="128"/>
        <v>2.9559897921037904E-2</v>
      </c>
      <c r="Z148" s="325">
        <f t="shared" si="128"/>
        <v>2.9641058358125721E-2</v>
      </c>
      <c r="AA148" s="325">
        <f t="shared" si="128"/>
        <v>2.9699714739890682E-2</v>
      </c>
      <c r="AB148" s="325">
        <f t="shared" si="128"/>
        <v>2.7659014668157601E-2</v>
      </c>
      <c r="AC148" s="325">
        <f t="shared" si="128"/>
        <v>2.8117375535773162E-2</v>
      </c>
      <c r="AD148" s="325">
        <f t="shared" si="128"/>
        <v>2.8591897015385975E-2</v>
      </c>
      <c r="AE148" s="325">
        <f t="shared" si="128"/>
        <v>0.13668826874752016</v>
      </c>
      <c r="AF148" s="325"/>
      <c r="AG148" s="958" t="s">
        <v>915</v>
      </c>
      <c r="AH148" s="879"/>
      <c r="AI148" s="879"/>
      <c r="AJ148" s="879"/>
      <c r="AK148" s="879"/>
      <c r="AL148" s="879"/>
      <c r="AM148" s="880"/>
    </row>
    <row r="149" spans="2:39" s="41" customFormat="1" ht="12">
      <c r="B149" s="263"/>
      <c r="C149" s="271" t="s">
        <v>1116</v>
      </c>
      <c r="D149" s="272"/>
      <c r="E149" s="459"/>
      <c r="F149" s="285"/>
      <c r="G149" s="326">
        <f>G306</f>
        <v>2.0233139837151047E-2</v>
      </c>
      <c r="H149" s="326">
        <f>H306</f>
        <v>2.0175057748407218E-2</v>
      </c>
      <c r="I149" s="326">
        <f>I306</f>
        <v>2.0145358580265827E-2</v>
      </c>
      <c r="J149" s="326">
        <f>J306</f>
        <v>1.9233258814980135E-2</v>
      </c>
      <c r="K149" s="326">
        <f t="shared" ref="K149:AE149" si="129">K306</f>
        <v>1.9662642704524367E-2</v>
      </c>
      <c r="L149" s="326">
        <f t="shared" si="129"/>
        <v>1.8686421567519783E-2</v>
      </c>
      <c r="M149" s="326">
        <f t="shared" si="129"/>
        <v>1.9181422263967001E-2</v>
      </c>
      <c r="N149" s="326">
        <f t="shared" si="129"/>
        <v>1.868718011728937E-2</v>
      </c>
      <c r="O149" s="326">
        <f t="shared" si="129"/>
        <v>1.9332012662404443E-2</v>
      </c>
      <c r="P149" s="326">
        <f t="shared" si="129"/>
        <v>1.7826436321595789E-2</v>
      </c>
      <c r="Q149" s="326">
        <f t="shared" si="129"/>
        <v>1.9557236736766674E-2</v>
      </c>
      <c r="R149" s="326">
        <f t="shared" si="129"/>
        <v>1.9892736713176422E-2</v>
      </c>
      <c r="S149" s="326">
        <f t="shared" si="129"/>
        <v>1.9984391170417892E-2</v>
      </c>
      <c r="T149" s="326">
        <f t="shared" si="129"/>
        <v>1.9109790176752996E-2</v>
      </c>
      <c r="U149" s="326">
        <f t="shared" si="129"/>
        <v>2.1015230339812365E-2</v>
      </c>
      <c r="V149" s="326">
        <f t="shared" si="129"/>
        <v>2.0013497986412922E-2</v>
      </c>
      <c r="W149" s="326">
        <f t="shared" si="129"/>
        <v>1.7945945219680067E-2</v>
      </c>
      <c r="X149" s="326">
        <f t="shared" si="129"/>
        <v>1.6992592667399251E-2</v>
      </c>
      <c r="Y149" s="326">
        <f t="shared" si="129"/>
        <v>1.7029429003997554E-2</v>
      </c>
      <c r="Z149" s="326">
        <f t="shared" si="129"/>
        <v>1.7487615992638855E-2</v>
      </c>
      <c r="AA149" s="326">
        <f t="shared" si="129"/>
        <v>1.7788926518920823E-2</v>
      </c>
      <c r="AB149" s="326">
        <f t="shared" si="129"/>
        <v>1.8752962778650371E-2</v>
      </c>
      <c r="AC149" s="326">
        <f t="shared" si="129"/>
        <v>2.0076328082246474E-2</v>
      </c>
      <c r="AD149" s="326">
        <f t="shared" si="129"/>
        <v>2.023902983069471E-2</v>
      </c>
      <c r="AE149" s="326">
        <f t="shared" si="129"/>
        <v>3.3478411127241259E-2</v>
      </c>
      <c r="AF149" s="326"/>
      <c r="AG149" s="959" t="s">
        <v>916</v>
      </c>
      <c r="AH149" s="881"/>
      <c r="AI149" s="881"/>
      <c r="AJ149" s="881"/>
      <c r="AK149" s="881"/>
      <c r="AL149" s="881"/>
      <c r="AM149" s="882"/>
    </row>
    <row r="150" spans="2:39" s="41" customFormat="1" ht="12.75" customHeight="1" thickBot="1">
      <c r="B150" s="275"/>
      <c r="C150" s="309" t="s">
        <v>1118</v>
      </c>
      <c r="D150" s="307"/>
      <c r="E150" s="770"/>
      <c r="F150" s="406"/>
      <c r="G150" s="327">
        <f>G234</f>
        <v>1.8962804561731963E-2</v>
      </c>
      <c r="H150" s="327">
        <f>H234</f>
        <v>1.8937671892484929E-2</v>
      </c>
      <c r="I150" s="327">
        <f>I234</f>
        <v>1.8930474564496595E-2</v>
      </c>
      <c r="J150" s="327">
        <f>J234</f>
        <v>1.9017892256670159E-2</v>
      </c>
      <c r="K150" s="327">
        <f t="shared" ref="K150:AE150" si="130">K234</f>
        <v>1.9250713565273681E-2</v>
      </c>
      <c r="L150" s="327">
        <f t="shared" si="130"/>
        <v>1.9015854945845369E-2</v>
      </c>
      <c r="M150" s="327">
        <f t="shared" si="130"/>
        <v>1.8904167313879953E-2</v>
      </c>
      <c r="N150" s="327">
        <f t="shared" si="130"/>
        <v>1.8811577486167439E-2</v>
      </c>
      <c r="O150" s="327">
        <f t="shared" si="130"/>
        <v>1.8854011836758076E-2</v>
      </c>
      <c r="P150" s="327">
        <f t="shared" si="130"/>
        <v>1.9231296121097446E-2</v>
      </c>
      <c r="Q150" s="327">
        <f t="shared" si="130"/>
        <v>1.9204373121391415E-2</v>
      </c>
      <c r="R150" s="327">
        <f t="shared" si="130"/>
        <v>1.8043541332362356E-2</v>
      </c>
      <c r="S150" s="327">
        <f t="shared" si="130"/>
        <v>1.787025574046839E-2</v>
      </c>
      <c r="T150" s="327">
        <f t="shared" si="130"/>
        <v>1.7757926794201614E-2</v>
      </c>
      <c r="U150" s="327">
        <f t="shared" si="130"/>
        <v>1.7477786290766316E-2</v>
      </c>
      <c r="V150" s="327">
        <f t="shared" si="130"/>
        <v>1.7462258368698826E-2</v>
      </c>
      <c r="W150" s="327">
        <f t="shared" si="130"/>
        <v>1.7548146040388041E-2</v>
      </c>
      <c r="X150" s="327">
        <f t="shared" si="130"/>
        <v>1.6952090215286479E-2</v>
      </c>
      <c r="Y150" s="327">
        <f t="shared" si="130"/>
        <v>1.6685797160549735E-2</v>
      </c>
      <c r="Z150" s="327">
        <f t="shared" si="130"/>
        <v>1.7552166174494656E-2</v>
      </c>
      <c r="AA150" s="327">
        <f t="shared" si="130"/>
        <v>1.7045830728444733E-2</v>
      </c>
      <c r="AB150" s="327">
        <f t="shared" si="130"/>
        <v>1.6578516264443066E-2</v>
      </c>
      <c r="AC150" s="327">
        <f t="shared" si="130"/>
        <v>1.7922095080040633E-2</v>
      </c>
      <c r="AD150" s="327">
        <f t="shared" si="130"/>
        <v>1.8072594634945382E-2</v>
      </c>
      <c r="AE150" s="327">
        <f t="shared" si="130"/>
        <v>1.8466208491776121E-2</v>
      </c>
      <c r="AF150" s="327"/>
      <c r="AG150" s="960" t="s">
        <v>899</v>
      </c>
      <c r="AH150" s="883"/>
      <c r="AI150" s="883"/>
      <c r="AJ150" s="883"/>
      <c r="AK150" s="883"/>
      <c r="AL150" s="883"/>
      <c r="AM150" s="884"/>
    </row>
    <row r="151" spans="2:39" s="75" customFormat="1" ht="9.9499999999999993" customHeight="1" thickTop="1">
      <c r="C151" s="41"/>
      <c r="D151" s="41"/>
      <c r="E151" s="41"/>
      <c r="F151" s="76"/>
      <c r="AG151" s="961"/>
      <c r="AH151" s="76"/>
      <c r="AI151" s="76"/>
      <c r="AJ151" s="76"/>
      <c r="AK151" s="76"/>
      <c r="AL151" s="76"/>
      <c r="AM151" s="76"/>
    </row>
    <row r="152" spans="2:39" s="75" customFormat="1" ht="18" customHeight="1">
      <c r="B152" s="489" t="s">
        <v>1187</v>
      </c>
      <c r="C152" s="41"/>
      <c r="D152" s="41"/>
      <c r="E152" s="41"/>
      <c r="F152" s="76"/>
      <c r="T152" s="777" t="s">
        <v>1191</v>
      </c>
      <c r="AF152" s="1183" t="s">
        <v>1227</v>
      </c>
      <c r="AG152" s="36"/>
      <c r="AH152" s="36"/>
      <c r="AI152" s="1183" t="s">
        <v>1214</v>
      </c>
      <c r="AJ152" s="488"/>
      <c r="AK152" s="488"/>
      <c r="AL152" s="36"/>
      <c r="AM152" s="76"/>
    </row>
    <row r="153" spans="2:39" s="41" customFormat="1" ht="9.9499999999999993" customHeight="1">
      <c r="B153" s="479"/>
      <c r="C153" s="480"/>
      <c r="D153" s="481"/>
      <c r="E153" s="480"/>
      <c r="F153" s="773"/>
      <c r="G153" s="494">
        <v>33147</v>
      </c>
      <c r="H153" s="494">
        <v>33512</v>
      </c>
      <c r="I153" s="494">
        <v>33878</v>
      </c>
      <c r="J153" s="494">
        <v>34243</v>
      </c>
      <c r="K153" s="494">
        <v>34608</v>
      </c>
      <c r="L153" s="494">
        <v>34973</v>
      </c>
      <c r="M153" s="494">
        <v>35339</v>
      </c>
      <c r="N153" s="494">
        <v>35704</v>
      </c>
      <c r="O153" s="494">
        <v>36069</v>
      </c>
      <c r="P153" s="494">
        <v>36434</v>
      </c>
      <c r="Q153" s="494">
        <v>36800</v>
      </c>
      <c r="R153" s="494">
        <v>37165</v>
      </c>
      <c r="S153" s="494">
        <v>37530</v>
      </c>
      <c r="T153" s="494">
        <v>37895</v>
      </c>
      <c r="U153" s="494">
        <v>38261</v>
      </c>
      <c r="V153" s="494">
        <v>38626</v>
      </c>
      <c r="W153" s="494">
        <v>38991</v>
      </c>
      <c r="X153" s="494">
        <v>39356</v>
      </c>
      <c r="Y153" s="494">
        <v>39722</v>
      </c>
      <c r="Z153" s="494">
        <v>40087</v>
      </c>
      <c r="AA153" s="494">
        <v>40452</v>
      </c>
      <c r="AB153" s="494">
        <v>40817</v>
      </c>
      <c r="AC153" s="494">
        <v>41183</v>
      </c>
      <c r="AD153" s="494">
        <v>41548</v>
      </c>
      <c r="AE153" s="494">
        <v>41913</v>
      </c>
      <c r="AF153" s="494">
        <v>42278</v>
      </c>
      <c r="AG153" s="962"/>
      <c r="AH153" s="885"/>
      <c r="AI153" s="885"/>
      <c r="AJ153" s="885"/>
      <c r="AK153" s="885"/>
      <c r="AL153" s="885"/>
      <c r="AM153" s="886"/>
    </row>
    <row r="154" spans="2:39" s="41" customFormat="1" ht="9.9499999999999993" customHeight="1">
      <c r="B154" s="482"/>
      <c r="C154" s="483" t="s">
        <v>898</v>
      </c>
      <c r="D154" s="484"/>
      <c r="E154" s="483"/>
      <c r="F154" s="772"/>
      <c r="G154" s="495">
        <v>33147</v>
      </c>
      <c r="H154" s="495">
        <v>33512</v>
      </c>
      <c r="I154" s="495">
        <v>33878</v>
      </c>
      <c r="J154" s="495">
        <v>34243</v>
      </c>
      <c r="K154" s="495">
        <v>34608</v>
      </c>
      <c r="L154" s="495">
        <v>34973</v>
      </c>
      <c r="M154" s="495">
        <v>35339</v>
      </c>
      <c r="N154" s="495">
        <v>35704</v>
      </c>
      <c r="O154" s="495">
        <v>36069</v>
      </c>
      <c r="P154" s="495">
        <v>36434</v>
      </c>
      <c r="Q154" s="495">
        <v>36800</v>
      </c>
      <c r="R154" s="495">
        <v>37165</v>
      </c>
      <c r="S154" s="495">
        <v>37530</v>
      </c>
      <c r="T154" s="495">
        <v>37895</v>
      </c>
      <c r="U154" s="495">
        <v>38261</v>
      </c>
      <c r="V154" s="495">
        <v>38626</v>
      </c>
      <c r="W154" s="495">
        <v>38991</v>
      </c>
      <c r="X154" s="495">
        <v>39356</v>
      </c>
      <c r="Y154" s="495">
        <v>39722</v>
      </c>
      <c r="Z154" s="495">
        <v>40087</v>
      </c>
      <c r="AA154" s="495">
        <v>40452</v>
      </c>
      <c r="AB154" s="495">
        <v>40817</v>
      </c>
      <c r="AC154" s="495">
        <v>41183</v>
      </c>
      <c r="AD154" s="495">
        <v>41548</v>
      </c>
      <c r="AE154" s="495">
        <v>41913</v>
      </c>
      <c r="AF154" s="495">
        <v>42278</v>
      </c>
      <c r="AG154" s="963"/>
      <c r="AH154" s="887"/>
      <c r="AI154" s="887"/>
      <c r="AJ154" s="887"/>
      <c r="AK154" s="887"/>
      <c r="AL154" s="887"/>
      <c r="AM154" s="888"/>
    </row>
    <row r="155" spans="2:39" s="41" customFormat="1" ht="12">
      <c r="B155" s="195"/>
      <c r="C155" s="97" t="s">
        <v>648</v>
      </c>
      <c r="D155" s="196"/>
      <c r="E155" s="410"/>
      <c r="F155" s="197"/>
      <c r="G155" s="337">
        <f t="shared" ref="G155:AD155" si="131">SUM(G156:G160)</f>
        <v>512.17305824205926</v>
      </c>
      <c r="H155" s="337">
        <f t="shared" si="131"/>
        <v>414.24674520563144</v>
      </c>
      <c r="I155" s="337">
        <f t="shared" si="131"/>
        <v>477.1981557598906</v>
      </c>
      <c r="J155" s="337">
        <f t="shared" si="131"/>
        <v>452.4926533817947</v>
      </c>
      <c r="K155" s="337">
        <f t="shared" si="131"/>
        <v>518.58147866291699</v>
      </c>
      <c r="L155" s="337">
        <f t="shared" si="131"/>
        <v>439.3202417626772</v>
      </c>
      <c r="M155" s="337">
        <f t="shared" si="131"/>
        <v>480.40151348898542</v>
      </c>
      <c r="N155" s="337">
        <f t="shared" si="131"/>
        <v>524.01570588305071</v>
      </c>
      <c r="O155" s="337">
        <f t="shared" si="131"/>
        <v>524.17218598991235</v>
      </c>
      <c r="P155" s="337">
        <f t="shared" si="131"/>
        <v>510.65106756513455</v>
      </c>
      <c r="Q155" s="337">
        <f t="shared" si="131"/>
        <v>510.89329535106481</v>
      </c>
      <c r="R155" s="337">
        <f t="shared" si="131"/>
        <v>758.13337504114293</v>
      </c>
      <c r="S155" s="337">
        <f t="shared" si="131"/>
        <v>695.44758807923745</v>
      </c>
      <c r="T155" s="337">
        <f t="shared" si="131"/>
        <v>774.15759638733516</v>
      </c>
      <c r="U155" s="337">
        <f t="shared" si="131"/>
        <v>779.76026432616902</v>
      </c>
      <c r="V155" s="337">
        <f t="shared" si="131"/>
        <v>907.69662922309396</v>
      </c>
      <c r="W155" s="337">
        <f t="shared" si="131"/>
        <v>1498.9408678035786</v>
      </c>
      <c r="X155" s="337">
        <f t="shared" si="131"/>
        <v>1318.6719234439486</v>
      </c>
      <c r="Y155" s="337">
        <f t="shared" si="131"/>
        <v>1180.9793996642363</v>
      </c>
      <c r="Z155" s="337">
        <f t="shared" si="131"/>
        <v>1200.8449561817631</v>
      </c>
      <c r="AA155" s="337">
        <f t="shared" si="131"/>
        <v>1238.3393371647799</v>
      </c>
      <c r="AB155" s="337">
        <f t="shared" si="131"/>
        <v>203.85563429233898</v>
      </c>
      <c r="AC155" s="337">
        <f t="shared" si="131"/>
        <v>1279.6942903997303</v>
      </c>
      <c r="AD155" s="337">
        <f t="shared" si="131"/>
        <v>1191.3912270254716</v>
      </c>
      <c r="AE155" s="337">
        <f>SUM(AE156:AE161)</f>
        <v>853.11542754412199</v>
      </c>
      <c r="AF155" s="337">
        <f>SUM(AF156:AF161)</f>
        <v>0</v>
      </c>
      <c r="AG155" s="964"/>
      <c r="AH155" s="843"/>
      <c r="AI155" s="843"/>
      <c r="AJ155" s="843"/>
      <c r="AK155" s="843"/>
      <c r="AL155" s="843"/>
      <c r="AM155" s="844"/>
    </row>
    <row r="156" spans="2:39" s="41" customFormat="1" ht="12">
      <c r="B156" s="195"/>
      <c r="C156" s="101"/>
      <c r="D156" s="198" t="s">
        <v>649</v>
      </c>
      <c r="E156" s="412"/>
      <c r="F156" s="199"/>
      <c r="G156" s="333">
        <f>'国環研90~15'!G94*G98</f>
        <v>10.802693071365201</v>
      </c>
      <c r="H156" s="333">
        <f>'国環研90~15'!H94*H98</f>
        <v>7.4051199958250908</v>
      </c>
      <c r="I156" s="333">
        <f>'国環研90~15'!I94*I98</f>
        <v>7.6783459959936327</v>
      </c>
      <c r="J156" s="333">
        <f>'国環研90~15'!J94*J98</f>
        <v>7.4102241229413046</v>
      </c>
      <c r="K156" s="333">
        <f>'国環研90~15'!K94*K98</f>
        <v>13.136989698891608</v>
      </c>
      <c r="L156" s="333">
        <f>'国環研90~15'!L94*L98</f>
        <v>13.145916113945926</v>
      </c>
      <c r="M156" s="333">
        <f>'国環研90~15'!M94*M98</f>
        <v>14.37975937763423</v>
      </c>
      <c r="N156" s="333">
        <f>'国環研90~15'!N94*N98</f>
        <v>17.02077326880881</v>
      </c>
      <c r="O156" s="333">
        <f>'国環研90~15'!O94*O98</f>
        <v>12.599456069150403</v>
      </c>
      <c r="P156" s="333">
        <f>'国環研90~15'!P94*P98</f>
        <v>9.6174840922370919</v>
      </c>
      <c r="Q156" s="333">
        <f>'国環研90~15'!Q94*Q98</f>
        <v>11.152987590267136</v>
      </c>
      <c r="R156" s="333">
        <f>'国環研90~15'!R94*R98</f>
        <v>19.056060008121126</v>
      </c>
      <c r="S156" s="333">
        <f>'国環研90~15'!S94*S98</f>
        <v>24.194945541202749</v>
      </c>
      <c r="T156" s="333">
        <f>'国環研90~15'!T94*T98</f>
        <v>24.750711820431821</v>
      </c>
      <c r="U156" s="333">
        <f>'国環研90~15'!U94*U98</f>
        <v>25.525740930885959</v>
      </c>
      <c r="V156" s="333">
        <f>'国環研90~15'!V94*V98</f>
        <v>26.275171155991174</v>
      </c>
      <c r="W156" s="333">
        <f>'国環研90~15'!W94*W98</f>
        <v>24.445529453192815</v>
      </c>
      <c r="X156" s="333">
        <f>'国環研90~15'!X94*X98</f>
        <v>36.608042231802408</v>
      </c>
      <c r="Y156" s="333">
        <f>'国環研90~15'!Y94*Y98</f>
        <v>47.984140451486716</v>
      </c>
      <c r="Z156" s="333">
        <f>'国環研90~15'!Z94*Z98</f>
        <v>56.629265162406213</v>
      </c>
      <c r="AA156" s="333">
        <f>'国環研90~15'!AA94*AA98</f>
        <v>52.563873310981371</v>
      </c>
      <c r="AB156" s="333">
        <f>'国環研90~15'!AB94*AB98</f>
        <v>8.8830613098625868</v>
      </c>
      <c r="AC156" s="333">
        <f>'国環研90~15'!AC94*AC98</f>
        <v>0</v>
      </c>
      <c r="AD156" s="333">
        <f>'国環研90~15'!AD94*AD98</f>
        <v>0</v>
      </c>
      <c r="AE156" s="333">
        <f>'国環研90~15'!AE94*AE98</f>
        <v>0</v>
      </c>
      <c r="AF156" s="333">
        <f>'国環研90~15'!AF94*AF98</f>
        <v>0</v>
      </c>
      <c r="AG156" s="965" t="s">
        <v>1228</v>
      </c>
      <c r="AH156" s="889"/>
      <c r="AI156" s="889"/>
      <c r="AJ156" s="889"/>
      <c r="AK156" s="889"/>
      <c r="AL156" s="889"/>
      <c r="AM156" s="890"/>
    </row>
    <row r="157" spans="2:39" s="41" customFormat="1" ht="12">
      <c r="B157" s="195"/>
      <c r="C157" s="101"/>
      <c r="D157" s="1250" t="s">
        <v>650</v>
      </c>
      <c r="E157" s="1251"/>
      <c r="F157" s="1252"/>
      <c r="G157" s="1253">
        <v>276.43603796478664</v>
      </c>
      <c r="H157" s="1253">
        <v>214.86876339637496</v>
      </c>
      <c r="I157" s="1253">
        <v>276.43603796478664</v>
      </c>
      <c r="J157" s="1253">
        <v>268.17852365582695</v>
      </c>
      <c r="K157" s="1253">
        <v>319.40025321910673</v>
      </c>
      <c r="L157" s="1253">
        <v>290.71894991611049</v>
      </c>
      <c r="M157" s="1253">
        <v>310.12251450136347</v>
      </c>
      <c r="N157" s="1253">
        <v>348.80470533871147</v>
      </c>
      <c r="O157" s="1253">
        <v>357.51845040079769</v>
      </c>
      <c r="P157" s="1253">
        <v>342.41739820439096</v>
      </c>
      <c r="Q157" s="1253">
        <v>351.74007642679658</v>
      </c>
      <c r="R157" s="1253">
        <v>554.95804832057479</v>
      </c>
      <c r="S157" s="1253">
        <v>517.83474322356517</v>
      </c>
      <c r="T157" s="1253">
        <v>570.57340605393472</v>
      </c>
      <c r="U157" s="1253">
        <v>624.15689806058253</v>
      </c>
      <c r="V157" s="1253">
        <v>750.43310201046518</v>
      </c>
      <c r="W157" s="1253">
        <v>1290</v>
      </c>
      <c r="X157" s="1253">
        <v>1160</v>
      </c>
      <c r="Y157" s="1253">
        <v>1040</v>
      </c>
      <c r="Z157" s="1253">
        <v>1055</v>
      </c>
      <c r="AA157" s="1253">
        <v>1070</v>
      </c>
      <c r="AB157" s="1253">
        <v>69.677000000000007</v>
      </c>
      <c r="AC157" s="1253">
        <v>1080.048</v>
      </c>
      <c r="AD157" s="1253">
        <v>1012.027</v>
      </c>
      <c r="AE157" s="1253">
        <v>1083.9680000000001</v>
      </c>
      <c r="AF157" s="1253">
        <f>'国環研90~15'!AF95*AF99</f>
        <v>0</v>
      </c>
      <c r="AG157" s="1439" t="s">
        <v>1585</v>
      </c>
      <c r="AH157" s="1440"/>
      <c r="AI157" s="1440"/>
      <c r="AJ157" s="1440"/>
      <c r="AK157" s="1440"/>
      <c r="AL157" s="1440"/>
      <c r="AM157" s="1441"/>
    </row>
    <row r="158" spans="2:39" s="41" customFormat="1" ht="13.5" customHeight="1">
      <c r="B158" s="195"/>
      <c r="C158" s="101"/>
      <c r="D158" s="1254" t="s">
        <v>651</v>
      </c>
      <c r="E158" s="1251"/>
      <c r="F158" s="1252"/>
      <c r="G158" s="1253">
        <f>'国環研90~15'!G96*G100</f>
        <v>15.63313804370752</v>
      </c>
      <c r="H158" s="1253">
        <f>'国環研90~15'!H96*H100</f>
        <v>14.974079323399998</v>
      </c>
      <c r="I158" s="1253">
        <f>'国環研90~15'!I96*I100</f>
        <v>16.86836443011617</v>
      </c>
      <c r="J158" s="1253">
        <f>'国環研90~15'!J96*J100</f>
        <v>15.841394985428982</v>
      </c>
      <c r="K158" s="1253">
        <f>'国環研90~15'!K96*K100</f>
        <v>13.033002969912632</v>
      </c>
      <c r="L158" s="1253">
        <f>'国環研90~15'!L96*L100</f>
        <v>13.407940177574641</v>
      </c>
      <c r="M158" s="1253">
        <f>'国環研90~15'!M96*M100</f>
        <v>11.485343479512192</v>
      </c>
      <c r="N158" s="1253">
        <f>'国環研90~15'!N96*N100</f>
        <v>11.973847206535941</v>
      </c>
      <c r="O158" s="1253">
        <f>'国環研90~15'!O96*O100</f>
        <v>11.601471516714533</v>
      </c>
      <c r="P158" s="1253">
        <f>'国環研90~15'!P96*P100</f>
        <v>11.639530664050017</v>
      </c>
      <c r="Q158" s="1253">
        <f>'国環研90~15'!Q96*Q100</f>
        <v>9.0767256536074346</v>
      </c>
      <c r="R158" s="1253">
        <f>'国環研90~15'!R96*R100</f>
        <v>8.9673973747050582</v>
      </c>
      <c r="S158" s="1253">
        <f>'国環研90~15'!S96*S100</f>
        <v>9.9819070703569004</v>
      </c>
      <c r="T158" s="1253">
        <f>'国環研90~15'!T96*T100</f>
        <v>7.5064448559067385</v>
      </c>
      <c r="U158" s="1253">
        <f>'国環研90~15'!U96*U100</f>
        <v>7.4046690431267548</v>
      </c>
      <c r="V158" s="1253">
        <f>'国環研90~15'!V96*V100</f>
        <v>6.9017917954569885</v>
      </c>
      <c r="W158" s="1253">
        <f>'国環研90~15'!W96*W100</f>
        <v>9.7551977009751738</v>
      </c>
      <c r="X158" s="1253">
        <f>'国環研90~15'!X96*X100</f>
        <v>19.498263171551955</v>
      </c>
      <c r="Y158" s="1253">
        <f>'国環研90~15'!Y96*Y100</f>
        <v>22.10507189474999</v>
      </c>
      <c r="Z158" s="1253">
        <f>'国環研90~15'!Z96*Z100</f>
        <v>24.305428127008284</v>
      </c>
      <c r="AA158" s="1253">
        <f>'国環研90~15'!AA96*AA100</f>
        <v>27.518185852791493</v>
      </c>
      <c r="AB158" s="1253">
        <f>'国環研90~15'!AB96*AB100</f>
        <v>23.355670894219958</v>
      </c>
      <c r="AC158" s="1253">
        <f>'国環研90~15'!AC96*AC100</f>
        <v>35.461305461516631</v>
      </c>
      <c r="AD158" s="1253">
        <f>'国環研90~15'!AD96*AD100</f>
        <v>24.391695620584681</v>
      </c>
      <c r="AE158" s="1253">
        <f>'国環研90~15'!AE96*AE100</f>
        <v>23.863814632577206</v>
      </c>
      <c r="AF158" s="1253">
        <f>'国環研90~15'!AF96*AF100</f>
        <v>0</v>
      </c>
      <c r="AG158" s="1255" t="s">
        <v>1228</v>
      </c>
      <c r="AH158" s="1256"/>
      <c r="AI158" s="1256"/>
      <c r="AJ158" s="1256"/>
      <c r="AK158" s="1256"/>
      <c r="AL158" s="1256"/>
      <c r="AM158" s="1257"/>
    </row>
    <row r="159" spans="2:39" s="41" customFormat="1" ht="12">
      <c r="B159" s="195"/>
      <c r="C159" s="101"/>
      <c r="D159" s="1254" t="s">
        <v>652</v>
      </c>
      <c r="E159" s="1251"/>
      <c r="F159" s="1252"/>
      <c r="G159" s="1253">
        <v>209.27725172708344</v>
      </c>
      <c r="H159" s="1253">
        <v>176.9633982851951</v>
      </c>
      <c r="I159" s="1253">
        <v>176.1620946204568</v>
      </c>
      <c r="J159" s="1253">
        <v>160.98958221390023</v>
      </c>
      <c r="K159" s="1253">
        <v>172.9183980568404</v>
      </c>
      <c r="L159" s="1253">
        <v>121.94491358912094</v>
      </c>
      <c r="M159" s="1253">
        <v>144.30483118289629</v>
      </c>
      <c r="N159" s="1253">
        <v>146.1081915502574</v>
      </c>
      <c r="O159" s="1253">
        <v>142.3507812185137</v>
      </c>
      <c r="P159" s="1253">
        <v>146.84823679615909</v>
      </c>
      <c r="Q159" s="1253">
        <v>138.79669560937819</v>
      </c>
      <c r="R159" s="1253">
        <v>175.03127638742575</v>
      </c>
      <c r="S159" s="1253">
        <v>143.31887097408321</v>
      </c>
      <c r="T159" s="1253">
        <v>171.21979977360337</v>
      </c>
      <c r="U159" s="1253">
        <v>122.56482858490733</v>
      </c>
      <c r="V159" s="1253">
        <v>123.92181101399353</v>
      </c>
      <c r="W159" s="1253">
        <v>174.55081398455351</v>
      </c>
      <c r="X159" s="1253">
        <v>102.35970282256676</v>
      </c>
      <c r="Y159" s="1253">
        <v>70.67</v>
      </c>
      <c r="Z159" s="1253">
        <v>64.7</v>
      </c>
      <c r="AA159" s="1253">
        <v>88.047892005543787</v>
      </c>
      <c r="AB159" s="1253">
        <v>101.77000000000001</v>
      </c>
      <c r="AC159" s="1253">
        <v>164</v>
      </c>
      <c r="AD159" s="1253">
        <v>154.80000000000001</v>
      </c>
      <c r="AE159" s="1253">
        <v>155.46799999999999</v>
      </c>
      <c r="AF159" s="1253">
        <f>'国環研90~15'!AF97*AF101</f>
        <v>0</v>
      </c>
      <c r="AG159" s="1439" t="s">
        <v>1586</v>
      </c>
      <c r="AH159" s="1440"/>
      <c r="AI159" s="1440"/>
      <c r="AJ159" s="1440"/>
      <c r="AK159" s="1440"/>
      <c r="AL159" s="1440"/>
      <c r="AM159" s="1441"/>
    </row>
    <row r="160" spans="2:39" s="41" customFormat="1" ht="12">
      <c r="B160" s="195"/>
      <c r="C160" s="101"/>
      <c r="D160" s="202" t="s">
        <v>653</v>
      </c>
      <c r="E160" s="413"/>
      <c r="F160" s="203"/>
      <c r="G160" s="1249">
        <f>'国環研90~15'!G98*G102</f>
        <v>2.3937435116524436E-2</v>
      </c>
      <c r="H160" s="1249">
        <f>'国環研90~15'!H98*H102</f>
        <v>3.5384204836293481E-2</v>
      </c>
      <c r="I160" s="1249">
        <f>'国環研90~15'!I98*I102</f>
        <v>5.3312748537337772E-2</v>
      </c>
      <c r="J160" s="1249">
        <f>'国環研90~15'!J98*J102</f>
        <v>7.2928403697223129E-2</v>
      </c>
      <c r="K160" s="1249">
        <f>'国環研90~15'!K98*K102</f>
        <v>9.2834718165612146E-2</v>
      </c>
      <c r="L160" s="1249">
        <f>'国環研90~15'!L98*L102</f>
        <v>0.10252196592518753</v>
      </c>
      <c r="M160" s="1249">
        <f>'国環研90~15'!M98*M102</f>
        <v>0.10906494757920876</v>
      </c>
      <c r="N160" s="1249">
        <f>'国環研90~15'!N98*N102</f>
        <v>0.10818851873702104</v>
      </c>
      <c r="O160" s="1249">
        <f>'国環研90~15'!O98*O102</f>
        <v>0.10202678473603086</v>
      </c>
      <c r="P160" s="1249">
        <f>'国環研90~15'!P98*P102</f>
        <v>0.12841780829742599</v>
      </c>
      <c r="Q160" s="1249">
        <f>'国環研90~15'!Q98*Q102</f>
        <v>0.12681007101546829</v>
      </c>
      <c r="R160" s="1249">
        <f>'国環研90~15'!R98*R102</f>
        <v>0.12059295031623761</v>
      </c>
      <c r="S160" s="1249">
        <f>'国環研90~15'!S98*S102</f>
        <v>0.11712127002938623</v>
      </c>
      <c r="T160" s="1249">
        <f>'国環研90~15'!T98*T102</f>
        <v>0.10723388345854373</v>
      </c>
      <c r="U160" s="1249">
        <f>'国環研90~15'!U98*U102</f>
        <v>0.10812770666643563</v>
      </c>
      <c r="V160" s="1249">
        <f>'国環研90~15'!V98*V102</f>
        <v>0.16475324718707962</v>
      </c>
      <c r="W160" s="1249">
        <f>'国環研90~15'!W98*W102</f>
        <v>0.18932666485699973</v>
      </c>
      <c r="X160" s="1249">
        <f>'国環研90~15'!X98*X102</f>
        <v>0.20591521802746887</v>
      </c>
      <c r="Y160" s="1249">
        <f>'国環研90~15'!Y98*Y102</f>
        <v>0.22018731799962959</v>
      </c>
      <c r="Z160" s="1249">
        <f>'国環研90~15'!Z98*Z102</f>
        <v>0.21026289234853215</v>
      </c>
      <c r="AA160" s="1249">
        <f>'国環研90~15'!AA98*AA102</f>
        <v>0.20938599546313161</v>
      </c>
      <c r="AB160" s="1249">
        <f>'国環研90~15'!AB98*AB102</f>
        <v>0.16990208825640821</v>
      </c>
      <c r="AC160" s="1249">
        <f>'国環研90~15'!AC98*AC102</f>
        <v>0.18498493821384626</v>
      </c>
      <c r="AD160" s="1249">
        <f>'国環研90~15'!AD98*AD102</f>
        <v>0.17253140488688187</v>
      </c>
      <c r="AE160" s="1249">
        <f>'国環研90~15'!AE98*AE102</f>
        <v>0.17542160082317659</v>
      </c>
      <c r="AF160" s="1249">
        <f>'国環研90~15'!AF98*AF102</f>
        <v>0</v>
      </c>
      <c r="AG160" s="965" t="s">
        <v>1228</v>
      </c>
      <c r="AH160" s="889"/>
      <c r="AI160" s="889"/>
      <c r="AJ160" s="889"/>
      <c r="AK160" s="889"/>
      <c r="AL160" s="889"/>
      <c r="AM160" s="890"/>
    </row>
    <row r="161" spans="2:39" s="41" customFormat="1" ht="12">
      <c r="B161" s="195"/>
      <c r="C161" s="101"/>
      <c r="D161" s="204" t="s">
        <v>654</v>
      </c>
      <c r="E161" s="204"/>
      <c r="F161" s="393"/>
      <c r="G161" s="333">
        <f>'国環研90~15'!G99*G103</f>
        <v>151.83881886172509</v>
      </c>
      <c r="H161" s="333">
        <f>'国環研90~15'!H99*H103</f>
        <v>148.96627503704281</v>
      </c>
      <c r="I161" s="333">
        <f>'国環研90~15'!I99*I103</f>
        <v>153.1977550349298</v>
      </c>
      <c r="J161" s="333">
        <f>'国環研90~15'!J99*J103</f>
        <v>134.75129393481419</v>
      </c>
      <c r="K161" s="333">
        <f>'国環研90~15'!K99*K103</f>
        <v>144.16423562492236</v>
      </c>
      <c r="L161" s="333">
        <f>'国環研90~15'!L99*L103</f>
        <v>196.58782316123344</v>
      </c>
      <c r="M161" s="333">
        <f>'国環研90~15'!M99*M103</f>
        <v>147.59818473889101</v>
      </c>
      <c r="N161" s="333">
        <f>'国環研90~15'!N99*N103</f>
        <v>154.84816740224716</v>
      </c>
      <c r="O161" s="333">
        <f>'国環研90~15'!O99*O103</f>
        <v>35.2786890958036</v>
      </c>
      <c r="P161" s="333">
        <f>'国環研90~15'!P99*P103</f>
        <v>40.052953951716496</v>
      </c>
      <c r="Q161" s="333">
        <f>'国環研90~15'!Q99*Q103</f>
        <v>-1.2355995765073864</v>
      </c>
      <c r="R161" s="333">
        <f>'国環研90~15'!R99*R103</f>
        <v>8.2420460047859549</v>
      </c>
      <c r="S161" s="333">
        <f>'国環研90~15'!S99*S103</f>
        <v>-21.763095150844268</v>
      </c>
      <c r="T161" s="333">
        <f>'国環研90~15'!T99*T103</f>
        <v>-17.887689187518653</v>
      </c>
      <c r="U161" s="333">
        <f>'国環研90~15'!U99*U103</f>
        <v>-83.339977237866833</v>
      </c>
      <c r="V161" s="333">
        <f>'国環研90~15'!V99*V103</f>
        <v>49.658540564061965</v>
      </c>
      <c r="W161" s="333">
        <f>'国環研90~15'!W99*W103</f>
        <v>-141.59712188209389</v>
      </c>
      <c r="X161" s="333">
        <f>'国環研90~15'!X99*X103</f>
        <v>-86.103630584134194</v>
      </c>
      <c r="Y161" s="333">
        <f>'国環研90~15'!Y99*Y103</f>
        <v>-150.84051160766754</v>
      </c>
      <c r="Z161" s="333">
        <f>'国環研90~15'!Z99*Z103</f>
        <v>-175.28645906306841</v>
      </c>
      <c r="AA161" s="333">
        <f>'国環研90~15'!AA99*AA103</f>
        <v>-114.92244765043765</v>
      </c>
      <c r="AB161" s="333">
        <f>'国環研90~15'!AB99*AB103</f>
        <v>-137.882540047318</v>
      </c>
      <c r="AC161" s="333">
        <f>'国環研90~15'!AC99*AC103</f>
        <v>-266.70045009047624</v>
      </c>
      <c r="AD161" s="333">
        <f>'国環研90~15'!AD99*AD103</f>
        <v>-356.34828712593003</v>
      </c>
      <c r="AE161" s="333">
        <f>'国環研90~15'!AE99*AE103</f>
        <v>-410.35980868927868</v>
      </c>
      <c r="AF161" s="333">
        <f>'国環研90~15'!AF99*AF103</f>
        <v>0</v>
      </c>
      <c r="AG161" s="965" t="s">
        <v>944</v>
      </c>
      <c r="AH161" s="889"/>
      <c r="AI161" s="889"/>
      <c r="AJ161" s="889"/>
      <c r="AK161" s="889"/>
      <c r="AL161" s="889"/>
      <c r="AM161" s="890"/>
    </row>
    <row r="162" spans="2:39" s="41" customFormat="1" ht="15.75" customHeight="1">
      <c r="F162" s="73"/>
      <c r="G162" s="1231"/>
      <c r="H162" s="1231"/>
      <c r="I162" s="1231"/>
      <c r="J162" s="1231"/>
      <c r="K162" s="1231"/>
      <c r="L162" s="1231"/>
      <c r="M162" s="1231"/>
      <c r="N162" s="1231"/>
      <c r="O162" s="1231"/>
      <c r="P162" s="1231"/>
      <c r="Q162" s="1231"/>
      <c r="R162" s="1231"/>
      <c r="S162" s="1231"/>
      <c r="T162" s="1231"/>
      <c r="U162" s="1231"/>
      <c r="V162" s="1231"/>
      <c r="W162" s="1231"/>
      <c r="X162" s="1231"/>
      <c r="Y162" s="1231"/>
      <c r="Z162" s="1231"/>
      <c r="AA162" s="1231"/>
      <c r="AB162" s="1231"/>
      <c r="AC162" s="1231"/>
      <c r="AD162" s="1231"/>
      <c r="AE162" s="1231"/>
      <c r="AG162" s="58"/>
      <c r="AH162" s="73"/>
      <c r="AI162" s="73"/>
      <c r="AJ162" s="73"/>
      <c r="AK162" s="73"/>
      <c r="AL162" s="73"/>
      <c r="AM162" s="73"/>
    </row>
    <row r="163" spans="2:39" s="41" customFormat="1" ht="12">
      <c r="B163" s="195"/>
      <c r="C163" s="218" t="s">
        <v>686</v>
      </c>
      <c r="D163" s="219"/>
      <c r="E163" s="429"/>
      <c r="F163" s="220"/>
      <c r="G163" s="345">
        <f t="shared" ref="G163:AF163" si="132">SUM(G164,G177)</f>
        <v>3458.5675088903577</v>
      </c>
      <c r="H163" s="345">
        <f t="shared" si="132"/>
        <v>3555.0037179377755</v>
      </c>
      <c r="I163" s="345">
        <f t="shared" si="132"/>
        <v>3801.3905953753911</v>
      </c>
      <c r="J163" s="345">
        <f t="shared" si="132"/>
        <v>4057.5310311893991</v>
      </c>
      <c r="K163" s="345">
        <f t="shared" si="132"/>
        <v>4075.583191552857</v>
      </c>
      <c r="L163" s="345">
        <f t="shared" si="132"/>
        <v>4108.5581956914184</v>
      </c>
      <c r="M163" s="345">
        <f t="shared" si="132"/>
        <v>4313.7837025408389</v>
      </c>
      <c r="N163" s="345">
        <f t="shared" si="132"/>
        <v>4381.1633844603948</v>
      </c>
      <c r="O163" s="345">
        <f t="shared" si="132"/>
        <v>4567.8248519334084</v>
      </c>
      <c r="P163" s="345">
        <f t="shared" si="132"/>
        <v>4765.3836513786218</v>
      </c>
      <c r="Q163" s="345">
        <f t="shared" si="132"/>
        <v>4844.589761408688</v>
      </c>
      <c r="R163" s="345">
        <f t="shared" si="132"/>
        <v>4824.5166789778432</v>
      </c>
      <c r="S163" s="345">
        <f t="shared" si="132"/>
        <v>4558.0333155958078</v>
      </c>
      <c r="T163" s="345">
        <f t="shared" si="132"/>
        <v>4899.9560775201335</v>
      </c>
      <c r="U163" s="345">
        <f t="shared" si="132"/>
        <v>4740.9279382811255</v>
      </c>
      <c r="V163" s="345">
        <f t="shared" si="132"/>
        <v>4555.4537555202569</v>
      </c>
      <c r="W163" s="345">
        <f t="shared" si="132"/>
        <v>4477.2256128814979</v>
      </c>
      <c r="X163" s="345">
        <f t="shared" si="132"/>
        <v>4492.442350683953</v>
      </c>
      <c r="Y163" s="345">
        <f t="shared" si="132"/>
        <v>4143.4346012143615</v>
      </c>
      <c r="Z163" s="345">
        <f t="shared" si="132"/>
        <v>4132.3343188733397</v>
      </c>
      <c r="AA163" s="345">
        <f t="shared" si="132"/>
        <v>4191.0912915877179</v>
      </c>
      <c r="AB163" s="345">
        <f t="shared" si="132"/>
        <v>3900.6298815665768</v>
      </c>
      <c r="AC163" s="345">
        <f t="shared" si="132"/>
        <v>4788.0729123110377</v>
      </c>
      <c r="AD163" s="345">
        <f t="shared" si="132"/>
        <v>4949.3058457154657</v>
      </c>
      <c r="AE163" s="345">
        <f t="shared" si="132"/>
        <v>4813.4694265331655</v>
      </c>
      <c r="AF163" s="345">
        <f t="shared" si="132"/>
        <v>0</v>
      </c>
      <c r="AG163" s="966" t="s">
        <v>1228</v>
      </c>
      <c r="AH163" s="891"/>
      <c r="AI163" s="891"/>
      <c r="AJ163" s="891"/>
      <c r="AK163" s="891"/>
      <c r="AL163" s="891"/>
      <c r="AM163" s="892"/>
    </row>
    <row r="164" spans="2:39" s="41" customFormat="1" ht="12">
      <c r="B164" s="195"/>
      <c r="C164" s="222"/>
      <c r="D164" s="1205" t="s">
        <v>829</v>
      </c>
      <c r="E164" s="429"/>
      <c r="F164" s="220"/>
      <c r="G164" s="221">
        <f t="shared" ref="G164:AF164" si="133">SUM(G165,G174,G175,G176)</f>
        <v>1583.8701256546794</v>
      </c>
      <c r="H164" s="221">
        <f t="shared" si="133"/>
        <v>1616.4952871047717</v>
      </c>
      <c r="I164" s="221">
        <f t="shared" si="133"/>
        <v>1798.0351622069381</v>
      </c>
      <c r="J164" s="221">
        <f t="shared" si="133"/>
        <v>1949.6001898024449</v>
      </c>
      <c r="K164" s="221">
        <f t="shared" si="133"/>
        <v>1863.5196250114614</v>
      </c>
      <c r="L164" s="221">
        <f t="shared" si="133"/>
        <v>1878.1685006249133</v>
      </c>
      <c r="M164" s="221">
        <f t="shared" si="133"/>
        <v>2136.834062128949</v>
      </c>
      <c r="N164" s="221">
        <f t="shared" si="133"/>
        <v>2206.0850175546989</v>
      </c>
      <c r="O164" s="221">
        <f t="shared" si="133"/>
        <v>2359.7447810439708</v>
      </c>
      <c r="P164" s="221">
        <f t="shared" si="133"/>
        <v>2550.6980031739886</v>
      </c>
      <c r="Q164" s="221">
        <f t="shared" si="133"/>
        <v>2664.0224635719896</v>
      </c>
      <c r="R164" s="221">
        <f t="shared" si="133"/>
        <v>2624.0391384464242</v>
      </c>
      <c r="S164" s="221">
        <f t="shared" si="133"/>
        <v>2461.7237545609187</v>
      </c>
      <c r="T164" s="221">
        <f t="shared" si="133"/>
        <v>2803.175374464101</v>
      </c>
      <c r="U164" s="221">
        <f t="shared" si="133"/>
        <v>2660.637774433033</v>
      </c>
      <c r="V164" s="221">
        <f t="shared" si="133"/>
        <v>2558.0632096606873</v>
      </c>
      <c r="W164" s="221">
        <f t="shared" si="133"/>
        <v>2476.568561907789</v>
      </c>
      <c r="X164" s="221">
        <f t="shared" si="133"/>
        <v>2495.6548961308808</v>
      </c>
      <c r="Y164" s="221">
        <f t="shared" si="133"/>
        <v>2360.5147146381787</v>
      </c>
      <c r="Z164" s="221">
        <f t="shared" si="133"/>
        <v>2345.4851092407353</v>
      </c>
      <c r="AA164" s="221">
        <f t="shared" si="133"/>
        <v>2370.2023175389777</v>
      </c>
      <c r="AB164" s="221">
        <f t="shared" si="133"/>
        <v>2196.2305502595846</v>
      </c>
      <c r="AC164" s="221">
        <f t="shared" si="133"/>
        <v>2570.5098210606138</v>
      </c>
      <c r="AD164" s="221">
        <f t="shared" si="133"/>
        <v>2569.1759248685621</v>
      </c>
      <c r="AE164" s="221">
        <f t="shared" si="133"/>
        <v>2422.5900905712883</v>
      </c>
      <c r="AF164" s="221">
        <f t="shared" si="133"/>
        <v>0</v>
      </c>
      <c r="AG164" s="967" t="s">
        <v>944</v>
      </c>
      <c r="AH164" s="893"/>
      <c r="AI164" s="893"/>
      <c r="AJ164" s="893"/>
      <c r="AK164" s="893"/>
      <c r="AL164" s="893"/>
      <c r="AM164" s="894"/>
    </row>
    <row r="165" spans="2:39" s="41" customFormat="1" ht="12">
      <c r="B165" s="195"/>
      <c r="C165" s="222"/>
      <c r="D165" s="1206"/>
      <c r="E165" s="431" t="s">
        <v>687</v>
      </c>
      <c r="F165" s="398"/>
      <c r="G165" s="346">
        <f t="shared" ref="G165:AF165" si="134">SUM(G166,G171)</f>
        <v>1218.6904594729685</v>
      </c>
      <c r="H165" s="346">
        <f t="shared" si="134"/>
        <v>1217.6799136641309</v>
      </c>
      <c r="I165" s="346">
        <f t="shared" si="134"/>
        <v>1379.9436947129291</v>
      </c>
      <c r="J165" s="346">
        <f t="shared" si="134"/>
        <v>1515.2537241687826</v>
      </c>
      <c r="K165" s="346">
        <f t="shared" si="134"/>
        <v>1399.6605688557652</v>
      </c>
      <c r="L165" s="346">
        <f t="shared" si="134"/>
        <v>1399.5925313202517</v>
      </c>
      <c r="M165" s="346">
        <f t="shared" si="134"/>
        <v>1628.8135906087798</v>
      </c>
      <c r="N165" s="346">
        <f t="shared" si="134"/>
        <v>1642.7389616996263</v>
      </c>
      <c r="O165" s="346">
        <f t="shared" si="134"/>
        <v>1830.1591451400693</v>
      </c>
      <c r="P165" s="346">
        <f t="shared" si="134"/>
        <v>2023.2317755207182</v>
      </c>
      <c r="Q165" s="346">
        <f t="shared" si="134"/>
        <v>2132.4544608708602</v>
      </c>
      <c r="R165" s="346">
        <f t="shared" si="134"/>
        <v>2115.1318312039652</v>
      </c>
      <c r="S165" s="346">
        <f t="shared" si="134"/>
        <v>1933.565030001329</v>
      </c>
      <c r="T165" s="346">
        <f t="shared" si="134"/>
        <v>2265.435313257412</v>
      </c>
      <c r="U165" s="346">
        <f t="shared" si="134"/>
        <v>2153.34612427304</v>
      </c>
      <c r="V165" s="346">
        <f t="shared" si="134"/>
        <v>2042.9568078491232</v>
      </c>
      <c r="W165" s="346">
        <f t="shared" si="134"/>
        <v>1953.270084541696</v>
      </c>
      <c r="X165" s="346">
        <f t="shared" si="134"/>
        <v>1984.6164807034233</v>
      </c>
      <c r="Y165" s="346">
        <f t="shared" si="134"/>
        <v>1918.2870252584396</v>
      </c>
      <c r="Z165" s="346">
        <f t="shared" si="134"/>
        <v>1888.4058752154558</v>
      </c>
      <c r="AA165" s="346">
        <f t="shared" si="134"/>
        <v>2004.532753043474</v>
      </c>
      <c r="AB165" s="346">
        <f t="shared" si="134"/>
        <v>1849.8173388464661</v>
      </c>
      <c r="AC165" s="346">
        <f t="shared" si="134"/>
        <v>2113.5284189000399</v>
      </c>
      <c r="AD165" s="346">
        <f t="shared" si="134"/>
        <v>2064.5510663660084</v>
      </c>
      <c r="AE165" s="346">
        <f t="shared" si="134"/>
        <v>1918.7085077392949</v>
      </c>
      <c r="AF165" s="346">
        <f t="shared" si="134"/>
        <v>0</v>
      </c>
      <c r="AG165" s="968" t="s">
        <v>944</v>
      </c>
      <c r="AH165" s="895"/>
      <c r="AI165" s="895"/>
      <c r="AJ165" s="895"/>
      <c r="AK165" s="895"/>
      <c r="AL165" s="895"/>
      <c r="AM165" s="896"/>
    </row>
    <row r="166" spans="2:39" s="41" customFormat="1" ht="12">
      <c r="B166" s="195"/>
      <c r="C166" s="224"/>
      <c r="D166" s="1206"/>
      <c r="E166" s="421" t="s">
        <v>830</v>
      </c>
      <c r="F166" s="199"/>
      <c r="G166" s="333">
        <f t="shared" ref="G166:AD166" si="135">G167+G170</f>
        <v>1126.618236084021</v>
      </c>
      <c r="H166" s="333">
        <f t="shared" si="135"/>
        <v>1125.3477596952921</v>
      </c>
      <c r="I166" s="333">
        <f t="shared" si="135"/>
        <v>1287.226741644077</v>
      </c>
      <c r="J166" s="333">
        <f t="shared" si="135"/>
        <v>1422.9014739722129</v>
      </c>
      <c r="K166" s="333">
        <f t="shared" si="135"/>
        <v>1306.8084302497014</v>
      </c>
      <c r="L166" s="333">
        <f t="shared" si="135"/>
        <v>1307.7794669496989</v>
      </c>
      <c r="M166" s="333">
        <f t="shared" si="135"/>
        <v>1540.2981774661016</v>
      </c>
      <c r="N166" s="333">
        <f t="shared" si="135"/>
        <v>1555.1155266768717</v>
      </c>
      <c r="O166" s="333">
        <f t="shared" si="135"/>
        <v>1744.3283653906301</v>
      </c>
      <c r="P166" s="333">
        <f t="shared" si="135"/>
        <v>1935.2739490492759</v>
      </c>
      <c r="Q166" s="333">
        <f t="shared" si="135"/>
        <v>2046.3543578947006</v>
      </c>
      <c r="R166" s="333">
        <f t="shared" si="135"/>
        <v>2029.849040142024</v>
      </c>
      <c r="S166" s="333">
        <f t="shared" si="135"/>
        <v>1851.9864060077941</v>
      </c>
      <c r="T166" s="333">
        <f t="shared" si="135"/>
        <v>2184.4404742333418</v>
      </c>
      <c r="U166" s="333">
        <f t="shared" si="135"/>
        <v>2073.8138155828815</v>
      </c>
      <c r="V166" s="333">
        <f t="shared" si="135"/>
        <v>1965.7273009347107</v>
      </c>
      <c r="W166" s="333">
        <f t="shared" si="135"/>
        <v>1874.8647112156477</v>
      </c>
      <c r="X166" s="333">
        <f t="shared" si="135"/>
        <v>1907.7634716694049</v>
      </c>
      <c r="Y166" s="333">
        <f t="shared" si="135"/>
        <v>1842.3541512067143</v>
      </c>
      <c r="Z166" s="333">
        <f t="shared" si="135"/>
        <v>1814.0361344678399</v>
      </c>
      <c r="AA166" s="333">
        <f t="shared" si="135"/>
        <v>1928.2204431075763</v>
      </c>
      <c r="AB166" s="333">
        <f t="shared" si="135"/>
        <v>1775.0726223435104</v>
      </c>
      <c r="AC166" s="333">
        <f t="shared" si="135"/>
        <v>2034.5486938705865</v>
      </c>
      <c r="AD166" s="333">
        <f t="shared" si="135"/>
        <v>1983.5094239971875</v>
      </c>
      <c r="AE166" s="333">
        <f t="shared" ref="AE166" si="136">AE167+AE170</f>
        <v>1838.2109638313118</v>
      </c>
      <c r="AF166" s="200"/>
      <c r="AG166" s="969" t="s">
        <v>944</v>
      </c>
      <c r="AH166" s="897"/>
      <c r="AI166" s="897"/>
      <c r="AJ166" s="897"/>
      <c r="AK166" s="897"/>
      <c r="AL166" s="897"/>
      <c r="AM166" s="898"/>
    </row>
    <row r="167" spans="2:39" s="41" customFormat="1" ht="12">
      <c r="B167" s="195"/>
      <c r="C167" s="224"/>
      <c r="D167" s="1206"/>
      <c r="E167" s="421" t="s">
        <v>831</v>
      </c>
      <c r="F167" s="199"/>
      <c r="G167" s="333">
        <f t="shared" ref="G167:AD167" si="137">G168+G169</f>
        <v>1018.0188119003974</v>
      </c>
      <c r="H167" s="333">
        <f t="shared" si="137"/>
        <v>1015.8056346196818</v>
      </c>
      <c r="I167" s="333">
        <f t="shared" si="137"/>
        <v>1180.7703901860386</v>
      </c>
      <c r="J167" s="333">
        <f t="shared" si="137"/>
        <v>1322.5034478257974</v>
      </c>
      <c r="K167" s="333">
        <f t="shared" si="137"/>
        <v>1205.1791174004754</v>
      </c>
      <c r="L167" s="333">
        <f t="shared" si="137"/>
        <v>1208.0632586841439</v>
      </c>
      <c r="M167" s="333">
        <f t="shared" si="137"/>
        <v>1443.3051394757208</v>
      </c>
      <c r="N167" s="333">
        <f t="shared" si="137"/>
        <v>1461.4417326093258</v>
      </c>
      <c r="O167" s="333">
        <f t="shared" si="137"/>
        <v>1653.9778464553633</v>
      </c>
      <c r="P167" s="333">
        <f t="shared" si="137"/>
        <v>1846.8939458883954</v>
      </c>
      <c r="Q167" s="333">
        <f t="shared" si="137"/>
        <v>1957.768243659194</v>
      </c>
      <c r="R167" s="333">
        <f t="shared" si="137"/>
        <v>1943.9254158639296</v>
      </c>
      <c r="S167" s="333">
        <f t="shared" si="137"/>
        <v>1768.4674014775374</v>
      </c>
      <c r="T167" s="333">
        <f t="shared" si="137"/>
        <v>2103.4422075189277</v>
      </c>
      <c r="U167" s="333">
        <f t="shared" si="137"/>
        <v>1993.9410450914161</v>
      </c>
      <c r="V167" s="333">
        <f t="shared" si="137"/>
        <v>1884.6006462590908</v>
      </c>
      <c r="W167" s="333">
        <f t="shared" si="137"/>
        <v>1798.7886723920656</v>
      </c>
      <c r="X167" s="333">
        <f t="shared" si="137"/>
        <v>1831.0940200744133</v>
      </c>
      <c r="Y167" s="333">
        <f t="shared" si="137"/>
        <v>1769.9407214981861</v>
      </c>
      <c r="Z167" s="333">
        <f t="shared" si="137"/>
        <v>1747.2211794823443</v>
      </c>
      <c r="AA167" s="333">
        <f t="shared" si="137"/>
        <v>1863.4487307889362</v>
      </c>
      <c r="AB167" s="333">
        <f t="shared" si="137"/>
        <v>1707.7037912225601</v>
      </c>
      <c r="AC167" s="333">
        <f t="shared" si="137"/>
        <v>1964.5640933837528</v>
      </c>
      <c r="AD167" s="333">
        <f t="shared" si="137"/>
        <v>1917.8887566610588</v>
      </c>
      <c r="AE167" s="333">
        <f t="shared" ref="AE167" si="138">AE168+AE169</f>
        <v>1777.2517710072354</v>
      </c>
      <c r="AF167" s="200"/>
      <c r="AG167" s="969" t="s">
        <v>944</v>
      </c>
      <c r="AH167" s="897"/>
      <c r="AI167" s="897"/>
      <c r="AJ167" s="897"/>
      <c r="AK167" s="897"/>
      <c r="AL167" s="897"/>
      <c r="AM167" s="898"/>
    </row>
    <row r="168" spans="2:39" s="41" customFormat="1" ht="12">
      <c r="B168" s="195"/>
      <c r="C168" s="224"/>
      <c r="D168" s="1206"/>
      <c r="E168" s="421" t="s">
        <v>832</v>
      </c>
      <c r="F168" s="199"/>
      <c r="G168" s="331">
        <f>'エバ総計90~14'!G119</f>
        <v>630.34464267889769</v>
      </c>
      <c r="H168" s="331">
        <f>'エバ総計90~14'!H119</f>
        <v>549.81510213116667</v>
      </c>
      <c r="I168" s="331">
        <f>'エバ総計90~14'!I119</f>
        <v>687.19461812654026</v>
      </c>
      <c r="J168" s="331">
        <f>'エバ総計90~14'!J119</f>
        <v>843.13984145868778</v>
      </c>
      <c r="K168" s="331">
        <f>'エバ総計90~14'!K119</f>
        <v>779.42825530663504</v>
      </c>
      <c r="L168" s="331">
        <f>'エバ総計90~14'!L119</f>
        <v>751.77876657349032</v>
      </c>
      <c r="M168" s="331">
        <f>'エバ総計90~14'!M119</f>
        <v>921.61798367800702</v>
      </c>
      <c r="N168" s="331">
        <f>'エバ総計90~14'!N119</f>
        <v>825.91731666236103</v>
      </c>
      <c r="O168" s="331">
        <f>'エバ総計90~14'!O119</f>
        <v>982.92083005841266</v>
      </c>
      <c r="P168" s="331">
        <f>'エバ総計90~14'!P119</f>
        <v>1082.9419104195413</v>
      </c>
      <c r="Q168" s="331">
        <f>'エバ総計90~14'!Q119</f>
        <v>1159.1078370231032</v>
      </c>
      <c r="R168" s="331">
        <f>'エバ総計90~14'!R119</f>
        <v>1186.6719619063249</v>
      </c>
      <c r="S168" s="331">
        <f>'エバ総計90~14'!S119</f>
        <v>1095.4130146525097</v>
      </c>
      <c r="T168" s="331">
        <f>'エバ総計90~14'!T119</f>
        <v>1450.0361651197036</v>
      </c>
      <c r="U168" s="331">
        <f>'エバ総計90~14'!U119</f>
        <v>1408.996591740276</v>
      </c>
      <c r="V168" s="331">
        <f>'エバ総計90~14'!V119</f>
        <v>1326.8859902455483</v>
      </c>
      <c r="W168" s="331">
        <f>'エバ総計90~14'!W119</f>
        <v>1364.3391708082584</v>
      </c>
      <c r="X168" s="331">
        <f>'エバ総計90~14'!X119</f>
        <v>1344.9858775741116</v>
      </c>
      <c r="Y168" s="331">
        <f>'エバ総計90~14'!Y119</f>
        <v>1352.8852010344549</v>
      </c>
      <c r="Z168" s="331">
        <f>'エバ総計90~14'!Z119</f>
        <v>1318.8625180355646</v>
      </c>
      <c r="AA168" s="331">
        <f>'エバ総計90~14'!AA119</f>
        <v>1249.5068748179747</v>
      </c>
      <c r="AB168" s="331">
        <f>'エバ総計90~14'!AB119</f>
        <v>1130.3787810620654</v>
      </c>
      <c r="AC168" s="331">
        <f>'エバ総計90~14'!AC119</f>
        <v>1272.9021438581801</v>
      </c>
      <c r="AD168" s="331">
        <f>'エバ総計90~14'!AD119</f>
        <v>1207.7519158801031</v>
      </c>
      <c r="AE168" s="331">
        <f>'エバ総計90~14'!AE119</f>
        <v>1181.9926196444483</v>
      </c>
      <c r="AF168" s="331"/>
      <c r="AG168" s="970" t="s">
        <v>1245</v>
      </c>
      <c r="AH168" s="899"/>
      <c r="AI168" s="899"/>
      <c r="AJ168" s="899"/>
      <c r="AK168" s="899"/>
      <c r="AL168" s="899"/>
      <c r="AM168" s="900"/>
    </row>
    <row r="169" spans="2:39" s="41" customFormat="1" ht="12">
      <c r="B169" s="195"/>
      <c r="C169" s="224"/>
      <c r="D169" s="1206"/>
      <c r="E169" s="421" t="s">
        <v>833</v>
      </c>
      <c r="F169" s="199"/>
      <c r="G169" s="200">
        <f>'国環研90~15'!G167*G111</f>
        <v>387.67416922149971</v>
      </c>
      <c r="H169" s="200">
        <f>'国環研90~15'!H167*H111</f>
        <v>465.9905324885151</v>
      </c>
      <c r="I169" s="200">
        <f>'国環研90~15'!I167*I111</f>
        <v>493.57577205949832</v>
      </c>
      <c r="J169" s="200">
        <f>'国環研90~15'!J167*J111</f>
        <v>479.36360636710964</v>
      </c>
      <c r="K169" s="200">
        <f>'国環研90~15'!K167*K111</f>
        <v>425.75086209384034</v>
      </c>
      <c r="L169" s="200">
        <f>'国環研90~15'!L167*L111</f>
        <v>456.2844921106535</v>
      </c>
      <c r="M169" s="200">
        <f>'国環研90~15'!M167*M111</f>
        <v>521.6871557977139</v>
      </c>
      <c r="N169" s="200">
        <f>'国環研90~15'!N167*N111</f>
        <v>635.52441594696472</v>
      </c>
      <c r="O169" s="200">
        <f>'国環研90~15'!O167*O111</f>
        <v>671.05701639695053</v>
      </c>
      <c r="P169" s="200">
        <f>'国環研90~15'!P167*P111</f>
        <v>763.95203546885409</v>
      </c>
      <c r="Q169" s="200">
        <f>'国環研90~15'!Q167*Q111</f>
        <v>798.66040663609067</v>
      </c>
      <c r="R169" s="200">
        <f>'国環研90~15'!R167*R111</f>
        <v>757.25345395760462</v>
      </c>
      <c r="S169" s="200">
        <f>'国環研90~15'!S167*S111</f>
        <v>673.05438682502756</v>
      </c>
      <c r="T169" s="200">
        <f>'国環研90~15'!T167*T111</f>
        <v>653.40604239922425</v>
      </c>
      <c r="U169" s="200">
        <f>'国環研90~15'!U167*U111</f>
        <v>584.94445335114006</v>
      </c>
      <c r="V169" s="200">
        <f>'国環研90~15'!V167*V111</f>
        <v>557.71465601354237</v>
      </c>
      <c r="W169" s="200">
        <f>'国環研90~15'!W167*W111</f>
        <v>434.44950158380726</v>
      </c>
      <c r="X169" s="200">
        <f>'国環研90~15'!X167*X111</f>
        <v>486.10814250030171</v>
      </c>
      <c r="Y169" s="200">
        <f>'国環研90~15'!Y167*Y111</f>
        <v>417.05552046373117</v>
      </c>
      <c r="Z169" s="200">
        <f>'国環研90~15'!Z167*Z111</f>
        <v>428.35866144677971</v>
      </c>
      <c r="AA169" s="200">
        <f>'国環研90~15'!AA167*AA111</f>
        <v>613.94185597096168</v>
      </c>
      <c r="AB169" s="200">
        <f>'国環研90~15'!AB167*AB111</f>
        <v>577.32501016049468</v>
      </c>
      <c r="AC169" s="200">
        <f>'国環研90~15'!AC167*AC111</f>
        <v>691.66194952557271</v>
      </c>
      <c r="AD169" s="200">
        <f>'国環研90~15'!AD167*AD111</f>
        <v>710.13684078095559</v>
      </c>
      <c r="AE169" s="200">
        <f>'国環研90~15'!AE167*AE111</f>
        <v>595.25915136278718</v>
      </c>
      <c r="AF169" s="200">
        <f>'国環研90~15'!AF167*AF111</f>
        <v>0</v>
      </c>
      <c r="AG169" s="969" t="s">
        <v>1228</v>
      </c>
      <c r="AH169" s="897"/>
      <c r="AI169" s="897"/>
      <c r="AJ169" s="897"/>
      <c r="AK169" s="897"/>
      <c r="AL169" s="897"/>
      <c r="AM169" s="898"/>
    </row>
    <row r="170" spans="2:39" s="41" customFormat="1" ht="12">
      <c r="B170" s="195"/>
      <c r="C170" s="224"/>
      <c r="D170" s="1206"/>
      <c r="E170" s="421" t="s">
        <v>834</v>
      </c>
      <c r="F170" s="199"/>
      <c r="G170" s="200">
        <f>'国環研90~15'!G168*G112</f>
        <v>108.5994241836236</v>
      </c>
      <c r="H170" s="200">
        <f>'国環研90~15'!H168*H112</f>
        <v>109.54212507561036</v>
      </c>
      <c r="I170" s="200">
        <f>'国環研90~15'!I168*I112</f>
        <v>106.45635145803831</v>
      </c>
      <c r="J170" s="200">
        <f>'国環研90~15'!J168*J112</f>
        <v>100.39802614641546</v>
      </c>
      <c r="K170" s="200">
        <f>'国環研90~15'!K168*K112</f>
        <v>101.62931284922601</v>
      </c>
      <c r="L170" s="200">
        <f>'国環研90~15'!L168*L112</f>
        <v>99.716208265554926</v>
      </c>
      <c r="M170" s="200">
        <f>'国環研90~15'!M168*M112</f>
        <v>96.993037990380714</v>
      </c>
      <c r="N170" s="200">
        <f>'国環研90~15'!N168*N112</f>
        <v>93.67379406754597</v>
      </c>
      <c r="O170" s="200">
        <f>'国環研90~15'!O168*O112</f>
        <v>90.350518935266848</v>
      </c>
      <c r="P170" s="200">
        <f>'国環研90~15'!P168*P112</f>
        <v>88.380003160880534</v>
      </c>
      <c r="Q170" s="200">
        <f>'国環研90~15'!Q168*Q112</f>
        <v>88.586114235506543</v>
      </c>
      <c r="R170" s="200">
        <f>'国環研90~15'!R168*R112</f>
        <v>85.92362427809438</v>
      </c>
      <c r="S170" s="200">
        <f>'国環研90~15'!S168*S112</f>
        <v>83.519004530256865</v>
      </c>
      <c r="T170" s="200">
        <f>'国環研90~15'!T168*T112</f>
        <v>80.9982667144142</v>
      </c>
      <c r="U170" s="200">
        <f>'国環研90~15'!U168*U112</f>
        <v>79.872770491465346</v>
      </c>
      <c r="V170" s="200">
        <f>'国環研90~15'!V168*V112</f>
        <v>81.126654675619946</v>
      </c>
      <c r="W170" s="200">
        <f>'国環研90~15'!W168*W112</f>
        <v>76.076038823582266</v>
      </c>
      <c r="X170" s="200">
        <f>'国環研90~15'!X168*X112</f>
        <v>76.669451594991642</v>
      </c>
      <c r="Y170" s="200">
        <f>'国環研90~15'!Y168*Y112</f>
        <v>72.413429708528099</v>
      </c>
      <c r="Z170" s="200">
        <f>'国環研90~15'!Z168*Z112</f>
        <v>66.814954985495561</v>
      </c>
      <c r="AA170" s="200">
        <f>'国環研90~15'!AA168*AA112</f>
        <v>64.77171231864007</v>
      </c>
      <c r="AB170" s="200">
        <f>'国環研90~15'!AB168*AB112</f>
        <v>67.368831120950333</v>
      </c>
      <c r="AC170" s="200">
        <f>'国環研90~15'!AC168*AC112</f>
        <v>69.984600486833699</v>
      </c>
      <c r="AD170" s="200">
        <f>'国環研90~15'!AD168*AD112</f>
        <v>65.620667336128648</v>
      </c>
      <c r="AE170" s="200">
        <f>'国環研90~15'!AE168*AE112</f>
        <v>60.959192824076361</v>
      </c>
      <c r="AF170" s="200">
        <f>'国環研90~15'!AF168*AF112</f>
        <v>0</v>
      </c>
      <c r="AG170" s="969" t="s">
        <v>944</v>
      </c>
      <c r="AH170" s="897"/>
      <c r="AI170" s="897"/>
      <c r="AJ170" s="897"/>
      <c r="AK170" s="897"/>
      <c r="AL170" s="897"/>
      <c r="AM170" s="898"/>
    </row>
    <row r="171" spans="2:39" s="41" customFormat="1" ht="12">
      <c r="B171" s="195"/>
      <c r="C171" s="224"/>
      <c r="D171" s="1206"/>
      <c r="E171" s="421" t="s">
        <v>835</v>
      </c>
      <c r="F171" s="199"/>
      <c r="G171" s="200">
        <f t="shared" ref="G171:AF171" si="139">G172+G173</f>
        <v>92.072223388947563</v>
      </c>
      <c r="H171" s="200">
        <f t="shared" si="139"/>
        <v>92.332153968838924</v>
      </c>
      <c r="I171" s="200">
        <f t="shared" si="139"/>
        <v>92.716953068852035</v>
      </c>
      <c r="J171" s="200">
        <f t="shared" si="139"/>
        <v>92.352250196569713</v>
      </c>
      <c r="K171" s="200">
        <f t="shared" si="139"/>
        <v>92.852138606063775</v>
      </c>
      <c r="L171" s="200">
        <f t="shared" si="139"/>
        <v>91.813064370552894</v>
      </c>
      <c r="M171" s="200">
        <f t="shared" si="139"/>
        <v>88.515413142678099</v>
      </c>
      <c r="N171" s="200">
        <f t="shared" si="139"/>
        <v>87.623435022754606</v>
      </c>
      <c r="O171" s="200">
        <f t="shared" si="139"/>
        <v>85.830779749439188</v>
      </c>
      <c r="P171" s="200">
        <f t="shared" si="139"/>
        <v>87.957826471442303</v>
      </c>
      <c r="Q171" s="200">
        <f t="shared" si="139"/>
        <v>86.100102976159633</v>
      </c>
      <c r="R171" s="200">
        <f t="shared" si="139"/>
        <v>85.282791061941211</v>
      </c>
      <c r="S171" s="200">
        <f t="shared" si="139"/>
        <v>81.578623993534862</v>
      </c>
      <c r="T171" s="200">
        <f t="shared" si="139"/>
        <v>80.994839024070032</v>
      </c>
      <c r="U171" s="200">
        <f t="shared" si="139"/>
        <v>79.532308690158402</v>
      </c>
      <c r="V171" s="200">
        <f t="shared" si="139"/>
        <v>77.229506914412383</v>
      </c>
      <c r="W171" s="200">
        <f t="shared" si="139"/>
        <v>78.405373326048277</v>
      </c>
      <c r="X171" s="200">
        <f t="shared" si="139"/>
        <v>76.85300903401837</v>
      </c>
      <c r="Y171" s="200">
        <f t="shared" si="139"/>
        <v>75.932874051725292</v>
      </c>
      <c r="Z171" s="200">
        <f t="shared" si="139"/>
        <v>74.36974074761595</v>
      </c>
      <c r="AA171" s="200">
        <f t="shared" si="139"/>
        <v>76.312309935897645</v>
      </c>
      <c r="AB171" s="200">
        <f t="shared" si="139"/>
        <v>74.744716502955725</v>
      </c>
      <c r="AC171" s="200">
        <f t="shared" si="139"/>
        <v>78.979725029453391</v>
      </c>
      <c r="AD171" s="200">
        <f t="shared" si="139"/>
        <v>81.041642368821087</v>
      </c>
      <c r="AE171" s="200">
        <f t="shared" si="139"/>
        <v>80.497543907983172</v>
      </c>
      <c r="AF171" s="200">
        <f t="shared" si="139"/>
        <v>0</v>
      </c>
      <c r="AG171" s="969" t="s">
        <v>944</v>
      </c>
      <c r="AH171" s="897"/>
      <c r="AI171" s="897"/>
      <c r="AJ171" s="897"/>
      <c r="AK171" s="897"/>
      <c r="AL171" s="897"/>
      <c r="AM171" s="898"/>
    </row>
    <row r="172" spans="2:39" s="41" customFormat="1" ht="12">
      <c r="B172" s="195"/>
      <c r="C172" s="224"/>
      <c r="D172" s="1206"/>
      <c r="E172" s="421" t="s">
        <v>836</v>
      </c>
      <c r="F172" s="199"/>
      <c r="G172" s="200">
        <f>'国環研90~15'!G170*G114</f>
        <v>20.680140241548511</v>
      </c>
      <c r="H172" s="200">
        <f>'国環研90~15'!H170*H114</f>
        <v>20.852467697531914</v>
      </c>
      <c r="I172" s="200">
        <f>'国環研90~15'!I170*I114</f>
        <v>19.691646780375486</v>
      </c>
      <c r="J172" s="200">
        <f>'国環研90~15'!J170*J114</f>
        <v>19.151264784698995</v>
      </c>
      <c r="K172" s="200">
        <f>'国環研90~15'!K170*K114</f>
        <v>19.350186649479465</v>
      </c>
      <c r="L172" s="200">
        <f>'国環研90~15'!L170*L114</f>
        <v>18.091159014304939</v>
      </c>
      <c r="M172" s="200">
        <f>'国環研90~15'!M170*M114</f>
        <v>17.155945139847621</v>
      </c>
      <c r="N172" s="200">
        <f>'国環研90~15'!N170*N114</f>
        <v>16.272636328318725</v>
      </c>
      <c r="O172" s="200">
        <f>'国環研90~15'!O170*O114</f>
        <v>15.394711242798147</v>
      </c>
      <c r="P172" s="200">
        <f>'国環研90~15'!P170*P114</f>
        <v>16.049703807630927</v>
      </c>
      <c r="Q172" s="200">
        <f>'国環研90~15'!Q170*Q114</f>
        <v>15.22712583738584</v>
      </c>
      <c r="R172" s="200">
        <f>'国環研90~15'!R170*R114</f>
        <v>14.958887623793903</v>
      </c>
      <c r="S172" s="200">
        <f>'国環研90~15'!S170*S114</f>
        <v>12.984436052329338</v>
      </c>
      <c r="T172" s="200">
        <f>'国環研90~15'!T170*T114</f>
        <v>12.360161062099435</v>
      </c>
      <c r="U172" s="200">
        <f>'国環研90~15'!U170*U114</f>
        <v>12.876083803079466</v>
      </c>
      <c r="V172" s="200">
        <f>'国環研90~15'!V170*V114</f>
        <v>12.940722269491001</v>
      </c>
      <c r="W172" s="200">
        <f>'国環研90~15'!W170*W114</f>
        <v>13.171243873925871</v>
      </c>
      <c r="X172" s="200">
        <f>'国環研90~15'!X170*X114</f>
        <v>12.840170905778331</v>
      </c>
      <c r="Y172" s="200">
        <f>'国環研90~15'!Y170*Y114</f>
        <v>11.072912026728678</v>
      </c>
      <c r="Z172" s="200">
        <f>'国環研90~15'!Z170*Z114</f>
        <v>11.426111289436559</v>
      </c>
      <c r="AA172" s="200">
        <f>'国環研90~15'!AA170*AA114</f>
        <v>11.394006355108317</v>
      </c>
      <c r="AB172" s="200">
        <f>'国環研90~15'!AB170*AB114</f>
        <v>11.235549004969272</v>
      </c>
      <c r="AC172" s="200">
        <f>'国環研90~15'!AC170*AC114</f>
        <v>13.119554551144837</v>
      </c>
      <c r="AD172" s="200">
        <f>'国環研90~15'!AD170*AD114</f>
        <v>12.830711967554715</v>
      </c>
      <c r="AE172" s="200">
        <f>'国環研90~15'!AE170*AE114</f>
        <v>11.981024515694299</v>
      </c>
      <c r="AF172" s="200">
        <f>'国環研90~15'!AF170*AF114</f>
        <v>0</v>
      </c>
      <c r="AG172" s="969" t="s">
        <v>944</v>
      </c>
      <c r="AH172" s="897"/>
      <c r="AI172" s="897"/>
      <c r="AJ172" s="897"/>
      <c r="AK172" s="897"/>
      <c r="AL172" s="897"/>
      <c r="AM172" s="898"/>
    </row>
    <row r="173" spans="2:39" s="41" customFormat="1" ht="12">
      <c r="B173" s="195"/>
      <c r="C173" s="224"/>
      <c r="D173" s="1206"/>
      <c r="E173" s="421" t="s">
        <v>837</v>
      </c>
      <c r="F173" s="199"/>
      <c r="G173" s="200">
        <f>'国環研90~15'!G171*G115</f>
        <v>71.392083147399049</v>
      </c>
      <c r="H173" s="200">
        <f>'国環研90~15'!H171*H115</f>
        <v>71.479686271307017</v>
      </c>
      <c r="I173" s="200">
        <f>'国環研90~15'!I171*I115</f>
        <v>73.025306288476557</v>
      </c>
      <c r="J173" s="200">
        <f>'国環研90~15'!J171*J115</f>
        <v>73.200985411870718</v>
      </c>
      <c r="K173" s="200">
        <f>'国環研90~15'!K171*K115</f>
        <v>73.501951956584307</v>
      </c>
      <c r="L173" s="200">
        <f>'国環研90~15'!L171*L115</f>
        <v>73.721905356247959</v>
      </c>
      <c r="M173" s="200">
        <f>'国環研90~15'!M171*M115</f>
        <v>71.359468002830482</v>
      </c>
      <c r="N173" s="200">
        <f>'国環研90~15'!N171*N115</f>
        <v>71.350798694435881</v>
      </c>
      <c r="O173" s="200">
        <f>'国環研90~15'!O171*O115</f>
        <v>70.436068506641035</v>
      </c>
      <c r="P173" s="200">
        <f>'国環研90~15'!P171*P115</f>
        <v>71.908122663811383</v>
      </c>
      <c r="Q173" s="200">
        <f>'国環研90~15'!Q171*Q115</f>
        <v>70.872977138773791</v>
      </c>
      <c r="R173" s="200">
        <f>'国環研90~15'!R171*R115</f>
        <v>70.323903438147312</v>
      </c>
      <c r="S173" s="200">
        <f>'国環研90~15'!S171*S115</f>
        <v>68.594187941205519</v>
      </c>
      <c r="T173" s="200">
        <f>'国環研90~15'!T171*T115</f>
        <v>68.634677961970596</v>
      </c>
      <c r="U173" s="200">
        <f>'国環研90~15'!U171*U115</f>
        <v>66.656224887078935</v>
      </c>
      <c r="V173" s="200">
        <f>'国環研90~15'!V171*V115</f>
        <v>64.288784644921378</v>
      </c>
      <c r="W173" s="200">
        <f>'国環研90~15'!W171*W115</f>
        <v>65.234129452122403</v>
      </c>
      <c r="X173" s="200">
        <f>'国環研90~15'!X171*X115</f>
        <v>64.012838128240034</v>
      </c>
      <c r="Y173" s="200">
        <f>'国環研90~15'!Y171*Y115</f>
        <v>64.859962024996619</v>
      </c>
      <c r="Z173" s="200">
        <f>'国環研90~15'!Z171*Z115</f>
        <v>62.943629458179387</v>
      </c>
      <c r="AA173" s="200">
        <f>'国環研90~15'!AA171*AA115</f>
        <v>64.918303580789328</v>
      </c>
      <c r="AB173" s="200">
        <f>'国環研90~15'!AB171*AB115</f>
        <v>63.509167497986446</v>
      </c>
      <c r="AC173" s="200">
        <f>'国環研90~15'!AC171*AC115</f>
        <v>65.860170478308561</v>
      </c>
      <c r="AD173" s="200">
        <f>'国環研90~15'!AD171*AD115</f>
        <v>68.210930401266367</v>
      </c>
      <c r="AE173" s="200">
        <f>'国環研90~15'!AE171*AE115</f>
        <v>68.51651939228887</v>
      </c>
      <c r="AF173" s="200">
        <f>'国環研90~15'!AF171*AF115</f>
        <v>0</v>
      </c>
      <c r="AG173" s="969" t="s">
        <v>944</v>
      </c>
      <c r="AH173" s="897"/>
      <c r="AI173" s="897"/>
      <c r="AJ173" s="897"/>
      <c r="AK173" s="897"/>
      <c r="AL173" s="897"/>
      <c r="AM173" s="898"/>
    </row>
    <row r="174" spans="2:39" s="41" customFormat="1" ht="12">
      <c r="B174" s="195"/>
      <c r="C174" s="224"/>
      <c r="D174" s="1206"/>
      <c r="E174" s="434" t="s">
        <v>688</v>
      </c>
      <c r="F174" s="402"/>
      <c r="G174" s="330">
        <f>'国環研90~15'!G172*G116</f>
        <v>128.25094253229969</v>
      </c>
      <c r="H174" s="330">
        <f>'国環研90~15'!H172*H116</f>
        <v>128.31746042314523</v>
      </c>
      <c r="I174" s="330">
        <f>'国環研90~15'!I172*I116</f>
        <v>132.00997493568968</v>
      </c>
      <c r="J174" s="330">
        <f>'国環研90~15'!J172*J116</f>
        <v>125.19566628075549</v>
      </c>
      <c r="K174" s="330">
        <f>'国環研90~15'!K172*K116</f>
        <v>136.30808467916233</v>
      </c>
      <c r="L174" s="330">
        <f>'国環研90~15'!L172*L116</f>
        <v>128.97516914787442</v>
      </c>
      <c r="M174" s="330">
        <f>'国環研90~15'!M172*M116</f>
        <v>125.4394615361615</v>
      </c>
      <c r="N174" s="330">
        <f>'国環研90~15'!N172*N116</f>
        <v>121.12238226653157</v>
      </c>
      <c r="O174" s="330">
        <f>'国環研90~15'!O172*O116</f>
        <v>119.38456314373639</v>
      </c>
      <c r="P174" s="330">
        <f>'国環研90~15'!P172*P116</f>
        <v>126.57671468874796</v>
      </c>
      <c r="Q174" s="330">
        <f>'国環研90~15'!Q172*Q116</f>
        <v>126.90532468024527</v>
      </c>
      <c r="R174" s="330">
        <f>'国環研90~15'!R172*R116</f>
        <v>118.76705667066295</v>
      </c>
      <c r="S174" s="330">
        <f>'国環研90~15'!S172*S116</f>
        <v>126.26403986181779</v>
      </c>
      <c r="T174" s="330">
        <f>'国環研90~15'!T172*T116</f>
        <v>131.86266140356005</v>
      </c>
      <c r="U174" s="330">
        <f>'国環研90~15'!U172*U116</f>
        <v>127.04997010518696</v>
      </c>
      <c r="V174" s="330">
        <f>'国環研90~15'!V172*V116</f>
        <v>132.18149589641391</v>
      </c>
      <c r="W174" s="330">
        <f>'国環研90~15'!W172*W116</f>
        <v>124.18715267903161</v>
      </c>
      <c r="X174" s="330">
        <f>'国環研90~15'!X172*X116</f>
        <v>133.49903509945415</v>
      </c>
      <c r="Y174" s="330">
        <f>'国環研90~15'!Y172*Y116</f>
        <v>126.26895025132684</v>
      </c>
      <c r="Z174" s="330">
        <f>'国環研90~15'!Z172*Z116</f>
        <v>125.84684438941129</v>
      </c>
      <c r="AA174" s="330">
        <f>'国環研90~15'!AA172*AA116</f>
        <v>121.99888947467677</v>
      </c>
      <c r="AB174" s="330">
        <f>'国環研90~15'!AB172*AB116</f>
        <v>135.73263798600806</v>
      </c>
      <c r="AC174" s="330">
        <f>'国環研90~15'!AC172*AC116</f>
        <v>161.42610140093205</v>
      </c>
      <c r="AD174" s="330">
        <f>'国環研90~15'!AD172*AD116</f>
        <v>165.16315486996706</v>
      </c>
      <c r="AE174" s="225">
        <f>'国環研90~15'!AE172*AE116</f>
        <v>163.64304361775262</v>
      </c>
      <c r="AF174" s="225">
        <f>'国環研90~15'!AF172*AF116</f>
        <v>0</v>
      </c>
      <c r="AG174" s="971" t="s">
        <v>944</v>
      </c>
      <c r="AH174" s="901"/>
      <c r="AI174" s="901"/>
      <c r="AJ174" s="901"/>
      <c r="AK174" s="901"/>
      <c r="AL174" s="901"/>
      <c r="AM174" s="902"/>
    </row>
    <row r="175" spans="2:39" s="41" customFormat="1" ht="12">
      <c r="B175" s="195"/>
      <c r="C175" s="224"/>
      <c r="D175" s="1206"/>
      <c r="E175" s="434" t="s">
        <v>689</v>
      </c>
      <c r="F175" s="403"/>
      <c r="G175" s="330">
        <f>'国環研90~15'!G173*G117</f>
        <v>102.94519607193018</v>
      </c>
      <c r="H175" s="330">
        <f>'国環研90~15'!H173*H117</f>
        <v>120.40042359889684</v>
      </c>
      <c r="I175" s="330">
        <f>'国環研90~15'!I173*I117</f>
        <v>116.45418274090845</v>
      </c>
      <c r="J175" s="330">
        <f>'国環研90~15'!J173*J117</f>
        <v>113.86353390846676</v>
      </c>
      <c r="K175" s="330">
        <f>'国環研90~15'!K173*K117</f>
        <v>114.51158609577502</v>
      </c>
      <c r="L175" s="330">
        <f>'国環研90~15'!L173*L117</f>
        <v>120.85375190357466</v>
      </c>
      <c r="M175" s="330">
        <f>'国環研90~15'!M173*M117</f>
        <v>127.15169848879451</v>
      </c>
      <c r="N175" s="330">
        <f>'国環研90~15'!N173*N117</f>
        <v>153.53196539335235</v>
      </c>
      <c r="O175" s="330">
        <f>'国環研90~15'!O173*O117</f>
        <v>122.58721084824231</v>
      </c>
      <c r="P175" s="330">
        <f>'国環研90~15'!P173*P117</f>
        <v>122.04317779496091</v>
      </c>
      <c r="Q175" s="330">
        <f>'国環研90~15'!Q173*Q117</f>
        <v>139.41758486657423</v>
      </c>
      <c r="R175" s="330">
        <f>'国環研90~15'!R173*R117</f>
        <v>123.17495182192604</v>
      </c>
      <c r="S175" s="330">
        <f>'国環研90~15'!S173*S117</f>
        <v>131.30440599093743</v>
      </c>
      <c r="T175" s="330">
        <f>'国環研90~15'!T173*T117</f>
        <v>125.12161523126385</v>
      </c>
      <c r="U175" s="330">
        <f>'国環研90~15'!U173*U117</f>
        <v>117.56556065014713</v>
      </c>
      <c r="V175" s="330">
        <f>'国環研90~15'!V173*V117</f>
        <v>103.48430893580242</v>
      </c>
      <c r="W175" s="330">
        <f>'国環研90~15'!W173*W117</f>
        <v>108.03976591641903</v>
      </c>
      <c r="X175" s="330">
        <f>'国環研90~15'!X173*X117</f>
        <v>98.702760966123947</v>
      </c>
      <c r="Y175" s="330">
        <f>'国環研90~15'!Y173*Y117</f>
        <v>85.136780895985069</v>
      </c>
      <c r="Z175" s="330">
        <f>'国環研90~15'!Z173*Z117</f>
        <v>90.748910098622503</v>
      </c>
      <c r="AA175" s="330">
        <f>'国環研90~15'!AA173*AA117</f>
        <v>30.342217799532843</v>
      </c>
      <c r="AB175" s="330">
        <f>'国環研90~15'!AB173*AB117</f>
        <v>49.947663887834842</v>
      </c>
      <c r="AC175" s="330">
        <f>'国環研90~15'!AC173*AC117</f>
        <v>68.332617378304832</v>
      </c>
      <c r="AD175" s="330">
        <f>'国環研90~15'!AD173*AD117</f>
        <v>72.171113395736612</v>
      </c>
      <c r="AE175" s="225">
        <f>'国環研90~15'!AE173*AE117</f>
        <v>70.330379286623725</v>
      </c>
      <c r="AF175" s="225">
        <f>'国環研90~15'!AF173*AF117</f>
        <v>0</v>
      </c>
      <c r="AG175" s="971" t="s">
        <v>944</v>
      </c>
      <c r="AH175" s="901"/>
      <c r="AI175" s="901"/>
      <c r="AJ175" s="901"/>
      <c r="AK175" s="901"/>
      <c r="AL175" s="901"/>
      <c r="AM175" s="902"/>
    </row>
    <row r="176" spans="2:39" s="41" customFormat="1" ht="12">
      <c r="B176" s="195"/>
      <c r="C176" s="224"/>
      <c r="D176" s="1206"/>
      <c r="E176" s="431" t="s">
        <v>838</v>
      </c>
      <c r="F176" s="402"/>
      <c r="G176" s="330">
        <f>'国環研90~15'!G174*G118</f>
        <v>133.98352757748111</v>
      </c>
      <c r="H176" s="330">
        <f>'国環研90~15'!H174*H118</f>
        <v>150.0974894185988</v>
      </c>
      <c r="I176" s="330">
        <f>'国環研90~15'!I174*I118</f>
        <v>169.6273098174108</v>
      </c>
      <c r="J176" s="330">
        <f>'国環研90~15'!J174*J118</f>
        <v>195.28726544444018</v>
      </c>
      <c r="K176" s="330">
        <f>'国環研90~15'!K174*K118</f>
        <v>213.03938538075894</v>
      </c>
      <c r="L176" s="330">
        <f>'国環研90~15'!L174*L118</f>
        <v>228.74704825321265</v>
      </c>
      <c r="M176" s="330">
        <f>'国環研90~15'!M174*M118</f>
        <v>255.42931149521351</v>
      </c>
      <c r="N176" s="330">
        <f>'国環研90~15'!N174*N118</f>
        <v>288.6917081951886</v>
      </c>
      <c r="O176" s="330">
        <f>'国環研90~15'!O174*O118</f>
        <v>287.61386191192275</v>
      </c>
      <c r="P176" s="330">
        <f>'国環研90~15'!P174*P118</f>
        <v>278.84633516956166</v>
      </c>
      <c r="Q176" s="330">
        <f>'国環研90~15'!Q174*Q118</f>
        <v>265.24509315430993</v>
      </c>
      <c r="R176" s="330">
        <f>'国環研90~15'!R174*R118</f>
        <v>266.96529874986999</v>
      </c>
      <c r="S176" s="330">
        <f>'国環研90~15'!S174*S118</f>
        <v>270.59027870683428</v>
      </c>
      <c r="T176" s="330">
        <f>'国環研90~15'!T174*T118</f>
        <v>280.75578457186469</v>
      </c>
      <c r="U176" s="330">
        <f>'国環研90~15'!U174*U118</f>
        <v>262.67611940465906</v>
      </c>
      <c r="V176" s="330">
        <f>'国環研90~15'!V174*V118</f>
        <v>279.44059697934784</v>
      </c>
      <c r="W176" s="330">
        <f>'国環研90~15'!W174*W118</f>
        <v>291.07155877064241</v>
      </c>
      <c r="X176" s="330">
        <f>'国環研90~15'!X174*X118</f>
        <v>278.83661936187946</v>
      </c>
      <c r="Y176" s="330">
        <f>'国環研90~15'!Y174*Y118</f>
        <v>230.82195823242719</v>
      </c>
      <c r="Z176" s="330">
        <f>'国環研90~15'!Z174*Z118</f>
        <v>240.4834795372459</v>
      </c>
      <c r="AA176" s="330">
        <f>'国環研90~15'!AA174*AA118</f>
        <v>213.32845722129369</v>
      </c>
      <c r="AB176" s="330">
        <f>'国環研90~15'!AB174*AB118</f>
        <v>160.73290953927571</v>
      </c>
      <c r="AC176" s="330">
        <f>'国環研90~15'!AC174*AC118</f>
        <v>227.22268338133682</v>
      </c>
      <c r="AD176" s="330">
        <f>'国環研90~15'!AD174*AD118</f>
        <v>267.29059023685045</v>
      </c>
      <c r="AE176" s="225">
        <f>'国環研90~15'!AE174*AE118</f>
        <v>269.90815992761753</v>
      </c>
      <c r="AF176" s="225">
        <f>'国環研90~15'!AF174*AF118</f>
        <v>0</v>
      </c>
      <c r="AG176" s="971" t="s">
        <v>944</v>
      </c>
      <c r="AH176" s="901"/>
      <c r="AI176" s="901"/>
      <c r="AJ176" s="901"/>
      <c r="AK176" s="901"/>
      <c r="AL176" s="901"/>
      <c r="AM176" s="902"/>
    </row>
    <row r="177" spans="2:39" s="41" customFormat="1" ht="12">
      <c r="B177" s="195"/>
      <c r="C177" s="224"/>
      <c r="D177" s="1205" t="s">
        <v>839</v>
      </c>
      <c r="E177" s="429"/>
      <c r="F177" s="220"/>
      <c r="G177" s="345">
        <f t="shared" ref="G177:AF177" si="140">SUM(G178,G183,G184,G185)</f>
        <v>1874.6973832356782</v>
      </c>
      <c r="H177" s="345">
        <f t="shared" si="140"/>
        <v>1938.5084308330038</v>
      </c>
      <c r="I177" s="345">
        <f t="shared" si="140"/>
        <v>2003.3554331684527</v>
      </c>
      <c r="J177" s="345">
        <f t="shared" si="140"/>
        <v>2107.9308413869544</v>
      </c>
      <c r="K177" s="345">
        <f t="shared" si="140"/>
        <v>2212.0635665413956</v>
      </c>
      <c r="L177" s="345">
        <f t="shared" si="140"/>
        <v>2230.3896950665048</v>
      </c>
      <c r="M177" s="345">
        <f t="shared" si="140"/>
        <v>2176.9496404118895</v>
      </c>
      <c r="N177" s="345">
        <f t="shared" si="140"/>
        <v>2175.0783669056959</v>
      </c>
      <c r="O177" s="345">
        <f t="shared" si="140"/>
        <v>2208.0800708894371</v>
      </c>
      <c r="P177" s="345">
        <f t="shared" si="140"/>
        <v>2214.6856482046333</v>
      </c>
      <c r="Q177" s="345">
        <f t="shared" si="140"/>
        <v>2180.5672978366983</v>
      </c>
      <c r="R177" s="345">
        <f t="shared" si="140"/>
        <v>2200.4775405314194</v>
      </c>
      <c r="S177" s="345">
        <f t="shared" si="140"/>
        <v>2096.3095610348892</v>
      </c>
      <c r="T177" s="345">
        <f t="shared" si="140"/>
        <v>2096.7807030560321</v>
      </c>
      <c r="U177" s="345">
        <f t="shared" si="140"/>
        <v>2080.2901638480926</v>
      </c>
      <c r="V177" s="345">
        <f t="shared" si="140"/>
        <v>1997.39054585957</v>
      </c>
      <c r="W177" s="345">
        <f t="shared" si="140"/>
        <v>2000.6570509737089</v>
      </c>
      <c r="X177" s="345">
        <f t="shared" si="140"/>
        <v>1996.7874545530719</v>
      </c>
      <c r="Y177" s="345">
        <f t="shared" si="140"/>
        <v>1782.9198865761828</v>
      </c>
      <c r="Z177" s="345">
        <f t="shared" si="140"/>
        <v>1786.849209632604</v>
      </c>
      <c r="AA177" s="345">
        <f t="shared" si="140"/>
        <v>1820.8889740487407</v>
      </c>
      <c r="AB177" s="345">
        <f t="shared" si="140"/>
        <v>1704.3993313069923</v>
      </c>
      <c r="AC177" s="345">
        <f t="shared" si="140"/>
        <v>2217.5630912504239</v>
      </c>
      <c r="AD177" s="345">
        <f t="shared" si="140"/>
        <v>2380.1299208469031</v>
      </c>
      <c r="AE177" s="345">
        <f t="shared" si="140"/>
        <v>2390.8793359618767</v>
      </c>
      <c r="AF177" s="345">
        <f t="shared" si="140"/>
        <v>0</v>
      </c>
      <c r="AG177" s="966" t="s">
        <v>944</v>
      </c>
      <c r="AH177" s="891"/>
      <c r="AI177" s="891"/>
      <c r="AJ177" s="891"/>
      <c r="AK177" s="891"/>
      <c r="AL177" s="891"/>
      <c r="AM177" s="892"/>
    </row>
    <row r="178" spans="2:39" s="41" customFormat="1" ht="12">
      <c r="B178" s="195"/>
      <c r="C178" s="224"/>
      <c r="D178" s="1206"/>
      <c r="E178" s="431" t="s">
        <v>840</v>
      </c>
      <c r="F178" s="398"/>
      <c r="G178" s="332">
        <f t="shared" ref="G178:AE178" si="141">G179+G180</f>
        <v>1763.6033327384557</v>
      </c>
      <c r="H178" s="332">
        <f t="shared" si="141"/>
        <v>1823.7035084942581</v>
      </c>
      <c r="I178" s="332">
        <f t="shared" si="141"/>
        <v>1893.3704636520774</v>
      </c>
      <c r="J178" s="332">
        <f t="shared" si="141"/>
        <v>2009.1379319405542</v>
      </c>
      <c r="K178" s="332">
        <f t="shared" si="141"/>
        <v>2104.8329173938769</v>
      </c>
      <c r="L178" s="332">
        <f t="shared" si="141"/>
        <v>2082.2712754341337</v>
      </c>
      <c r="M178" s="332">
        <f t="shared" si="141"/>
        <v>2035.6927324017558</v>
      </c>
      <c r="N178" s="332">
        <f t="shared" si="141"/>
        <v>2055.0524256401104</v>
      </c>
      <c r="O178" s="332">
        <f t="shared" si="141"/>
        <v>2093.7332965589376</v>
      </c>
      <c r="P178" s="332">
        <f t="shared" si="141"/>
        <v>2060.1762197936082</v>
      </c>
      <c r="Q178" s="332">
        <f t="shared" si="141"/>
        <v>2058.8446064279524</v>
      </c>
      <c r="R178" s="332">
        <f t="shared" si="141"/>
        <v>2085.74406414143</v>
      </c>
      <c r="S178" s="332">
        <f t="shared" si="141"/>
        <v>1991.500202038821</v>
      </c>
      <c r="T178" s="332">
        <f t="shared" si="141"/>
        <v>1983.7467672451867</v>
      </c>
      <c r="U178" s="332">
        <f t="shared" si="141"/>
        <v>1976.6046137500291</v>
      </c>
      <c r="V178" s="332">
        <f t="shared" si="141"/>
        <v>1889.8277266364635</v>
      </c>
      <c r="W178" s="332">
        <f t="shared" si="141"/>
        <v>1884.1030124854678</v>
      </c>
      <c r="X178" s="332">
        <f t="shared" si="141"/>
        <v>1878.1925255815058</v>
      </c>
      <c r="Y178" s="332">
        <f t="shared" si="141"/>
        <v>1675.7337366054262</v>
      </c>
      <c r="Z178" s="332">
        <f t="shared" si="141"/>
        <v>1677.9520780127734</v>
      </c>
      <c r="AA178" s="332">
        <f t="shared" si="141"/>
        <v>1729.2654336366218</v>
      </c>
      <c r="AB178" s="332">
        <f t="shared" si="141"/>
        <v>1635.9990655803765</v>
      </c>
      <c r="AC178" s="332">
        <f t="shared" si="141"/>
        <v>2117.9995007473854</v>
      </c>
      <c r="AD178" s="332">
        <f t="shared" si="141"/>
        <v>2272.8208464124709</v>
      </c>
      <c r="AE178" s="332">
        <f t="shared" si="141"/>
        <v>2283.1539168689678</v>
      </c>
      <c r="AF178" s="225"/>
      <c r="AG178" s="971" t="s">
        <v>944</v>
      </c>
      <c r="AH178" s="901"/>
      <c r="AI178" s="901"/>
      <c r="AJ178" s="901"/>
      <c r="AK178" s="901"/>
      <c r="AL178" s="901"/>
      <c r="AM178" s="902"/>
    </row>
    <row r="179" spans="2:39" s="41" customFormat="1" ht="12">
      <c r="B179" s="195"/>
      <c r="C179" s="224"/>
      <c r="D179" s="1206"/>
      <c r="E179" s="421" t="s">
        <v>841</v>
      </c>
      <c r="F179" s="395"/>
      <c r="G179" s="333">
        <f>'国環研90~15'!G177*G121</f>
        <v>715.65196156375453</v>
      </c>
      <c r="H179" s="333">
        <f>'国環研90~15'!H177*H121</f>
        <v>755.07550439078886</v>
      </c>
      <c r="I179" s="333">
        <f>'国環研90~15'!I177*I121</f>
        <v>799.93173456599402</v>
      </c>
      <c r="J179" s="333">
        <f>'国環研90~15'!J177*J121</f>
        <v>850.02512325675104</v>
      </c>
      <c r="K179" s="333">
        <f>'国環研90~15'!K177*K121</f>
        <v>926.90390367176394</v>
      </c>
      <c r="L179" s="333">
        <f>'国環研90~15'!L177*L121</f>
        <v>926.8695041205267</v>
      </c>
      <c r="M179" s="333">
        <f>'国環研90~15'!M177*M121</f>
        <v>940.91815645563747</v>
      </c>
      <c r="N179" s="333">
        <f>'国環研90~15'!N177*N121</f>
        <v>963.97100800155226</v>
      </c>
      <c r="O179" s="333">
        <f>'国環研90~15'!O177*O121</f>
        <v>992.99794450237209</v>
      </c>
      <c r="P179" s="333">
        <f>'国環研90~15'!P177*P121</f>
        <v>990.87522159854632</v>
      </c>
      <c r="Q179" s="333">
        <f>'国環研90~15'!Q177*Q121</f>
        <v>998.94874985599802</v>
      </c>
      <c r="R179" s="333">
        <f>'国環研90~15'!R177*R121</f>
        <v>997.43046519116547</v>
      </c>
      <c r="S179" s="333">
        <f>'国環研90~15'!S177*S121</f>
        <v>1005.8282383340243</v>
      </c>
      <c r="T179" s="333">
        <f>'国環研90~15'!T177*T121</f>
        <v>981.55467159098794</v>
      </c>
      <c r="U179" s="333">
        <f>'国環研90~15'!U177*U121</f>
        <v>1004.1856700619953</v>
      </c>
      <c r="V179" s="333">
        <f>'国環研90~15'!V177*V121</f>
        <v>959.0926629616032</v>
      </c>
      <c r="W179" s="333">
        <f>'国環研90~15'!W177*W121</f>
        <v>1010.9800955114823</v>
      </c>
      <c r="X179" s="333">
        <f>'国環研90~15'!X177*X121</f>
        <v>1004.7159820552397</v>
      </c>
      <c r="Y179" s="333">
        <f>'国環研90~15'!Y177*Y121</f>
        <v>888.19741438042092</v>
      </c>
      <c r="Z179" s="333">
        <f>'国環研90~15'!Z177*Z121</f>
        <v>861.33640038154158</v>
      </c>
      <c r="AA179" s="333">
        <f>'国環研90~15'!AA177*AA121</f>
        <v>955.14455815505346</v>
      </c>
      <c r="AB179" s="333">
        <f>'国環研90~15'!AB177*AB121</f>
        <v>859.18811980802525</v>
      </c>
      <c r="AC179" s="333">
        <f>'国環研90~15'!AC177*AC121</f>
        <v>1057.1646445693457</v>
      </c>
      <c r="AD179" s="333">
        <f>'国環研90~15'!AD177*AD121</f>
        <v>980.54962003935873</v>
      </c>
      <c r="AE179" s="200">
        <f>'国環研90~15'!AE177*AE121</f>
        <v>1072.7134967291581</v>
      </c>
      <c r="AF179" s="200">
        <f>'国環研90~15'!AF177*AF121</f>
        <v>0</v>
      </c>
      <c r="AG179" s="969" t="s">
        <v>944</v>
      </c>
      <c r="AH179" s="897"/>
      <c r="AI179" s="897"/>
      <c r="AJ179" s="897"/>
      <c r="AK179" s="897"/>
      <c r="AL179" s="897"/>
      <c r="AM179" s="898"/>
    </row>
    <row r="180" spans="2:39" s="41" customFormat="1" ht="12">
      <c r="B180" s="195"/>
      <c r="C180" s="224"/>
      <c r="D180" s="1206"/>
      <c r="E180" s="421" t="s">
        <v>842</v>
      </c>
      <c r="F180" s="395"/>
      <c r="G180" s="333">
        <f>'国環研90~15'!G178*G122</f>
        <v>1047.9513711747011</v>
      </c>
      <c r="H180" s="333">
        <f>'国環研90~15'!H178*H122</f>
        <v>1068.6280041034693</v>
      </c>
      <c r="I180" s="333">
        <f>'国環研90~15'!I178*I122</f>
        <v>1093.4387290860834</v>
      </c>
      <c r="J180" s="333">
        <f>'国環研90~15'!J178*J122</f>
        <v>1159.1128086838032</v>
      </c>
      <c r="K180" s="333">
        <f>'国環研90~15'!K178*K122</f>
        <v>1177.9290137221128</v>
      </c>
      <c r="L180" s="333">
        <f>'国環研90~15'!L178*L122</f>
        <v>1155.4017713136068</v>
      </c>
      <c r="M180" s="333">
        <f>'国環研90~15'!M178*M122</f>
        <v>1094.7745759461184</v>
      </c>
      <c r="N180" s="333">
        <f>'国環研90~15'!N178*N122</f>
        <v>1091.0814176385579</v>
      </c>
      <c r="O180" s="333">
        <f>'国環研90~15'!O178*O122</f>
        <v>1100.7353520565653</v>
      </c>
      <c r="P180" s="333">
        <f>'国環研90~15'!P178*P122</f>
        <v>1069.3009981950618</v>
      </c>
      <c r="Q180" s="333">
        <f>'国環研90~15'!Q178*Q122</f>
        <v>1059.8958565719543</v>
      </c>
      <c r="R180" s="333">
        <f>'国環研90~15'!R178*R122</f>
        <v>1088.3135989502646</v>
      </c>
      <c r="S180" s="333">
        <f>'国環研90~15'!S178*S122</f>
        <v>985.67196370479678</v>
      </c>
      <c r="T180" s="333">
        <f>'国環研90~15'!T178*T122</f>
        <v>1002.1920956541986</v>
      </c>
      <c r="U180" s="333">
        <f>'国環研90~15'!U178*U122</f>
        <v>972.41894368803378</v>
      </c>
      <c r="V180" s="333">
        <f>'国環研90~15'!V178*V122</f>
        <v>930.73506367486027</v>
      </c>
      <c r="W180" s="333">
        <f>'国環研90~15'!W178*W122</f>
        <v>873.12291697398553</v>
      </c>
      <c r="X180" s="333">
        <f>'国環研90~15'!X178*X122</f>
        <v>873.47654352626603</v>
      </c>
      <c r="Y180" s="333">
        <f>'国環研90~15'!Y178*Y122</f>
        <v>787.53632222500516</v>
      </c>
      <c r="Z180" s="333">
        <f>'国環研90~15'!Z178*Z122</f>
        <v>816.61567763123185</v>
      </c>
      <c r="AA180" s="333">
        <f>'国環研90~15'!AA178*AA122</f>
        <v>774.12087548156842</v>
      </c>
      <c r="AB180" s="333">
        <f>'国環研90~15'!AB178*AB122</f>
        <v>776.81094577235126</v>
      </c>
      <c r="AC180" s="333">
        <f>'国環研90~15'!AC178*AC122</f>
        <v>1060.8348561780394</v>
      </c>
      <c r="AD180" s="333">
        <f>'国環研90~15'!AD178*AD122</f>
        <v>1292.2712263731123</v>
      </c>
      <c r="AE180" s="200">
        <f>'国環研90~15'!AE178*AE122</f>
        <v>1210.4404201398099</v>
      </c>
      <c r="AF180" s="200">
        <f>'国環研90~15'!AF178*AF122</f>
        <v>0</v>
      </c>
      <c r="AG180" s="969" t="s">
        <v>944</v>
      </c>
      <c r="AH180" s="897"/>
      <c r="AI180" s="897"/>
      <c r="AJ180" s="897"/>
      <c r="AK180" s="897"/>
      <c r="AL180" s="897"/>
      <c r="AM180" s="898"/>
    </row>
    <row r="181" spans="2:39" s="41" customFormat="1" ht="12">
      <c r="B181" s="195"/>
      <c r="C181" s="224"/>
      <c r="D181" s="1206"/>
      <c r="E181" s="421" t="s">
        <v>843</v>
      </c>
      <c r="F181" s="395"/>
      <c r="G181" s="333">
        <f>'国環研90~15'!G179*G123</f>
        <v>0</v>
      </c>
      <c r="H181" s="333">
        <f>'国環研90~15'!H179*H123</f>
        <v>0</v>
      </c>
      <c r="I181" s="333">
        <f>'国環研90~15'!I179*I123</f>
        <v>0</v>
      </c>
      <c r="J181" s="333">
        <f>'国環研90~15'!J179*J123</f>
        <v>0</v>
      </c>
      <c r="K181" s="333">
        <f>'国環研90~15'!K179*K123</f>
        <v>0</v>
      </c>
      <c r="L181" s="333">
        <f>'国環研90~15'!L179*L123</f>
        <v>0</v>
      </c>
      <c r="M181" s="333">
        <f>'国環研90~15'!M179*M123</f>
        <v>0</v>
      </c>
      <c r="N181" s="333">
        <f>'国環研90~15'!N179*N123</f>
        <v>0</v>
      </c>
      <c r="O181" s="333">
        <f>'国環研90~15'!O179*O123</f>
        <v>0</v>
      </c>
      <c r="P181" s="333">
        <f>'国環研90~15'!P179*P123</f>
        <v>0</v>
      </c>
      <c r="Q181" s="333">
        <f>'国環研90~15'!Q179*Q123</f>
        <v>0</v>
      </c>
      <c r="R181" s="333">
        <f>'国環研90~15'!R179*R123</f>
        <v>0</v>
      </c>
      <c r="S181" s="333">
        <f>'国環研90~15'!S179*S123</f>
        <v>0</v>
      </c>
      <c r="T181" s="333">
        <f>'国環研90~15'!T179*T123</f>
        <v>0</v>
      </c>
      <c r="U181" s="333">
        <f>'国環研90~15'!U179*U123</f>
        <v>0</v>
      </c>
      <c r="V181" s="333">
        <f>'国環研90~15'!V179*V123</f>
        <v>0</v>
      </c>
      <c r="W181" s="333">
        <f>'国環研90~15'!W179*W123</f>
        <v>0</v>
      </c>
      <c r="X181" s="333">
        <f>'国環研90~15'!X179*X123</f>
        <v>0</v>
      </c>
      <c r="Y181" s="333">
        <f>'国環研90~15'!Y179*Y123</f>
        <v>0</v>
      </c>
      <c r="Z181" s="333">
        <f>'国環研90~15'!Z179*Z123</f>
        <v>0</v>
      </c>
      <c r="AA181" s="333">
        <f>'国環研90~15'!AA179*AA123</f>
        <v>0</v>
      </c>
      <c r="AB181" s="333">
        <f>'国環研90~15'!AB179*AB123</f>
        <v>0</v>
      </c>
      <c r="AC181" s="333">
        <f>'国環研90~15'!AC179*AC123</f>
        <v>0</v>
      </c>
      <c r="AD181" s="333">
        <f>'国環研90~15'!AD179*AD123</f>
        <v>0</v>
      </c>
      <c r="AE181" s="200">
        <f>'国環研90~15'!AE179*AE123</f>
        <v>0</v>
      </c>
      <c r="AF181" s="200">
        <f>'国環研90~15'!AF179*AF123</f>
        <v>0</v>
      </c>
      <c r="AG181" s="969"/>
      <c r="AH181" s="897"/>
      <c r="AI181" s="897"/>
      <c r="AJ181" s="897"/>
      <c r="AK181" s="897"/>
      <c r="AL181" s="897"/>
      <c r="AM181" s="898"/>
    </row>
    <row r="182" spans="2:39" s="41" customFormat="1" ht="12">
      <c r="B182" s="195"/>
      <c r="C182" s="224"/>
      <c r="D182" s="1206"/>
      <c r="E182" s="421" t="s">
        <v>844</v>
      </c>
      <c r="F182" s="395"/>
      <c r="G182" s="333">
        <f>'国環研90~15'!G180*G124</f>
        <v>0</v>
      </c>
      <c r="H182" s="333">
        <f>'国環研90~15'!H180*H124</f>
        <v>0</v>
      </c>
      <c r="I182" s="333">
        <f>'国環研90~15'!I180*I124</f>
        <v>0</v>
      </c>
      <c r="J182" s="333">
        <f>'国環研90~15'!J180*J124</f>
        <v>0</v>
      </c>
      <c r="K182" s="333">
        <f>'国環研90~15'!K180*K124</f>
        <v>0</v>
      </c>
      <c r="L182" s="333">
        <f>'国環研90~15'!L180*L124</f>
        <v>0</v>
      </c>
      <c r="M182" s="333">
        <f>'国環研90~15'!M180*M124</f>
        <v>0</v>
      </c>
      <c r="N182" s="333">
        <f>'国環研90~15'!N180*N124</f>
        <v>0</v>
      </c>
      <c r="O182" s="333">
        <f>'国環研90~15'!O180*O124</f>
        <v>0</v>
      </c>
      <c r="P182" s="333">
        <f>'国環研90~15'!P180*P124</f>
        <v>0</v>
      </c>
      <c r="Q182" s="333">
        <f>'国環研90~15'!Q180*Q124</f>
        <v>0</v>
      </c>
      <c r="R182" s="333">
        <f>'国環研90~15'!R180*R124</f>
        <v>0</v>
      </c>
      <c r="S182" s="333">
        <f>'国環研90~15'!S180*S124</f>
        <v>0</v>
      </c>
      <c r="T182" s="333">
        <f>'国環研90~15'!T180*T124</f>
        <v>0</v>
      </c>
      <c r="U182" s="333">
        <f>'国環研90~15'!U180*U124</f>
        <v>0</v>
      </c>
      <c r="V182" s="333">
        <f>'国環研90~15'!V180*V124</f>
        <v>0</v>
      </c>
      <c r="W182" s="333">
        <f>'国環研90~15'!W180*W124</f>
        <v>0</v>
      </c>
      <c r="X182" s="333">
        <f>'国環研90~15'!X180*X124</f>
        <v>0</v>
      </c>
      <c r="Y182" s="333">
        <f>'国環研90~15'!Y180*Y124</f>
        <v>0</v>
      </c>
      <c r="Z182" s="333">
        <f>'国環研90~15'!Z180*Z124</f>
        <v>0</v>
      </c>
      <c r="AA182" s="333">
        <f>'国環研90~15'!AA180*AA124</f>
        <v>0</v>
      </c>
      <c r="AB182" s="333">
        <f>'国環研90~15'!AB180*AB124</f>
        <v>0</v>
      </c>
      <c r="AC182" s="333">
        <f>'国環研90~15'!AC180*AC124</f>
        <v>0</v>
      </c>
      <c r="AD182" s="333">
        <f>'国環研90~15'!AD180*AD124</f>
        <v>0</v>
      </c>
      <c r="AE182" s="200">
        <f>'国環研90~15'!AE180*AE124</f>
        <v>0</v>
      </c>
      <c r="AF182" s="200">
        <f>'国環研90~15'!AF180*AF124</f>
        <v>0</v>
      </c>
      <c r="AG182" s="969"/>
      <c r="AH182" s="897"/>
      <c r="AI182" s="897"/>
      <c r="AJ182" s="897"/>
      <c r="AK182" s="897"/>
      <c r="AL182" s="897"/>
      <c r="AM182" s="898"/>
    </row>
    <row r="183" spans="2:39" s="41" customFormat="1" ht="12">
      <c r="B183" s="195"/>
      <c r="C183" s="224"/>
      <c r="D183" s="1206"/>
      <c r="E183" s="434" t="s">
        <v>688</v>
      </c>
      <c r="F183" s="398"/>
      <c r="G183" s="332">
        <f>'国環研90~15'!G181*G125</f>
        <v>11.060238843200525</v>
      </c>
      <c r="H183" s="332">
        <f>'国環研90~15'!H181*H125</f>
        <v>10.727210419554314</v>
      </c>
      <c r="I183" s="332">
        <f>'国環研90~15'!I181*I125</f>
        <v>11.146031167065253</v>
      </c>
      <c r="J183" s="332">
        <f>'国環研90~15'!J181*J125</f>
        <v>10.172918793028332</v>
      </c>
      <c r="K183" s="332">
        <f>'国環研90~15'!K181*K125</f>
        <v>10.370694189168665</v>
      </c>
      <c r="L183" s="332">
        <f>'国環研90~15'!L181*L125</f>
        <v>10.006769212697058</v>
      </c>
      <c r="M183" s="332">
        <f>'国環研90~15'!M181*M125</f>
        <v>9.5656689631403342</v>
      </c>
      <c r="N183" s="332">
        <f>'国環研90~15'!N181*N125</f>
        <v>9.1520516399173744</v>
      </c>
      <c r="O183" s="332">
        <f>'国環研90~15'!O181*O125</f>
        <v>8.6026126724898671</v>
      </c>
      <c r="P183" s="332">
        <f>'国環研90~15'!P181*P125</f>
        <v>8.9869096697450583</v>
      </c>
      <c r="Q183" s="332">
        <f>'国環研90~15'!Q181*Q125</f>
        <v>8.7123880172215706</v>
      </c>
      <c r="R183" s="332">
        <f>'国環研90~15'!R181*R125</f>
        <v>8.3966969830893614</v>
      </c>
      <c r="S183" s="332">
        <f>'国環研90~15'!S181*S125</f>
        <v>8.7466629205499462</v>
      </c>
      <c r="T183" s="332">
        <f>'国環研90~15'!T181*T125</f>
        <v>8.9704130421188424</v>
      </c>
      <c r="U183" s="332">
        <f>'国環研90~15'!U181*U125</f>
        <v>8.4846734893056297</v>
      </c>
      <c r="V183" s="332">
        <f>'国環研90~15'!V181*V125</f>
        <v>8.7188600534864218</v>
      </c>
      <c r="W183" s="332">
        <f>'国環研90~15'!W181*W125</f>
        <v>8.2140489025489671</v>
      </c>
      <c r="X183" s="332">
        <f>'国環研90~15'!X181*X125</f>
        <v>7.8592353658012719</v>
      </c>
      <c r="Y183" s="332">
        <f>'国環研90~15'!Y181*Y125</f>
        <v>7.9519326993847432</v>
      </c>
      <c r="Z183" s="332">
        <f>'国環研90~15'!Z181*Z125</f>
        <v>7.6580727511184881</v>
      </c>
      <c r="AA183" s="332">
        <f>'国環研90~15'!AA181*AA125</f>
        <v>7.2640214079581504</v>
      </c>
      <c r="AB183" s="332">
        <f>'国環研90~15'!AB181*AB125</f>
        <v>7.8310042912236462</v>
      </c>
      <c r="AC183" s="332">
        <f>'国環研90~15'!AC181*AC125</f>
        <v>9.245733838058003</v>
      </c>
      <c r="AD183" s="332">
        <f>'国環研90~15'!AD181*AD125</f>
        <v>9.5083272405245278</v>
      </c>
      <c r="AE183" s="225">
        <f>'国環研90~15'!AE181*AE125</f>
        <v>9.3256961601275972</v>
      </c>
      <c r="AF183" s="225">
        <f>'国環研90~15'!AF181*AF125</f>
        <v>0</v>
      </c>
      <c r="AG183" s="971" t="s">
        <v>1228</v>
      </c>
      <c r="AH183" s="901"/>
      <c r="AI183" s="901"/>
      <c r="AJ183" s="901"/>
      <c r="AK183" s="901"/>
      <c r="AL183" s="901"/>
      <c r="AM183" s="902"/>
    </row>
    <row r="184" spans="2:39" s="41" customFormat="1" ht="12">
      <c r="B184" s="195"/>
      <c r="C184" s="224"/>
      <c r="D184" s="1206"/>
      <c r="E184" s="434" t="s">
        <v>689</v>
      </c>
      <c r="F184" s="398"/>
      <c r="G184" s="334">
        <f>'国環研90~15'!G182*G126</f>
        <v>88.339238735983301</v>
      </c>
      <c r="H184" s="334">
        <f>'国環研90~15'!H182*H126</f>
        <v>91.976117284339978</v>
      </c>
      <c r="I184" s="334">
        <f>'国環研90~15'!I182*I126</f>
        <v>86.868983167917563</v>
      </c>
      <c r="J184" s="334">
        <f>'国環研90~15'!J182*J126</f>
        <v>68.939171864019514</v>
      </c>
      <c r="K184" s="334">
        <f>'国環研90~15'!K182*K126</f>
        <v>70.630485954448758</v>
      </c>
      <c r="L184" s="334">
        <f>'国環研90~15'!L182*L126</f>
        <v>112.02550849039547</v>
      </c>
      <c r="M184" s="334">
        <f>'国環研90~15'!M182*M126</f>
        <v>99.399167077600111</v>
      </c>
      <c r="N184" s="334">
        <f>'国環研90~15'!N182*N126</f>
        <v>81.011298850151675</v>
      </c>
      <c r="O184" s="334">
        <f>'国環研90~15'!O182*O126</f>
        <v>78.542477889885816</v>
      </c>
      <c r="P184" s="334">
        <f>'国環研90~15'!P182*P126</f>
        <v>116.5488632788543</v>
      </c>
      <c r="Q184" s="334">
        <f>'国環研90~15'!Q182*Q126</f>
        <v>83.054440640740665</v>
      </c>
      <c r="R184" s="334">
        <f>'国環研90~15'!R182*R126</f>
        <v>79.889977848258454</v>
      </c>
      <c r="S184" s="334">
        <f>'国環研90~15'!S182*S126</f>
        <v>73.813677058464521</v>
      </c>
      <c r="T184" s="334">
        <f>'国環研90~15'!T182*T126</f>
        <v>81.114238053247988</v>
      </c>
      <c r="U184" s="334">
        <f>'国環研90~15'!U182*U126</f>
        <v>73.811407013077229</v>
      </c>
      <c r="V184" s="334">
        <f>'国環研90~15'!V182*V126</f>
        <v>75.628809907796779</v>
      </c>
      <c r="W184" s="334">
        <f>'国環研90~15'!W182*W126</f>
        <v>83.582236162983278</v>
      </c>
      <c r="X184" s="334">
        <f>'国環研90~15'!X182*X126</f>
        <v>88.456152455930621</v>
      </c>
      <c r="Y184" s="334">
        <f>'国環研90~15'!Y182*Y126</f>
        <v>80.181877183027041</v>
      </c>
      <c r="Z184" s="334">
        <f>'国環研90~15'!Z182*Z126</f>
        <v>99.449039361429257</v>
      </c>
      <c r="AA184" s="334">
        <f>'国環研90~15'!AA182*AA126</f>
        <v>70.070170682028049</v>
      </c>
      <c r="AB184" s="334">
        <f>'国環研90~15'!AB182*AB126</f>
        <v>55.988320651457329</v>
      </c>
      <c r="AC184" s="334">
        <f>'国環研90~15'!AC182*AC126</f>
        <v>81.707431323864029</v>
      </c>
      <c r="AD184" s="334">
        <f>'国環研90~15'!AD182*AD126</f>
        <v>88.303470883120866</v>
      </c>
      <c r="AE184" s="226">
        <f>'国環研90~15'!AE182*AE126</f>
        <v>89.225744614651518</v>
      </c>
      <c r="AF184" s="226">
        <f>'国環研90~15'!AF182*AF126</f>
        <v>0</v>
      </c>
      <c r="AG184" s="972" t="s">
        <v>944</v>
      </c>
      <c r="AH184" s="903"/>
      <c r="AI184" s="903"/>
      <c r="AJ184" s="903"/>
      <c r="AK184" s="903"/>
      <c r="AL184" s="903"/>
      <c r="AM184" s="904"/>
    </row>
    <row r="185" spans="2:39" s="41" customFormat="1" ht="12">
      <c r="B185" s="195"/>
      <c r="C185" s="224"/>
      <c r="D185" s="1206"/>
      <c r="E185" s="431" t="s">
        <v>838</v>
      </c>
      <c r="F185" s="469"/>
      <c r="G185" s="334">
        <f>'国環研90~15'!G183*G127</f>
        <v>11.694572918038521</v>
      </c>
      <c r="H185" s="334">
        <f>'国環研90~15'!H183*H127</f>
        <v>12.101594634851267</v>
      </c>
      <c r="I185" s="334">
        <f>'国環研90~15'!I183*I127</f>
        <v>11.969955181392363</v>
      </c>
      <c r="J185" s="334">
        <f>'国環研90~15'!J183*J127</f>
        <v>19.680818789352305</v>
      </c>
      <c r="K185" s="334">
        <f>'国環研90~15'!K183*K127</f>
        <v>26.22946900390097</v>
      </c>
      <c r="L185" s="334">
        <f>'国環研90~15'!L183*L127</f>
        <v>26.086141929278313</v>
      </c>
      <c r="M185" s="334">
        <f>'国環研90~15'!M183*M127</f>
        <v>32.292071969393433</v>
      </c>
      <c r="N185" s="334">
        <f>'国環研90~15'!N183*N127</f>
        <v>29.862590775516257</v>
      </c>
      <c r="O185" s="334">
        <f>'国環研90~15'!O183*O127</f>
        <v>27.201683768123704</v>
      </c>
      <c r="P185" s="334">
        <f>'国環研90~15'!P183*P127</f>
        <v>28.973655462425608</v>
      </c>
      <c r="Q185" s="334">
        <f>'国環研90~15'!Q183*Q127</f>
        <v>29.955862750783517</v>
      </c>
      <c r="R185" s="334">
        <f>'国環研90~15'!R183*R127</f>
        <v>26.446801558641809</v>
      </c>
      <c r="S185" s="334">
        <f>'国環研90~15'!S183*S127</f>
        <v>22.249019017053836</v>
      </c>
      <c r="T185" s="334">
        <f>'国環研90~15'!T183*T127</f>
        <v>22.949284715478495</v>
      </c>
      <c r="U185" s="334">
        <f>'国環研90~15'!U183*U127</f>
        <v>21.389469595680367</v>
      </c>
      <c r="V185" s="334">
        <f>'国環研90~15'!V183*V127</f>
        <v>23.215149261823399</v>
      </c>
      <c r="W185" s="334">
        <f>'国環研90~15'!W183*W127</f>
        <v>24.757753422708852</v>
      </c>
      <c r="X185" s="334">
        <f>'国環研90~15'!X183*X127</f>
        <v>22.279541149834355</v>
      </c>
      <c r="Y185" s="334">
        <f>'国環研90~15'!Y183*Y127</f>
        <v>19.052340088344923</v>
      </c>
      <c r="Z185" s="334">
        <f>'国環研90~15'!Z183*Z127</f>
        <v>1.7900195072829423</v>
      </c>
      <c r="AA185" s="334">
        <f>'国環研90~15'!AA183*AA127</f>
        <v>14.289348322132888</v>
      </c>
      <c r="AB185" s="334">
        <f>'国環研90~15'!AB183*AB127</f>
        <v>4.5809407839347536</v>
      </c>
      <c r="AC185" s="334">
        <f>'国環研90~15'!AC183*AC127</f>
        <v>8.6104253411165086</v>
      </c>
      <c r="AD185" s="334">
        <f>'国環研90~15'!AD183*AD127</f>
        <v>9.4972763107865195</v>
      </c>
      <c r="AE185" s="226">
        <f>'国環研90~15'!AE183*AE127</f>
        <v>9.1739783181296506</v>
      </c>
      <c r="AF185" s="226">
        <f>'国環研90~15'!AF183*AF127</f>
        <v>0</v>
      </c>
      <c r="AG185" s="972" t="s">
        <v>944</v>
      </c>
      <c r="AH185" s="903"/>
      <c r="AI185" s="903"/>
      <c r="AJ185" s="903"/>
      <c r="AK185" s="903"/>
      <c r="AL185" s="903"/>
      <c r="AM185" s="904"/>
    </row>
    <row r="186" spans="2:39" s="41" customFormat="1" ht="6.75" customHeight="1" thickBot="1">
      <c r="F186" s="73"/>
      <c r="AG186" s="58"/>
      <c r="AH186" s="73"/>
      <c r="AI186" s="73"/>
      <c r="AJ186" s="73"/>
      <c r="AK186" s="73"/>
      <c r="AL186" s="73"/>
      <c r="AM186" s="73"/>
    </row>
    <row r="187" spans="2:39" s="41" customFormat="1" ht="12">
      <c r="B187" s="232" t="s">
        <v>692</v>
      </c>
      <c r="C187" s="233"/>
      <c r="D187" s="233"/>
      <c r="E187" s="441"/>
      <c r="F187" s="306"/>
      <c r="G187" s="352">
        <f t="shared" ref="G187:AF187" si="142">SUM(G188,G193,G196,G197,G198)</f>
        <v>208.87553318575229</v>
      </c>
      <c r="H187" s="352">
        <f t="shared" si="142"/>
        <v>164.51305359698856</v>
      </c>
      <c r="I187" s="352">
        <f t="shared" si="142"/>
        <v>187.20816434701439</v>
      </c>
      <c r="J187" s="352">
        <f t="shared" si="142"/>
        <v>202.40648867962403</v>
      </c>
      <c r="K187" s="352">
        <f t="shared" si="142"/>
        <v>207.27118018783924</v>
      </c>
      <c r="L187" s="352">
        <f t="shared" si="142"/>
        <v>215.06638577561526</v>
      </c>
      <c r="M187" s="352">
        <f t="shared" si="142"/>
        <v>210.51311745964728</v>
      </c>
      <c r="N187" s="352">
        <f t="shared" si="142"/>
        <v>218.47465451052898</v>
      </c>
      <c r="O187" s="352">
        <f t="shared" si="142"/>
        <v>228.37911480543045</v>
      </c>
      <c r="P187" s="352">
        <f t="shared" si="142"/>
        <v>237.54737330432559</v>
      </c>
      <c r="Q187" s="352">
        <f t="shared" si="142"/>
        <v>241.84248566764643</v>
      </c>
      <c r="R187" s="352">
        <f t="shared" si="142"/>
        <v>253.85358077408486</v>
      </c>
      <c r="S187" s="352">
        <f t="shared" si="142"/>
        <v>245.42764159979362</v>
      </c>
      <c r="T187" s="352">
        <f t="shared" si="142"/>
        <v>253.72536681968037</v>
      </c>
      <c r="U187" s="352">
        <f t="shared" si="142"/>
        <v>254.90137997162068</v>
      </c>
      <c r="V187" s="352">
        <f t="shared" si="142"/>
        <v>247.78908101311737</v>
      </c>
      <c r="W187" s="352">
        <f t="shared" si="142"/>
        <v>270.14101044278186</v>
      </c>
      <c r="X187" s="352">
        <f t="shared" si="142"/>
        <v>195.75810094267061</v>
      </c>
      <c r="Y187" s="352">
        <f t="shared" si="142"/>
        <v>188.47091574288538</v>
      </c>
      <c r="Z187" s="352">
        <f t="shared" si="142"/>
        <v>159.11407600795857</v>
      </c>
      <c r="AA187" s="352">
        <f t="shared" si="142"/>
        <v>234.6568115273937</v>
      </c>
      <c r="AB187" s="352">
        <f t="shared" si="142"/>
        <v>160.2894626686639</v>
      </c>
      <c r="AC187" s="352">
        <f t="shared" si="142"/>
        <v>236.37848269721164</v>
      </c>
      <c r="AD187" s="352">
        <f t="shared" si="142"/>
        <v>262.46797648015286</v>
      </c>
      <c r="AE187" s="352">
        <f t="shared" si="142"/>
        <v>255.7049654356625</v>
      </c>
      <c r="AF187" s="235">
        <f t="shared" si="142"/>
        <v>0</v>
      </c>
      <c r="AG187" s="973"/>
      <c r="AH187" s="905"/>
      <c r="AI187" s="905"/>
      <c r="AJ187" s="905"/>
      <c r="AK187" s="905"/>
      <c r="AL187" s="905"/>
      <c r="AM187" s="906"/>
    </row>
    <row r="188" spans="2:39" s="41" customFormat="1" ht="12">
      <c r="B188" s="236"/>
      <c r="C188" s="99" t="s">
        <v>693</v>
      </c>
      <c r="D188" s="102"/>
      <c r="E188" s="442"/>
      <c r="F188" s="298"/>
      <c r="G188" s="100">
        <f t="shared" ref="G188:AF188" si="143">SUM(G189:G192)</f>
        <v>82.948311122278696</v>
      </c>
      <c r="H188" s="100">
        <f t="shared" si="143"/>
        <v>66.500342413787294</v>
      </c>
      <c r="I188" s="100">
        <f t="shared" si="143"/>
        <v>73.536379282261407</v>
      </c>
      <c r="J188" s="100">
        <f t="shared" si="143"/>
        <v>79.16033811317503</v>
      </c>
      <c r="K188" s="100">
        <f t="shared" si="143"/>
        <v>73.750585073720544</v>
      </c>
      <c r="L188" s="100">
        <f t="shared" si="143"/>
        <v>80.994166565526555</v>
      </c>
      <c r="M188" s="100">
        <f t="shared" si="143"/>
        <v>80.736991061216415</v>
      </c>
      <c r="N188" s="100">
        <f t="shared" si="143"/>
        <v>86.151466781321361</v>
      </c>
      <c r="O188" s="100">
        <f t="shared" si="143"/>
        <v>90.614820958090107</v>
      </c>
      <c r="P188" s="100">
        <f t="shared" si="143"/>
        <v>88.646152370577042</v>
      </c>
      <c r="Q188" s="100">
        <f t="shared" si="143"/>
        <v>89.260284925591293</v>
      </c>
      <c r="R188" s="100">
        <f t="shared" si="143"/>
        <v>80.746211599555465</v>
      </c>
      <c r="S188" s="100">
        <f t="shared" si="143"/>
        <v>80.577424850147779</v>
      </c>
      <c r="T188" s="100">
        <f t="shared" si="143"/>
        <v>91.072760820351562</v>
      </c>
      <c r="U188" s="100">
        <f t="shared" si="143"/>
        <v>90.828062235098798</v>
      </c>
      <c r="V188" s="100">
        <f t="shared" si="143"/>
        <v>85.40177105515906</v>
      </c>
      <c r="W188" s="100">
        <f t="shared" si="143"/>
        <v>94.109775486522537</v>
      </c>
      <c r="X188" s="100">
        <f t="shared" si="143"/>
        <v>89.590264785361256</v>
      </c>
      <c r="Y188" s="100">
        <f t="shared" si="143"/>
        <v>89.129540718251349</v>
      </c>
      <c r="Z188" s="100">
        <f t="shared" si="143"/>
        <v>62.745202608339874</v>
      </c>
      <c r="AA188" s="100">
        <f t="shared" si="143"/>
        <v>76.757275851029462</v>
      </c>
      <c r="AB188" s="100">
        <f t="shared" si="143"/>
        <v>69.757455252671534</v>
      </c>
      <c r="AC188" s="100">
        <f t="shared" si="143"/>
        <v>83.20455402244329</v>
      </c>
      <c r="AD188" s="100">
        <f t="shared" si="143"/>
        <v>97.910847808101536</v>
      </c>
      <c r="AE188" s="100">
        <f t="shared" si="143"/>
        <v>102.45503894309552</v>
      </c>
      <c r="AF188" s="237">
        <f t="shared" si="143"/>
        <v>0</v>
      </c>
      <c r="AG188" s="974"/>
      <c r="AH188" s="907"/>
      <c r="AI188" s="907"/>
      <c r="AJ188" s="907"/>
      <c r="AK188" s="907"/>
      <c r="AL188" s="907"/>
      <c r="AM188" s="908"/>
    </row>
    <row r="189" spans="2:39" s="41" customFormat="1" ht="12">
      <c r="B189" s="236"/>
      <c r="C189" s="238"/>
      <c r="D189" s="303" t="s">
        <v>864</v>
      </c>
      <c r="E189" s="443"/>
      <c r="F189" s="299"/>
      <c r="G189" s="353">
        <f>'国環研90~15'!G198*G131</f>
        <v>0</v>
      </c>
      <c r="H189" s="353">
        <f>'国環研90~15'!H198*H131</f>
        <v>0</v>
      </c>
      <c r="I189" s="353">
        <f>'国環研90~15'!I198*I131</f>
        <v>0</v>
      </c>
      <c r="J189" s="353">
        <f>'国環研90~15'!J198*J131</f>
        <v>0</v>
      </c>
      <c r="K189" s="353">
        <f>'国環研90~15'!K198*K131</f>
        <v>0</v>
      </c>
      <c r="L189" s="353">
        <f>'国環研90~15'!L198*L131</f>
        <v>0</v>
      </c>
      <c r="M189" s="353">
        <f>'国環研90~15'!M198*M131</f>
        <v>0</v>
      </c>
      <c r="N189" s="353">
        <f>'国環研90~15'!N198*N131</f>
        <v>0</v>
      </c>
      <c r="O189" s="353">
        <f>'国環研90~15'!O198*O131</f>
        <v>0</v>
      </c>
      <c r="P189" s="353">
        <f>'国環研90~15'!P198*P131</f>
        <v>0</v>
      </c>
      <c r="Q189" s="353">
        <f>'国環研90~15'!Q198*Q131</f>
        <v>0</v>
      </c>
      <c r="R189" s="353">
        <f>'国環研90~15'!R198*R131</f>
        <v>0</v>
      </c>
      <c r="S189" s="353">
        <f>'国環研90~15'!S198*S131</f>
        <v>0</v>
      </c>
      <c r="T189" s="353">
        <f>'国環研90~15'!T198*T131</f>
        <v>0</v>
      </c>
      <c r="U189" s="353">
        <f>'国環研90~15'!U198*U131</f>
        <v>0</v>
      </c>
      <c r="V189" s="353">
        <f>'国環研90~15'!V198*V131</f>
        <v>0</v>
      </c>
      <c r="W189" s="353">
        <f>'国環研90~15'!W198*W131</f>
        <v>0</v>
      </c>
      <c r="X189" s="353">
        <f>'国環研90~15'!X198*X131</f>
        <v>0</v>
      </c>
      <c r="Y189" s="353">
        <f>'国環研90~15'!Y198*Y131</f>
        <v>0</v>
      </c>
      <c r="Z189" s="353">
        <f>'国環研90~15'!Z198*Z131</f>
        <v>0</v>
      </c>
      <c r="AA189" s="353">
        <f>'国環研90~15'!AA198*AA131</f>
        <v>0</v>
      </c>
      <c r="AB189" s="353">
        <f>'国環研90~15'!AB198*AB131</f>
        <v>0</v>
      </c>
      <c r="AC189" s="353">
        <f>'国環研90~15'!AC198*AC131</f>
        <v>0</v>
      </c>
      <c r="AD189" s="353">
        <f>'国環研90~15'!AD198*AD131</f>
        <v>0</v>
      </c>
      <c r="AE189" s="353">
        <f>'国環研90~15'!AE198*AE131</f>
        <v>0</v>
      </c>
      <c r="AF189" s="239">
        <f>'国環研90~15'!AF198*AF131</f>
        <v>0</v>
      </c>
      <c r="AG189" s="975" t="s">
        <v>1228</v>
      </c>
      <c r="AH189" s="909"/>
      <c r="AI189" s="909"/>
      <c r="AJ189" s="909"/>
      <c r="AK189" s="909"/>
      <c r="AL189" s="909"/>
      <c r="AM189" s="910"/>
    </row>
    <row r="190" spans="2:39" s="41" customFormat="1" ht="12">
      <c r="B190" s="236"/>
      <c r="C190" s="238"/>
      <c r="D190" s="294" t="s">
        <v>865</v>
      </c>
      <c r="E190" s="444"/>
      <c r="F190" s="300"/>
      <c r="G190" s="239">
        <f>'国環研90~15'!G199*G132</f>
        <v>79.36803029772507</v>
      </c>
      <c r="H190" s="239">
        <f>'国環研90~15'!H199*H132</f>
        <v>63.616615774782218</v>
      </c>
      <c r="I190" s="239">
        <f>'国環研90~15'!I199*I132</f>
        <v>70.180295047940419</v>
      </c>
      <c r="J190" s="239">
        <f>'国環研90~15'!J199*J132</f>
        <v>75.563450969776611</v>
      </c>
      <c r="K190" s="239">
        <f>'国環研90~15'!K199*K132</f>
        <v>70.384709037748536</v>
      </c>
      <c r="L190" s="239">
        <f>'国環研90~15'!L199*L132</f>
        <v>77.408956583616984</v>
      </c>
      <c r="M190" s="239">
        <f>'国環研90~15'!M199*M132</f>
        <v>77.176580406739731</v>
      </c>
      <c r="N190" s="239">
        <f>'国環研90~15'!N199*N132</f>
        <v>82.583934975930646</v>
      </c>
      <c r="O190" s="239">
        <f>'国環研90~15'!O199*O132</f>
        <v>87.2794707239633</v>
      </c>
      <c r="P190" s="239">
        <f>'国環研90~15'!P199*P132</f>
        <v>85.354049798907539</v>
      </c>
      <c r="Q190" s="239">
        <f>'国環研90~15'!Q199*Q132</f>
        <v>86.141958200770659</v>
      </c>
      <c r="R190" s="239">
        <f>'国環研90~15'!R199*R132</f>
        <v>77.840409526184132</v>
      </c>
      <c r="S190" s="239">
        <f>'国環研90~15'!S199*S132</f>
        <v>77.759481933084615</v>
      </c>
      <c r="T190" s="239">
        <f>'国環研90~15'!T199*T132</f>
        <v>87.561883081347759</v>
      </c>
      <c r="U190" s="239">
        <f>'国環研90~15'!U199*U132</f>
        <v>87.397695049976207</v>
      </c>
      <c r="V190" s="239">
        <f>'国環研90~15'!V199*V132</f>
        <v>82.410269357590636</v>
      </c>
      <c r="W190" s="239">
        <f>'国環研90~15'!W199*W132</f>
        <v>90.998075848248732</v>
      </c>
      <c r="X190" s="239">
        <f>'国環研90~15'!X199*X132</f>
        <v>86.994466137270948</v>
      </c>
      <c r="Y190" s="239">
        <f>'国環研90~15'!Y199*Y132</f>
        <v>86.900081084838163</v>
      </c>
      <c r="Z190" s="239">
        <f>'国環研90~15'!Z199*Z132</f>
        <v>61.193581287887675</v>
      </c>
      <c r="AA190" s="239">
        <f>'国環研90~15'!AA199*AA132</f>
        <v>74.854948573793635</v>
      </c>
      <c r="AB190" s="239">
        <f>'国環研90~15'!AB199*AB132</f>
        <v>67.882276061969691</v>
      </c>
      <c r="AC190" s="239">
        <f>'国環研90~15'!AC199*AC132</f>
        <v>80.70754265301268</v>
      </c>
      <c r="AD190" s="239">
        <f>'国環研90~15'!AD199*AD132</f>
        <v>94.781830165363999</v>
      </c>
      <c r="AE190" s="239">
        <f>'国環研90~15'!AE199*AE132</f>
        <v>99.196806410958459</v>
      </c>
      <c r="AF190" s="239">
        <f>'国環研90~15'!AF199*AF132</f>
        <v>0</v>
      </c>
      <c r="AG190" s="975" t="s">
        <v>944</v>
      </c>
      <c r="AH190" s="909"/>
      <c r="AI190" s="909"/>
      <c r="AJ190" s="909"/>
      <c r="AK190" s="909"/>
      <c r="AL190" s="909"/>
      <c r="AM190" s="910"/>
    </row>
    <row r="191" spans="2:39" s="41" customFormat="1" ht="12">
      <c r="B191" s="236"/>
      <c r="C191" s="238"/>
      <c r="D191" s="294" t="s">
        <v>856</v>
      </c>
      <c r="E191" s="444"/>
      <c r="F191" s="300"/>
      <c r="G191" s="239">
        <f>'国環研90~15'!G200*G133</f>
        <v>3.5802808245536224</v>
      </c>
      <c r="H191" s="239">
        <f>'国環研90~15'!H200*H133</f>
        <v>2.8837266390050775</v>
      </c>
      <c r="I191" s="239">
        <f>'国環研90~15'!I200*I133</f>
        <v>3.3560842343209876</v>
      </c>
      <c r="J191" s="239">
        <f>'国環研90~15'!J200*J133</f>
        <v>3.5968871433984186</v>
      </c>
      <c r="K191" s="239">
        <f>'国環研90~15'!K200*K133</f>
        <v>3.3658760359720086</v>
      </c>
      <c r="L191" s="239">
        <f>'国環研90~15'!L200*L133</f>
        <v>3.5852099819095655</v>
      </c>
      <c r="M191" s="239">
        <f>'国環研90~15'!M200*M133</f>
        <v>3.5604106544766863</v>
      </c>
      <c r="N191" s="239">
        <f>'国環研90~15'!N200*N133</f>
        <v>3.5675318053907183</v>
      </c>
      <c r="O191" s="239">
        <f>'国環研90~15'!O200*O133</f>
        <v>3.3353502341268095</v>
      </c>
      <c r="P191" s="239">
        <f>'国環研90~15'!P200*P133</f>
        <v>3.2921025716695045</v>
      </c>
      <c r="Q191" s="239">
        <f>'国環研90~15'!Q200*Q133</f>
        <v>3.118326724820629</v>
      </c>
      <c r="R191" s="239">
        <f>'国環研90~15'!R200*R133</f>
        <v>2.9058020733713295</v>
      </c>
      <c r="S191" s="239">
        <f>'国環研90~15'!S200*S133</f>
        <v>2.8179429170631582</v>
      </c>
      <c r="T191" s="239">
        <f>'国環研90~15'!T200*T133</f>
        <v>3.5108777390038051</v>
      </c>
      <c r="U191" s="239">
        <f>'国環研90~15'!U200*U133</f>
        <v>3.4303671851225905</v>
      </c>
      <c r="V191" s="239">
        <f>'国環研90~15'!V200*V133</f>
        <v>2.9915016975684168</v>
      </c>
      <c r="W191" s="239">
        <f>'国環研90~15'!W200*W133</f>
        <v>3.111699638273802</v>
      </c>
      <c r="X191" s="239">
        <f>'国環研90~15'!X200*X133</f>
        <v>2.5957986480903066</v>
      </c>
      <c r="Y191" s="239">
        <f>'国環研90~15'!Y200*Y133</f>
        <v>2.229459633413192</v>
      </c>
      <c r="Z191" s="239">
        <f>'国環研90~15'!Z200*Z133</f>
        <v>1.5516213204521987</v>
      </c>
      <c r="AA191" s="239">
        <f>'国環研90~15'!AA200*AA133</f>
        <v>1.9023272772358237</v>
      </c>
      <c r="AB191" s="239">
        <f>'国環研90~15'!AB200*AB133</f>
        <v>1.8751791907018451</v>
      </c>
      <c r="AC191" s="239">
        <f>'国環研90~15'!AC200*AC133</f>
        <v>2.4970113694306062</v>
      </c>
      <c r="AD191" s="239">
        <f>'国環研90~15'!AD200*AD133</f>
        <v>3.1290176427375331</v>
      </c>
      <c r="AE191" s="239">
        <f>'国環研90~15'!AE200*AE133</f>
        <v>3.2582325321370598</v>
      </c>
      <c r="AF191" s="239">
        <f>'国環研90~15'!AF200*AF133</f>
        <v>0</v>
      </c>
      <c r="AG191" s="975" t="s">
        <v>944</v>
      </c>
      <c r="AH191" s="909"/>
      <c r="AI191" s="909"/>
      <c r="AJ191" s="909"/>
      <c r="AK191" s="909"/>
      <c r="AL191" s="909"/>
      <c r="AM191" s="910"/>
    </row>
    <row r="192" spans="2:39" s="41" customFormat="1" ht="12">
      <c r="B192" s="236"/>
      <c r="C192" s="240"/>
      <c r="D192" s="304" t="s">
        <v>857</v>
      </c>
      <c r="E192" s="445"/>
      <c r="F192" s="301"/>
      <c r="G192" s="239">
        <f>'国環研90~15'!G201*G134</f>
        <v>0</v>
      </c>
      <c r="H192" s="239">
        <f>'国環研90~15'!H201*H134</f>
        <v>0</v>
      </c>
      <c r="I192" s="239">
        <f>'国環研90~15'!I201*I134</f>
        <v>0</v>
      </c>
      <c r="J192" s="239">
        <f>'国環研90~15'!J201*J134</f>
        <v>0</v>
      </c>
      <c r="K192" s="239">
        <f>'国環研90~15'!K201*K134</f>
        <v>0</v>
      </c>
      <c r="L192" s="239">
        <f>'国環研90~15'!L201*L134</f>
        <v>0</v>
      </c>
      <c r="M192" s="239">
        <f>'国環研90~15'!M201*M134</f>
        <v>0</v>
      </c>
      <c r="N192" s="239">
        <f>'国環研90~15'!N201*N134</f>
        <v>0</v>
      </c>
      <c r="O192" s="239">
        <f>'国環研90~15'!O201*O134</f>
        <v>0</v>
      </c>
      <c r="P192" s="239">
        <f>'国環研90~15'!P201*P134</f>
        <v>0</v>
      </c>
      <c r="Q192" s="239">
        <f>'国環研90~15'!Q201*Q134</f>
        <v>0</v>
      </c>
      <c r="R192" s="239">
        <f>'国環研90~15'!R201*R134</f>
        <v>0</v>
      </c>
      <c r="S192" s="239">
        <f>'国環研90~15'!S201*S134</f>
        <v>0</v>
      </c>
      <c r="T192" s="239">
        <f>'国環研90~15'!T201*T134</f>
        <v>0</v>
      </c>
      <c r="U192" s="239">
        <f>'国環研90~15'!U201*U134</f>
        <v>0</v>
      </c>
      <c r="V192" s="239">
        <f>'国環研90~15'!V201*V134</f>
        <v>0</v>
      </c>
      <c r="W192" s="239">
        <f>'国環研90~15'!W201*W134</f>
        <v>0</v>
      </c>
      <c r="X192" s="239">
        <f>'国環研90~15'!X201*X134</f>
        <v>0</v>
      </c>
      <c r="Y192" s="239">
        <f>'国環研90~15'!Y201*Y134</f>
        <v>0</v>
      </c>
      <c r="Z192" s="239">
        <f>'国環研90~15'!Z201*Z134</f>
        <v>0</v>
      </c>
      <c r="AA192" s="239">
        <f>'国環研90~15'!AA201*AA134</f>
        <v>0</v>
      </c>
      <c r="AB192" s="239">
        <f>'国環研90~15'!AB201*AB134</f>
        <v>0</v>
      </c>
      <c r="AC192" s="239">
        <f>'国環研90~15'!AC201*AC134</f>
        <v>0</v>
      </c>
      <c r="AD192" s="239">
        <f>'国環研90~15'!AD201*AD134</f>
        <v>0</v>
      </c>
      <c r="AE192" s="239">
        <f>'国環研90~15'!AE201*AE134</f>
        <v>0</v>
      </c>
      <c r="AF192" s="239">
        <f>'国環研90~15'!AF201*AF134</f>
        <v>0</v>
      </c>
      <c r="AG192" s="975" t="s">
        <v>944</v>
      </c>
      <c r="AH192" s="909"/>
      <c r="AI192" s="909"/>
      <c r="AJ192" s="909"/>
      <c r="AK192" s="909"/>
      <c r="AL192" s="909"/>
      <c r="AM192" s="910"/>
    </row>
    <row r="193" spans="2:39" s="41" customFormat="1" ht="12">
      <c r="B193" s="236"/>
      <c r="C193" s="241" t="s">
        <v>694</v>
      </c>
      <c r="D193" s="305"/>
      <c r="E193" s="446"/>
      <c r="F193" s="302"/>
      <c r="G193" s="242">
        <f t="shared" ref="G193:AF193" si="144">SUM(G194:G195)</f>
        <v>14.190934938518161</v>
      </c>
      <c r="H193" s="242">
        <f t="shared" si="144"/>
        <v>10.2168819230629</v>
      </c>
      <c r="I193" s="242">
        <f t="shared" si="144"/>
        <v>13.378288591799182</v>
      </c>
      <c r="J193" s="242">
        <f t="shared" si="144"/>
        <v>13.080615098557633</v>
      </c>
      <c r="K193" s="242">
        <f t="shared" si="144"/>
        <v>14.733738137066126</v>
      </c>
      <c r="L193" s="242">
        <f t="shared" si="144"/>
        <v>15.289590295289578</v>
      </c>
      <c r="M193" s="242">
        <f t="shared" si="144"/>
        <v>13.051709041422342</v>
      </c>
      <c r="N193" s="242">
        <f t="shared" si="144"/>
        <v>14.25527447572172</v>
      </c>
      <c r="O193" s="242">
        <f t="shared" si="144"/>
        <v>13.456082978906418</v>
      </c>
      <c r="P193" s="242">
        <f t="shared" si="144"/>
        <v>15.08118316303972</v>
      </c>
      <c r="Q193" s="242">
        <f t="shared" si="144"/>
        <v>19.787706271362417</v>
      </c>
      <c r="R193" s="242">
        <f t="shared" si="144"/>
        <v>21.469037489180138</v>
      </c>
      <c r="S193" s="242">
        <f t="shared" si="144"/>
        <v>20.647080639448067</v>
      </c>
      <c r="T193" s="242">
        <f t="shared" si="144"/>
        <v>20.770112899944817</v>
      </c>
      <c r="U193" s="242">
        <f t="shared" si="144"/>
        <v>20.091183833545287</v>
      </c>
      <c r="V193" s="242">
        <f t="shared" si="144"/>
        <v>18.198692923687371</v>
      </c>
      <c r="W193" s="242">
        <f t="shared" si="144"/>
        <v>18.528552302646631</v>
      </c>
      <c r="X193" s="242">
        <f t="shared" si="144"/>
        <v>18.02512951388308</v>
      </c>
      <c r="Y193" s="242">
        <f t="shared" si="144"/>
        <v>18.292579864317606</v>
      </c>
      <c r="Z193" s="242">
        <f t="shared" si="144"/>
        <v>17.428323052530843</v>
      </c>
      <c r="AA193" s="242">
        <f t="shared" si="144"/>
        <v>16.706265546970684</v>
      </c>
      <c r="AB193" s="242">
        <f t="shared" si="144"/>
        <v>12.90480440056691</v>
      </c>
      <c r="AC193" s="242">
        <f t="shared" si="144"/>
        <v>20.368045443243105</v>
      </c>
      <c r="AD193" s="242">
        <f t="shared" si="144"/>
        <v>15.287902568861352</v>
      </c>
      <c r="AE193" s="242">
        <f t="shared" si="144"/>
        <v>14.902924804189734</v>
      </c>
      <c r="AF193" s="242">
        <f t="shared" si="144"/>
        <v>0</v>
      </c>
      <c r="AG193" s="976"/>
      <c r="AH193" s="911"/>
      <c r="AI193" s="911"/>
      <c r="AJ193" s="911"/>
      <c r="AK193" s="911"/>
      <c r="AL193" s="911"/>
      <c r="AM193" s="912"/>
    </row>
    <row r="194" spans="2:39" s="41" customFormat="1" ht="12">
      <c r="B194" s="236"/>
      <c r="C194" s="243"/>
      <c r="D194" s="303" t="s">
        <v>866</v>
      </c>
      <c r="E194" s="443"/>
      <c r="F194" s="299"/>
      <c r="G194" s="239">
        <f>'国環研90~15'!G203*G136</f>
        <v>6.8867088587223648</v>
      </c>
      <c r="H194" s="239">
        <f>'国環研90~15'!H203*H136</f>
        <v>4.9021350446525185</v>
      </c>
      <c r="I194" s="239">
        <f>'国環研90~15'!I203*I136</f>
        <v>6.6453733192063185</v>
      </c>
      <c r="J194" s="239">
        <f>'国環研90~15'!J203*J136</f>
        <v>6.5860252407608568</v>
      </c>
      <c r="K194" s="239">
        <f>'国環研90~15'!K203*K136</f>
        <v>7.4079809732715507</v>
      </c>
      <c r="L194" s="239">
        <f>'国環研90~15'!L203*L136</f>
        <v>7.5342986382327286</v>
      </c>
      <c r="M194" s="239">
        <f>'国環研90~15'!M203*M136</f>
        <v>6.4290124196439615</v>
      </c>
      <c r="N194" s="239">
        <f>'国環研90~15'!N203*N136</f>
        <v>6.8473554754671051</v>
      </c>
      <c r="O194" s="239">
        <f>'国環研90~15'!O203*O136</f>
        <v>6.3038419068261184</v>
      </c>
      <c r="P194" s="239">
        <f>'国環研90~15'!P203*P136</f>
        <v>7.1852844706503465</v>
      </c>
      <c r="Q194" s="239">
        <f>'国環研90~15'!Q203*Q136</f>
        <v>9.2493176171236975</v>
      </c>
      <c r="R194" s="239">
        <f>'国環研90~15'!R203*R136</f>
        <v>10.039562502740711</v>
      </c>
      <c r="S194" s="239">
        <f>'国環研90~15'!S203*S136</f>
        <v>9.0419596749188944</v>
      </c>
      <c r="T194" s="239">
        <f>'国環研90~15'!T203*T136</f>
        <v>8.4372291800903536</v>
      </c>
      <c r="U194" s="239">
        <f>'国環研90~15'!U203*U136</f>
        <v>8.0830176105541973</v>
      </c>
      <c r="V194" s="239">
        <f>'国環研90~15'!V203*V136</f>
        <v>6.7994356804321798</v>
      </c>
      <c r="W194" s="239">
        <f>'国環研90~15'!W203*W136</f>
        <v>6.9316262146380172</v>
      </c>
      <c r="X194" s="239">
        <f>'国環研90~15'!X203*X136</f>
        <v>6.8200466456588922</v>
      </c>
      <c r="Y194" s="239">
        <f>'国環研90~15'!Y203*Y136</f>
        <v>7.1815340515506323</v>
      </c>
      <c r="Z194" s="239">
        <f>'国環研90~15'!Z203*Z136</f>
        <v>6.8722302232827968</v>
      </c>
      <c r="AA194" s="239">
        <f>'国環研90~15'!AA203*AA136</f>
        <v>6.5281458331292681</v>
      </c>
      <c r="AB194" s="239">
        <f>'国環研90~15'!AB203*AB136</f>
        <v>5.0723091700813798</v>
      </c>
      <c r="AC194" s="239">
        <f>'国環研90~15'!AC203*AC136</f>
        <v>8.1134067313013656</v>
      </c>
      <c r="AD194" s="239">
        <f>'国環研90~15'!AD203*AD136</f>
        <v>6.166391582880089</v>
      </c>
      <c r="AE194" s="239">
        <f>'国環研90~15'!AE203*AE136</f>
        <v>6.0163120211104841</v>
      </c>
      <c r="AF194" s="239">
        <f>'国環研90~15'!AF203*AF136</f>
        <v>0</v>
      </c>
      <c r="AG194" s="975" t="s">
        <v>1228</v>
      </c>
      <c r="AH194" s="909"/>
      <c r="AI194" s="909"/>
      <c r="AJ194" s="909"/>
      <c r="AK194" s="909"/>
      <c r="AL194" s="909"/>
      <c r="AM194" s="910"/>
    </row>
    <row r="195" spans="2:39" s="41" customFormat="1" ht="12">
      <c r="B195" s="236"/>
      <c r="C195" s="244"/>
      <c r="D195" s="304" t="s">
        <v>867</v>
      </c>
      <c r="E195" s="445"/>
      <c r="F195" s="301"/>
      <c r="G195" s="239">
        <f>'国環研90~15'!G204*G137</f>
        <v>7.3042260797957956</v>
      </c>
      <c r="H195" s="239">
        <f>'国環研90~15'!H204*H137</f>
        <v>5.3147468784103804</v>
      </c>
      <c r="I195" s="239">
        <f>'国環研90~15'!I204*I137</f>
        <v>6.7329152725928632</v>
      </c>
      <c r="J195" s="239">
        <f>'国環研90~15'!J204*J137</f>
        <v>6.4945898577967762</v>
      </c>
      <c r="K195" s="239">
        <f>'国環研90~15'!K204*K137</f>
        <v>7.3257571637945755</v>
      </c>
      <c r="L195" s="239">
        <f>'国環研90~15'!L204*L137</f>
        <v>7.7552916570568486</v>
      </c>
      <c r="M195" s="239">
        <f>'国環研90~15'!M204*M137</f>
        <v>6.6226966217783811</v>
      </c>
      <c r="N195" s="239">
        <f>'国環研90~15'!N204*N137</f>
        <v>7.4079190002546138</v>
      </c>
      <c r="O195" s="239">
        <f>'国環研90~15'!O204*O137</f>
        <v>7.1522410720802991</v>
      </c>
      <c r="P195" s="239">
        <f>'国環研90~15'!P204*P137</f>
        <v>7.8958986923893733</v>
      </c>
      <c r="Q195" s="239">
        <f>'国環研90~15'!Q204*Q137</f>
        <v>10.538388654238718</v>
      </c>
      <c r="R195" s="239">
        <f>'国環研90~15'!R204*R137</f>
        <v>11.429474986439427</v>
      </c>
      <c r="S195" s="239">
        <f>'国環研90~15'!S204*S137</f>
        <v>11.605120964529172</v>
      </c>
      <c r="T195" s="239">
        <f>'国環研90~15'!T204*T137</f>
        <v>12.332883719854463</v>
      </c>
      <c r="U195" s="239">
        <f>'国環研90~15'!U204*U137</f>
        <v>12.008166222991088</v>
      </c>
      <c r="V195" s="239">
        <f>'国環研90~15'!V204*V137</f>
        <v>11.399257243255192</v>
      </c>
      <c r="W195" s="239">
        <f>'国環研90~15'!W204*W137</f>
        <v>11.596926088008615</v>
      </c>
      <c r="X195" s="239">
        <f>'国環研90~15'!X204*X137</f>
        <v>11.205082868224189</v>
      </c>
      <c r="Y195" s="239">
        <f>'国環研90~15'!Y204*Y137</f>
        <v>11.111045812766973</v>
      </c>
      <c r="Z195" s="239">
        <f>'国環研90~15'!Z204*Z137</f>
        <v>10.556092829248048</v>
      </c>
      <c r="AA195" s="239">
        <f>'国環研90~15'!AA204*AA137</f>
        <v>10.178119713841415</v>
      </c>
      <c r="AB195" s="239">
        <f>'国環研90~15'!AB204*AB137</f>
        <v>7.8324952304855309</v>
      </c>
      <c r="AC195" s="239">
        <f>'国環研90~15'!AC204*AC137</f>
        <v>12.254638711941737</v>
      </c>
      <c r="AD195" s="239">
        <f>'国環研90~15'!AD204*AD137</f>
        <v>9.1215109859812635</v>
      </c>
      <c r="AE195" s="239">
        <f>'国環研90~15'!AE204*AE137</f>
        <v>8.8866127830792507</v>
      </c>
      <c r="AF195" s="239">
        <f>'国環研90~15'!AF204*AF137</f>
        <v>0</v>
      </c>
      <c r="AG195" s="975" t="s">
        <v>944</v>
      </c>
      <c r="AH195" s="909"/>
      <c r="AI195" s="909"/>
      <c r="AJ195" s="909"/>
      <c r="AK195" s="909"/>
      <c r="AL195" s="909"/>
      <c r="AM195" s="910"/>
    </row>
    <row r="196" spans="2:39" s="41" customFormat="1" ht="12">
      <c r="B196" s="236"/>
      <c r="C196" s="245" t="s">
        <v>695</v>
      </c>
      <c r="D196" s="290"/>
      <c r="E196" s="447"/>
      <c r="F196" s="281"/>
      <c r="G196" s="246">
        <f>'国環研90~15'!G205*G138</f>
        <v>82.782037232589943</v>
      </c>
      <c r="H196" s="246">
        <f>'国環研90~15'!H205*H138</f>
        <v>66.448276008880484</v>
      </c>
      <c r="I196" s="246">
        <f>'国環研90~15'!I205*I138</f>
        <v>72.547514885422999</v>
      </c>
      <c r="J196" s="246">
        <f>'国環研90~15'!J205*J138</f>
        <v>81.222192214539618</v>
      </c>
      <c r="K196" s="246">
        <f>'国環研90~15'!K205*K138</f>
        <v>80.992462179430518</v>
      </c>
      <c r="L196" s="246">
        <f>'国環研90~15'!L205*L138</f>
        <v>82.219266515857754</v>
      </c>
      <c r="M196" s="246">
        <f>'国環研90~15'!M205*M138</f>
        <v>79.100915912065346</v>
      </c>
      <c r="N196" s="246">
        <f>'国環研90~15'!N205*N138</f>
        <v>77.06910272580221</v>
      </c>
      <c r="O196" s="246">
        <f>'国環研90~15'!O205*O138</f>
        <v>82.685275630640078</v>
      </c>
      <c r="P196" s="246">
        <f>'国環研90~15'!P205*P138</f>
        <v>89.825741088661658</v>
      </c>
      <c r="Q196" s="246">
        <f>'国環研90~15'!Q205*Q138</f>
        <v>94.427522558197609</v>
      </c>
      <c r="R196" s="246">
        <f>'国環研90~15'!R205*R138</f>
        <v>91.926419952349477</v>
      </c>
      <c r="S196" s="246">
        <f>'国環研90~15'!S205*S138</f>
        <v>86.495484178526766</v>
      </c>
      <c r="T196" s="246">
        <f>'国環研90~15'!T205*T138</f>
        <v>81.488265914258349</v>
      </c>
      <c r="U196" s="246">
        <f>'国環研90~15'!U205*U138</f>
        <v>77.987960251789303</v>
      </c>
      <c r="V196" s="246">
        <f>'国環研90~15'!V205*V138</f>
        <v>82.199738722037708</v>
      </c>
      <c r="W196" s="246">
        <f>'国環研90~15'!W205*W138</f>
        <v>86.414956228255477</v>
      </c>
      <c r="X196" s="246">
        <f>'国環研90~15'!X205*X138</f>
        <v>80.634470364865805</v>
      </c>
      <c r="Y196" s="246">
        <f>'国環研90~15'!Y205*Y138</f>
        <v>72.385528553403631</v>
      </c>
      <c r="Z196" s="246">
        <f>'国環研90~15'!Z205*Z138</f>
        <v>68.04415447585238</v>
      </c>
      <c r="AA196" s="246">
        <f>'国環研90~15'!AA205*AA138</f>
        <v>73.675235097985649</v>
      </c>
      <c r="AB196" s="246">
        <f>'国環研90~15'!AB205*AB138</f>
        <v>61.254507852421199</v>
      </c>
      <c r="AC196" s="246">
        <f>'国環研90~15'!AC205*AC138</f>
        <v>74.332783491020976</v>
      </c>
      <c r="AD196" s="246">
        <f>'国環研90~15'!AD205*AD138</f>
        <v>79.590552910847379</v>
      </c>
      <c r="AE196" s="246">
        <f>'国環研90~15'!AE205*AE138</f>
        <v>77.722716776215478</v>
      </c>
      <c r="AF196" s="246">
        <f>'国環研90~15'!AF205*AF138</f>
        <v>0</v>
      </c>
      <c r="AG196" s="977" t="s">
        <v>944</v>
      </c>
      <c r="AH196" s="913"/>
      <c r="AI196" s="913"/>
      <c r="AJ196" s="913"/>
      <c r="AK196" s="913"/>
      <c r="AL196" s="913"/>
      <c r="AM196" s="914"/>
    </row>
    <row r="197" spans="2:39" s="41" customFormat="1" ht="12">
      <c r="B197" s="236"/>
      <c r="C197" s="247" t="s">
        <v>696</v>
      </c>
      <c r="D197" s="291"/>
      <c r="E197" s="448"/>
      <c r="F197" s="282"/>
      <c r="G197" s="248">
        <f>'国環研90~15'!G206*G139</f>
        <v>27.066420028318202</v>
      </c>
      <c r="H197" s="248">
        <f>'国環研90~15'!H206*H139</f>
        <v>19.576869016559176</v>
      </c>
      <c r="I197" s="248">
        <f>'国環研90~15'!I206*I139</f>
        <v>25.96219329924979</v>
      </c>
      <c r="J197" s="248">
        <f>'国環研90~15'!J206*J139</f>
        <v>27.170176359893016</v>
      </c>
      <c r="K197" s="248">
        <f>'国環研90~15'!K206*K139</f>
        <v>35.877336336939749</v>
      </c>
      <c r="L197" s="248">
        <f>'国環研90~15'!L206*L139</f>
        <v>34.507707925489072</v>
      </c>
      <c r="M197" s="248">
        <f>'国環研90~15'!M206*M139</f>
        <v>35.398552982761061</v>
      </c>
      <c r="N197" s="248">
        <f>'国環研90~15'!N206*N139</f>
        <v>38.641579522278789</v>
      </c>
      <c r="O197" s="248">
        <f>'国環研90~15'!O206*O139</f>
        <v>39.270436826252499</v>
      </c>
      <c r="P197" s="248">
        <f>'国環研90~15'!P206*P139</f>
        <v>41.477227869263615</v>
      </c>
      <c r="Q197" s="248">
        <f>'国環研90~15'!Q206*Q139</f>
        <v>35.926752745040197</v>
      </c>
      <c r="R197" s="248">
        <f>'国環研90~15'!R206*R139</f>
        <v>57.680132854389285</v>
      </c>
      <c r="S197" s="248">
        <f>'国環研90~15'!S206*S139</f>
        <v>55.659464404628316</v>
      </c>
      <c r="T197" s="248">
        <f>'国環研90~15'!T206*T139</f>
        <v>58.339157269639969</v>
      </c>
      <c r="U197" s="248">
        <f>'国環研90~15'!U206*U139</f>
        <v>63.994144989866768</v>
      </c>
      <c r="V197" s="248">
        <f>'国環研90~15'!V206*V139</f>
        <v>59.930177984338428</v>
      </c>
      <c r="W197" s="248">
        <f>'国環研90~15'!W206*W139</f>
        <v>69.065375542056955</v>
      </c>
      <c r="X197" s="248">
        <f>'国環研90~15'!X206*X139</f>
        <v>5.5972555436184503</v>
      </c>
      <c r="Y197" s="248">
        <f>'国環研90~15'!Y206*Y139</f>
        <v>7.055899694104621</v>
      </c>
      <c r="Z197" s="248">
        <f>'国環研90~15'!Z206*Z139</f>
        <v>9.3265599913970867</v>
      </c>
      <c r="AA197" s="248">
        <f>'国環研90~15'!AA206*AA139</f>
        <v>65.880489940206687</v>
      </c>
      <c r="AB197" s="248">
        <f>'国環研90~15'!AB206*AB139</f>
        <v>15.206027275374375</v>
      </c>
      <c r="AC197" s="248">
        <f>'国環研90~15'!AC206*AC139</f>
        <v>57.150371613222489</v>
      </c>
      <c r="AD197" s="248">
        <f>'国環研90~15'!AD206*AD139</f>
        <v>68.20156116363296</v>
      </c>
      <c r="AE197" s="248">
        <f>'国環研90~15'!AE206*AE139</f>
        <v>59.172098043224715</v>
      </c>
      <c r="AF197" s="248">
        <f>'国環研90~15'!AF206*AF139</f>
        <v>0</v>
      </c>
      <c r="AG197" s="978" t="s">
        <v>944</v>
      </c>
      <c r="AH197" s="915"/>
      <c r="AI197" s="915"/>
      <c r="AJ197" s="915"/>
      <c r="AK197" s="915"/>
      <c r="AL197" s="915"/>
      <c r="AM197" s="916"/>
    </row>
    <row r="198" spans="2:39" s="41" customFormat="1" ht="12.75" thickBot="1">
      <c r="B198" s="249"/>
      <c r="C198" s="250" t="s">
        <v>868</v>
      </c>
      <c r="D198" s="292"/>
      <c r="E198" s="449"/>
      <c r="F198" s="283"/>
      <c r="G198" s="251">
        <f>'国環研90~15'!G207*G140</f>
        <v>1.887829864047289</v>
      </c>
      <c r="H198" s="251">
        <f>'国環研90~15'!H207*H140</f>
        <v>1.7706842346987004</v>
      </c>
      <c r="I198" s="251">
        <f>'国環研90~15'!I207*I140</f>
        <v>1.7837882882809872</v>
      </c>
      <c r="J198" s="251">
        <f>'国環研90~15'!J207*J140</f>
        <v>1.7731668934587457</v>
      </c>
      <c r="K198" s="251">
        <f>'国環研90~15'!K207*K140</f>
        <v>1.9170584606823253</v>
      </c>
      <c r="L198" s="251">
        <f>'国環研90~15'!L207*L140</f>
        <v>2.0556544734522921</v>
      </c>
      <c r="M198" s="251">
        <f>'国環研90~15'!M207*M140</f>
        <v>2.2249484621821005</v>
      </c>
      <c r="N198" s="251">
        <f>'国環研90~15'!N207*N140</f>
        <v>2.3572310054049042</v>
      </c>
      <c r="O198" s="251">
        <f>'国環研90~15'!O207*O140</f>
        <v>2.3524984115413563</v>
      </c>
      <c r="P198" s="251">
        <f>'国環研90~15'!P207*P140</f>
        <v>2.5170688127835548</v>
      </c>
      <c r="Q198" s="251">
        <f>'国環研90~15'!Q207*Q140</f>
        <v>2.4402191674548992</v>
      </c>
      <c r="R198" s="251">
        <f>'国環研90~15'!R207*R140</f>
        <v>2.0317788786104756</v>
      </c>
      <c r="S198" s="251">
        <f>'国環研90~15'!S207*S140</f>
        <v>2.0481875270427037</v>
      </c>
      <c r="T198" s="251">
        <f>'国環研90~15'!T207*T140</f>
        <v>2.0550699154856571</v>
      </c>
      <c r="U198" s="251">
        <f>'国環研90~15'!U207*U140</f>
        <v>2.0000286613205445</v>
      </c>
      <c r="V198" s="251">
        <f>'国環研90~15'!V207*V140</f>
        <v>2.058700327894794</v>
      </c>
      <c r="W198" s="251">
        <f>'国環研90~15'!W207*W140</f>
        <v>2.0223508833002897</v>
      </c>
      <c r="X198" s="251">
        <f>'国環研90~15'!X207*X140</f>
        <v>1.9109807349420378</v>
      </c>
      <c r="Y198" s="251">
        <f>'国環研90~15'!Y207*Y140</f>
        <v>1.60736691280817</v>
      </c>
      <c r="Z198" s="251">
        <f>'国環研90~15'!Z207*Z140</f>
        <v>1.5698358798383754</v>
      </c>
      <c r="AA198" s="251">
        <f>'国環研90~15'!AA207*AA140</f>
        <v>1.6375450912012148</v>
      </c>
      <c r="AB198" s="251">
        <f>'国環研90~15'!AB207*AB140</f>
        <v>1.1666678876299106</v>
      </c>
      <c r="AC198" s="251">
        <f>'国環研90~15'!AC207*AC140</f>
        <v>1.3227281272817866</v>
      </c>
      <c r="AD198" s="251">
        <f>'国環研90~15'!AD207*AD140</f>
        <v>1.4771120287095822</v>
      </c>
      <c r="AE198" s="251">
        <f>'国環研90~15'!AE207*AE140</f>
        <v>1.4521868689370363</v>
      </c>
      <c r="AF198" s="251">
        <f>'国環研90~15'!AF207*AF140</f>
        <v>0</v>
      </c>
      <c r="AG198" s="979" t="s">
        <v>944</v>
      </c>
      <c r="AH198" s="917"/>
      <c r="AI198" s="917"/>
      <c r="AJ198" s="917"/>
      <c r="AK198" s="917"/>
      <c r="AL198" s="917"/>
      <c r="AM198" s="918"/>
    </row>
    <row r="199" spans="2:39" s="41" customFormat="1" ht="12">
      <c r="B199" s="252" t="s">
        <v>697</v>
      </c>
      <c r="C199" s="253"/>
      <c r="D199" s="253"/>
      <c r="E199" s="450"/>
      <c r="F199" s="284"/>
      <c r="G199" s="254">
        <f t="shared" ref="G199:AF199" si="145">SUM(G200:G202)</f>
        <v>669.1540994570189</v>
      </c>
      <c r="H199" s="254">
        <f t="shared" si="145"/>
        <v>647.14318832278855</v>
      </c>
      <c r="I199" s="254">
        <f t="shared" si="145"/>
        <v>687.404453657109</v>
      </c>
      <c r="J199" s="254">
        <f t="shared" si="145"/>
        <v>631.05111859337273</v>
      </c>
      <c r="K199" s="254">
        <f t="shared" si="145"/>
        <v>689.45166481353135</v>
      </c>
      <c r="L199" s="254">
        <f t="shared" si="145"/>
        <v>708.89297403874139</v>
      </c>
      <c r="M199" s="254">
        <f t="shared" si="145"/>
        <v>691.00913502640151</v>
      </c>
      <c r="N199" s="254">
        <f t="shared" si="145"/>
        <v>730.6793113807455</v>
      </c>
      <c r="O199" s="254">
        <f t="shared" si="145"/>
        <v>729.9017591073482</v>
      </c>
      <c r="P199" s="254">
        <f t="shared" si="145"/>
        <v>725.96049011668231</v>
      </c>
      <c r="Q199" s="254">
        <f t="shared" si="145"/>
        <v>766.42862597042983</v>
      </c>
      <c r="R199" s="254">
        <f t="shared" si="145"/>
        <v>770.53911126931939</v>
      </c>
      <c r="S199" s="254">
        <f t="shared" si="145"/>
        <v>738.43804398733801</v>
      </c>
      <c r="T199" s="254">
        <f t="shared" si="145"/>
        <v>816.71007024897995</v>
      </c>
      <c r="U199" s="254">
        <f t="shared" si="145"/>
        <v>787.48156753534033</v>
      </c>
      <c r="V199" s="254">
        <f t="shared" si="145"/>
        <v>764.15675131455203</v>
      </c>
      <c r="W199" s="254">
        <f t="shared" si="145"/>
        <v>723.4931454100431</v>
      </c>
      <c r="X199" s="254">
        <f t="shared" si="145"/>
        <v>765.74194331831973</v>
      </c>
      <c r="Y199" s="254">
        <f t="shared" si="145"/>
        <v>774.38195354829156</v>
      </c>
      <c r="Z199" s="254">
        <f t="shared" si="145"/>
        <v>645.27860517833869</v>
      </c>
      <c r="AA199" s="254">
        <f t="shared" si="145"/>
        <v>689.19464559967128</v>
      </c>
      <c r="AB199" s="254">
        <f t="shared" si="145"/>
        <v>687.13986122088488</v>
      </c>
      <c r="AC199" s="254">
        <f t="shared" si="145"/>
        <v>736.31885088264517</v>
      </c>
      <c r="AD199" s="254">
        <f t="shared" si="145"/>
        <v>767.25052556606181</v>
      </c>
      <c r="AE199" s="254">
        <f t="shared" si="145"/>
        <v>579.33437657409911</v>
      </c>
      <c r="AF199" s="254">
        <f t="shared" si="145"/>
        <v>0</v>
      </c>
      <c r="AG199" s="980"/>
      <c r="AH199" s="919"/>
      <c r="AI199" s="919"/>
      <c r="AJ199" s="919"/>
      <c r="AK199" s="919"/>
      <c r="AL199" s="919"/>
      <c r="AM199" s="920"/>
    </row>
    <row r="200" spans="2:39" s="41" customFormat="1" ht="12">
      <c r="B200" s="255"/>
      <c r="C200" s="256" t="s">
        <v>758</v>
      </c>
      <c r="D200" s="293"/>
      <c r="E200" s="451"/>
      <c r="F200" s="285"/>
      <c r="G200" s="239">
        <f>'国環研90~15'!G209*G142</f>
        <v>241.41503377183696</v>
      </c>
      <c r="H200" s="239">
        <f>'国環研90~15'!H209*H142</f>
        <v>240.7555354180322</v>
      </c>
      <c r="I200" s="239">
        <f>'国環研90~15'!I209*I142</f>
        <v>256.23892798746857</v>
      </c>
      <c r="J200" s="239">
        <f>'国環研90~15'!J209*J142</f>
        <v>246.69478449741112</v>
      </c>
      <c r="K200" s="239">
        <f>'国環研90~15'!K209*K142</f>
        <v>278.22588800024118</v>
      </c>
      <c r="L200" s="239">
        <f>'国環研90~15'!L209*L142</f>
        <v>285.10042511602097</v>
      </c>
      <c r="M200" s="239">
        <f>'国環研90~15'!M209*M142</f>
        <v>281.19565121643899</v>
      </c>
      <c r="N200" s="239">
        <f>'国環研90~15'!N209*N142</f>
        <v>290.0711030522632</v>
      </c>
      <c r="O200" s="239">
        <f>'国環研90~15'!O209*O142</f>
        <v>297.76591888391556</v>
      </c>
      <c r="P200" s="239">
        <f>'国環研90~15'!P209*P142</f>
        <v>308.77633821325912</v>
      </c>
      <c r="Q200" s="239">
        <f>'国環研90~15'!Q209*Q142</f>
        <v>318.8481726648933</v>
      </c>
      <c r="R200" s="239">
        <f>'国環研90~15'!R209*R142</f>
        <v>296.01818140305585</v>
      </c>
      <c r="S200" s="239">
        <f>'国環研90~15'!S209*S142</f>
        <v>265.68409815279068</v>
      </c>
      <c r="T200" s="239">
        <f>'国環研90~15'!T209*T142</f>
        <v>333.42499433616007</v>
      </c>
      <c r="U200" s="239">
        <f>'国環研90~15'!U209*U142</f>
        <v>315.10014089270982</v>
      </c>
      <c r="V200" s="239">
        <f>'国環研90~15'!V209*V142</f>
        <v>304.64843443106389</v>
      </c>
      <c r="W200" s="239">
        <f>'国環研90~15'!W209*W142</f>
        <v>291.72045122563236</v>
      </c>
      <c r="X200" s="239">
        <f>'国環研90~15'!X209*X142</f>
        <v>313.74727452791609</v>
      </c>
      <c r="Y200" s="239">
        <f>'国環研90~15'!Y209*Y142</f>
        <v>345.76881734022669</v>
      </c>
      <c r="Z200" s="239">
        <f>'国環研90~15'!Z209*Z142</f>
        <v>264.74785154625266</v>
      </c>
      <c r="AA200" s="239">
        <f>'国環研90~15'!AA209*AA142</f>
        <v>301.30481099118845</v>
      </c>
      <c r="AB200" s="239">
        <f>'国環研90~15'!AB209*AB142</f>
        <v>306.27696337104305</v>
      </c>
      <c r="AC200" s="239">
        <f>'国環研90~15'!AC209*AC142</f>
        <v>333.14673044490013</v>
      </c>
      <c r="AD200" s="239">
        <f>'国環研90~15'!AD209*AD142</f>
        <v>382.40730878808557</v>
      </c>
      <c r="AE200" s="239">
        <f>'国環研90~15'!AE209*AE142</f>
        <v>201.49300589669966</v>
      </c>
      <c r="AF200" s="239">
        <f>'国環研90~15'!AF209*AF142</f>
        <v>0</v>
      </c>
      <c r="AG200" s="975" t="s">
        <v>1228</v>
      </c>
      <c r="AH200" s="909"/>
      <c r="AI200" s="909"/>
      <c r="AJ200" s="909"/>
      <c r="AK200" s="909"/>
      <c r="AL200" s="909"/>
      <c r="AM200" s="910"/>
    </row>
    <row r="201" spans="2:39" s="41" customFormat="1" ht="12">
      <c r="B201" s="255"/>
      <c r="C201" s="257" t="s">
        <v>698</v>
      </c>
      <c r="D201" s="294"/>
      <c r="E201" s="452"/>
      <c r="F201" s="286"/>
      <c r="G201" s="239">
        <f>'国環研90~15'!G210*G143</f>
        <v>13.327633049944989</v>
      </c>
      <c r="H201" s="239">
        <f>'国環研90~15'!H210*H143</f>
        <v>12.999692912031721</v>
      </c>
      <c r="I201" s="239">
        <f>'国環研90~15'!I210*I143</f>
        <v>13.230464105359673</v>
      </c>
      <c r="J201" s="239">
        <f>'国環研90~15'!J210*J143</f>
        <v>12.946344123056488</v>
      </c>
      <c r="K201" s="239">
        <f>'国環研90~15'!K210*K143</f>
        <v>13.512335619282867</v>
      </c>
      <c r="L201" s="239">
        <f>'国環研90~15'!L210*L143</f>
        <v>12.699334348343413</v>
      </c>
      <c r="M201" s="239">
        <f>'国環研90~15'!M210*M143</f>
        <v>12.107511384164107</v>
      </c>
      <c r="N201" s="239">
        <f>'国環研90~15'!N210*N143</f>
        <v>12.325920670439114</v>
      </c>
      <c r="O201" s="239">
        <f>'国環研90~15'!O210*O143</f>
        <v>11.484331626163907</v>
      </c>
      <c r="P201" s="239">
        <f>'国環研90~15'!P210*P143</f>
        <v>12.549863586452165</v>
      </c>
      <c r="Q201" s="239">
        <f>'国環研90~15'!Q210*Q143</f>
        <v>12.596425500491026</v>
      </c>
      <c r="R201" s="239">
        <f>'国環研90~15'!R210*R143</f>
        <v>11.376990706485588</v>
      </c>
      <c r="S201" s="239">
        <f>'国環研90~15'!S210*S143</f>
        <v>10.311967319495391</v>
      </c>
      <c r="T201" s="239">
        <f>'国環研90~15'!T210*T143</f>
        <v>9.1724454092436734</v>
      </c>
      <c r="U201" s="239">
        <f>'国環研90~15'!U210*U143</f>
        <v>8.8559815270580877</v>
      </c>
      <c r="V201" s="239">
        <f>'国環研90~15'!V210*V143</f>
        <v>8.8501236867711164</v>
      </c>
      <c r="W201" s="239">
        <f>'国環研90~15'!W210*W143</f>
        <v>9.1664473105208444</v>
      </c>
      <c r="X201" s="239">
        <f>'国環研90~15'!X210*X143</f>
        <v>9.5134852685509674</v>
      </c>
      <c r="Y201" s="239">
        <f>'国環研90~15'!Y210*Y143</f>
        <v>8.8503416276993221</v>
      </c>
      <c r="Z201" s="239">
        <f>'国環研90~15'!Z210*Z143</f>
        <v>9.0163351792836295</v>
      </c>
      <c r="AA201" s="239">
        <f>'国環研90~15'!AA210*AA143</f>
        <v>8.9816884021973316</v>
      </c>
      <c r="AB201" s="239">
        <f>'国環研90~15'!AB210*AB143</f>
        <v>8.6892207158714854</v>
      </c>
      <c r="AC201" s="239">
        <f>'国環研90~15'!AC210*AC143</f>
        <v>9.4647159447207017</v>
      </c>
      <c r="AD201" s="239">
        <f>'国環研90~15'!AD210*AD143</f>
        <v>10.928323257062019</v>
      </c>
      <c r="AE201" s="239">
        <f>'国環研90~15'!AE210*AE143</f>
        <v>11.394172257140736</v>
      </c>
      <c r="AF201" s="239">
        <f>'国環研90~15'!AF210*AF143</f>
        <v>0</v>
      </c>
      <c r="AG201" s="975" t="s">
        <v>944</v>
      </c>
      <c r="AH201" s="909"/>
      <c r="AI201" s="909"/>
      <c r="AJ201" s="909"/>
      <c r="AK201" s="909"/>
      <c r="AL201" s="909"/>
      <c r="AM201" s="910"/>
    </row>
    <row r="202" spans="2:39" s="41" customFormat="1" ht="12.75" thickBot="1">
      <c r="B202" s="258"/>
      <c r="C202" s="259" t="s">
        <v>699</v>
      </c>
      <c r="D202" s="295"/>
      <c r="E202" s="453"/>
      <c r="F202" s="287"/>
      <c r="G202" s="239">
        <f>'国環研90~15'!G211*G144</f>
        <v>414.41143263523691</v>
      </c>
      <c r="H202" s="239">
        <f>'国環研90~15'!H211*H144</f>
        <v>393.38795999272469</v>
      </c>
      <c r="I202" s="239">
        <f>'国環研90~15'!I211*I144</f>
        <v>417.93506156428077</v>
      </c>
      <c r="J202" s="239">
        <f>'国環研90~15'!J211*J144</f>
        <v>371.40998997290512</v>
      </c>
      <c r="K202" s="239">
        <f>'国環研90~15'!K211*K144</f>
        <v>397.71344119400732</v>
      </c>
      <c r="L202" s="239">
        <f>'国環研90~15'!L211*L144</f>
        <v>411.09321457437704</v>
      </c>
      <c r="M202" s="239">
        <f>'国環研90~15'!M211*M144</f>
        <v>397.70597242579845</v>
      </c>
      <c r="N202" s="239">
        <f>'国環研90~15'!N211*N144</f>
        <v>428.28228765804323</v>
      </c>
      <c r="O202" s="239">
        <f>'国環研90~15'!O211*O144</f>
        <v>420.65150859726867</v>
      </c>
      <c r="P202" s="239">
        <f>'国環研90~15'!P211*P144</f>
        <v>404.63428831697104</v>
      </c>
      <c r="Q202" s="239">
        <f>'国環研90~15'!Q211*Q144</f>
        <v>434.98402780504551</v>
      </c>
      <c r="R202" s="239">
        <f>'国環研90~15'!R211*R144</f>
        <v>463.14393915977803</v>
      </c>
      <c r="S202" s="239">
        <f>'国環研90~15'!S211*S144</f>
        <v>462.44197851505186</v>
      </c>
      <c r="T202" s="239">
        <f>'国環研90~15'!T211*T144</f>
        <v>474.11263050357627</v>
      </c>
      <c r="U202" s="239">
        <f>'国環研90~15'!U211*U144</f>
        <v>463.52544511557244</v>
      </c>
      <c r="V202" s="239">
        <f>'国環研90~15'!V211*V144</f>
        <v>450.65819319671704</v>
      </c>
      <c r="W202" s="239">
        <f>'国環研90~15'!W211*W144</f>
        <v>422.60624687388992</v>
      </c>
      <c r="X202" s="239">
        <f>'国環研90~15'!X211*X144</f>
        <v>442.4811835218527</v>
      </c>
      <c r="Y202" s="239">
        <f>'国環研90~15'!Y211*Y144</f>
        <v>419.76279458036555</v>
      </c>
      <c r="Z202" s="239">
        <f>'国環研90~15'!Z211*Z144</f>
        <v>371.51441845280243</v>
      </c>
      <c r="AA202" s="239">
        <f>'国環研90~15'!AA211*AA144</f>
        <v>378.90814620628555</v>
      </c>
      <c r="AB202" s="239">
        <f>'国環研90~15'!AB211*AB144</f>
        <v>372.17367713397033</v>
      </c>
      <c r="AC202" s="239">
        <f>'国環研90~15'!AC211*AC144</f>
        <v>393.7074044930244</v>
      </c>
      <c r="AD202" s="239">
        <f>'国環研90~15'!AD211*AD144</f>
        <v>373.91489352091423</v>
      </c>
      <c r="AE202" s="239">
        <f>'国環研90~15'!AE211*AE144</f>
        <v>366.44719842025876</v>
      </c>
      <c r="AF202" s="239">
        <f>'国環研90~15'!AF211*AF144</f>
        <v>0</v>
      </c>
      <c r="AG202" s="975" t="s">
        <v>944</v>
      </c>
      <c r="AH202" s="909"/>
      <c r="AI202" s="909"/>
      <c r="AJ202" s="909"/>
      <c r="AK202" s="909"/>
      <c r="AL202" s="909"/>
      <c r="AM202" s="910"/>
    </row>
    <row r="203" spans="2:39" s="41" customFormat="1" ht="13.5">
      <c r="B203" s="260" t="s">
        <v>862</v>
      </c>
      <c r="C203" s="261"/>
      <c r="D203" s="296"/>
      <c r="E203" s="454"/>
      <c r="F203" s="405"/>
      <c r="G203" s="262">
        <f t="shared" ref="G203:AF203" si="146">SUM(G204,G207:G208)</f>
        <v>129.67378467936771</v>
      </c>
      <c r="H203" s="262">
        <f t="shared" si="146"/>
        <v>125.09285441529858</v>
      </c>
      <c r="I203" s="262">
        <f t="shared" si="146"/>
        <v>119.69442756641625</v>
      </c>
      <c r="J203" s="262">
        <f t="shared" si="146"/>
        <v>115.63979404233538</v>
      </c>
      <c r="K203" s="262">
        <f t="shared" si="146"/>
        <v>111.43924763479649</v>
      </c>
      <c r="L203" s="262">
        <f t="shared" si="146"/>
        <v>113.38367367583629</v>
      </c>
      <c r="M203" s="262">
        <f t="shared" si="146"/>
        <v>115.39722812570686</v>
      </c>
      <c r="N203" s="262">
        <f t="shared" si="146"/>
        <v>113.9901418205359</v>
      </c>
      <c r="O203" s="262">
        <f t="shared" si="146"/>
        <v>107.03316106564633</v>
      </c>
      <c r="P203" s="262">
        <f t="shared" si="146"/>
        <v>107.2105457378633</v>
      </c>
      <c r="Q203" s="262">
        <f t="shared" si="146"/>
        <v>111.06148473703547</v>
      </c>
      <c r="R203" s="262">
        <f t="shared" si="146"/>
        <v>97.81085865126866</v>
      </c>
      <c r="S203" s="262">
        <f t="shared" si="146"/>
        <v>93.289924917569124</v>
      </c>
      <c r="T203" s="262">
        <f t="shared" si="146"/>
        <v>89.283898484782185</v>
      </c>
      <c r="U203" s="262">
        <f t="shared" si="146"/>
        <v>87.144172914137897</v>
      </c>
      <c r="V203" s="262">
        <f t="shared" si="146"/>
        <v>85.323407286533836</v>
      </c>
      <c r="W203" s="262">
        <f t="shared" si="146"/>
        <v>82.138229068731036</v>
      </c>
      <c r="X203" s="262">
        <f t="shared" si="146"/>
        <v>81.292920745417874</v>
      </c>
      <c r="Y203" s="262">
        <f t="shared" si="146"/>
        <v>72.781117167332809</v>
      </c>
      <c r="Z203" s="262">
        <f t="shared" si="146"/>
        <v>68.980139994253875</v>
      </c>
      <c r="AA203" s="262">
        <f t="shared" si="146"/>
        <v>66.376814728844323</v>
      </c>
      <c r="AB203" s="262">
        <f t="shared" si="146"/>
        <v>63.448906184563114</v>
      </c>
      <c r="AC203" s="262">
        <f t="shared" si="146"/>
        <v>68.92812079178907</v>
      </c>
      <c r="AD203" s="262">
        <f t="shared" si="146"/>
        <v>70.23342777455133</v>
      </c>
      <c r="AE203" s="262">
        <f t="shared" si="146"/>
        <v>138.88289067797081</v>
      </c>
      <c r="AF203" s="262">
        <f t="shared" si="146"/>
        <v>0</v>
      </c>
      <c r="AG203" s="981"/>
      <c r="AH203" s="921"/>
      <c r="AI203" s="921"/>
      <c r="AJ203" s="921"/>
      <c r="AK203" s="921"/>
      <c r="AL203" s="921"/>
      <c r="AM203" s="922"/>
    </row>
    <row r="204" spans="2:39" s="41" customFormat="1" ht="12">
      <c r="B204" s="263"/>
      <c r="C204" s="264" t="s">
        <v>700</v>
      </c>
      <c r="D204" s="265"/>
      <c r="E204" s="456"/>
      <c r="F204" s="266"/>
      <c r="G204" s="267">
        <f t="shared" ref="G204:AF204" si="147">SUM(G205:G206)</f>
        <v>17.396541944493496</v>
      </c>
      <c r="H204" s="267">
        <f t="shared" si="147"/>
        <v>15.71213884496278</v>
      </c>
      <c r="I204" s="267">
        <f t="shared" si="147"/>
        <v>14.154925627376263</v>
      </c>
      <c r="J204" s="267">
        <f t="shared" si="147"/>
        <v>15.079854968209544</v>
      </c>
      <c r="K204" s="267">
        <f t="shared" si="147"/>
        <v>9.8958790344227907</v>
      </c>
      <c r="L204" s="267">
        <f t="shared" si="147"/>
        <v>10.383866716637192</v>
      </c>
      <c r="M204" s="267">
        <f t="shared" si="147"/>
        <v>10.134348591511241</v>
      </c>
      <c r="N204" s="267">
        <f t="shared" si="147"/>
        <v>10.807603304106596</v>
      </c>
      <c r="O204" s="267">
        <f t="shared" si="147"/>
        <v>11.009054259314102</v>
      </c>
      <c r="P204" s="267">
        <f t="shared" si="147"/>
        <v>10.845800685208509</v>
      </c>
      <c r="Q204" s="267">
        <f t="shared" si="147"/>
        <v>12.986756549089408</v>
      </c>
      <c r="R204" s="267">
        <f t="shared" si="147"/>
        <v>10.819650174734795</v>
      </c>
      <c r="S204" s="267">
        <f t="shared" si="147"/>
        <v>11.992528671537919</v>
      </c>
      <c r="T204" s="267">
        <f t="shared" si="147"/>
        <v>12.64257352070015</v>
      </c>
      <c r="U204" s="267">
        <f t="shared" si="147"/>
        <v>11.820322262735544</v>
      </c>
      <c r="V204" s="267">
        <f t="shared" si="147"/>
        <v>12.078308754798293</v>
      </c>
      <c r="W204" s="267">
        <f t="shared" si="147"/>
        <v>11.279421209839157</v>
      </c>
      <c r="X204" s="267">
        <f t="shared" si="147"/>
        <v>14.748095419819357</v>
      </c>
      <c r="Y204" s="267">
        <f t="shared" si="147"/>
        <v>13.005620538966232</v>
      </c>
      <c r="Z204" s="267">
        <f t="shared" si="147"/>
        <v>11.562994021467127</v>
      </c>
      <c r="AA204" s="267">
        <f t="shared" si="147"/>
        <v>11.967213410329258</v>
      </c>
      <c r="AB204" s="267">
        <f t="shared" si="147"/>
        <v>11.468849427410944</v>
      </c>
      <c r="AC204" s="267">
        <f t="shared" si="147"/>
        <v>14.625562550693861</v>
      </c>
      <c r="AD204" s="267">
        <f t="shared" si="147"/>
        <v>16.519547480290822</v>
      </c>
      <c r="AE204" s="267">
        <f t="shared" si="147"/>
        <v>76.435013367538289</v>
      </c>
      <c r="AF204" s="267">
        <f t="shared" si="147"/>
        <v>0</v>
      </c>
      <c r="AG204" s="982"/>
      <c r="AH204" s="923"/>
      <c r="AI204" s="923"/>
      <c r="AJ204" s="923"/>
      <c r="AK204" s="923"/>
      <c r="AL204" s="923"/>
      <c r="AM204" s="924"/>
    </row>
    <row r="205" spans="2:39" s="41" customFormat="1" ht="12">
      <c r="B205" s="263"/>
      <c r="C205" s="224"/>
      <c r="D205" s="268" t="s">
        <v>701</v>
      </c>
      <c r="E205" s="457"/>
      <c r="F205" s="288"/>
      <c r="G205" s="239">
        <f>'国環研90~15'!G214*G147</f>
        <v>15.721015169580504</v>
      </c>
      <c r="H205" s="239">
        <f>'国環研90~15'!H214*H147</f>
        <v>15.124080093188017</v>
      </c>
      <c r="I205" s="239">
        <f>'国環研90~15'!I214*I147</f>
        <v>13.699285659056835</v>
      </c>
      <c r="J205" s="239">
        <f>'国環研90~15'!J214*J147</f>
        <v>13.871827513085718</v>
      </c>
      <c r="K205" s="239">
        <f>'国環研90~15'!K214*K147</f>
        <v>8.4575789964854184</v>
      </c>
      <c r="L205" s="239">
        <f>'国環研90~15'!L214*L147</f>
        <v>8.7763191340139297</v>
      </c>
      <c r="M205" s="239">
        <f>'国環研90~15'!M214*M147</f>
        <v>8.4854913836194381</v>
      </c>
      <c r="N205" s="239">
        <f>'国環研90~15'!N214*N147</f>
        <v>8.8337325819105423</v>
      </c>
      <c r="O205" s="239">
        <f>'国環研90~15'!O214*O147</f>
        <v>8.7622136082719031</v>
      </c>
      <c r="P205" s="239">
        <f>'国環研90~15'!P214*P147</f>
        <v>8.5984846245377806</v>
      </c>
      <c r="Q205" s="239">
        <f>'国環研90~15'!Q214*Q147</f>
        <v>9.76952997330595</v>
      </c>
      <c r="R205" s="239">
        <f>'国環研90~15'!R214*R147</f>
        <v>7.2785537851130249</v>
      </c>
      <c r="S205" s="239">
        <f>'国環研90~15'!S214*S147</f>
        <v>7.9310526039621063</v>
      </c>
      <c r="T205" s="239">
        <f>'国環研90~15'!T214*T147</f>
        <v>7.2412593515120944</v>
      </c>
      <c r="U205" s="239">
        <f>'国環研90~15'!U214*U147</f>
        <v>6.9442988516739605</v>
      </c>
      <c r="V205" s="239">
        <f>'国環研90~15'!V214*V147</f>
        <v>6.8044790835739093</v>
      </c>
      <c r="W205" s="239">
        <f>'国環研90~15'!W214*W147</f>
        <v>6.775625019436359</v>
      </c>
      <c r="X205" s="239">
        <f>'国環研90~15'!X214*X147</f>
        <v>9.5847614066996449</v>
      </c>
      <c r="Y205" s="239">
        <f>'国環研90~15'!Y214*Y147</f>
        <v>9.037542633517381</v>
      </c>
      <c r="Z205" s="239">
        <f>'国環研90~15'!Z214*Z147</f>
        <v>8.0076120233719834</v>
      </c>
      <c r="AA205" s="239">
        <f>'国環研90~15'!AA214*AA147</f>
        <v>7.2135936050859035</v>
      </c>
      <c r="AB205" s="239">
        <f>'国環研90~15'!AB214*AB147</f>
        <v>6.8255754811659983</v>
      </c>
      <c r="AC205" s="239">
        <f>'国環研90~15'!AC214*AC147</f>
        <v>10.402722371710299</v>
      </c>
      <c r="AD205" s="239">
        <f>'国環研90~15'!AD214*AD147</f>
        <v>10.852825466006996</v>
      </c>
      <c r="AE205" s="239">
        <f>'国環研90~15'!AE214*AE147</f>
        <v>50.601731176973935</v>
      </c>
      <c r="AF205" s="239">
        <f>'国環研90~15'!AF214*AF147</f>
        <v>0</v>
      </c>
      <c r="AG205" s="975" t="s">
        <v>1228</v>
      </c>
      <c r="AH205" s="909"/>
      <c r="AI205" s="909"/>
      <c r="AJ205" s="909"/>
      <c r="AK205" s="909"/>
      <c r="AL205" s="909"/>
      <c r="AM205" s="910"/>
    </row>
    <row r="206" spans="2:39" s="41" customFormat="1" ht="12">
      <c r="B206" s="263"/>
      <c r="C206" s="269"/>
      <c r="D206" s="297" t="s">
        <v>702</v>
      </c>
      <c r="E206" s="458"/>
      <c r="F206" s="289"/>
      <c r="G206" s="270">
        <f>'国環研90~15'!G215*G148</f>
        <v>1.6755267749129932</v>
      </c>
      <c r="H206" s="270">
        <f>'国環研90~15'!H215*H148</f>
        <v>0.58805875177476274</v>
      </c>
      <c r="I206" s="270">
        <f>'国環研90~15'!I215*I148</f>
        <v>0.45563996831942799</v>
      </c>
      <c r="J206" s="270">
        <f>'国環研90~15'!J215*J148</f>
        <v>1.2080274551238268</v>
      </c>
      <c r="K206" s="270">
        <f>'国環研90~15'!K215*K148</f>
        <v>1.4383000379373725</v>
      </c>
      <c r="L206" s="270">
        <f>'国環研90~15'!L215*L148</f>
        <v>1.6075475826232624</v>
      </c>
      <c r="M206" s="270">
        <f>'国環研90~15'!M215*M148</f>
        <v>1.6488572078918029</v>
      </c>
      <c r="N206" s="270">
        <f>'国環研90~15'!N215*N148</f>
        <v>1.9738707221960536</v>
      </c>
      <c r="O206" s="270">
        <f>'国環研90~15'!O215*O148</f>
        <v>2.2468406510421977</v>
      </c>
      <c r="P206" s="270">
        <f>'国環研90~15'!P215*P148</f>
        <v>2.2473160606707276</v>
      </c>
      <c r="Q206" s="270">
        <f>'国環研90~15'!Q215*Q148</f>
        <v>3.2172265757834584</v>
      </c>
      <c r="R206" s="270">
        <f>'国環研90~15'!R215*R148</f>
        <v>3.54109638962177</v>
      </c>
      <c r="S206" s="270">
        <f>'国環研90~15'!S215*S148</f>
        <v>4.0614760675758124</v>
      </c>
      <c r="T206" s="270">
        <f>'国環研90~15'!T215*T148</f>
        <v>5.4013141691880548</v>
      </c>
      <c r="U206" s="270">
        <f>'国環研90~15'!U215*U148</f>
        <v>4.876023411061583</v>
      </c>
      <c r="V206" s="270">
        <f>'国環研90~15'!V215*V148</f>
        <v>5.2738296712243846</v>
      </c>
      <c r="W206" s="270">
        <f>'国環研90~15'!W215*W148</f>
        <v>4.5037961904027988</v>
      </c>
      <c r="X206" s="270">
        <f>'国環研90~15'!X215*X148</f>
        <v>5.1633340131197132</v>
      </c>
      <c r="Y206" s="270">
        <f>'国環研90~15'!Y215*Y148</f>
        <v>3.9680779054488515</v>
      </c>
      <c r="Z206" s="270">
        <f>'国環研90~15'!Z215*Z148</f>
        <v>3.5553819980951435</v>
      </c>
      <c r="AA206" s="270">
        <f>'国環研90~15'!AA215*AA148</f>
        <v>4.7536198052433534</v>
      </c>
      <c r="AB206" s="270">
        <f>'国環研90~15'!AB215*AB148</f>
        <v>4.6432739462449462</v>
      </c>
      <c r="AC206" s="270">
        <f>'国環研90~15'!AC215*AC148</f>
        <v>4.2228401789835619</v>
      </c>
      <c r="AD206" s="270">
        <f>'国環研90~15'!AD215*AD148</f>
        <v>5.6667220142838257</v>
      </c>
      <c r="AE206" s="270">
        <f>'国環研90~15'!AE215*AE148</f>
        <v>25.833282190564361</v>
      </c>
      <c r="AF206" s="270">
        <f>'国環研90~15'!AF215*AF148</f>
        <v>0</v>
      </c>
      <c r="AG206" s="983" t="s">
        <v>944</v>
      </c>
      <c r="AH206" s="925"/>
      <c r="AI206" s="925"/>
      <c r="AJ206" s="925"/>
      <c r="AK206" s="925"/>
      <c r="AL206" s="925"/>
      <c r="AM206" s="926"/>
    </row>
    <row r="207" spans="2:39" s="41" customFormat="1" ht="12">
      <c r="B207" s="263"/>
      <c r="C207" s="271" t="s">
        <v>859</v>
      </c>
      <c r="D207" s="272"/>
      <c r="E207" s="459"/>
      <c r="F207" s="285"/>
      <c r="G207" s="274">
        <f>'国環研90~15'!G216*G149</f>
        <v>11.754170596819291</v>
      </c>
      <c r="H207" s="274">
        <f>'国環研90~15'!H216*H149</f>
        <v>12.735293787703389</v>
      </c>
      <c r="I207" s="274">
        <f>'国環研90~15'!I216*I149</f>
        <v>13.332674834322454</v>
      </c>
      <c r="J207" s="274">
        <f>'国環研90~15'!J216*J149</f>
        <v>12.512377192690803</v>
      </c>
      <c r="K207" s="274">
        <f>'国環研90~15'!K216*K149</f>
        <v>12.851173289151511</v>
      </c>
      <c r="L207" s="274">
        <f>'国環研90~15'!L216*L149</f>
        <v>17.274645572069605</v>
      </c>
      <c r="M207" s="274">
        <f>'国環研90~15'!M216*M149</f>
        <v>19.69164934459172</v>
      </c>
      <c r="N207" s="274">
        <f>'国環研90~15'!N216*N149</f>
        <v>21.056010431133764</v>
      </c>
      <c r="O207" s="274">
        <f>'国環研90~15'!O216*O149</f>
        <v>20.571486392603504</v>
      </c>
      <c r="P207" s="274">
        <f>'国環研90~15'!P216*P149</f>
        <v>19.680669459997066</v>
      </c>
      <c r="Q207" s="274">
        <f>'国環研90~15'!Q216*Q149</f>
        <v>20.140162923502263</v>
      </c>
      <c r="R207" s="274">
        <f>'国環研90~15'!R216*R149</f>
        <v>21.369104211868162</v>
      </c>
      <c r="S207" s="274">
        <f>'国環研90~15'!S216*S149</f>
        <v>20.430810904826817</v>
      </c>
      <c r="T207" s="274">
        <f>'国環研90~15'!T216*T149</f>
        <v>18.476276298064963</v>
      </c>
      <c r="U207" s="274">
        <f>'国環研90~15'!U216*U149</f>
        <v>19.439368305733463</v>
      </c>
      <c r="V207" s="274">
        <f>'国環研90~15'!V216*V149</f>
        <v>19.24961342394743</v>
      </c>
      <c r="W207" s="274">
        <f>'国環研90~15'!W216*W149</f>
        <v>17.767419878428694</v>
      </c>
      <c r="X207" s="274">
        <f>'国環研90~15'!X216*X149</f>
        <v>17.550555950455422</v>
      </c>
      <c r="Y207" s="274">
        <f>'国環研90~15'!Y216*Y149</f>
        <v>16.138135191505942</v>
      </c>
      <c r="Z207" s="274">
        <f>'国環研90~15'!Z216*Z149</f>
        <v>15.111955149404492</v>
      </c>
      <c r="AA207" s="274">
        <f>'国環研90~15'!AA216*AA149</f>
        <v>14.472151469113125</v>
      </c>
      <c r="AB207" s="274">
        <f>'国環研90~15'!AB216*AB149</f>
        <v>14.489999432093196</v>
      </c>
      <c r="AC207" s="274">
        <f>'国環研90~15'!AC216*AC149</f>
        <v>15.212424162146535</v>
      </c>
      <c r="AD207" s="274">
        <f>'国環研90~15'!AD216*AD149</f>
        <v>14.26818769322905</v>
      </c>
      <c r="AE207" s="274">
        <f>'国環研90~15'!AE216*AE149</f>
        <v>23.469189439776354</v>
      </c>
      <c r="AF207" s="274">
        <f>'国環研90~15'!AF216*AF149</f>
        <v>0</v>
      </c>
      <c r="AG207" s="984" t="s">
        <v>944</v>
      </c>
      <c r="AH207" s="927"/>
      <c r="AI207" s="927"/>
      <c r="AJ207" s="927"/>
      <c r="AK207" s="927"/>
      <c r="AL207" s="927"/>
      <c r="AM207" s="928"/>
    </row>
    <row r="208" spans="2:39" s="41" customFormat="1" ht="12.75" customHeight="1" thickBot="1">
      <c r="B208" s="275"/>
      <c r="C208" s="1429" t="s">
        <v>869</v>
      </c>
      <c r="D208" s="1430"/>
      <c r="E208" s="1430"/>
      <c r="F208" s="406"/>
      <c r="G208" s="276">
        <f>'国環研90~15'!G217*G150</f>
        <v>100.52307213805491</v>
      </c>
      <c r="H208" s="276">
        <f>'国環研90~15'!H217*H150</f>
        <v>96.645421782632411</v>
      </c>
      <c r="I208" s="276">
        <f>'国環研90~15'!I217*I150</f>
        <v>92.206827104717533</v>
      </c>
      <c r="J208" s="276">
        <f>'国環研90~15'!J217*J150</f>
        <v>88.047561881435044</v>
      </c>
      <c r="K208" s="276">
        <f>'国環研90~15'!K217*K150</f>
        <v>88.692195311222179</v>
      </c>
      <c r="L208" s="276">
        <f>'国環研90~15'!L217*L150</f>
        <v>85.725161387129489</v>
      </c>
      <c r="M208" s="276">
        <f>'国環研90~15'!M217*M150</f>
        <v>85.571230189603895</v>
      </c>
      <c r="N208" s="276">
        <f>'国環研90~15'!N217*N150</f>
        <v>82.126528085295533</v>
      </c>
      <c r="O208" s="276">
        <f>'国環研90~15'!O217*O150</f>
        <v>75.452620413728724</v>
      </c>
      <c r="P208" s="276">
        <f>'国環研90~15'!P217*P150</f>
        <v>76.68407559265772</v>
      </c>
      <c r="Q208" s="276">
        <f>'国環研90~15'!Q217*Q150</f>
        <v>77.934565264443805</v>
      </c>
      <c r="R208" s="276">
        <f>'国環研90~15'!R217*R150</f>
        <v>65.622104264665694</v>
      </c>
      <c r="S208" s="276">
        <f>'国環研90~15'!S217*S150</f>
        <v>60.866585341204384</v>
      </c>
      <c r="T208" s="276">
        <f>'国環研90~15'!T217*T150</f>
        <v>58.165048666017078</v>
      </c>
      <c r="U208" s="276">
        <f>'国環研90~15'!U217*U150</f>
        <v>55.884482345668886</v>
      </c>
      <c r="V208" s="276">
        <f>'国環研90~15'!V217*V150</f>
        <v>53.99548510778812</v>
      </c>
      <c r="W208" s="276">
        <f>'国環研90~15'!W217*W150</f>
        <v>53.091387980463189</v>
      </c>
      <c r="X208" s="276">
        <f>'国環研90~15'!X217*X150</f>
        <v>48.994269375143091</v>
      </c>
      <c r="Y208" s="276">
        <f>'国環研90~15'!Y217*Y150</f>
        <v>43.637361436860637</v>
      </c>
      <c r="Z208" s="276">
        <f>'国環研90~15'!Z217*Z150</f>
        <v>42.305190823382254</v>
      </c>
      <c r="AA208" s="276">
        <f>'国環研90~15'!AA217*AA150</f>
        <v>39.937449849401943</v>
      </c>
      <c r="AB208" s="276">
        <f>'国環研90~15'!AB217*AB150</f>
        <v>37.49005732505897</v>
      </c>
      <c r="AC208" s="276">
        <f>'国環研90~15'!AC217*AC150</f>
        <v>39.09013407894868</v>
      </c>
      <c r="AD208" s="276">
        <f>'国環研90~15'!AD217*AD150</f>
        <v>39.445692601031467</v>
      </c>
      <c r="AE208" s="276">
        <f>'国環研90~15'!AE217*AE150</f>
        <v>38.978687870656145</v>
      </c>
      <c r="AF208" s="276">
        <f>'国環研90~15'!AF217*AF150</f>
        <v>0</v>
      </c>
      <c r="AG208" s="985" t="s">
        <v>944</v>
      </c>
      <c r="AH208" s="929"/>
      <c r="AI208" s="929"/>
      <c r="AJ208" s="929"/>
      <c r="AK208" s="929"/>
      <c r="AL208" s="929"/>
      <c r="AM208" s="930"/>
    </row>
    <row r="209" spans="1:39" ht="9.9499999999999993" customHeight="1" thickTop="1">
      <c r="AG209" s="986"/>
      <c r="AH209" s="184"/>
      <c r="AI209" s="184"/>
      <c r="AJ209" s="184"/>
      <c r="AK209" s="184"/>
      <c r="AL209" s="184"/>
      <c r="AM209" s="184"/>
    </row>
    <row r="210" spans="1:39" ht="9.9499999999999993" customHeight="1">
      <c r="AG210" s="986"/>
      <c r="AH210" s="184"/>
      <c r="AI210" s="184"/>
      <c r="AJ210" s="184"/>
      <c r="AK210" s="184"/>
      <c r="AL210" s="184"/>
      <c r="AM210" s="184"/>
    </row>
    <row r="211" spans="1:39" ht="15.75" customHeight="1">
      <c r="B211" s="489" t="s">
        <v>1188</v>
      </c>
      <c r="U211" s="777"/>
      <c r="AE211" s="1183" t="s">
        <v>1227</v>
      </c>
      <c r="AH211" s="1183" t="s">
        <v>1214</v>
      </c>
      <c r="AI211" s="488"/>
      <c r="AJ211" s="488"/>
      <c r="AK211" s="36"/>
    </row>
    <row r="212" spans="1:39" s="810" customFormat="1" ht="9.9499999999999993" customHeight="1">
      <c r="A212" s="36"/>
      <c r="B212" s="1020" t="s">
        <v>949</v>
      </c>
      <c r="C212" s="1059" t="s">
        <v>1065</v>
      </c>
      <c r="D212" s="1047"/>
      <c r="E212" s="1047"/>
      <c r="F212" s="1047"/>
      <c r="G212" s="1021">
        <v>33147</v>
      </c>
      <c r="H212" s="1022">
        <v>33512</v>
      </c>
      <c r="I212" s="1021">
        <v>33878</v>
      </c>
      <c r="J212" s="1021">
        <v>34243</v>
      </c>
      <c r="K212" s="1021">
        <v>34608</v>
      </c>
      <c r="L212" s="1021">
        <v>34973</v>
      </c>
      <c r="M212" s="1021">
        <v>35339</v>
      </c>
      <c r="N212" s="1021">
        <v>35704</v>
      </c>
      <c r="O212" s="1021">
        <v>36069</v>
      </c>
      <c r="P212" s="1021">
        <v>36434</v>
      </c>
      <c r="Q212" s="1021">
        <v>36800</v>
      </c>
      <c r="R212" s="1021">
        <v>37165</v>
      </c>
      <c r="S212" s="1021">
        <v>37530</v>
      </c>
      <c r="T212" s="1021">
        <v>37895</v>
      </c>
      <c r="U212" s="1021">
        <v>38261</v>
      </c>
      <c r="V212" s="1021">
        <v>38626</v>
      </c>
      <c r="W212" s="1021">
        <v>38991</v>
      </c>
      <c r="X212" s="1021">
        <v>39356</v>
      </c>
      <c r="Y212" s="1021">
        <v>39722</v>
      </c>
      <c r="Z212" s="1021">
        <v>40087</v>
      </c>
      <c r="AA212" s="1021">
        <v>40452</v>
      </c>
      <c r="AB212" s="1021">
        <v>40817</v>
      </c>
      <c r="AC212" s="1021">
        <v>41183</v>
      </c>
      <c r="AD212" s="1021">
        <v>41548</v>
      </c>
      <c r="AE212" s="1021">
        <v>41913</v>
      </c>
      <c r="AF212" s="1023">
        <v>42278</v>
      </c>
      <c r="AG212" s="1024" t="s">
        <v>949</v>
      </c>
      <c r="AH212" s="1025" t="s">
        <v>1065</v>
      </c>
      <c r="AI212" s="1025"/>
      <c r="AJ212" s="1026"/>
      <c r="AK212" s="1026"/>
      <c r="AL212" s="1026"/>
      <c r="AM212" s="1022"/>
    </row>
    <row r="213" spans="1:39" s="810" customFormat="1" ht="9.9499999999999993" customHeight="1">
      <c r="A213" s="36"/>
      <c r="B213" s="1027" t="s">
        <v>949</v>
      </c>
      <c r="C213" s="1032" t="s">
        <v>951</v>
      </c>
      <c r="D213" s="1060"/>
      <c r="E213" s="1048"/>
      <c r="F213" s="1048"/>
      <c r="G213" s="1028" t="s">
        <v>952</v>
      </c>
      <c r="H213" s="1029" t="s">
        <v>953</v>
      </c>
      <c r="I213" s="1030" t="s">
        <v>1059</v>
      </c>
      <c r="J213" s="1030" t="s">
        <v>954</v>
      </c>
      <c r="K213" s="1030" t="s">
        <v>955</v>
      </c>
      <c r="L213" s="1030" t="s">
        <v>956</v>
      </c>
      <c r="M213" s="1030" t="s">
        <v>1060</v>
      </c>
      <c r="N213" s="1030" t="s">
        <v>957</v>
      </c>
      <c r="O213" s="1030" t="s">
        <v>958</v>
      </c>
      <c r="P213" s="1030" t="s">
        <v>959</v>
      </c>
      <c r="Q213" s="1030" t="s">
        <v>1061</v>
      </c>
      <c r="R213" s="1030" t="s">
        <v>960</v>
      </c>
      <c r="S213" s="1030" t="s">
        <v>961</v>
      </c>
      <c r="T213" s="1030" t="s">
        <v>962</v>
      </c>
      <c r="U213" s="1030" t="s">
        <v>1062</v>
      </c>
      <c r="V213" s="1031" t="s">
        <v>963</v>
      </c>
      <c r="W213" s="1031" t="s">
        <v>964</v>
      </c>
      <c r="X213" s="1031" t="s">
        <v>965</v>
      </c>
      <c r="Y213" s="1030" t="s">
        <v>1063</v>
      </c>
      <c r="Z213" s="1030" t="s">
        <v>966</v>
      </c>
      <c r="AA213" s="1030" t="s">
        <v>967</v>
      </c>
      <c r="AB213" s="1030" t="s">
        <v>968</v>
      </c>
      <c r="AC213" s="1030" t="s">
        <v>1064</v>
      </c>
      <c r="AD213" s="1030" t="s">
        <v>969</v>
      </c>
      <c r="AE213" s="1030" t="s">
        <v>970</v>
      </c>
      <c r="AF213" s="1027" t="s">
        <v>971</v>
      </c>
      <c r="AG213" s="1032" t="s">
        <v>949</v>
      </c>
      <c r="AH213" s="1033" t="s">
        <v>951</v>
      </c>
      <c r="AI213" s="1033"/>
      <c r="AJ213" s="1034"/>
      <c r="AK213" s="1034"/>
      <c r="AL213" s="1034"/>
      <c r="AM213" s="1029"/>
    </row>
    <row r="214" spans="1:39" s="810" customFormat="1" ht="9.9499999999999993" customHeight="1">
      <c r="A214" s="36"/>
      <c r="B214" s="1035"/>
      <c r="C214" s="1019"/>
      <c r="D214" s="1061"/>
      <c r="E214" s="1049"/>
      <c r="F214" s="1049"/>
      <c r="G214" s="1036"/>
      <c r="H214" s="1037"/>
      <c r="I214" s="1038"/>
      <c r="J214" s="1038"/>
      <c r="K214" s="1038"/>
      <c r="L214" s="1038"/>
      <c r="M214" s="1038"/>
      <c r="N214" s="1038"/>
      <c r="O214" s="1038"/>
      <c r="P214" s="1038"/>
      <c r="Q214" s="1038"/>
      <c r="R214" s="1038"/>
      <c r="S214" s="1038"/>
      <c r="T214" s="1038"/>
      <c r="U214" s="1038"/>
      <c r="V214" s="1039"/>
      <c r="W214" s="1039"/>
      <c r="X214" s="1039"/>
      <c r="Y214" s="1038"/>
      <c r="Z214" s="1038"/>
      <c r="AA214" s="1038"/>
      <c r="AB214" s="1038"/>
      <c r="AC214" s="1038"/>
      <c r="AD214" s="1038"/>
      <c r="AE214" s="1038"/>
      <c r="AF214" s="1035"/>
      <c r="AG214" s="1019"/>
      <c r="AH214" s="1040"/>
      <c r="AI214" s="1040"/>
      <c r="AJ214" s="1041"/>
      <c r="AK214" s="1041"/>
      <c r="AL214" s="1041"/>
      <c r="AM214" s="1037"/>
    </row>
    <row r="215" spans="1:39" s="810" customFormat="1" ht="9.9499999999999993" customHeight="1">
      <c r="A215" s="36"/>
      <c r="B215" s="1076" t="s">
        <v>950</v>
      </c>
      <c r="C215" s="1062" t="s">
        <v>1050</v>
      </c>
      <c r="D215" s="1063"/>
      <c r="E215" s="1063"/>
      <c r="F215" s="1050"/>
      <c r="G215" s="811">
        <v>2.1560900129999974</v>
      </c>
      <c r="H215" s="811">
        <v>1.6834265069999992</v>
      </c>
      <c r="I215" s="811">
        <v>2.1560900129999974</v>
      </c>
      <c r="J215" s="811">
        <v>2.092695528000005</v>
      </c>
      <c r="K215" s="811">
        <v>2.4859343460000054</v>
      </c>
      <c r="L215" s="811">
        <v>2.2657426050000011</v>
      </c>
      <c r="M215" s="811">
        <v>2.4147074070000007</v>
      </c>
      <c r="N215" s="811">
        <v>2.7116778360000056</v>
      </c>
      <c r="O215" s="811">
        <v>2.7785748900000078</v>
      </c>
      <c r="P215" s="811">
        <v>2.6626412820000094</v>
      </c>
      <c r="Q215" s="811">
        <v>2.7342132300000008</v>
      </c>
      <c r="R215" s="811">
        <v>4.2943556879999951</v>
      </c>
      <c r="S215" s="811">
        <v>4.0093531170000087</v>
      </c>
      <c r="T215" s="811">
        <v>4.4142377160000033</v>
      </c>
      <c r="U215" s="812">
        <v>4.6623380592232895</v>
      </c>
      <c r="V215" s="811">
        <v>4.3389872912790626</v>
      </c>
      <c r="W215" s="812">
        <v>5.8108788559321738</v>
      </c>
      <c r="X215" s="812">
        <v>6.1802000000000001</v>
      </c>
      <c r="Y215" s="812">
        <v>7.363404255319149</v>
      </c>
      <c r="Z215" s="812">
        <v>6.7059574468085099</v>
      </c>
      <c r="AA215" s="812">
        <v>6.5744680851063837</v>
      </c>
      <c r="AB215" s="812">
        <v>1.3148936170212766</v>
      </c>
      <c r="AC215" s="811">
        <v>0</v>
      </c>
      <c r="AD215" s="811">
        <v>0</v>
      </c>
      <c r="AE215" s="811">
        <v>0</v>
      </c>
      <c r="AF215" s="828"/>
      <c r="AG215" s="1000" t="s">
        <v>950</v>
      </c>
      <c r="AH215" s="1001" t="s">
        <v>1072</v>
      </c>
      <c r="AI215" s="1001"/>
      <c r="AJ215" s="931"/>
      <c r="AK215" s="931"/>
      <c r="AL215" s="931"/>
      <c r="AM215" s="989"/>
    </row>
    <row r="216" spans="1:39" s="810" customFormat="1" ht="9.9499999999999993" customHeight="1">
      <c r="A216" s="36"/>
      <c r="B216" s="1076" t="s">
        <v>950</v>
      </c>
      <c r="C216" s="1062" t="s">
        <v>1051</v>
      </c>
      <c r="D216" s="1063"/>
      <c r="E216" s="1063"/>
      <c r="F216" s="1050"/>
      <c r="G216" s="811">
        <v>0</v>
      </c>
      <c r="H216" s="811">
        <v>0</v>
      </c>
      <c r="I216" s="811">
        <v>0</v>
      </c>
      <c r="J216" s="811">
        <v>0</v>
      </c>
      <c r="K216" s="811">
        <v>0</v>
      </c>
      <c r="L216" s="811">
        <v>0</v>
      </c>
      <c r="M216" s="811">
        <v>0</v>
      </c>
      <c r="N216" s="811">
        <v>0</v>
      </c>
      <c r="O216" s="811">
        <v>0</v>
      </c>
      <c r="P216" s="811">
        <v>0</v>
      </c>
      <c r="Q216" s="811">
        <v>0</v>
      </c>
      <c r="R216" s="811">
        <v>0</v>
      </c>
      <c r="S216" s="811">
        <v>0</v>
      </c>
      <c r="T216" s="811">
        <v>0</v>
      </c>
      <c r="U216" s="811">
        <v>0</v>
      </c>
      <c r="V216" s="811">
        <v>0</v>
      </c>
      <c r="W216" s="811">
        <v>0</v>
      </c>
      <c r="X216" s="811">
        <v>0</v>
      </c>
      <c r="Y216" s="811">
        <v>0</v>
      </c>
      <c r="Z216" s="811">
        <v>0</v>
      </c>
      <c r="AA216" s="811">
        <v>0</v>
      </c>
      <c r="AB216" s="811">
        <v>0</v>
      </c>
      <c r="AC216" s="811">
        <v>0</v>
      </c>
      <c r="AD216" s="811">
        <v>0</v>
      </c>
      <c r="AE216" s="811">
        <v>0</v>
      </c>
      <c r="AF216" s="828"/>
      <c r="AG216" s="1000" t="s">
        <v>950</v>
      </c>
      <c r="AH216" s="1001" t="s">
        <v>1073</v>
      </c>
      <c r="AI216" s="1001"/>
      <c r="AJ216" s="931"/>
      <c r="AK216" s="931"/>
      <c r="AL216" s="931"/>
      <c r="AM216" s="989"/>
    </row>
    <row r="217" spans="1:39" s="810" customFormat="1" ht="9.9499999999999993" customHeight="1">
      <c r="A217" s="36"/>
      <c r="B217" s="1077" t="s">
        <v>950</v>
      </c>
      <c r="C217" s="1064" t="s">
        <v>1078</v>
      </c>
      <c r="D217" s="1065"/>
      <c r="E217" s="1065"/>
      <c r="F217" s="1051"/>
      <c r="G217" s="821">
        <f>G215+G216</f>
        <v>2.1560900129999974</v>
      </c>
      <c r="H217" s="821">
        <f t="shared" ref="H217:AE217" si="148">H215+H216</f>
        <v>1.6834265069999992</v>
      </c>
      <c r="I217" s="821">
        <f t="shared" si="148"/>
        <v>2.1560900129999974</v>
      </c>
      <c r="J217" s="821">
        <f t="shared" si="148"/>
        <v>2.092695528000005</v>
      </c>
      <c r="K217" s="821">
        <f t="shared" si="148"/>
        <v>2.4859343460000054</v>
      </c>
      <c r="L217" s="821">
        <f t="shared" si="148"/>
        <v>2.2657426050000011</v>
      </c>
      <c r="M217" s="821">
        <f t="shared" si="148"/>
        <v>2.4147074070000007</v>
      </c>
      <c r="N217" s="821">
        <f t="shared" si="148"/>
        <v>2.7116778360000056</v>
      </c>
      <c r="O217" s="821">
        <f t="shared" si="148"/>
        <v>2.7785748900000078</v>
      </c>
      <c r="P217" s="821">
        <f t="shared" si="148"/>
        <v>2.6626412820000094</v>
      </c>
      <c r="Q217" s="821">
        <f t="shared" si="148"/>
        <v>2.7342132300000008</v>
      </c>
      <c r="R217" s="821">
        <f t="shared" si="148"/>
        <v>4.2943556879999951</v>
      </c>
      <c r="S217" s="821">
        <f t="shared" si="148"/>
        <v>4.0093531170000087</v>
      </c>
      <c r="T217" s="821">
        <f t="shared" si="148"/>
        <v>4.4142377160000033</v>
      </c>
      <c r="U217" s="821">
        <f t="shared" si="148"/>
        <v>4.6623380592232895</v>
      </c>
      <c r="V217" s="821">
        <f t="shared" si="148"/>
        <v>4.3389872912790626</v>
      </c>
      <c r="W217" s="821">
        <f t="shared" si="148"/>
        <v>5.8108788559321738</v>
      </c>
      <c r="X217" s="821">
        <f t="shared" si="148"/>
        <v>6.1802000000000001</v>
      </c>
      <c r="Y217" s="821">
        <f t="shared" si="148"/>
        <v>7.363404255319149</v>
      </c>
      <c r="Z217" s="821">
        <f t="shared" si="148"/>
        <v>6.7059574468085099</v>
      </c>
      <c r="AA217" s="821">
        <f t="shared" si="148"/>
        <v>6.5744680851063837</v>
      </c>
      <c r="AB217" s="821">
        <f t="shared" si="148"/>
        <v>1.3148936170212766</v>
      </c>
      <c r="AC217" s="821">
        <f t="shared" si="148"/>
        <v>0</v>
      </c>
      <c r="AD217" s="821">
        <f t="shared" si="148"/>
        <v>0</v>
      </c>
      <c r="AE217" s="821">
        <f t="shared" si="148"/>
        <v>0</v>
      </c>
      <c r="AF217" s="831"/>
      <c r="AG217" s="1006" t="s">
        <v>950</v>
      </c>
      <c r="AH217" s="1007" t="s">
        <v>1078</v>
      </c>
      <c r="AI217" s="1007"/>
      <c r="AJ217" s="934"/>
      <c r="AK217" s="934"/>
      <c r="AL217" s="934"/>
      <c r="AM217" s="992"/>
    </row>
    <row r="218" spans="1:39" s="810" customFormat="1" ht="9.9499999999999993" customHeight="1">
      <c r="A218" s="36"/>
      <c r="B218" s="1076" t="s">
        <v>972</v>
      </c>
      <c r="C218" s="1062" t="s">
        <v>1044</v>
      </c>
      <c r="D218" s="1063"/>
      <c r="E218" s="1063"/>
      <c r="F218" s="1050"/>
      <c r="G218" s="807">
        <v>145.79689999999999</v>
      </c>
      <c r="H218" s="807">
        <v>193.24099999999999</v>
      </c>
      <c r="I218" s="807">
        <v>173.71669999999997</v>
      </c>
      <c r="J218" s="807">
        <v>126.17139999999999</v>
      </c>
      <c r="K218" s="807">
        <v>114.837</v>
      </c>
      <c r="L218" s="807">
        <v>123.63</v>
      </c>
      <c r="M218" s="807">
        <v>107.0732</v>
      </c>
      <c r="N218" s="807">
        <v>112.55159999999999</v>
      </c>
      <c r="O218" s="807">
        <v>111.62620000000001</v>
      </c>
      <c r="P218" s="807">
        <v>125.07719999999999</v>
      </c>
      <c r="Q218" s="807">
        <v>88.49</v>
      </c>
      <c r="R218" s="807">
        <v>79.8</v>
      </c>
      <c r="S218" s="807">
        <v>99.03</v>
      </c>
      <c r="T218" s="807">
        <v>101.97</v>
      </c>
      <c r="U218" s="518">
        <v>99.93</v>
      </c>
      <c r="V218" s="807">
        <v>100.76</v>
      </c>
      <c r="W218" s="518">
        <v>55.56</v>
      </c>
      <c r="X218" s="811">
        <v>0</v>
      </c>
      <c r="Y218" s="811">
        <v>0</v>
      </c>
      <c r="Z218" s="811">
        <v>0</v>
      </c>
      <c r="AA218" s="811">
        <v>0</v>
      </c>
      <c r="AB218" s="811">
        <v>0</v>
      </c>
      <c r="AC218" s="811">
        <v>0</v>
      </c>
      <c r="AD218" s="811">
        <v>0</v>
      </c>
      <c r="AE218" s="811">
        <v>0</v>
      </c>
      <c r="AF218" s="828"/>
      <c r="AG218" s="1000" t="s">
        <v>972</v>
      </c>
      <c r="AH218" s="1001" t="s">
        <v>1072</v>
      </c>
      <c r="AI218" s="1001"/>
      <c r="AJ218" s="931"/>
      <c r="AK218" s="931"/>
      <c r="AL218" s="931"/>
      <c r="AM218" s="989"/>
    </row>
    <row r="219" spans="1:39" s="810" customFormat="1" ht="9.9499999999999993" customHeight="1">
      <c r="A219" s="36"/>
      <c r="B219" s="1076" t="s">
        <v>972</v>
      </c>
      <c r="C219" s="1062" t="s">
        <v>1045</v>
      </c>
      <c r="D219" s="1063"/>
      <c r="E219" s="1063"/>
      <c r="F219" s="1050"/>
      <c r="G219" s="807">
        <v>2728.1639</v>
      </c>
      <c r="H219" s="807">
        <v>3031.3552</v>
      </c>
      <c r="I219" s="807">
        <v>3301.1394</v>
      </c>
      <c r="J219" s="807">
        <v>3117.6727000000001</v>
      </c>
      <c r="K219" s="807">
        <v>2715.8942999999999</v>
      </c>
      <c r="L219" s="807">
        <v>2537.3058999999998</v>
      </c>
      <c r="M219" s="807">
        <v>2264.7961999999998</v>
      </c>
      <c r="N219" s="807">
        <v>2314.3186999999998</v>
      </c>
      <c r="O219" s="807">
        <v>2710.2459999999996</v>
      </c>
      <c r="P219" s="807">
        <v>2919.5484999999999</v>
      </c>
      <c r="Q219" s="807">
        <v>2548.87</v>
      </c>
      <c r="R219" s="807">
        <v>2286.5100000000002</v>
      </c>
      <c r="S219" s="807">
        <v>2186.0100000000002</v>
      </c>
      <c r="T219" s="807">
        <v>1856.72</v>
      </c>
      <c r="U219" s="518">
        <v>2061.2399999999998</v>
      </c>
      <c r="V219" s="807">
        <v>2089.4299999999998</v>
      </c>
      <c r="W219" s="518">
        <v>2595.5</v>
      </c>
      <c r="X219" s="518">
        <v>3341.86</v>
      </c>
      <c r="Y219" s="518">
        <v>3860.91</v>
      </c>
      <c r="Z219" s="518">
        <v>3114.6</v>
      </c>
      <c r="AA219" s="518">
        <v>3243.3</v>
      </c>
      <c r="AB219" s="518">
        <v>3677.76</v>
      </c>
      <c r="AC219" s="518">
        <v>3018.56</v>
      </c>
      <c r="AD219" s="518">
        <f>(AC219+AE219)/2</f>
        <v>3004.145</v>
      </c>
      <c r="AE219" s="518">
        <v>2989.73</v>
      </c>
      <c r="AF219" s="828">
        <v>2426.13</v>
      </c>
      <c r="AG219" s="1000" t="s">
        <v>972</v>
      </c>
      <c r="AH219" s="1001" t="s">
        <v>1073</v>
      </c>
      <c r="AI219" s="1001"/>
      <c r="AJ219" s="931"/>
      <c r="AK219" s="931"/>
      <c r="AL219" s="931"/>
      <c r="AM219" s="989"/>
    </row>
    <row r="220" spans="1:39" s="810" customFormat="1" ht="9.9499999999999993" customHeight="1">
      <c r="A220" s="36"/>
      <c r="B220" s="1077" t="s">
        <v>972</v>
      </c>
      <c r="C220" s="1064" t="s">
        <v>1078</v>
      </c>
      <c r="D220" s="1065"/>
      <c r="E220" s="1065"/>
      <c r="F220" s="1051"/>
      <c r="G220" s="813">
        <f>G218+G219</f>
        <v>2873.9607999999998</v>
      </c>
      <c r="H220" s="813">
        <f t="shared" ref="H220" si="149">H218+H219</f>
        <v>3224.5962</v>
      </c>
      <c r="I220" s="813">
        <f t="shared" ref="I220" si="150">I218+I219</f>
        <v>3474.8561</v>
      </c>
      <c r="J220" s="813">
        <f t="shared" ref="J220" si="151">J218+J219</f>
        <v>3243.8441000000003</v>
      </c>
      <c r="K220" s="813">
        <f t="shared" ref="K220" si="152">K218+K219</f>
        <v>2830.7312999999999</v>
      </c>
      <c r="L220" s="813">
        <f t="shared" ref="L220" si="153">L218+L219</f>
        <v>2660.9358999999999</v>
      </c>
      <c r="M220" s="813">
        <f t="shared" ref="M220" si="154">M218+M219</f>
        <v>2371.8693999999996</v>
      </c>
      <c r="N220" s="813">
        <f t="shared" ref="N220" si="155">N218+N219</f>
        <v>2426.8702999999996</v>
      </c>
      <c r="O220" s="813">
        <f t="shared" ref="O220" si="156">O218+O219</f>
        <v>2821.8721999999998</v>
      </c>
      <c r="P220" s="813">
        <f t="shared" ref="P220" si="157">P218+P219</f>
        <v>3044.6257000000001</v>
      </c>
      <c r="Q220" s="813">
        <f t="shared" ref="Q220" si="158">Q218+Q219</f>
        <v>2637.3599999999997</v>
      </c>
      <c r="R220" s="813">
        <f t="shared" ref="R220" si="159">R218+R219</f>
        <v>2366.3100000000004</v>
      </c>
      <c r="S220" s="813">
        <f t="shared" ref="S220" si="160">S218+S219</f>
        <v>2285.0400000000004</v>
      </c>
      <c r="T220" s="813">
        <f t="shared" ref="T220" si="161">T218+T219</f>
        <v>1958.69</v>
      </c>
      <c r="U220" s="813">
        <f t="shared" ref="U220" si="162">U218+U219</f>
        <v>2161.1699999999996</v>
      </c>
      <c r="V220" s="813">
        <f t="shared" ref="V220" si="163">V218+V219</f>
        <v>2190.19</v>
      </c>
      <c r="W220" s="813">
        <f t="shared" ref="W220" si="164">W218+W219</f>
        <v>2651.06</v>
      </c>
      <c r="X220" s="813">
        <f t="shared" ref="X220" si="165">X218+X219</f>
        <v>3341.86</v>
      </c>
      <c r="Y220" s="813">
        <f t="shared" ref="Y220" si="166">Y218+Y219</f>
        <v>3860.91</v>
      </c>
      <c r="Z220" s="813">
        <f t="shared" ref="Z220" si="167">Z218+Z219</f>
        <v>3114.6</v>
      </c>
      <c r="AA220" s="813">
        <f t="shared" ref="AA220" si="168">AA218+AA219</f>
        <v>3243.3</v>
      </c>
      <c r="AB220" s="813">
        <f t="shared" ref="AB220" si="169">AB218+AB219</f>
        <v>3677.76</v>
      </c>
      <c r="AC220" s="813">
        <f t="shared" ref="AC220" si="170">AC218+AC219</f>
        <v>3018.56</v>
      </c>
      <c r="AD220" s="813">
        <f t="shared" ref="AD220" si="171">AD218+AD219</f>
        <v>3004.145</v>
      </c>
      <c r="AE220" s="813">
        <f t="shared" ref="AE220" si="172">AE218+AE219</f>
        <v>2989.73</v>
      </c>
      <c r="AF220" s="831"/>
      <c r="AG220" s="1006" t="s">
        <v>972</v>
      </c>
      <c r="AH220" s="1007" t="s">
        <v>1078</v>
      </c>
      <c r="AI220" s="1007"/>
      <c r="AJ220" s="934"/>
      <c r="AK220" s="934"/>
      <c r="AL220" s="934"/>
      <c r="AM220" s="992"/>
    </row>
    <row r="221" spans="1:39" s="810" customFormat="1" ht="9.9499999999999993" customHeight="1">
      <c r="A221" s="36"/>
      <c r="B221" s="1077" t="s">
        <v>973</v>
      </c>
      <c r="C221" s="1064" t="s">
        <v>1079</v>
      </c>
      <c r="D221" s="1065"/>
      <c r="E221" s="1065"/>
      <c r="F221" s="1051"/>
      <c r="G221" s="825">
        <f>G217/G220</f>
        <v>7.5021552590417984E-4</v>
      </c>
      <c r="H221" s="825">
        <f t="shared" ref="H221:AE221" si="173">H217/H220</f>
        <v>5.220580818770422E-4</v>
      </c>
      <c r="I221" s="825">
        <f t="shared" si="173"/>
        <v>6.2048325195394351E-4</v>
      </c>
      <c r="J221" s="825">
        <f t="shared" si="173"/>
        <v>6.4512826864891715E-4</v>
      </c>
      <c r="K221" s="825">
        <f t="shared" si="173"/>
        <v>8.7819509608700957E-4</v>
      </c>
      <c r="L221" s="825">
        <f t="shared" si="173"/>
        <v>8.5148334651729163E-4</v>
      </c>
      <c r="M221" s="825">
        <f t="shared" si="173"/>
        <v>1.0180608624572674E-3</v>
      </c>
      <c r="N221" s="825">
        <f t="shared" si="173"/>
        <v>1.1173558949565644E-3</v>
      </c>
      <c r="O221" s="825">
        <f t="shared" si="173"/>
        <v>9.8465653051190913E-4</v>
      </c>
      <c r="P221" s="825">
        <f t="shared" si="173"/>
        <v>8.7453813518029795E-4</v>
      </c>
      <c r="Q221" s="825">
        <f t="shared" si="173"/>
        <v>1.0367235530985535E-3</v>
      </c>
      <c r="R221" s="825">
        <f t="shared" si="173"/>
        <v>1.8147899844060983E-3</v>
      </c>
      <c r="S221" s="825">
        <f t="shared" si="173"/>
        <v>1.7546095985190666E-3</v>
      </c>
      <c r="T221" s="825">
        <f t="shared" si="173"/>
        <v>2.2536683783549224E-3</v>
      </c>
      <c r="U221" s="825">
        <f t="shared" si="173"/>
        <v>2.1573212931991887E-3</v>
      </c>
      <c r="V221" s="825">
        <f t="shared" si="173"/>
        <v>1.9811008594135954E-3</v>
      </c>
      <c r="W221" s="825">
        <f t="shared" si="173"/>
        <v>2.1919077108523283E-3</v>
      </c>
      <c r="X221" s="825">
        <f t="shared" si="173"/>
        <v>1.8493294153555206E-3</v>
      </c>
      <c r="Y221" s="825">
        <f t="shared" si="173"/>
        <v>1.9071680653833291E-3</v>
      </c>
      <c r="Z221" s="825">
        <f t="shared" si="173"/>
        <v>2.1530718059489212E-3</v>
      </c>
      <c r="AA221" s="825">
        <f t="shared" si="173"/>
        <v>2.0270921854612226E-3</v>
      </c>
      <c r="AB221" s="825">
        <f t="shared" si="173"/>
        <v>3.5752567242595398E-4</v>
      </c>
      <c r="AC221" s="825">
        <f t="shared" si="173"/>
        <v>0</v>
      </c>
      <c r="AD221" s="825">
        <f t="shared" si="173"/>
        <v>0</v>
      </c>
      <c r="AE221" s="825">
        <f t="shared" si="173"/>
        <v>0</v>
      </c>
      <c r="AF221" s="831"/>
      <c r="AG221" s="820" t="s">
        <v>973</v>
      </c>
      <c r="AH221" s="1007" t="s">
        <v>1079</v>
      </c>
      <c r="AI221" s="1007"/>
      <c r="AJ221" s="934"/>
      <c r="AK221" s="934"/>
      <c r="AL221" s="934"/>
      <c r="AM221" s="992"/>
    </row>
    <row r="222" spans="1:39" s="810" customFormat="1" ht="9.9499999999999993" customHeight="1">
      <c r="A222" s="36"/>
      <c r="B222" s="1076" t="s">
        <v>950</v>
      </c>
      <c r="C222" s="1062" t="s">
        <v>1049</v>
      </c>
      <c r="D222" s="1063"/>
      <c r="E222" s="1063"/>
      <c r="F222" s="1050"/>
      <c r="G222" s="807">
        <v>1422.7260630000001</v>
      </c>
      <c r="H222" s="807">
        <v>1110.8324570000002</v>
      </c>
      <c r="I222" s="807">
        <v>1422.7260630000001</v>
      </c>
      <c r="J222" s="807">
        <v>1380.8943279999999</v>
      </c>
      <c r="K222" s="807">
        <v>1640.3784459999997</v>
      </c>
      <c r="L222" s="807">
        <v>1495.0818549999999</v>
      </c>
      <c r="M222" s="807">
        <v>1593.3783570000001</v>
      </c>
      <c r="N222" s="807">
        <v>1789.338436</v>
      </c>
      <c r="O222" s="807">
        <v>1833.4813899999997</v>
      </c>
      <c r="P222" s="807">
        <v>1756.9809819999998</v>
      </c>
      <c r="Q222" s="807">
        <v>1804.2087299999998</v>
      </c>
      <c r="R222" s="807">
        <v>2833.6904879999997</v>
      </c>
      <c r="S222" s="807">
        <v>2645.6275669999995</v>
      </c>
      <c r="T222" s="807">
        <v>2912.7963160000004</v>
      </c>
      <c r="U222" s="518">
        <v>3200.4307436893205</v>
      </c>
      <c r="V222" s="807">
        <v>3843.3849389534885</v>
      </c>
      <c r="W222" s="518">
        <v>4860.9510355932207</v>
      </c>
      <c r="X222" s="1230">
        <v>225.03937291325695</v>
      </c>
      <c r="Y222" s="1230">
        <v>410.38559574468081</v>
      </c>
      <c r="Z222" s="1230">
        <v>359.51604255319143</v>
      </c>
      <c r="AA222" s="518">
        <v>4889.4497319148932</v>
      </c>
      <c r="AB222" s="1230">
        <v>1103.6426748040315</v>
      </c>
      <c r="AC222" s="518">
        <v>5183.0827684210526</v>
      </c>
      <c r="AD222" s="518">
        <v>6066.2013631578939</v>
      </c>
      <c r="AE222" s="518">
        <v>6579.9513157380416</v>
      </c>
      <c r="AF222" s="828"/>
      <c r="AG222" s="1000" t="s">
        <v>950</v>
      </c>
      <c r="AH222" s="1001" t="s">
        <v>1071</v>
      </c>
      <c r="AI222" s="1001"/>
      <c r="AJ222" s="931"/>
      <c r="AK222" s="931"/>
      <c r="AL222" s="931"/>
      <c r="AM222" s="989"/>
    </row>
    <row r="223" spans="1:39" s="810" customFormat="1" ht="9.9499999999999993" customHeight="1">
      <c r="A223" s="36"/>
      <c r="B223" s="1076" t="s">
        <v>972</v>
      </c>
      <c r="C223" s="1062" t="s">
        <v>1043</v>
      </c>
      <c r="D223" s="1063"/>
      <c r="E223" s="1063"/>
      <c r="F223" s="1050"/>
      <c r="G223" s="807">
        <v>73667.499400000001</v>
      </c>
      <c r="H223" s="807">
        <v>79457.476599999995</v>
      </c>
      <c r="I223" s="807">
        <v>76271.749899999995</v>
      </c>
      <c r="J223" s="807">
        <v>71109.399900000004</v>
      </c>
      <c r="K223" s="807">
        <v>69811.453500000003</v>
      </c>
      <c r="L223" s="807">
        <v>68007.632199999993</v>
      </c>
      <c r="M223" s="807">
        <v>74997.399900000004</v>
      </c>
      <c r="N223" s="807">
        <v>81033.372300000003</v>
      </c>
      <c r="O223" s="807">
        <v>73588.98</v>
      </c>
      <c r="P223" s="807">
        <v>72391.95</v>
      </c>
      <c r="Q223" s="807">
        <v>86133.08</v>
      </c>
      <c r="R223" s="807">
        <v>88446.42</v>
      </c>
      <c r="S223" s="807">
        <v>88108.71</v>
      </c>
      <c r="T223" s="807">
        <v>91403.95</v>
      </c>
      <c r="U223" s="518">
        <v>96661.96</v>
      </c>
      <c r="V223" s="807">
        <v>125540.04</v>
      </c>
      <c r="W223" s="518">
        <v>147141.75</v>
      </c>
      <c r="X223" s="518">
        <v>126960.66</v>
      </c>
      <c r="Y223" s="518">
        <v>129274.83</v>
      </c>
      <c r="Z223" s="518">
        <v>94162.25</v>
      </c>
      <c r="AA223" s="518">
        <v>139749.85</v>
      </c>
      <c r="AB223" s="518">
        <v>153889.82999999999</v>
      </c>
      <c r="AC223" s="518">
        <v>159394.65</v>
      </c>
      <c r="AD223" s="518">
        <v>165390.71</v>
      </c>
      <c r="AE223" s="518">
        <v>173727.46</v>
      </c>
      <c r="AF223" s="828"/>
      <c r="AG223" s="1000" t="s">
        <v>972</v>
      </c>
      <c r="AH223" s="1001" t="s">
        <v>1071</v>
      </c>
      <c r="AI223" s="1001"/>
      <c r="AJ223" s="931"/>
      <c r="AK223" s="931"/>
      <c r="AL223" s="931"/>
      <c r="AM223" s="989"/>
    </row>
    <row r="224" spans="1:39" s="810" customFormat="1" ht="9.9499999999999993" customHeight="1">
      <c r="A224" s="36"/>
      <c r="B224" s="1077" t="s">
        <v>973</v>
      </c>
      <c r="C224" s="1064" t="s">
        <v>1080</v>
      </c>
      <c r="D224" s="1065"/>
      <c r="E224" s="1065"/>
      <c r="F224" s="1051"/>
      <c r="G224" s="825">
        <f>G222/G223</f>
        <v>1.9312805166290199E-2</v>
      </c>
      <c r="H224" s="825">
        <f t="shared" ref="H224:AE224" si="174">H222/H223</f>
        <v>1.3980213121945535E-2</v>
      </c>
      <c r="I224" s="825">
        <f t="shared" si="174"/>
        <v>1.8653381689358619E-2</v>
      </c>
      <c r="J224" s="825">
        <f t="shared" si="174"/>
        <v>1.9419293791565238E-2</v>
      </c>
      <c r="K224" s="825">
        <f t="shared" si="174"/>
        <v>2.3497268195397186E-2</v>
      </c>
      <c r="L224" s="825">
        <f t="shared" si="174"/>
        <v>2.1984030418868195E-2</v>
      </c>
      <c r="M224" s="825">
        <f t="shared" si="174"/>
        <v>2.1245781308746412E-2</v>
      </c>
      <c r="N224" s="825">
        <f t="shared" si="174"/>
        <v>2.2081500315395363E-2</v>
      </c>
      <c r="O224" s="825">
        <f t="shared" si="174"/>
        <v>2.4915162433288243E-2</v>
      </c>
      <c r="P224" s="825">
        <f t="shared" si="174"/>
        <v>2.4270391694104106E-2</v>
      </c>
      <c r="Q224" s="825">
        <f t="shared" si="174"/>
        <v>2.0946757389843713E-2</v>
      </c>
      <c r="R224" s="825">
        <f t="shared" si="174"/>
        <v>3.2038498426504997E-2</v>
      </c>
      <c r="S224" s="825">
        <f t="shared" si="174"/>
        <v>3.0026856221138629E-2</v>
      </c>
      <c r="T224" s="825">
        <f t="shared" si="174"/>
        <v>3.186729146825712E-2</v>
      </c>
      <c r="U224" s="825">
        <f t="shared" si="174"/>
        <v>3.3109516335995258E-2</v>
      </c>
      <c r="V224" s="825">
        <f t="shared" si="174"/>
        <v>3.0614813719618765E-2</v>
      </c>
      <c r="W224" s="825">
        <f t="shared" si="174"/>
        <v>3.303583813291075E-2</v>
      </c>
      <c r="X224" s="825">
        <f t="shared" si="174"/>
        <v>1.7725126264565491E-3</v>
      </c>
      <c r="Y224" s="825">
        <f t="shared" si="174"/>
        <v>3.1745204827937565E-3</v>
      </c>
      <c r="Z224" s="825">
        <f t="shared" si="174"/>
        <v>3.8180485550546152E-3</v>
      </c>
      <c r="AA224" s="825">
        <f t="shared" si="174"/>
        <v>3.4987155491865596E-2</v>
      </c>
      <c r="AB224" s="825">
        <f t="shared" si="174"/>
        <v>7.1716413930929127E-3</v>
      </c>
      <c r="AC224" s="825">
        <f t="shared" si="174"/>
        <v>3.2517294453866884E-2</v>
      </c>
      <c r="AD224" s="825">
        <f t="shared" si="174"/>
        <v>3.6678005452409596E-2</v>
      </c>
      <c r="AE224" s="825">
        <f t="shared" si="174"/>
        <v>3.7875136813362964E-2</v>
      </c>
      <c r="AF224" s="831"/>
      <c r="AG224" s="820" t="s">
        <v>973</v>
      </c>
      <c r="AH224" s="1007" t="s">
        <v>1080</v>
      </c>
      <c r="AI224" s="1007"/>
      <c r="AJ224" s="934"/>
      <c r="AK224" s="934"/>
      <c r="AL224" s="934"/>
      <c r="AM224" s="992"/>
    </row>
    <row r="225" spans="1:39" s="810" customFormat="1" ht="9.9499999999999993" customHeight="1">
      <c r="A225" s="36"/>
      <c r="B225" s="1076" t="s">
        <v>950</v>
      </c>
      <c r="C225" s="1066" t="s">
        <v>1011</v>
      </c>
      <c r="D225" s="1067"/>
      <c r="E225" s="1067"/>
      <c r="F225" s="492"/>
      <c r="G225" s="807">
        <v>6320.86</v>
      </c>
      <c r="H225" s="807">
        <v>6676.67</v>
      </c>
      <c r="I225" s="807">
        <v>7107.8280000000004</v>
      </c>
      <c r="J225" s="807">
        <v>7417.5919999999996</v>
      </c>
      <c r="K225" s="807">
        <v>7405.0339999999997</v>
      </c>
      <c r="L225" s="807">
        <v>7731.5420000000004</v>
      </c>
      <c r="M225" s="807">
        <v>8238.0480000000007</v>
      </c>
      <c r="N225" s="807">
        <v>8221.3040000000001</v>
      </c>
      <c r="O225" s="807">
        <v>8380.3719999999994</v>
      </c>
      <c r="P225" s="807">
        <v>8369</v>
      </c>
      <c r="Q225" s="807">
        <v>8651</v>
      </c>
      <c r="R225" s="807">
        <v>8829</v>
      </c>
      <c r="S225" s="807">
        <v>8852</v>
      </c>
      <c r="T225" s="807">
        <v>9078</v>
      </c>
      <c r="U225" s="518">
        <v>9265.9920000000002</v>
      </c>
      <c r="V225" s="807">
        <v>9776.1299999999992</v>
      </c>
      <c r="W225" s="518">
        <v>10281.5</v>
      </c>
      <c r="X225" s="518">
        <v>11458.062</v>
      </c>
      <c r="Y225" s="518">
        <v>12173.227999999999</v>
      </c>
      <c r="Z225" s="518">
        <v>12925.271000000001</v>
      </c>
      <c r="AA225" s="518">
        <v>13522.531000000001</v>
      </c>
      <c r="AB225" s="518">
        <v>11024.456</v>
      </c>
      <c r="AC225" s="518">
        <v>12979.127</v>
      </c>
      <c r="AD225" s="518">
        <v>13100.46</v>
      </c>
      <c r="AE225" s="518">
        <v>12645.016</v>
      </c>
      <c r="AF225" s="828"/>
      <c r="AG225" s="1000" t="s">
        <v>950</v>
      </c>
      <c r="AH225" s="1001" t="s">
        <v>1011</v>
      </c>
      <c r="AI225" s="1001"/>
      <c r="AJ225" s="931"/>
      <c r="AK225" s="931"/>
      <c r="AL225" s="931"/>
      <c r="AM225" s="989"/>
    </row>
    <row r="226" spans="1:39" s="810" customFormat="1" ht="9.9499999999999993" customHeight="1">
      <c r="A226" s="36"/>
      <c r="B226" s="1076" t="s">
        <v>972</v>
      </c>
      <c r="C226" s="1066" t="s">
        <v>1011</v>
      </c>
      <c r="D226" s="1067"/>
      <c r="E226" s="1067"/>
      <c r="F226" s="492"/>
      <c r="G226" s="807">
        <v>628439.99399999995</v>
      </c>
      <c r="H226" s="807">
        <v>687969.1</v>
      </c>
      <c r="I226" s="807">
        <v>730084.446</v>
      </c>
      <c r="J226" s="807">
        <v>777788.10199999996</v>
      </c>
      <c r="K226" s="807">
        <v>806248.71600000001</v>
      </c>
      <c r="L226" s="807">
        <v>847108.26199999999</v>
      </c>
      <c r="M226" s="807">
        <v>904163.44200000004</v>
      </c>
      <c r="N226" s="807">
        <v>923904.61800000002</v>
      </c>
      <c r="O226" s="807">
        <v>946990.40800000005</v>
      </c>
      <c r="P226" s="807">
        <v>983575</v>
      </c>
      <c r="Q226" s="807">
        <v>1035052</v>
      </c>
      <c r="R226" s="807">
        <v>1064111</v>
      </c>
      <c r="S226" s="807">
        <v>1109961</v>
      </c>
      <c r="T226" s="807">
        <v>1189360</v>
      </c>
      <c r="U226" s="518">
        <v>1240841.8700000001</v>
      </c>
      <c r="V226" s="807">
        <v>1358757.71</v>
      </c>
      <c r="W226" s="807">
        <v>1413253.9809999999</v>
      </c>
      <c r="X226" s="807">
        <v>1502627.7350000001</v>
      </c>
      <c r="Y226" s="807">
        <v>1444396.6980000001</v>
      </c>
      <c r="Z226" s="807">
        <v>1416454.26</v>
      </c>
      <c r="AA226" s="807">
        <v>1476923.264</v>
      </c>
      <c r="AB226" s="807">
        <v>1503277.801</v>
      </c>
      <c r="AC226" s="807">
        <v>1520493.503</v>
      </c>
      <c r="AD226" s="807">
        <v>1536003.6669999999</v>
      </c>
      <c r="AE226" s="807">
        <v>1553013.8160000001</v>
      </c>
      <c r="AF226" s="828"/>
      <c r="AG226" s="1000" t="s">
        <v>972</v>
      </c>
      <c r="AH226" s="1001" t="s">
        <v>1011</v>
      </c>
      <c r="AI226" s="1001"/>
      <c r="AJ226" s="931"/>
      <c r="AK226" s="931"/>
      <c r="AL226" s="931"/>
      <c r="AM226" s="989"/>
    </row>
    <row r="227" spans="1:39" s="810" customFormat="1" ht="9.9499999999999993" customHeight="1">
      <c r="A227" s="36"/>
      <c r="B227" s="1077" t="s">
        <v>973</v>
      </c>
      <c r="C227" s="1064" t="s">
        <v>1081</v>
      </c>
      <c r="D227" s="1065"/>
      <c r="E227" s="1065"/>
      <c r="F227" s="1051"/>
      <c r="G227" s="825">
        <f>G225/G226</f>
        <v>1.0058016772242538E-2</v>
      </c>
      <c r="H227" s="825">
        <f t="shared" ref="H227" si="175">H225/H226</f>
        <v>9.7048980833586863E-3</v>
      </c>
      <c r="I227" s="825">
        <f t="shared" ref="I227" si="176">I225/I226</f>
        <v>9.735624473227034E-3</v>
      </c>
      <c r="J227" s="825">
        <f t="shared" ref="J227" si="177">J225/J226</f>
        <v>9.5367774088166747E-3</v>
      </c>
      <c r="K227" s="825">
        <f t="shared" ref="K227" si="178">K225/K226</f>
        <v>9.1845529215081566E-3</v>
      </c>
      <c r="L227" s="825">
        <f t="shared" ref="L227" si="179">L225/L226</f>
        <v>9.1269821660646261E-3</v>
      </c>
      <c r="M227" s="825">
        <f t="shared" ref="M227" si="180">M225/M226</f>
        <v>9.1112376560785573E-3</v>
      </c>
      <c r="N227" s="825">
        <f t="shared" ref="N227" si="181">N225/N226</f>
        <v>8.8984337125588425E-3</v>
      </c>
      <c r="O227" s="825">
        <f t="shared" ref="O227" si="182">O225/O226</f>
        <v>8.8494792863836463E-3</v>
      </c>
      <c r="P227" s="825">
        <f t="shared" ref="P227" si="183">P225/P226</f>
        <v>8.5087563225986831E-3</v>
      </c>
      <c r="Q227" s="825">
        <f t="shared" ref="Q227" si="184">Q225/Q226</f>
        <v>8.35803418572207E-3</v>
      </c>
      <c r="R227" s="825">
        <f t="shared" ref="R227" si="185">R225/R226</f>
        <v>8.2970667533744137E-3</v>
      </c>
      <c r="S227" s="825">
        <f t="shared" ref="S227" si="186">S225/S226</f>
        <v>7.9750549794091862E-3</v>
      </c>
      <c r="T227" s="825">
        <f t="shared" ref="T227" si="187">T225/T226</f>
        <v>7.6326763973901934E-3</v>
      </c>
      <c r="U227" s="825">
        <f t="shared" ref="U227" si="188">U225/U226</f>
        <v>7.4675043001248814E-3</v>
      </c>
      <c r="V227" s="825">
        <f t="shared" ref="V227" si="189">V225/V226</f>
        <v>7.1949030559686758E-3</v>
      </c>
      <c r="W227" s="825">
        <f t="shared" ref="W227" si="190">W225/W226</f>
        <v>7.2750546881353529E-3</v>
      </c>
      <c r="X227" s="825">
        <f t="shared" ref="X227" si="191">X225/X226</f>
        <v>7.6253497344104318E-3</v>
      </c>
      <c r="Y227" s="825">
        <f t="shared" ref="Y227" si="192">Y225/Y226</f>
        <v>8.427897970727705E-3</v>
      </c>
      <c r="Z227" s="825">
        <f t="shared" ref="Z227" si="193">Z225/Z226</f>
        <v>9.1250888680302327E-3</v>
      </c>
      <c r="AA227" s="825">
        <f t="shared" ref="AA227" si="194">AA225/AA226</f>
        <v>9.1558792048386343E-3</v>
      </c>
      <c r="AB227" s="825">
        <f t="shared" ref="AB227" si="195">AB225/AB226</f>
        <v>7.3336119196773797E-3</v>
      </c>
      <c r="AC227" s="825">
        <f t="shared" ref="AC227" si="196">AC225/AC226</f>
        <v>8.5361278916296687E-3</v>
      </c>
      <c r="AD227" s="825">
        <f t="shared" ref="AD227" si="197">AD225/AD226</f>
        <v>8.5289249508022167E-3</v>
      </c>
      <c r="AE227" s="825">
        <f t="shared" ref="AE227" si="198">AE225/AE226</f>
        <v>8.1422430822727463E-3</v>
      </c>
      <c r="AF227" s="831"/>
      <c r="AG227" s="820" t="s">
        <v>973</v>
      </c>
      <c r="AH227" s="1007" t="s">
        <v>1081</v>
      </c>
      <c r="AI227" s="1007"/>
      <c r="AJ227" s="934"/>
      <c r="AK227" s="934"/>
      <c r="AL227" s="934"/>
      <c r="AM227" s="992"/>
    </row>
    <row r="228" spans="1:39" s="810" customFormat="1" ht="9.9499999999999993" customHeight="1">
      <c r="A228" s="36"/>
      <c r="B228" s="1077" t="s">
        <v>973</v>
      </c>
      <c r="C228" s="1064" t="s">
        <v>652</v>
      </c>
      <c r="D228" s="1065"/>
      <c r="E228" s="1065"/>
      <c r="F228" s="1051"/>
      <c r="G228" s="1079" t="s">
        <v>1230</v>
      </c>
      <c r="H228" s="825"/>
      <c r="I228" s="825"/>
      <c r="J228" s="825"/>
      <c r="K228" s="825"/>
      <c r="L228" s="825"/>
      <c r="M228" s="825"/>
      <c r="N228" s="825"/>
      <c r="O228" s="825"/>
      <c r="P228" s="825"/>
      <c r="Q228" s="825"/>
      <c r="R228" s="825"/>
      <c r="S228" s="825"/>
      <c r="T228" s="825"/>
      <c r="U228" s="825"/>
      <c r="V228" s="825"/>
      <c r="W228" s="825"/>
      <c r="X228" s="825"/>
      <c r="Y228" s="825"/>
      <c r="Z228" s="825"/>
      <c r="AA228" s="825"/>
      <c r="AB228" s="825"/>
      <c r="AC228" s="825"/>
      <c r="AD228" s="825"/>
      <c r="AE228" s="825"/>
      <c r="AF228" s="831"/>
      <c r="AG228" s="1078" t="s">
        <v>973</v>
      </c>
      <c r="AH228" s="1007" t="s">
        <v>652</v>
      </c>
      <c r="AI228" s="1007"/>
      <c r="AJ228" s="934"/>
      <c r="AK228" s="934"/>
      <c r="AL228" s="934"/>
      <c r="AM228" s="992"/>
    </row>
    <row r="229" spans="1:39" s="810" customFormat="1" ht="9.9499999999999993" customHeight="1">
      <c r="A229" s="36"/>
      <c r="B229" s="1076" t="s">
        <v>950</v>
      </c>
      <c r="C229" s="1062" t="s">
        <v>1607</v>
      </c>
      <c r="D229" s="1063"/>
      <c r="E229" s="1063"/>
      <c r="F229" s="1050"/>
      <c r="G229" s="1248">
        <v>2</v>
      </c>
      <c r="H229" s="807">
        <v>2</v>
      </c>
      <c r="I229" s="807">
        <v>2</v>
      </c>
      <c r="J229" s="807">
        <v>2</v>
      </c>
      <c r="K229" s="807">
        <v>2</v>
      </c>
      <c r="L229" s="807">
        <v>2</v>
      </c>
      <c r="M229" s="807">
        <v>2</v>
      </c>
      <c r="N229" s="807">
        <v>2</v>
      </c>
      <c r="O229" s="807">
        <v>2</v>
      </c>
      <c r="P229" s="807">
        <v>2</v>
      </c>
      <c r="Q229" s="807">
        <v>2</v>
      </c>
      <c r="R229" s="807">
        <v>2</v>
      </c>
      <c r="S229" s="807">
        <v>2</v>
      </c>
      <c r="T229" s="807">
        <v>2</v>
      </c>
      <c r="U229" s="807">
        <v>2</v>
      </c>
      <c r="V229" s="807">
        <v>2</v>
      </c>
      <c r="W229" s="807">
        <v>2.5</v>
      </c>
      <c r="X229" s="807">
        <v>2.6666666666666665</v>
      </c>
      <c r="Y229" s="807">
        <v>3</v>
      </c>
      <c r="Z229" s="807">
        <v>2</v>
      </c>
      <c r="AA229" s="807">
        <v>1.6666666666666667</v>
      </c>
      <c r="AB229" s="807">
        <v>1</v>
      </c>
      <c r="AC229" s="807">
        <v>2</v>
      </c>
      <c r="AD229" s="807">
        <v>2.333333333333333</v>
      </c>
      <c r="AE229" s="807">
        <v>3</v>
      </c>
      <c r="AF229" s="828"/>
      <c r="AG229" s="1000" t="s">
        <v>950</v>
      </c>
      <c r="AH229" s="1001" t="s">
        <v>1607</v>
      </c>
      <c r="AI229" s="1001"/>
      <c r="AJ229" s="931"/>
      <c r="AK229" s="931"/>
      <c r="AL229" s="931"/>
      <c r="AM229" s="989"/>
    </row>
    <row r="230" spans="1:39" s="810" customFormat="1" ht="9.9499999999999993" customHeight="1">
      <c r="A230" s="36"/>
      <c r="B230" s="1076" t="s">
        <v>972</v>
      </c>
      <c r="C230" s="1062" t="s">
        <v>1607</v>
      </c>
      <c r="D230" s="1063"/>
      <c r="E230" s="1063"/>
      <c r="F230" s="1050"/>
      <c r="G230" s="1248">
        <v>717</v>
      </c>
      <c r="H230" s="807">
        <v>717</v>
      </c>
      <c r="I230" s="807">
        <v>717</v>
      </c>
      <c r="J230" s="807">
        <v>717</v>
      </c>
      <c r="K230" s="807">
        <v>717</v>
      </c>
      <c r="L230" s="807">
        <v>717</v>
      </c>
      <c r="M230" s="807">
        <v>717</v>
      </c>
      <c r="N230" s="807">
        <v>717</v>
      </c>
      <c r="O230" s="807">
        <v>717</v>
      </c>
      <c r="P230" s="807">
        <v>717</v>
      </c>
      <c r="Q230" s="807">
        <v>717</v>
      </c>
      <c r="R230" s="807">
        <v>717</v>
      </c>
      <c r="S230" s="807">
        <v>717</v>
      </c>
      <c r="T230" s="807">
        <v>746.5</v>
      </c>
      <c r="U230" s="807">
        <v>756.33333333333337</v>
      </c>
      <c r="V230" s="807">
        <v>776</v>
      </c>
      <c r="W230" s="807">
        <v>798</v>
      </c>
      <c r="X230" s="807">
        <v>805.33333333333337</v>
      </c>
      <c r="Y230" s="807">
        <v>820</v>
      </c>
      <c r="Z230" s="807">
        <v>588.5</v>
      </c>
      <c r="AA230" s="807">
        <v>511.33333333333331</v>
      </c>
      <c r="AB230" s="807">
        <v>357</v>
      </c>
      <c r="AC230" s="807">
        <v>670</v>
      </c>
      <c r="AD230" s="807">
        <v>774.33333333333326</v>
      </c>
      <c r="AE230" s="807">
        <v>983</v>
      </c>
      <c r="AF230" s="828"/>
      <c r="AG230" s="1000" t="s">
        <v>972</v>
      </c>
      <c r="AH230" s="1001" t="s">
        <v>1607</v>
      </c>
      <c r="AI230" s="1001"/>
      <c r="AJ230" s="931"/>
      <c r="AK230" s="931"/>
      <c r="AL230" s="931"/>
      <c r="AM230" s="989"/>
    </row>
    <row r="231" spans="1:39" s="810" customFormat="1" ht="9.9499999999999993" customHeight="1">
      <c r="A231" s="36"/>
      <c r="B231" s="1077" t="s">
        <v>973</v>
      </c>
      <c r="C231" s="1064" t="s">
        <v>653</v>
      </c>
      <c r="D231" s="1065"/>
      <c r="E231" s="1065"/>
      <c r="F231" s="1051"/>
      <c r="G231" s="1079">
        <f t="shared" ref="G231:R231" si="199">G229/G230</f>
        <v>2.7894002789400278E-3</v>
      </c>
      <c r="H231" s="825">
        <f t="shared" si="199"/>
        <v>2.7894002789400278E-3</v>
      </c>
      <c r="I231" s="825">
        <f t="shared" si="199"/>
        <v>2.7894002789400278E-3</v>
      </c>
      <c r="J231" s="825">
        <f t="shared" si="199"/>
        <v>2.7894002789400278E-3</v>
      </c>
      <c r="K231" s="825">
        <f t="shared" si="199"/>
        <v>2.7894002789400278E-3</v>
      </c>
      <c r="L231" s="825">
        <f t="shared" si="199"/>
        <v>2.7894002789400278E-3</v>
      </c>
      <c r="M231" s="825">
        <f t="shared" si="199"/>
        <v>2.7894002789400278E-3</v>
      </c>
      <c r="N231" s="825">
        <f t="shared" si="199"/>
        <v>2.7894002789400278E-3</v>
      </c>
      <c r="O231" s="825">
        <f t="shared" si="199"/>
        <v>2.7894002789400278E-3</v>
      </c>
      <c r="P231" s="825">
        <f t="shared" si="199"/>
        <v>2.7894002789400278E-3</v>
      </c>
      <c r="Q231" s="825">
        <f t="shared" si="199"/>
        <v>2.7894002789400278E-3</v>
      </c>
      <c r="R231" s="825">
        <f t="shared" si="199"/>
        <v>2.7894002789400278E-3</v>
      </c>
      <c r="S231" s="825">
        <f>S229/S230</f>
        <v>2.7894002789400278E-3</v>
      </c>
      <c r="T231" s="825">
        <f t="shared" ref="T231:AD231" si="200">T229/T230</f>
        <v>2.6791694574681848E-3</v>
      </c>
      <c r="U231" s="825">
        <f t="shared" si="200"/>
        <v>2.644336712208021E-3</v>
      </c>
      <c r="V231" s="825">
        <f t="shared" si="200"/>
        <v>2.5773195876288659E-3</v>
      </c>
      <c r="W231" s="825">
        <f t="shared" si="200"/>
        <v>3.1328320802005011E-3</v>
      </c>
      <c r="X231" s="825">
        <f t="shared" si="200"/>
        <v>3.3112582781456949E-3</v>
      </c>
      <c r="Y231" s="825">
        <f t="shared" si="200"/>
        <v>3.6585365853658539E-3</v>
      </c>
      <c r="Z231" s="825">
        <f t="shared" si="200"/>
        <v>3.3984706881903144E-3</v>
      </c>
      <c r="AA231" s="825">
        <f t="shared" si="200"/>
        <v>3.259452411994785E-3</v>
      </c>
      <c r="AB231" s="825">
        <f t="shared" si="200"/>
        <v>2.8011204481792717E-3</v>
      </c>
      <c r="AC231" s="825">
        <f t="shared" si="200"/>
        <v>2.9850746268656717E-3</v>
      </c>
      <c r="AD231" s="825">
        <f t="shared" si="200"/>
        <v>3.0133448127421438E-3</v>
      </c>
      <c r="AE231" s="825">
        <f>AE229/AE230</f>
        <v>3.0518819938962359E-3</v>
      </c>
      <c r="AF231" s="831"/>
      <c r="AG231" s="820" t="s">
        <v>973</v>
      </c>
      <c r="AH231" s="1007" t="s">
        <v>653</v>
      </c>
      <c r="AI231" s="1007"/>
      <c r="AJ231" s="934"/>
      <c r="AK231" s="934"/>
      <c r="AL231" s="934"/>
      <c r="AM231" s="992"/>
    </row>
    <row r="232" spans="1:39" s="810" customFormat="1" ht="9.9499999999999993" customHeight="1">
      <c r="A232" s="36"/>
      <c r="B232" s="1076" t="s">
        <v>950</v>
      </c>
      <c r="C232" s="1068" t="s">
        <v>1237</v>
      </c>
      <c r="D232" s="1063"/>
      <c r="E232" s="1063"/>
      <c r="F232" s="1050"/>
      <c r="G232" s="814">
        <v>7588.915</v>
      </c>
      <c r="H232" s="814">
        <v>7885.9620000000004</v>
      </c>
      <c r="I232" s="814">
        <v>7971.6149999999998</v>
      </c>
      <c r="J232" s="814">
        <v>8008.5079999999998</v>
      </c>
      <c r="K232" s="814">
        <v>8189.91</v>
      </c>
      <c r="L232" s="814">
        <v>8311.8340000000007</v>
      </c>
      <c r="M232" s="814">
        <v>8519.1630000000005</v>
      </c>
      <c r="N232" s="814">
        <v>8568.6980000000003</v>
      </c>
      <c r="O232" s="814">
        <v>8491.0889999999999</v>
      </c>
      <c r="P232" s="814">
        <v>8639.1790000000001</v>
      </c>
      <c r="Q232" s="814">
        <v>8866.8780000000006</v>
      </c>
      <c r="R232" s="814">
        <v>8364.7530000000006</v>
      </c>
      <c r="S232" s="814">
        <v>8294.2039999999997</v>
      </c>
      <c r="T232" s="814">
        <v>8368.027</v>
      </c>
      <c r="U232" s="815">
        <v>8417.5990000000002</v>
      </c>
      <c r="V232" s="814">
        <v>8549.9599999999991</v>
      </c>
      <c r="W232" s="815">
        <v>8714.018</v>
      </c>
      <c r="X232" s="815">
        <v>8557.2880000000005</v>
      </c>
      <c r="Y232" s="815">
        <v>8330.7630000000008</v>
      </c>
      <c r="Z232" s="815">
        <v>8288.598</v>
      </c>
      <c r="AA232" s="815">
        <v>8386.9509999999991</v>
      </c>
      <c r="AB232" s="815">
        <v>8147.6030000000001</v>
      </c>
      <c r="AC232" s="815">
        <v>8939.5930000000008</v>
      </c>
      <c r="AD232" s="815">
        <v>9195</v>
      </c>
      <c r="AE232" s="815">
        <v>9426.7999999999993</v>
      </c>
      <c r="AF232" s="829"/>
      <c r="AG232" s="1002" t="s">
        <v>950</v>
      </c>
      <c r="AH232" s="1003" t="s">
        <v>1237</v>
      </c>
      <c r="AI232" s="1003"/>
      <c r="AJ232" s="932"/>
      <c r="AK232" s="932"/>
      <c r="AL232" s="932"/>
      <c r="AM232" s="990"/>
    </row>
    <row r="233" spans="1:39" s="810" customFormat="1" ht="9.9499999999999993" customHeight="1">
      <c r="A233" s="36"/>
      <c r="B233" s="1076" t="s">
        <v>972</v>
      </c>
      <c r="C233" s="1062" t="s">
        <v>1012</v>
      </c>
      <c r="D233" s="1063"/>
      <c r="E233" s="1013"/>
      <c r="F233" s="1052"/>
      <c r="G233" s="807">
        <v>400200.03240000003</v>
      </c>
      <c r="H233" s="807">
        <v>416416.65590000007</v>
      </c>
      <c r="I233" s="807">
        <v>421099.58590000006</v>
      </c>
      <c r="J233" s="807">
        <v>421103.86850000004</v>
      </c>
      <c r="K233" s="807">
        <v>425434.1</v>
      </c>
      <c r="L233" s="807">
        <v>437100.2</v>
      </c>
      <c r="M233" s="807">
        <v>450650</v>
      </c>
      <c r="N233" s="807">
        <v>455501.3</v>
      </c>
      <c r="O233" s="807">
        <v>450359.8</v>
      </c>
      <c r="P233" s="807">
        <v>449225</v>
      </c>
      <c r="Q233" s="807">
        <v>461711.4</v>
      </c>
      <c r="R233" s="807">
        <v>463587.1</v>
      </c>
      <c r="S233" s="807">
        <v>464134.6</v>
      </c>
      <c r="T233" s="807">
        <v>471227.7</v>
      </c>
      <c r="U233" s="518">
        <v>481617</v>
      </c>
      <c r="V233" s="807">
        <v>489625.1</v>
      </c>
      <c r="W233" s="518">
        <v>496577.7</v>
      </c>
      <c r="X233" s="518">
        <v>504792.5</v>
      </c>
      <c r="Y233" s="518">
        <v>499272.7</v>
      </c>
      <c r="Z233" s="518">
        <v>472226.5</v>
      </c>
      <c r="AA233" s="518">
        <v>492023.6</v>
      </c>
      <c r="AB233" s="518">
        <v>491455.5</v>
      </c>
      <c r="AC233" s="518">
        <v>498802.9</v>
      </c>
      <c r="AD233" s="518">
        <v>508781.4</v>
      </c>
      <c r="AE233" s="518">
        <v>510489.2</v>
      </c>
      <c r="AF233" s="828">
        <v>515973.3</v>
      </c>
      <c r="AG233" s="1000" t="s">
        <v>972</v>
      </c>
      <c r="AH233" s="1001" t="s">
        <v>1012</v>
      </c>
      <c r="AI233" s="1001"/>
      <c r="AJ233" s="931"/>
      <c r="AK233" s="931"/>
      <c r="AL233" s="931"/>
      <c r="AM233" s="989"/>
    </row>
    <row r="234" spans="1:39" s="810" customFormat="1" ht="9.9499999999999993" customHeight="1">
      <c r="A234" s="36"/>
      <c r="B234" s="1077" t="s">
        <v>973</v>
      </c>
      <c r="C234" s="1064" t="s">
        <v>1089</v>
      </c>
      <c r="D234" s="1065"/>
      <c r="E234" s="1065"/>
      <c r="F234" s="1051"/>
      <c r="G234" s="825">
        <f>G232/G233</f>
        <v>1.8962804561731963E-2</v>
      </c>
      <c r="H234" s="825">
        <f t="shared" ref="H234" si="201">H232/H233</f>
        <v>1.8937671892484929E-2</v>
      </c>
      <c r="I234" s="825">
        <f t="shared" ref="I234" si="202">I232/I233</f>
        <v>1.8930474564496595E-2</v>
      </c>
      <c r="J234" s="825">
        <f t="shared" ref="J234" si="203">J232/J233</f>
        <v>1.9017892256670159E-2</v>
      </c>
      <c r="K234" s="825">
        <f t="shared" ref="K234" si="204">K232/K233</f>
        <v>1.9250713565273681E-2</v>
      </c>
      <c r="L234" s="825">
        <f t="shared" ref="L234" si="205">L232/L233</f>
        <v>1.9015854945845369E-2</v>
      </c>
      <c r="M234" s="825">
        <f t="shared" ref="M234" si="206">M232/M233</f>
        <v>1.8904167313879953E-2</v>
      </c>
      <c r="N234" s="825">
        <f t="shared" ref="N234" si="207">N232/N233</f>
        <v>1.8811577486167439E-2</v>
      </c>
      <c r="O234" s="825">
        <f t="shared" ref="O234" si="208">O232/O233</f>
        <v>1.8854011836758076E-2</v>
      </c>
      <c r="P234" s="825">
        <f t="shared" ref="P234" si="209">P232/P233</f>
        <v>1.9231296121097446E-2</v>
      </c>
      <c r="Q234" s="825">
        <f t="shared" ref="Q234" si="210">Q232/Q233</f>
        <v>1.9204373121391415E-2</v>
      </c>
      <c r="R234" s="825">
        <f t="shared" ref="R234" si="211">R232/R233</f>
        <v>1.8043541332362356E-2</v>
      </c>
      <c r="S234" s="825">
        <f t="shared" ref="S234" si="212">S232/S233</f>
        <v>1.787025574046839E-2</v>
      </c>
      <c r="T234" s="825">
        <f t="shared" ref="T234" si="213">T232/T233</f>
        <v>1.7757926794201614E-2</v>
      </c>
      <c r="U234" s="825">
        <f t="shared" ref="U234" si="214">U232/U233</f>
        <v>1.7477786290766316E-2</v>
      </c>
      <c r="V234" s="825">
        <f t="shared" ref="V234" si="215">V232/V233</f>
        <v>1.7462258368698826E-2</v>
      </c>
      <c r="W234" s="825">
        <f t="shared" ref="W234" si="216">W232/W233</f>
        <v>1.7548146040388041E-2</v>
      </c>
      <c r="X234" s="825">
        <f t="shared" ref="X234" si="217">X232/X233</f>
        <v>1.6952090215286479E-2</v>
      </c>
      <c r="Y234" s="825">
        <f t="shared" ref="Y234" si="218">Y232/Y233</f>
        <v>1.6685797160549735E-2</v>
      </c>
      <c r="Z234" s="825">
        <f t="shared" ref="Z234" si="219">Z232/Z233</f>
        <v>1.7552166174494656E-2</v>
      </c>
      <c r="AA234" s="825">
        <f t="shared" ref="AA234" si="220">AA232/AA233</f>
        <v>1.7045830728444733E-2</v>
      </c>
      <c r="AB234" s="825">
        <f t="shared" ref="AB234" si="221">AB232/AB233</f>
        <v>1.6578516264443066E-2</v>
      </c>
      <c r="AC234" s="825">
        <f t="shared" ref="AC234" si="222">AC232/AC233</f>
        <v>1.7922095080040633E-2</v>
      </c>
      <c r="AD234" s="825">
        <f t="shared" ref="AD234" si="223">AD232/AD233</f>
        <v>1.8072594634945382E-2</v>
      </c>
      <c r="AE234" s="825">
        <f t="shared" ref="AE234" si="224">AE232/AE233</f>
        <v>1.8466208491776121E-2</v>
      </c>
      <c r="AF234" s="831"/>
      <c r="AG234" s="820" t="s">
        <v>973</v>
      </c>
      <c r="AH234" s="1007" t="s">
        <v>1089</v>
      </c>
      <c r="AI234" s="1007"/>
      <c r="AJ234" s="934"/>
      <c r="AK234" s="934"/>
      <c r="AL234" s="934"/>
      <c r="AM234" s="992"/>
    </row>
    <row r="235" spans="1:39" s="810" customFormat="1" ht="9.9499999999999993" customHeight="1">
      <c r="A235" s="36"/>
      <c r="B235" s="1076"/>
      <c r="C235" s="1062"/>
      <c r="D235" s="1063"/>
      <c r="E235" s="1063"/>
      <c r="F235" s="1050"/>
      <c r="G235" s="807"/>
      <c r="H235" s="807"/>
      <c r="I235" s="807"/>
      <c r="J235" s="807"/>
      <c r="K235" s="807"/>
      <c r="L235" s="807"/>
      <c r="M235" s="807"/>
      <c r="N235" s="807"/>
      <c r="O235" s="807"/>
      <c r="P235" s="807"/>
      <c r="Q235" s="807"/>
      <c r="R235" s="807"/>
      <c r="S235" s="807"/>
      <c r="T235" s="807"/>
      <c r="U235" s="518"/>
      <c r="V235" s="807"/>
      <c r="W235" s="518"/>
      <c r="X235" s="518"/>
      <c r="Y235" s="518"/>
      <c r="Z235" s="518"/>
      <c r="AA235" s="518"/>
      <c r="AB235" s="518"/>
      <c r="AC235" s="518"/>
      <c r="AD235" s="518"/>
      <c r="AE235" s="518"/>
      <c r="AF235" s="828"/>
      <c r="AG235" s="1000"/>
      <c r="AH235" s="1001"/>
      <c r="AI235" s="1001"/>
      <c r="AJ235" s="931"/>
      <c r="AK235" s="931"/>
      <c r="AL235" s="931"/>
      <c r="AM235" s="989"/>
    </row>
    <row r="236" spans="1:39" s="810" customFormat="1" ht="9.9499999999999993" customHeight="1">
      <c r="A236" s="36"/>
      <c r="B236" s="1077" t="s">
        <v>973</v>
      </c>
      <c r="C236" s="1064" t="s">
        <v>1084</v>
      </c>
      <c r="D236" s="1065"/>
      <c r="E236" s="1065"/>
      <c r="F236" s="1051"/>
      <c r="G236" s="1079" t="s">
        <v>1085</v>
      </c>
      <c r="H236" s="825"/>
      <c r="I236" s="825"/>
      <c r="J236" s="825"/>
      <c r="K236" s="825"/>
      <c r="L236" s="825"/>
      <c r="M236" s="825"/>
      <c r="N236" s="825"/>
      <c r="O236" s="825"/>
      <c r="P236" s="825"/>
      <c r="Q236" s="825"/>
      <c r="R236" s="825"/>
      <c r="S236" s="825"/>
      <c r="T236" s="825"/>
      <c r="U236" s="825"/>
      <c r="V236" s="825"/>
      <c r="W236" s="825"/>
      <c r="X236" s="825"/>
      <c r="Y236" s="825"/>
      <c r="Z236" s="825"/>
      <c r="AA236" s="825"/>
      <c r="AB236" s="825"/>
      <c r="AC236" s="825"/>
      <c r="AD236" s="825"/>
      <c r="AE236" s="825"/>
      <c r="AF236" s="831"/>
      <c r="AG236" s="820" t="s">
        <v>973</v>
      </c>
      <c r="AH236" s="1007" t="s">
        <v>1084</v>
      </c>
      <c r="AI236" s="1007"/>
      <c r="AJ236" s="934"/>
      <c r="AK236" s="934"/>
      <c r="AL236" s="934"/>
      <c r="AM236" s="992"/>
    </row>
    <row r="237" spans="1:39" s="810" customFormat="1" ht="9.9499999999999993" customHeight="1">
      <c r="A237" s="36"/>
      <c r="B237" s="1077" t="s">
        <v>973</v>
      </c>
      <c r="C237" s="1064" t="s">
        <v>1083</v>
      </c>
      <c r="D237" s="1065"/>
      <c r="E237" s="1065"/>
      <c r="F237" s="1051"/>
      <c r="G237" s="1079" t="s">
        <v>1090</v>
      </c>
      <c r="H237" s="825"/>
      <c r="I237" s="825"/>
      <c r="J237" s="825"/>
      <c r="K237" s="825"/>
      <c r="L237" s="825"/>
      <c r="M237" s="825"/>
      <c r="N237" s="825"/>
      <c r="O237" s="825"/>
      <c r="P237" s="825"/>
      <c r="Q237" s="825"/>
      <c r="R237" s="825"/>
      <c r="S237" s="825"/>
      <c r="T237" s="825"/>
      <c r="U237" s="825"/>
      <c r="V237" s="825"/>
      <c r="W237" s="825"/>
      <c r="X237" s="825"/>
      <c r="Y237" s="825"/>
      <c r="Z237" s="825"/>
      <c r="AA237" s="825"/>
      <c r="AB237" s="825"/>
      <c r="AC237" s="825"/>
      <c r="AD237" s="825"/>
      <c r="AE237" s="825"/>
      <c r="AF237" s="831"/>
      <c r="AG237" s="820" t="s">
        <v>973</v>
      </c>
      <c r="AH237" s="1007" t="s">
        <v>1083</v>
      </c>
      <c r="AI237" s="1007"/>
      <c r="AJ237" s="934"/>
      <c r="AK237" s="934"/>
      <c r="AL237" s="934"/>
      <c r="AM237" s="992"/>
    </row>
    <row r="238" spans="1:39" s="810" customFormat="1" ht="9.9499999999999993" customHeight="1">
      <c r="A238" s="36"/>
      <c r="B238" s="805" t="s">
        <v>950</v>
      </c>
      <c r="C238" s="1062" t="s">
        <v>979</v>
      </c>
      <c r="D238" s="1070"/>
      <c r="E238" s="1070"/>
      <c r="F238" s="1053"/>
      <c r="G238" s="818">
        <v>67.658000000000001</v>
      </c>
      <c r="H238" s="818">
        <v>65.503</v>
      </c>
      <c r="I238" s="818">
        <v>61.719000000000001</v>
      </c>
      <c r="J238" s="818">
        <v>56.615000000000002</v>
      </c>
      <c r="K238" s="818">
        <v>55.405999999999999</v>
      </c>
      <c r="L238" s="818">
        <v>52.832999999999998</v>
      </c>
      <c r="M238" s="818">
        <v>50.436999999999998</v>
      </c>
      <c r="N238" s="818">
        <v>47.938000000000002</v>
      </c>
      <c r="O238" s="818">
        <v>45.021999999999998</v>
      </c>
      <c r="P238" s="818">
        <v>43.655999999999999</v>
      </c>
      <c r="Q238" s="818">
        <v>42.902000000000001</v>
      </c>
      <c r="R238" s="818">
        <v>40.68</v>
      </c>
      <c r="S238" s="818">
        <v>39.417999999999999</v>
      </c>
      <c r="T238" s="818">
        <v>38.639000000000003</v>
      </c>
      <c r="U238" s="818">
        <v>38.646000000000001</v>
      </c>
      <c r="V238" s="818">
        <v>39.466999999999999</v>
      </c>
      <c r="W238" s="818">
        <v>37.220999999999997</v>
      </c>
      <c r="X238" s="818">
        <v>37.334000000000003</v>
      </c>
      <c r="Y238" s="818">
        <v>34.959000000000003</v>
      </c>
      <c r="Z238" s="818">
        <v>31.734999999999999</v>
      </c>
      <c r="AA238" s="818">
        <v>30.077999999999999</v>
      </c>
      <c r="AB238" s="818">
        <v>31.064</v>
      </c>
      <c r="AC238" s="818">
        <v>32.042999999999999</v>
      </c>
      <c r="AD238" s="818">
        <v>31.099</v>
      </c>
      <c r="AE238" s="818">
        <v>29.478999999999999</v>
      </c>
      <c r="AF238" s="830">
        <v>27.637</v>
      </c>
      <c r="AG238" s="1004" t="s">
        <v>950</v>
      </c>
      <c r="AH238" s="1005" t="s">
        <v>979</v>
      </c>
      <c r="AI238" s="1005"/>
      <c r="AJ238" s="933"/>
      <c r="AK238" s="933"/>
      <c r="AL238" s="933"/>
      <c r="AM238" s="991"/>
    </row>
    <row r="239" spans="1:39" s="810" customFormat="1" ht="9.9499999999999993" customHeight="1">
      <c r="A239" s="36"/>
      <c r="B239" s="805" t="s">
        <v>972</v>
      </c>
      <c r="C239" s="1068" t="s">
        <v>983</v>
      </c>
      <c r="D239" s="1063"/>
      <c r="E239" s="1063"/>
      <c r="F239" s="1050"/>
      <c r="G239" s="814">
        <v>3223.1660000000002</v>
      </c>
      <c r="H239" s="814">
        <v>3177.3380000000002</v>
      </c>
      <c r="I239" s="814">
        <v>3041.4140000000002</v>
      </c>
      <c r="J239" s="814">
        <v>2921.6</v>
      </c>
      <c r="K239" s="814">
        <v>2821.9340000000002</v>
      </c>
      <c r="L239" s="814">
        <v>2758.386</v>
      </c>
      <c r="M239" s="814">
        <v>2684.3530000000001</v>
      </c>
      <c r="N239" s="814">
        <v>2614.96</v>
      </c>
      <c r="O239" s="814">
        <v>2514.79</v>
      </c>
      <c r="P239" s="814">
        <v>2465.9789999999998</v>
      </c>
      <c r="Q239" s="814">
        <v>2433.069</v>
      </c>
      <c r="R239" s="814">
        <v>2343.721</v>
      </c>
      <c r="S239" s="814">
        <v>2366.3200000000002</v>
      </c>
      <c r="T239" s="814">
        <v>2351.547</v>
      </c>
      <c r="U239" s="814">
        <v>2243.855</v>
      </c>
      <c r="V239" s="814">
        <v>2217.3609999999999</v>
      </c>
      <c r="W239" s="814">
        <v>2208.933</v>
      </c>
      <c r="X239" s="814">
        <v>2137.3519999999999</v>
      </c>
      <c r="Y239" s="814">
        <v>2024.8130000000001</v>
      </c>
      <c r="Z239" s="814">
        <v>1948.325</v>
      </c>
      <c r="AA239" s="814">
        <v>1799.374</v>
      </c>
      <c r="AB239" s="815">
        <v>1675.145481</v>
      </c>
      <c r="AC239" s="815">
        <v>1639.5530000000001</v>
      </c>
      <c r="AD239" s="815">
        <v>1647.7249999999999</v>
      </c>
      <c r="AE239" s="815">
        <v>1557.2629999999999</v>
      </c>
      <c r="AF239" s="829">
        <v>1466.0930000000001</v>
      </c>
      <c r="AG239" s="1002" t="s">
        <v>972</v>
      </c>
      <c r="AH239" s="1003" t="s">
        <v>983</v>
      </c>
      <c r="AI239" s="1003"/>
      <c r="AJ239" s="932"/>
      <c r="AK239" s="932"/>
      <c r="AL239" s="932"/>
      <c r="AM239" s="990"/>
    </row>
    <row r="240" spans="1:39" s="810" customFormat="1" ht="9.9499999999999993" customHeight="1">
      <c r="A240" s="36"/>
      <c r="B240" s="1077" t="s">
        <v>973</v>
      </c>
      <c r="C240" s="1064" t="s">
        <v>1088</v>
      </c>
      <c r="D240" s="1065"/>
      <c r="E240" s="1065"/>
      <c r="F240" s="1051"/>
      <c r="G240" s="825">
        <f>G238/G239</f>
        <v>2.0991162105830106E-2</v>
      </c>
      <c r="H240" s="825">
        <f t="shared" ref="H240" si="225">H238/H239</f>
        <v>2.0615685205665875E-2</v>
      </c>
      <c r="I240" s="825">
        <f t="shared" ref="I240" si="226">I238/I239</f>
        <v>2.0292863779807681E-2</v>
      </c>
      <c r="J240" s="825">
        <f t="shared" ref="J240" si="227">J238/J239</f>
        <v>1.9378080503833515E-2</v>
      </c>
      <c r="K240" s="825">
        <f t="shared" ref="K240" si="228">K238/K239</f>
        <v>1.9634052391019775E-2</v>
      </c>
      <c r="L240" s="825">
        <f t="shared" ref="L240" si="229">L238/L239</f>
        <v>1.9153591991838706E-2</v>
      </c>
      <c r="M240" s="825">
        <f t="shared" ref="M240" si="230">M238/M239</f>
        <v>1.8789257597640847E-2</v>
      </c>
      <c r="N240" s="825">
        <f t="shared" ref="N240" si="231">N238/N239</f>
        <v>1.8332211582586348E-2</v>
      </c>
      <c r="O240" s="825">
        <f t="shared" ref="O240" si="232">O238/O239</f>
        <v>1.7902886523327992E-2</v>
      </c>
      <c r="P240" s="825">
        <f t="shared" ref="P240" si="233">P238/P239</f>
        <v>1.7703313775178135E-2</v>
      </c>
      <c r="Q240" s="825">
        <f t="shared" ref="Q240" si="234">Q238/Q239</f>
        <v>1.7632874365667395E-2</v>
      </c>
      <c r="R240" s="825">
        <f t="shared" ref="R240" si="235">R238/R239</f>
        <v>1.7357014764129347E-2</v>
      </c>
      <c r="S240" s="825">
        <f t="shared" ref="S240" si="236">S238/S239</f>
        <v>1.6657932993001789E-2</v>
      </c>
      <c r="T240" s="825">
        <f t="shared" ref="T240" si="237">T238/T239</f>
        <v>1.6431310962528072E-2</v>
      </c>
      <c r="U240" s="825">
        <f t="shared" ref="U240" si="238">U238/U239</f>
        <v>1.7223038030532278E-2</v>
      </c>
      <c r="V240" s="825">
        <f t="shared" ref="V240" si="239">V238/V239</f>
        <v>1.7799086391435584E-2</v>
      </c>
      <c r="W240" s="825">
        <f t="shared" ref="W240" si="240">W238/W239</f>
        <v>1.6850216824140885E-2</v>
      </c>
      <c r="X240" s="825">
        <f t="shared" ref="X240" si="241">X238/X239</f>
        <v>1.7467408269672007E-2</v>
      </c>
      <c r="Y240" s="825">
        <f t="shared" ref="Y240" si="242">Y238/Y239</f>
        <v>1.7265298079378197E-2</v>
      </c>
      <c r="Z240" s="825">
        <f t="shared" ref="Z240" si="243">Z238/Z239</f>
        <v>1.6288350249573352E-2</v>
      </c>
      <c r="AA240" s="825">
        <f t="shared" ref="AA240" si="244">AA238/AA239</f>
        <v>1.6715813388433975E-2</v>
      </c>
      <c r="AB240" s="825">
        <f t="shared" ref="AB240" si="245">AB238/AB239</f>
        <v>1.8544061009827001E-2</v>
      </c>
      <c r="AC240" s="825">
        <f t="shared" ref="AC240" si="246">AC238/AC239</f>
        <v>1.9543741495395388E-2</v>
      </c>
      <c r="AD240" s="825">
        <f t="shared" ref="AD240" si="247">AD238/AD239</f>
        <v>1.8873901895037098E-2</v>
      </c>
      <c r="AE240" s="825">
        <f t="shared" ref="AE240" si="248">AE238/AE239</f>
        <v>1.8930007326957619E-2</v>
      </c>
      <c r="AF240" s="831"/>
      <c r="AG240" s="820" t="s">
        <v>973</v>
      </c>
      <c r="AH240" s="1007" t="s">
        <v>1088</v>
      </c>
      <c r="AI240" s="1007"/>
      <c r="AJ240" s="934"/>
      <c r="AK240" s="934"/>
      <c r="AL240" s="934"/>
      <c r="AM240" s="992"/>
    </row>
    <row r="241" spans="1:39" s="810" customFormat="1" ht="9.9499999999999993" customHeight="1">
      <c r="A241" s="36"/>
      <c r="B241" s="805" t="s">
        <v>950</v>
      </c>
      <c r="C241" s="1062" t="s">
        <v>978</v>
      </c>
      <c r="D241" s="1070"/>
      <c r="E241" s="1070"/>
      <c r="F241" s="1053"/>
      <c r="G241" s="818">
        <v>120.361</v>
      </c>
      <c r="H241" s="818">
        <v>123.35000000000001</v>
      </c>
      <c r="I241" s="818">
        <v>120.62899999999999</v>
      </c>
      <c r="J241" s="818">
        <v>115.342</v>
      </c>
      <c r="K241" s="818">
        <v>110.622</v>
      </c>
      <c r="L241" s="818">
        <v>106.571</v>
      </c>
      <c r="M241" s="818">
        <v>100.10299999999999</v>
      </c>
      <c r="N241" s="818">
        <v>96.327999999999989</v>
      </c>
      <c r="O241" s="818">
        <v>91.580999999999989</v>
      </c>
      <c r="P241" s="818">
        <v>89.062000000000012</v>
      </c>
      <c r="Q241" s="818">
        <v>86.656000000000006</v>
      </c>
      <c r="R241" s="818">
        <v>83.471000000000004</v>
      </c>
      <c r="S241" s="818">
        <v>79.977999999999994</v>
      </c>
      <c r="T241" s="818">
        <v>78.278000000000006</v>
      </c>
      <c r="U241" s="818">
        <v>76.840999999999994</v>
      </c>
      <c r="V241" s="818">
        <v>74.013000000000005</v>
      </c>
      <c r="W241" s="818">
        <v>75.030199999999994</v>
      </c>
      <c r="X241" s="818">
        <v>73.277800000000013</v>
      </c>
      <c r="Y241" s="818">
        <v>76.727199999999996</v>
      </c>
      <c r="Z241" s="818">
        <v>75.066900000000004</v>
      </c>
      <c r="AA241" s="818">
        <v>76.62530000000001</v>
      </c>
      <c r="AB241" s="818">
        <v>76.246300000000005</v>
      </c>
      <c r="AC241" s="818">
        <v>80.917999999999992</v>
      </c>
      <c r="AD241" s="818">
        <v>82.702500000000001</v>
      </c>
      <c r="AE241" s="818">
        <v>82.195700000000002</v>
      </c>
      <c r="AF241" s="830">
        <v>77.892600000000002</v>
      </c>
      <c r="AG241" s="1004" t="s">
        <v>950</v>
      </c>
      <c r="AH241" s="1005" t="s">
        <v>978</v>
      </c>
      <c r="AI241" s="1005"/>
      <c r="AJ241" s="933"/>
      <c r="AK241" s="933"/>
      <c r="AL241" s="933"/>
      <c r="AM241" s="991"/>
    </row>
    <row r="242" spans="1:39" s="810" customFormat="1" ht="9.9499999999999993" customHeight="1">
      <c r="A242" s="36"/>
      <c r="B242" s="805" t="s">
        <v>972</v>
      </c>
      <c r="C242" s="1062" t="s">
        <v>982</v>
      </c>
      <c r="D242" s="1070"/>
      <c r="E242" s="1070"/>
      <c r="F242" s="1053"/>
      <c r="G242" s="818">
        <v>6756.2509999999993</v>
      </c>
      <c r="H242" s="818">
        <v>6748.875</v>
      </c>
      <c r="I242" s="818">
        <v>6607.3429999999998</v>
      </c>
      <c r="J242" s="818">
        <v>6443.4989999999998</v>
      </c>
      <c r="K242" s="818">
        <v>6186.625</v>
      </c>
      <c r="L242" s="818">
        <v>6005.1719999999996</v>
      </c>
      <c r="M242" s="818">
        <v>5847.4520000000002</v>
      </c>
      <c r="N242" s="818">
        <v>5647.232</v>
      </c>
      <c r="O242" s="818">
        <v>5419.3769999999995</v>
      </c>
      <c r="P242" s="818">
        <v>5188.7439999999997</v>
      </c>
      <c r="Q242" s="818">
        <v>5057.7539999999999</v>
      </c>
      <c r="R242" s="818">
        <v>4893.9679999999998</v>
      </c>
      <c r="S242" s="818">
        <v>4775.0209999999997</v>
      </c>
      <c r="T242" s="818">
        <v>4726.2340000000004</v>
      </c>
      <c r="U242" s="818">
        <v>4626.0480000000007</v>
      </c>
      <c r="V242" s="818">
        <v>4545.4170000000004</v>
      </c>
      <c r="W242" s="818">
        <v>4537.6849999999995</v>
      </c>
      <c r="X242" s="818">
        <v>4560.1459999999997</v>
      </c>
      <c r="Y242" s="818">
        <v>4607.18</v>
      </c>
      <c r="Z242" s="818">
        <v>4476.3040000000001</v>
      </c>
      <c r="AA242" s="818">
        <v>4458.2290000000003</v>
      </c>
      <c r="AB242" s="818">
        <v>4413.7569999999996</v>
      </c>
      <c r="AC242" s="818">
        <v>4437.2530000000006</v>
      </c>
      <c r="AD242" s="818">
        <v>4505.1900000000005</v>
      </c>
      <c r="AE242" s="818">
        <v>4500.1629999999996</v>
      </c>
      <c r="AF242" s="830">
        <v>4565.21</v>
      </c>
      <c r="AG242" s="1004" t="s">
        <v>972</v>
      </c>
      <c r="AH242" s="1005" t="s">
        <v>982</v>
      </c>
      <c r="AI242" s="1005"/>
      <c r="AJ242" s="933"/>
      <c r="AK242" s="933"/>
      <c r="AL242" s="933"/>
      <c r="AM242" s="991"/>
    </row>
    <row r="243" spans="1:39" s="810" customFormat="1" ht="9.9499999999999993" customHeight="1">
      <c r="A243" s="36"/>
      <c r="B243" s="1077" t="s">
        <v>973</v>
      </c>
      <c r="C243" s="1064" t="s">
        <v>1088</v>
      </c>
      <c r="D243" s="1065"/>
      <c r="E243" s="1065"/>
      <c r="F243" s="1051"/>
      <c r="G243" s="825">
        <f>G241/G242</f>
        <v>1.7814761470525593E-2</v>
      </c>
      <c r="H243" s="825">
        <f t="shared" ref="H243" si="249">H241/H242</f>
        <v>1.8277120260784208E-2</v>
      </c>
      <c r="I243" s="825">
        <f t="shared" ref="I243" si="250">I241/I242</f>
        <v>1.8256809128873737E-2</v>
      </c>
      <c r="J243" s="825">
        <f t="shared" ref="J243" si="251">J241/J242</f>
        <v>1.7900522681853447E-2</v>
      </c>
      <c r="K243" s="825">
        <f t="shared" ref="K243" si="252">K241/K242</f>
        <v>1.7880831632756146E-2</v>
      </c>
      <c r="L243" s="825">
        <f t="shared" ref="L243" si="253">L241/L242</f>
        <v>1.7746535819456961E-2</v>
      </c>
      <c r="M243" s="825">
        <f t="shared" ref="M243" si="254">M241/M242</f>
        <v>1.7119080242129391E-2</v>
      </c>
      <c r="N243" s="825">
        <f t="shared" ref="N243" si="255">N241/N242</f>
        <v>1.7057560234819465E-2</v>
      </c>
      <c r="O243" s="825">
        <f t="shared" ref="O243" si="256">O241/O242</f>
        <v>1.6898805895954459E-2</v>
      </c>
      <c r="P243" s="825">
        <f t="shared" ref="P243" si="257">P241/P242</f>
        <v>1.716446215114872E-2</v>
      </c>
      <c r="Q243" s="825">
        <f t="shared" ref="Q243" si="258">Q241/Q242</f>
        <v>1.7133296716289485E-2</v>
      </c>
      <c r="R243" s="825">
        <f t="shared" ref="R243" si="259">R241/R242</f>
        <v>1.7055894112916147E-2</v>
      </c>
      <c r="S243" s="825">
        <f t="shared" ref="S243" si="260">S241/S242</f>
        <v>1.6749245710123577E-2</v>
      </c>
      <c r="T243" s="825">
        <f t="shared" ref="T243" si="261">T241/T242</f>
        <v>1.6562446971521087E-2</v>
      </c>
      <c r="U243" s="825">
        <f t="shared" ref="U243" si="262">U241/U242</f>
        <v>1.6610506419302173E-2</v>
      </c>
      <c r="V243" s="825">
        <f t="shared" ref="V243" si="263">V241/V242</f>
        <v>1.628299449753455E-2</v>
      </c>
      <c r="W243" s="825">
        <f t="shared" ref="W243" si="264">W241/W242</f>
        <v>1.6534907116734634E-2</v>
      </c>
      <c r="X243" s="825">
        <f t="shared" ref="X243" si="265">X241/X242</f>
        <v>1.6069178486829153E-2</v>
      </c>
      <c r="Y243" s="825">
        <f t="shared" ref="Y243" si="266">Y241/Y242</f>
        <v>1.6653831628024082E-2</v>
      </c>
      <c r="Z243" s="825">
        <f t="shared" ref="Z243" si="267">Z241/Z242</f>
        <v>1.6769839581940817E-2</v>
      </c>
      <c r="AA243" s="825">
        <f t="shared" ref="AA243" si="268">AA241/AA242</f>
        <v>1.7187385394514282E-2</v>
      </c>
      <c r="AB243" s="825">
        <f t="shared" ref="AB243" si="269">AB241/AB242</f>
        <v>1.727469364534568E-2</v>
      </c>
      <c r="AC243" s="825">
        <f t="shared" ref="AC243" si="270">AC241/AC242</f>
        <v>1.8236057308429334E-2</v>
      </c>
      <c r="AD243" s="825">
        <f t="shared" ref="AD243" si="271">AD241/AD242</f>
        <v>1.8357161407177053E-2</v>
      </c>
      <c r="AE243" s="825">
        <f t="shared" ref="AE243" si="272">AE241/AE242</f>
        <v>1.8265049510428847E-2</v>
      </c>
      <c r="AF243" s="831"/>
      <c r="AG243" s="820" t="s">
        <v>973</v>
      </c>
      <c r="AH243" s="1007" t="s">
        <v>1088</v>
      </c>
      <c r="AI243" s="1007"/>
      <c r="AJ243" s="934"/>
      <c r="AK243" s="934"/>
      <c r="AL243" s="934"/>
      <c r="AM243" s="992"/>
    </row>
    <row r="244" spans="1:39" s="810" customFormat="1" ht="9.9499999999999993" customHeight="1">
      <c r="A244" s="36"/>
      <c r="B244" s="1077" t="s">
        <v>973</v>
      </c>
      <c r="C244" s="1064" t="s">
        <v>1096</v>
      </c>
      <c r="D244" s="1065"/>
      <c r="E244" s="1065"/>
      <c r="F244" s="1051"/>
      <c r="G244" s="1079" t="s">
        <v>1090</v>
      </c>
      <c r="H244" s="825"/>
      <c r="I244" s="825"/>
      <c r="J244" s="825"/>
      <c r="K244" s="825"/>
      <c r="L244" s="825"/>
      <c r="M244" s="825"/>
      <c r="N244" s="825"/>
      <c r="O244" s="825"/>
      <c r="P244" s="825"/>
      <c r="Q244" s="825"/>
      <c r="R244" s="825"/>
      <c r="S244" s="825"/>
      <c r="T244" s="825"/>
      <c r="U244" s="825"/>
      <c r="V244" s="825"/>
      <c r="W244" s="825"/>
      <c r="X244" s="825"/>
      <c r="Y244" s="825"/>
      <c r="Z244" s="825"/>
      <c r="AA244" s="825"/>
      <c r="AB244" s="825"/>
      <c r="AC244" s="825"/>
      <c r="AD244" s="825"/>
      <c r="AE244" s="825"/>
      <c r="AF244" s="831"/>
      <c r="AG244" s="820" t="s">
        <v>973</v>
      </c>
      <c r="AH244" s="1007" t="s">
        <v>1096</v>
      </c>
      <c r="AI244" s="1007"/>
      <c r="AJ244" s="934"/>
      <c r="AK244" s="934"/>
      <c r="AL244" s="934"/>
      <c r="AM244" s="992"/>
    </row>
    <row r="245" spans="1:39" s="810" customFormat="1" ht="9.9499999999999993" customHeight="1">
      <c r="A245" s="36"/>
      <c r="B245" s="805" t="s">
        <v>950</v>
      </c>
      <c r="C245" s="1068" t="s">
        <v>975</v>
      </c>
      <c r="D245" s="1063"/>
      <c r="E245" s="1063"/>
      <c r="F245" s="1050"/>
      <c r="G245" s="518">
        <v>3636.4079999999999</v>
      </c>
      <c r="H245" s="518">
        <v>3840.7639999999997</v>
      </c>
      <c r="I245" s="518">
        <v>3689.6595000000002</v>
      </c>
      <c r="J245" s="518">
        <v>3440.0425</v>
      </c>
      <c r="K245" s="518">
        <v>3356.9750000000004</v>
      </c>
      <c r="L245" s="518">
        <v>3306.7149999999997</v>
      </c>
      <c r="M245" s="518">
        <v>3185.4035000000003</v>
      </c>
      <c r="N245" s="518">
        <v>3146.4180000000001</v>
      </c>
      <c r="O245" s="518">
        <v>2818.1514999999999</v>
      </c>
      <c r="P245" s="518">
        <v>2719.578</v>
      </c>
      <c r="Q245" s="518">
        <v>2836.8220000000001</v>
      </c>
      <c r="R245" s="518">
        <v>2855.9110000000001</v>
      </c>
      <c r="S245" s="518">
        <v>2662.297</v>
      </c>
      <c r="T245" s="518">
        <v>2494.19</v>
      </c>
      <c r="U245" s="518">
        <v>2454.471</v>
      </c>
      <c r="V245" s="518">
        <v>2207.5250000000001</v>
      </c>
      <c r="W245" s="518">
        <v>2390.2400000000002</v>
      </c>
      <c r="X245" s="518">
        <v>2358.5070000000001</v>
      </c>
      <c r="Y245" s="518">
        <v>2188.3685</v>
      </c>
      <c r="Z245" s="518">
        <v>2286.1489999999999</v>
      </c>
      <c r="AA245" s="518">
        <v>739.21</v>
      </c>
      <c r="AB245" s="518">
        <v>1215.664</v>
      </c>
      <c r="AC245" s="518">
        <v>1697.7360000000001</v>
      </c>
      <c r="AD245" s="518">
        <v>1788.0820000000001</v>
      </c>
      <c r="AE245" s="518">
        <v>1771.577</v>
      </c>
      <c r="AF245" s="828">
        <v>1827.9379999999999</v>
      </c>
      <c r="AG245" s="1000" t="s">
        <v>950</v>
      </c>
      <c r="AH245" s="1001" t="s">
        <v>975</v>
      </c>
      <c r="AI245" s="1001"/>
      <c r="AJ245" s="931"/>
      <c r="AK245" s="931"/>
      <c r="AL245" s="931"/>
      <c r="AM245" s="989"/>
    </row>
    <row r="246" spans="1:39" s="810" customFormat="1" ht="9.9499999999999993" customHeight="1">
      <c r="A246" s="36"/>
      <c r="B246" s="805" t="s">
        <v>972</v>
      </c>
      <c r="C246" s="1068" t="s">
        <v>984</v>
      </c>
      <c r="D246" s="1063"/>
      <c r="E246" s="1063"/>
      <c r="F246" s="1050"/>
      <c r="G246" s="807">
        <v>162.6</v>
      </c>
      <c r="H246" s="807">
        <v>162</v>
      </c>
      <c r="I246" s="807">
        <v>157.85499999999999</v>
      </c>
      <c r="J246" s="807">
        <v>157.25</v>
      </c>
      <c r="K246" s="807">
        <v>150.86600000000001</v>
      </c>
      <c r="L246" s="807">
        <v>148.828</v>
      </c>
      <c r="M246" s="807">
        <v>148.107</v>
      </c>
      <c r="N246" s="807">
        <v>144.89699999999999</v>
      </c>
      <c r="O246" s="807">
        <v>127.66500000000001</v>
      </c>
      <c r="P246" s="807">
        <v>120.09099999999999</v>
      </c>
      <c r="Q246" s="807">
        <v>110.128</v>
      </c>
      <c r="R246" s="807">
        <v>111.869</v>
      </c>
      <c r="S246" s="807">
        <v>108.846</v>
      </c>
      <c r="T246" s="807">
        <v>107.288</v>
      </c>
      <c r="U246" s="807">
        <v>100.872</v>
      </c>
      <c r="V246" s="807">
        <v>103.175</v>
      </c>
      <c r="W246" s="807">
        <v>99.168000000000006</v>
      </c>
      <c r="X246" s="807">
        <v>100.8</v>
      </c>
      <c r="Y246" s="807">
        <v>99.031999999999996</v>
      </c>
      <c r="Z246" s="807">
        <v>92.173000000000002</v>
      </c>
      <c r="AA246" s="807">
        <v>85.046999999999997</v>
      </c>
      <c r="AB246" s="807">
        <v>84.064999999999998</v>
      </c>
      <c r="AC246" s="807">
        <v>87.134</v>
      </c>
      <c r="AD246" s="518">
        <v>88.018000000000001</v>
      </c>
      <c r="AE246" s="518">
        <v>88.018000000000001</v>
      </c>
      <c r="AF246" s="1086" t="s">
        <v>1121</v>
      </c>
      <c r="AG246" s="1000" t="s">
        <v>972</v>
      </c>
      <c r="AH246" s="1001" t="s">
        <v>984</v>
      </c>
      <c r="AI246" s="1001"/>
      <c r="AJ246" s="931"/>
      <c r="AK246" s="931"/>
      <c r="AL246" s="931"/>
      <c r="AM246" s="989"/>
    </row>
    <row r="247" spans="1:39" s="810" customFormat="1" ht="9.9499999999999993" customHeight="1">
      <c r="A247" s="36"/>
      <c r="B247" s="1077" t="s">
        <v>973</v>
      </c>
      <c r="C247" s="1064" t="s">
        <v>1091</v>
      </c>
      <c r="D247" s="1065"/>
      <c r="E247" s="1065"/>
      <c r="F247" s="1051"/>
      <c r="G247" s="825">
        <f>G245/G246/1000</f>
        <v>2.2364132841328412E-2</v>
      </c>
      <c r="H247" s="825">
        <f t="shared" ref="H247:AE247" si="273">H245/H246/1000</f>
        <v>2.3708419753086418E-2</v>
      </c>
      <c r="I247" s="825">
        <f t="shared" si="273"/>
        <v>2.3373725887681735E-2</v>
      </c>
      <c r="J247" s="825">
        <f t="shared" si="273"/>
        <v>2.1876263910969793E-2</v>
      </c>
      <c r="K247" s="825">
        <f t="shared" si="273"/>
        <v>2.2251368764333913E-2</v>
      </c>
      <c r="L247" s="825">
        <f t="shared" si="273"/>
        <v>2.2218366167656621E-2</v>
      </c>
      <c r="M247" s="825">
        <f t="shared" si="273"/>
        <v>2.1507447318492714E-2</v>
      </c>
      <c r="N247" s="825">
        <f t="shared" si="273"/>
        <v>2.1714859520901054E-2</v>
      </c>
      <c r="O247" s="825">
        <f t="shared" si="273"/>
        <v>2.2074581913602002E-2</v>
      </c>
      <c r="P247" s="825">
        <f t="shared" si="273"/>
        <v>2.2645976800925966E-2</v>
      </c>
      <c r="Q247" s="825">
        <f t="shared" si="273"/>
        <v>2.5759316431788467E-2</v>
      </c>
      <c r="R247" s="825">
        <f t="shared" si="273"/>
        <v>2.5529065245957328E-2</v>
      </c>
      <c r="S247" s="825">
        <f t="shared" si="273"/>
        <v>2.4459300295830808E-2</v>
      </c>
      <c r="T247" s="825">
        <f t="shared" si="273"/>
        <v>2.3247613899038105E-2</v>
      </c>
      <c r="U247" s="825">
        <f t="shared" si="273"/>
        <v>2.433253033547466E-2</v>
      </c>
      <c r="V247" s="825">
        <f t="shared" si="273"/>
        <v>2.1395929246425974E-2</v>
      </c>
      <c r="W247" s="825">
        <f t="shared" si="273"/>
        <v>2.4102936431106808E-2</v>
      </c>
      <c r="X247" s="825">
        <f t="shared" si="273"/>
        <v>2.3397886904761907E-2</v>
      </c>
      <c r="Y247" s="825">
        <f t="shared" si="273"/>
        <v>2.2097589667986108E-2</v>
      </c>
      <c r="Z247" s="825">
        <f t="shared" si="273"/>
        <v>2.4802805593828994E-2</v>
      </c>
      <c r="AA247" s="825">
        <f t="shared" si="273"/>
        <v>8.6917821910237874E-3</v>
      </c>
      <c r="AB247" s="825">
        <f t="shared" si="273"/>
        <v>1.4461000416344495E-2</v>
      </c>
      <c r="AC247" s="825">
        <f t="shared" si="273"/>
        <v>1.9484196754424223E-2</v>
      </c>
      <c r="AD247" s="825">
        <f t="shared" si="273"/>
        <v>2.0314958303983277E-2</v>
      </c>
      <c r="AE247" s="825">
        <f t="shared" si="273"/>
        <v>2.0127439841850531E-2</v>
      </c>
      <c r="AF247" s="831"/>
      <c r="AG247" s="820" t="s">
        <v>973</v>
      </c>
      <c r="AH247" s="1007" t="s">
        <v>1091</v>
      </c>
      <c r="AI247" s="1007"/>
      <c r="AJ247" s="934"/>
      <c r="AK247" s="934"/>
      <c r="AL247" s="934"/>
      <c r="AM247" s="992"/>
    </row>
    <row r="248" spans="1:39" s="810" customFormat="1" ht="9.9499999999999993" customHeight="1">
      <c r="A248" s="36"/>
      <c r="B248" s="805" t="s">
        <v>950</v>
      </c>
      <c r="C248" s="1068" t="s">
        <v>980</v>
      </c>
      <c r="D248" s="1063"/>
      <c r="E248" s="1063"/>
      <c r="F248" s="1050"/>
      <c r="G248" s="814">
        <v>1472.6269999999997</v>
      </c>
      <c r="H248" s="814">
        <v>1587.7559999999999</v>
      </c>
      <c r="I248" s="814">
        <v>1695.2250000000006</v>
      </c>
      <c r="J248" s="814">
        <v>1862.442</v>
      </c>
      <c r="K248" s="814">
        <v>2063.8960000000002</v>
      </c>
      <c r="L248" s="814">
        <v>2067.6689999999999</v>
      </c>
      <c r="M248" s="814">
        <v>2466.5679999999998</v>
      </c>
      <c r="N248" s="814">
        <v>2709.5200000000004</v>
      </c>
      <c r="O248" s="814">
        <v>2768.8609999999999</v>
      </c>
      <c r="P248" s="814">
        <v>2848.3160000000007</v>
      </c>
      <c r="Q248" s="814">
        <v>2722.2009999999991</v>
      </c>
      <c r="R248" s="814">
        <v>2737.3780000000002</v>
      </c>
      <c r="S248" s="814">
        <v>2768.5659999999998</v>
      </c>
      <c r="T248" s="814">
        <v>2821.1369999999993</v>
      </c>
      <c r="U248" s="815">
        <v>2707.4549999999999</v>
      </c>
      <c r="V248" s="814">
        <v>2866.4030000000002</v>
      </c>
      <c r="W248" s="815">
        <v>2955.1499999999996</v>
      </c>
      <c r="X248" s="815">
        <v>2872.4540000000002</v>
      </c>
      <c r="Y248" s="815">
        <v>2398.3049999999998</v>
      </c>
      <c r="Z248" s="815">
        <v>2443.4210000000007</v>
      </c>
      <c r="AA248" s="815">
        <v>2264.0370000000003</v>
      </c>
      <c r="AB248" s="814">
        <v>1674.135</v>
      </c>
      <c r="AC248" s="815">
        <v>2409.0550000000003</v>
      </c>
      <c r="AD248" s="815">
        <v>2865.154</v>
      </c>
      <c r="AE248" s="815">
        <v>2955.8890000000001</v>
      </c>
      <c r="AF248" s="829">
        <v>2819.3629999999998</v>
      </c>
      <c r="AG248" s="1002" t="s">
        <v>950</v>
      </c>
      <c r="AH248" s="1003" t="s">
        <v>980</v>
      </c>
      <c r="AI248" s="1003"/>
      <c r="AJ248" s="932"/>
      <c r="AK248" s="932"/>
      <c r="AL248" s="932"/>
      <c r="AM248" s="990"/>
    </row>
    <row r="249" spans="1:39" s="810" customFormat="1" ht="9.9499999999999993" customHeight="1">
      <c r="A249" s="36"/>
      <c r="B249" s="805" t="s">
        <v>972</v>
      </c>
      <c r="C249" s="1068" t="s">
        <v>985</v>
      </c>
      <c r="D249" s="1063"/>
      <c r="E249" s="1063"/>
      <c r="F249" s="1050"/>
      <c r="G249" s="814">
        <v>65.251999999999995</v>
      </c>
      <c r="H249" s="814">
        <v>68.686999999999998</v>
      </c>
      <c r="I249" s="814">
        <v>69.686999999999998</v>
      </c>
      <c r="J249" s="814">
        <v>69.584000000000003</v>
      </c>
      <c r="K249" s="814">
        <v>74.546999999999997</v>
      </c>
      <c r="L249" s="814">
        <v>78.100999999999999</v>
      </c>
      <c r="M249" s="814">
        <v>82.131</v>
      </c>
      <c r="N249" s="814">
        <v>85.555000000000007</v>
      </c>
      <c r="O249" s="814">
        <v>87.91</v>
      </c>
      <c r="P249" s="814">
        <v>91.587999999999994</v>
      </c>
      <c r="Q249" s="814">
        <v>92.873000000000005</v>
      </c>
      <c r="R249" s="814">
        <v>94.578999999999994</v>
      </c>
      <c r="S249" s="814">
        <v>96.662000000000006</v>
      </c>
      <c r="T249" s="814">
        <v>95.486999999999995</v>
      </c>
      <c r="U249" s="814">
        <v>93.739000000000004</v>
      </c>
      <c r="V249" s="814">
        <v>94.49</v>
      </c>
      <c r="W249" s="814">
        <v>96.971000000000004</v>
      </c>
      <c r="X249" s="814">
        <v>94.849000000000004</v>
      </c>
      <c r="Y249" s="814">
        <v>90.662000000000006</v>
      </c>
      <c r="Z249" s="814">
        <v>83.872</v>
      </c>
      <c r="AA249" s="814">
        <v>82.210999999999999</v>
      </c>
      <c r="AB249" s="814">
        <v>79.052000000000007</v>
      </c>
      <c r="AC249" s="814">
        <v>85.995999999999995</v>
      </c>
      <c r="AD249" s="815">
        <v>92.643000000000001</v>
      </c>
      <c r="AE249" s="815">
        <v>95</v>
      </c>
      <c r="AF249" s="829"/>
      <c r="AG249" s="1002" t="s">
        <v>972</v>
      </c>
      <c r="AH249" s="1003" t="s">
        <v>985</v>
      </c>
      <c r="AI249" s="1003"/>
      <c r="AJ249" s="932"/>
      <c r="AK249" s="932"/>
      <c r="AL249" s="932"/>
      <c r="AM249" s="990"/>
    </row>
    <row r="250" spans="1:39" s="810" customFormat="1" ht="9.9499999999999993" customHeight="1">
      <c r="A250" s="36"/>
      <c r="B250" s="1077" t="s">
        <v>973</v>
      </c>
      <c r="C250" s="1064" t="s">
        <v>1092</v>
      </c>
      <c r="D250" s="1065"/>
      <c r="E250" s="1065"/>
      <c r="F250" s="1051"/>
      <c r="G250" s="825">
        <f>G248/G249/1000</f>
        <v>2.2568304419787896E-2</v>
      </c>
      <c r="H250" s="825">
        <f t="shared" ref="H250:AE250" si="274">H248/H249/1000</f>
        <v>2.3115815219765017E-2</v>
      </c>
      <c r="I250" s="825">
        <f t="shared" si="274"/>
        <v>2.4326273192991528E-2</v>
      </c>
      <c r="J250" s="825">
        <f t="shared" si="274"/>
        <v>2.6765377098183489E-2</v>
      </c>
      <c r="K250" s="825">
        <f t="shared" si="274"/>
        <v>2.7685835781453314E-2</v>
      </c>
      <c r="L250" s="825">
        <f t="shared" si="274"/>
        <v>2.6474296103763072E-2</v>
      </c>
      <c r="M250" s="825">
        <f t="shared" si="274"/>
        <v>3.0032119418976998E-2</v>
      </c>
      <c r="N250" s="825">
        <f t="shared" si="274"/>
        <v>3.1669919934545029E-2</v>
      </c>
      <c r="O250" s="825">
        <f t="shared" si="274"/>
        <v>3.1496541917870546E-2</v>
      </c>
      <c r="P250" s="825">
        <f t="shared" si="274"/>
        <v>3.1099226972965903E-2</v>
      </c>
      <c r="Q250" s="825">
        <f t="shared" si="274"/>
        <v>2.9311005351393828E-2</v>
      </c>
      <c r="R250" s="825">
        <f t="shared" si="274"/>
        <v>2.8942767421943565E-2</v>
      </c>
      <c r="S250" s="825">
        <f t="shared" si="274"/>
        <v>2.8641720634789262E-2</v>
      </c>
      <c r="T250" s="825">
        <f t="shared" si="274"/>
        <v>2.9544723365484301E-2</v>
      </c>
      <c r="U250" s="825">
        <f t="shared" si="274"/>
        <v>2.8882908927980882E-2</v>
      </c>
      <c r="V250" s="825">
        <f t="shared" si="274"/>
        <v>3.0335516985924439E-2</v>
      </c>
      <c r="W250" s="825">
        <f t="shared" si="274"/>
        <v>3.0474574872900142E-2</v>
      </c>
      <c r="X250" s="825">
        <f t="shared" si="274"/>
        <v>3.0284494301468651E-2</v>
      </c>
      <c r="Y250" s="825">
        <f t="shared" si="274"/>
        <v>2.6453254946945795E-2</v>
      </c>
      <c r="Z250" s="825">
        <f t="shared" si="274"/>
        <v>2.9132737981686391E-2</v>
      </c>
      <c r="AA250" s="825">
        <f t="shared" si="274"/>
        <v>2.753934388342193E-2</v>
      </c>
      <c r="AB250" s="825">
        <f t="shared" si="274"/>
        <v>2.1177642564387995E-2</v>
      </c>
      <c r="AC250" s="825">
        <f t="shared" si="274"/>
        <v>2.8013570398623198E-2</v>
      </c>
      <c r="AD250" s="825">
        <f t="shared" si="274"/>
        <v>3.092682663557959E-2</v>
      </c>
      <c r="AE250" s="825">
        <f t="shared" si="274"/>
        <v>3.1114621052631582E-2</v>
      </c>
      <c r="AF250" s="831"/>
      <c r="AG250" s="820" t="s">
        <v>973</v>
      </c>
      <c r="AH250" s="1007" t="s">
        <v>1092</v>
      </c>
      <c r="AI250" s="1007"/>
      <c r="AJ250" s="934"/>
      <c r="AK250" s="934"/>
      <c r="AL250" s="934"/>
      <c r="AM250" s="992"/>
    </row>
    <row r="251" spans="1:39" s="810" customFormat="1" ht="9.9499999999999993" customHeight="1">
      <c r="A251" s="36"/>
      <c r="B251" s="805" t="s">
        <v>950</v>
      </c>
      <c r="C251" s="1068" t="s">
        <v>976</v>
      </c>
      <c r="D251" s="1063"/>
      <c r="E251" s="1063"/>
      <c r="F251" s="1050"/>
      <c r="G251" s="818">
        <v>47.134</v>
      </c>
      <c r="H251" s="818">
        <v>48.437800000000003</v>
      </c>
      <c r="I251" s="818">
        <v>49.741599999999998</v>
      </c>
      <c r="J251" s="818">
        <v>51.045400000000001</v>
      </c>
      <c r="K251" s="818">
        <v>52.349199999999996</v>
      </c>
      <c r="L251" s="818">
        <v>53.652999999999999</v>
      </c>
      <c r="M251" s="818">
        <v>55.653799999999997</v>
      </c>
      <c r="N251" s="818">
        <v>57.654599999999995</v>
      </c>
      <c r="O251" s="818">
        <v>59.6554</v>
      </c>
      <c r="P251" s="818">
        <v>61.656199999999998</v>
      </c>
      <c r="Q251" s="818">
        <v>63.656999999999996</v>
      </c>
      <c r="R251" s="818">
        <v>62.223999999999997</v>
      </c>
      <c r="S251" s="818">
        <v>63</v>
      </c>
      <c r="T251" s="818">
        <v>62</v>
      </c>
      <c r="U251" s="818">
        <v>62</v>
      </c>
      <c r="V251" s="818">
        <v>60</v>
      </c>
      <c r="W251" s="818">
        <v>63</v>
      </c>
      <c r="X251" s="818">
        <v>64</v>
      </c>
      <c r="Y251" s="818">
        <v>57</v>
      </c>
      <c r="Z251" s="818">
        <v>56</v>
      </c>
      <c r="AA251" s="818">
        <v>70</v>
      </c>
      <c r="AB251" s="818">
        <v>66</v>
      </c>
      <c r="AC251" s="818">
        <v>78</v>
      </c>
      <c r="AD251" s="818">
        <v>73</v>
      </c>
      <c r="AE251" s="818">
        <v>77</v>
      </c>
      <c r="AF251" s="830"/>
      <c r="AG251" s="1004" t="s">
        <v>950</v>
      </c>
      <c r="AH251" s="1005" t="s">
        <v>976</v>
      </c>
      <c r="AI251" s="1005"/>
      <c r="AJ251" s="933"/>
      <c r="AK251" s="933"/>
      <c r="AL251" s="933"/>
      <c r="AM251" s="991"/>
    </row>
    <row r="252" spans="1:39" s="810" customFormat="1" ht="9.9499999999999993" customHeight="1">
      <c r="A252" s="36"/>
      <c r="B252" s="805" t="s">
        <v>972</v>
      </c>
      <c r="C252" s="1068" t="s">
        <v>987</v>
      </c>
      <c r="D252" s="1063"/>
      <c r="E252" s="1063"/>
      <c r="F252" s="1050"/>
      <c r="G252" s="814">
        <v>2427.625</v>
      </c>
      <c r="H252" s="814">
        <v>2571.9380000000001</v>
      </c>
      <c r="I252" s="814">
        <v>2516.79</v>
      </c>
      <c r="J252" s="814">
        <v>2490.75</v>
      </c>
      <c r="K252" s="814">
        <v>2517.9549999999999</v>
      </c>
      <c r="L252" s="814">
        <v>2647.067</v>
      </c>
      <c r="M252" s="814">
        <v>2778.8539999999998</v>
      </c>
      <c r="N252" s="814">
        <v>2775.83</v>
      </c>
      <c r="O252" s="814">
        <v>2747.3319999999999</v>
      </c>
      <c r="P252" s="814">
        <v>2873.6550000000002</v>
      </c>
      <c r="Q252" s="814">
        <v>2932.6959999999999</v>
      </c>
      <c r="R252" s="814">
        <v>2898.3359999999998</v>
      </c>
      <c r="S252" s="814">
        <v>2830.1729999999998</v>
      </c>
      <c r="T252" s="814">
        <v>2843.9110000000001</v>
      </c>
      <c r="U252" s="814">
        <v>2833.1219999999998</v>
      </c>
      <c r="V252" s="814">
        <v>2858.2579999999998</v>
      </c>
      <c r="W252" s="814">
        <v>2899.6419999999998</v>
      </c>
      <c r="X252" s="814">
        <v>2927.9279999999999</v>
      </c>
      <c r="Y252" s="814">
        <v>2808.6640000000002</v>
      </c>
      <c r="Z252" s="814">
        <v>2686.556</v>
      </c>
      <c r="AA252" s="814">
        <v>3099.8330000000001</v>
      </c>
      <c r="AB252" s="814">
        <v>3187.9110000000001</v>
      </c>
      <c r="AC252" s="814">
        <v>3011.8394149999999</v>
      </c>
      <c r="AD252" s="814">
        <v>2989.4960000000001</v>
      </c>
      <c r="AE252" s="814">
        <v>2934.3609999999999</v>
      </c>
      <c r="AF252" s="832">
        <v>2916.8265619999997</v>
      </c>
      <c r="AG252" s="1008" t="s">
        <v>972</v>
      </c>
      <c r="AH252" s="1009" t="s">
        <v>987</v>
      </c>
      <c r="AI252" s="1009"/>
      <c r="AJ252" s="935"/>
      <c r="AK252" s="935"/>
      <c r="AL252" s="935"/>
      <c r="AM252" s="993"/>
    </row>
    <row r="253" spans="1:39" s="810" customFormat="1" ht="9.9499999999999993" customHeight="1">
      <c r="A253" s="36"/>
      <c r="B253" s="1077" t="s">
        <v>973</v>
      </c>
      <c r="C253" s="1064" t="s">
        <v>1093</v>
      </c>
      <c r="D253" s="1065"/>
      <c r="E253" s="1065"/>
      <c r="F253" s="1051"/>
      <c r="G253" s="825">
        <f>G251/G252</f>
        <v>1.9415684053344318E-2</v>
      </c>
      <c r="H253" s="825">
        <f t="shared" ref="H253" si="275">H251/H252</f>
        <v>1.8833191157796185E-2</v>
      </c>
      <c r="I253" s="825">
        <f t="shared" ref="I253" si="276">I251/I252</f>
        <v>1.9763905609923752E-2</v>
      </c>
      <c r="J253" s="825">
        <f t="shared" ref="J253" si="277">J251/J252</f>
        <v>2.0493987754692362E-2</v>
      </c>
      <c r="K253" s="825">
        <f t="shared" ref="K253" si="278">K251/K252</f>
        <v>2.0790363608563296E-2</v>
      </c>
      <c r="L253" s="825">
        <f t="shared" ref="L253" si="279">L251/L252</f>
        <v>2.026884850289018E-2</v>
      </c>
      <c r="M253" s="825">
        <f t="shared" ref="M253" si="280">M251/M252</f>
        <v>2.0027608503361459E-2</v>
      </c>
      <c r="N253" s="825">
        <f t="shared" ref="N253" si="281">N251/N252</f>
        <v>2.0770220078318916E-2</v>
      </c>
      <c r="O253" s="825">
        <f t="shared" ref="O253" si="282">O251/O252</f>
        <v>2.1713939196282065E-2</v>
      </c>
      <c r="P253" s="825">
        <f t="shared" ref="P253" si="283">P251/P252</f>
        <v>2.145567230582655E-2</v>
      </c>
      <c r="Q253" s="825">
        <f t="shared" ref="Q253" si="284">Q251/Q252</f>
        <v>2.1705966114455778E-2</v>
      </c>
      <c r="R253" s="825">
        <f t="shared" ref="R253" si="285">R251/R252</f>
        <v>2.1468870413920264E-2</v>
      </c>
      <c r="S253" s="825">
        <f t="shared" ref="S253" si="286">S251/S252</f>
        <v>2.2260123321083201E-2</v>
      </c>
      <c r="T253" s="825">
        <f t="shared" ref="T253" si="287">T251/T252</f>
        <v>2.1800963532262435E-2</v>
      </c>
      <c r="U253" s="825">
        <f t="shared" ref="U253" si="288">U251/U252</f>
        <v>2.1883985229015905E-2</v>
      </c>
      <c r="V253" s="825">
        <f t="shared" ref="V253" si="289">V251/V252</f>
        <v>2.0991806897767803E-2</v>
      </c>
      <c r="W253" s="825">
        <f t="shared" ref="W253" si="290">W251/W252</f>
        <v>2.1726820069512032E-2</v>
      </c>
      <c r="X253" s="825">
        <f t="shared" ref="X253" si="291">X251/X252</f>
        <v>2.1858461000407114E-2</v>
      </c>
      <c r="Y253" s="825">
        <f t="shared" ref="Y253" si="292">Y251/Y252</f>
        <v>2.0294346351147734E-2</v>
      </c>
      <c r="Z253" s="825">
        <f t="shared" ref="Z253" si="293">Z251/Z252</f>
        <v>2.0844531065051315E-2</v>
      </c>
      <c r="AA253" s="825">
        <f t="shared" ref="AA253" si="294">AA251/AA252</f>
        <v>2.2581861668031795E-2</v>
      </c>
      <c r="AB253" s="825">
        <f t="shared" ref="AB253" si="295">AB251/AB252</f>
        <v>2.0703212856318761E-2</v>
      </c>
      <c r="AC253" s="825">
        <f t="shared" ref="AC253" si="296">AC251/AC252</f>
        <v>2.5897795085466069E-2</v>
      </c>
      <c r="AD253" s="825">
        <f t="shared" ref="AD253" si="297">AD251/AD252</f>
        <v>2.441883180308654E-2</v>
      </c>
      <c r="AE253" s="825">
        <f t="shared" ref="AE253" si="298">AE251/AE252</f>
        <v>2.6240806771900254E-2</v>
      </c>
      <c r="AF253" s="831"/>
      <c r="AG253" s="820" t="s">
        <v>973</v>
      </c>
      <c r="AH253" s="1007" t="s">
        <v>1093</v>
      </c>
      <c r="AI253" s="1007"/>
      <c r="AJ253" s="934"/>
      <c r="AK253" s="934"/>
      <c r="AL253" s="934"/>
      <c r="AM253" s="992"/>
    </row>
    <row r="254" spans="1:39" s="810" customFormat="1" ht="9.9499999999999993" customHeight="1">
      <c r="A254" s="36"/>
      <c r="B254" s="805" t="s">
        <v>950</v>
      </c>
      <c r="C254" s="1068" t="s">
        <v>977</v>
      </c>
      <c r="D254" s="1063"/>
      <c r="E254" s="1063"/>
      <c r="F254" s="1050"/>
      <c r="G254" s="818">
        <v>70.623000000000005</v>
      </c>
      <c r="H254" s="818">
        <v>70.5578</v>
      </c>
      <c r="I254" s="818">
        <v>70.492599999999996</v>
      </c>
      <c r="J254" s="818">
        <v>70.427400000000006</v>
      </c>
      <c r="K254" s="818">
        <v>70.362200000000001</v>
      </c>
      <c r="L254" s="818">
        <v>70.296999999999997</v>
      </c>
      <c r="M254" s="818">
        <v>68.2624</v>
      </c>
      <c r="N254" s="818">
        <v>66.227800000000002</v>
      </c>
      <c r="O254" s="818">
        <v>64.193200000000004</v>
      </c>
      <c r="P254" s="818">
        <v>62.1586</v>
      </c>
      <c r="Q254" s="818">
        <v>60.124000000000002</v>
      </c>
      <c r="R254" s="818">
        <v>59.295999999999999</v>
      </c>
      <c r="S254" s="818">
        <v>53</v>
      </c>
      <c r="T254" s="818">
        <v>53</v>
      </c>
      <c r="U254" s="818">
        <v>49</v>
      </c>
      <c r="V254" s="818">
        <v>45</v>
      </c>
      <c r="W254" s="818">
        <v>42</v>
      </c>
      <c r="X254" s="818">
        <v>42</v>
      </c>
      <c r="Y254" s="818">
        <v>37</v>
      </c>
      <c r="Z254" s="818">
        <v>37</v>
      </c>
      <c r="AA254" s="818">
        <v>31</v>
      </c>
      <c r="AB254" s="818">
        <v>30</v>
      </c>
      <c r="AC254" s="818">
        <v>39</v>
      </c>
      <c r="AD254" s="818">
        <v>47</v>
      </c>
      <c r="AE254" s="818">
        <v>45</v>
      </c>
      <c r="AF254" s="830"/>
      <c r="AG254" s="1004" t="s">
        <v>950</v>
      </c>
      <c r="AH254" s="1005" t="s">
        <v>977</v>
      </c>
      <c r="AI254" s="1005"/>
      <c r="AJ254" s="933"/>
      <c r="AK254" s="933"/>
      <c r="AL254" s="933"/>
      <c r="AM254" s="991"/>
    </row>
    <row r="255" spans="1:39" s="810" customFormat="1" ht="9.9499999999999993" customHeight="1">
      <c r="A255" s="36"/>
      <c r="B255" s="805" t="s">
        <v>972</v>
      </c>
      <c r="C255" s="1068" t="s">
        <v>988</v>
      </c>
      <c r="D255" s="1063"/>
      <c r="E255" s="1063"/>
      <c r="F255" s="1050"/>
      <c r="G255" s="814">
        <v>3685.94</v>
      </c>
      <c r="H255" s="814">
        <v>3688.873</v>
      </c>
      <c r="I255" s="814">
        <v>3584.9160000000002</v>
      </c>
      <c r="J255" s="814">
        <v>3330.7869999999998</v>
      </c>
      <c r="K255" s="814">
        <v>3292.4189999999999</v>
      </c>
      <c r="L255" s="814">
        <v>3369.5039999999999</v>
      </c>
      <c r="M255" s="814">
        <v>3398.4110000000001</v>
      </c>
      <c r="N255" s="814">
        <v>3158.681</v>
      </c>
      <c r="O255" s="814">
        <v>2943.4639999999999</v>
      </c>
      <c r="P255" s="814">
        <v>2862.4110000000001</v>
      </c>
      <c r="Q255" s="814">
        <v>2713.3919999999998</v>
      </c>
      <c r="R255" s="814">
        <v>2556.2170000000001</v>
      </c>
      <c r="S255" s="814">
        <v>2389.5569999999998</v>
      </c>
      <c r="T255" s="814">
        <v>2269.5729999999999</v>
      </c>
      <c r="U255" s="814">
        <v>2120.1289999999999</v>
      </c>
      <c r="V255" s="814">
        <v>1983.9739999999999</v>
      </c>
      <c r="W255" s="814">
        <v>1937.38</v>
      </c>
      <c r="X255" s="814">
        <v>1883.9590000000001</v>
      </c>
      <c r="Y255" s="814">
        <v>1792.088</v>
      </c>
      <c r="Z255" s="814">
        <v>1652.982</v>
      </c>
      <c r="AA255" s="814">
        <v>1438.2629999999999</v>
      </c>
      <c r="AB255" s="814">
        <v>1369.5640000000001</v>
      </c>
      <c r="AC255" s="814">
        <v>1354.088</v>
      </c>
      <c r="AD255" s="814">
        <v>1356.2560000000001</v>
      </c>
      <c r="AE255" s="814">
        <v>1381.4749999999999</v>
      </c>
      <c r="AF255" s="832">
        <v>1372.1735000000001</v>
      </c>
      <c r="AG255" s="1008" t="s">
        <v>972</v>
      </c>
      <c r="AH255" s="1009" t="s">
        <v>988</v>
      </c>
      <c r="AI255" s="1009"/>
      <c r="AJ255" s="935"/>
      <c r="AK255" s="935"/>
      <c r="AL255" s="935"/>
      <c r="AM255" s="993"/>
    </row>
    <row r="256" spans="1:39" s="810" customFormat="1" ht="9.9499999999999993" customHeight="1">
      <c r="A256" s="36"/>
      <c r="B256" s="1077" t="s">
        <v>973</v>
      </c>
      <c r="C256" s="1064" t="s">
        <v>1094</v>
      </c>
      <c r="D256" s="1065"/>
      <c r="E256" s="1065"/>
      <c r="F256" s="1051"/>
      <c r="G256" s="825">
        <f>G254/G255</f>
        <v>1.9160105698953322E-2</v>
      </c>
      <c r="H256" s="825">
        <f t="shared" ref="H256" si="299">H254/H255</f>
        <v>1.9127196843046642E-2</v>
      </c>
      <c r="I256" s="825">
        <f t="shared" ref="I256" si="300">I254/I255</f>
        <v>1.9663668548998078E-2</v>
      </c>
      <c r="J256" s="825">
        <f t="shared" ref="J256" si="301">J254/J255</f>
        <v>2.1144372185912821E-2</v>
      </c>
      <c r="K256" s="825">
        <f t="shared" ref="K256" si="302">K254/K255</f>
        <v>2.1370973743013878E-2</v>
      </c>
      <c r="L256" s="825">
        <f t="shared" ref="L256" si="303">L254/L255</f>
        <v>2.0862714512284299E-2</v>
      </c>
      <c r="M256" s="825">
        <f t="shared" ref="M256" si="304">M254/M255</f>
        <v>2.0086563985344915E-2</v>
      </c>
      <c r="N256" s="825">
        <f t="shared" ref="N256" si="305">N254/N255</f>
        <v>2.0966916253968033E-2</v>
      </c>
      <c r="O256" s="825">
        <f t="shared" ref="O256" si="306">O254/O255</f>
        <v>2.1808726045231062E-2</v>
      </c>
      <c r="P256" s="825">
        <f t="shared" ref="P256" si="307">P254/P255</f>
        <v>2.1715469930768151E-2</v>
      </c>
      <c r="Q256" s="825">
        <f t="shared" ref="Q256" si="308">Q254/Q255</f>
        <v>2.2158243261570759E-2</v>
      </c>
      <c r="R256" s="825">
        <f t="shared" ref="R256" si="309">R254/R255</f>
        <v>2.3196778677240626E-2</v>
      </c>
      <c r="S256" s="825">
        <f t="shared" ref="S256" si="310">S254/S255</f>
        <v>2.2179843376826752E-2</v>
      </c>
      <c r="T256" s="825">
        <f t="shared" ref="T256" si="311">T254/T255</f>
        <v>2.3352410343267214E-2</v>
      </c>
      <c r="U256" s="825">
        <f t="shared" ref="U256" si="312">U254/U255</f>
        <v>2.3111801215869414E-2</v>
      </c>
      <c r="V256" s="825">
        <f t="shared" ref="V256" si="313">V254/V255</f>
        <v>2.2681748853563607E-2</v>
      </c>
      <c r="W256" s="825">
        <f t="shared" ref="W256" si="314">W254/W255</f>
        <v>2.1678762039455346E-2</v>
      </c>
      <c r="X256" s="825">
        <f t="shared" ref="X256" si="315">X254/X255</f>
        <v>2.2293478785897144E-2</v>
      </c>
      <c r="Y256" s="825">
        <f t="shared" ref="Y256" si="316">Y254/Y255</f>
        <v>2.0646307547397227E-2</v>
      </c>
      <c r="Z256" s="825">
        <f t="shared" ref="Z256" si="317">Z254/Z255</f>
        <v>2.2383788813187318E-2</v>
      </c>
      <c r="AA256" s="825">
        <f t="shared" ref="AA256" si="318">AA254/AA255</f>
        <v>2.1553777021309735E-2</v>
      </c>
      <c r="AB256" s="825">
        <f t="shared" ref="AB256" si="319">AB254/AB255</f>
        <v>2.1904781375678681E-2</v>
      </c>
      <c r="AC256" s="825">
        <f t="shared" ref="AC256" si="320">AC254/AC255</f>
        <v>2.8801673155659013E-2</v>
      </c>
      <c r="AD256" s="825">
        <f t="shared" ref="AD256" si="321">AD254/AD255</f>
        <v>3.4654224571172398E-2</v>
      </c>
      <c r="AE256" s="825">
        <f t="shared" ref="AE256" si="322">AE254/AE255</f>
        <v>3.2573879368066744E-2</v>
      </c>
      <c r="AF256" s="831"/>
      <c r="AG256" s="820" t="s">
        <v>973</v>
      </c>
      <c r="AH256" s="1007" t="s">
        <v>1094</v>
      </c>
      <c r="AI256" s="1007"/>
      <c r="AJ256" s="934"/>
      <c r="AK256" s="934"/>
      <c r="AL256" s="934"/>
      <c r="AM256" s="992"/>
    </row>
    <row r="257" spans="1:39" s="810" customFormat="1" ht="9.9499999999999993" customHeight="1">
      <c r="A257" s="36"/>
      <c r="B257" s="1077" t="s">
        <v>973</v>
      </c>
      <c r="C257" s="1064" t="s">
        <v>1095</v>
      </c>
      <c r="D257" s="1065"/>
      <c r="E257" s="1065"/>
      <c r="F257" s="1051"/>
      <c r="G257" s="1079" t="s">
        <v>1090</v>
      </c>
      <c r="H257" s="825"/>
      <c r="I257" s="825"/>
      <c r="J257" s="825"/>
      <c r="K257" s="825"/>
      <c r="L257" s="825"/>
      <c r="M257" s="825"/>
      <c r="N257" s="825"/>
      <c r="O257" s="825"/>
      <c r="P257" s="825"/>
      <c r="Q257" s="825"/>
      <c r="R257" s="825"/>
      <c r="S257" s="825"/>
      <c r="T257" s="825"/>
      <c r="U257" s="825"/>
      <c r="V257" s="825"/>
      <c r="W257" s="825"/>
      <c r="X257" s="825"/>
      <c r="Y257" s="825"/>
      <c r="Z257" s="825"/>
      <c r="AA257" s="825"/>
      <c r="AB257" s="825"/>
      <c r="AC257" s="825"/>
      <c r="AD257" s="825"/>
      <c r="AE257" s="825"/>
      <c r="AF257" s="831"/>
      <c r="AG257" s="820" t="s">
        <v>973</v>
      </c>
      <c r="AH257" s="1007" t="s">
        <v>1095</v>
      </c>
      <c r="AI257" s="1007"/>
      <c r="AJ257" s="934"/>
      <c r="AK257" s="934"/>
      <c r="AL257" s="934"/>
      <c r="AM257" s="992"/>
    </row>
    <row r="258" spans="1:39" s="810" customFormat="1" ht="9.9499999999999993" customHeight="1">
      <c r="A258" s="36"/>
      <c r="B258" s="805" t="s">
        <v>950</v>
      </c>
      <c r="C258" s="1062" t="s">
        <v>974</v>
      </c>
      <c r="D258" s="1063"/>
      <c r="E258" s="1063"/>
      <c r="F258" s="1050"/>
      <c r="G258" s="811">
        <v>24.885870999999998</v>
      </c>
      <c r="H258" s="811">
        <v>25.903310000000001</v>
      </c>
      <c r="I258" s="811">
        <v>24.884435</v>
      </c>
      <c r="J258" s="811">
        <v>19.448661999999999</v>
      </c>
      <c r="K258" s="811">
        <v>19.516780000000001</v>
      </c>
      <c r="L258" s="811">
        <v>28.149186</v>
      </c>
      <c r="M258" s="811">
        <v>22.198915</v>
      </c>
      <c r="N258" s="812">
        <v>21.852817000000002</v>
      </c>
      <c r="O258" s="812">
        <v>21.321315999999999</v>
      </c>
      <c r="P258" s="812">
        <v>30.154215000000001</v>
      </c>
      <c r="Q258" s="812">
        <v>22.066544</v>
      </c>
      <c r="R258" s="812">
        <v>21.162846000000002</v>
      </c>
      <c r="S258" s="812">
        <v>19.679114000000002</v>
      </c>
      <c r="T258" s="812">
        <v>21.059221000000001</v>
      </c>
      <c r="U258" s="812">
        <v>20.825254999999999</v>
      </c>
      <c r="V258" s="812">
        <v>20.683719</v>
      </c>
      <c r="W258" s="812">
        <v>22.173636000000002</v>
      </c>
      <c r="X258" s="812">
        <v>23.724312000000001</v>
      </c>
      <c r="Y258" s="812">
        <v>21.257829000000001</v>
      </c>
      <c r="Z258" s="812">
        <v>25.785451000000002</v>
      </c>
      <c r="AA258" s="812">
        <v>18.195837000000001</v>
      </c>
      <c r="AB258" s="812">
        <v>14.621537999999999</v>
      </c>
      <c r="AC258" s="812">
        <v>21.269823000000002</v>
      </c>
      <c r="AD258" s="812">
        <v>22.884911000000002</v>
      </c>
      <c r="AE258" s="812">
        <v>22.869112999999999</v>
      </c>
      <c r="AF258" s="1081">
        <v>0</v>
      </c>
      <c r="AG258" s="1082" t="s">
        <v>950</v>
      </c>
      <c r="AH258" s="1083" t="s">
        <v>974</v>
      </c>
      <c r="AI258" s="1083"/>
      <c r="AJ258" s="1084"/>
      <c r="AK258" s="1084"/>
      <c r="AL258" s="1084"/>
      <c r="AM258" s="1085"/>
    </row>
    <row r="259" spans="1:39" s="810" customFormat="1" ht="9.9499999999999993" customHeight="1">
      <c r="A259" s="36"/>
      <c r="B259" s="805" t="s">
        <v>972</v>
      </c>
      <c r="C259" s="1068" t="s">
        <v>990</v>
      </c>
      <c r="D259" s="1063"/>
      <c r="E259" s="1063"/>
      <c r="F259" s="1050"/>
      <c r="G259" s="807">
        <v>2450</v>
      </c>
      <c r="H259" s="807">
        <v>2480</v>
      </c>
      <c r="I259" s="807">
        <v>2480</v>
      </c>
      <c r="J259" s="807">
        <v>2340</v>
      </c>
      <c r="K259" s="807">
        <v>2390</v>
      </c>
      <c r="L259" s="814">
        <v>2221.73</v>
      </c>
      <c r="M259" s="814">
        <v>2058.1799999999998</v>
      </c>
      <c r="N259" s="814">
        <v>2445.46</v>
      </c>
      <c r="O259" s="814">
        <v>2383.3000000000002</v>
      </c>
      <c r="P259" s="814">
        <v>2294.3200000000002</v>
      </c>
      <c r="Q259" s="814">
        <v>2416.71</v>
      </c>
      <c r="R259" s="814">
        <v>2444.5100000000002</v>
      </c>
      <c r="S259" s="814">
        <v>2355.8200000000002</v>
      </c>
      <c r="T259" s="814">
        <v>2182</v>
      </c>
      <c r="U259" s="814">
        <v>2188</v>
      </c>
      <c r="V259" s="814">
        <v>2116</v>
      </c>
      <c r="W259" s="814">
        <v>2078</v>
      </c>
      <c r="X259" s="814">
        <v>2030</v>
      </c>
      <c r="Y259" s="814">
        <v>1879</v>
      </c>
      <c r="Z259" s="814">
        <v>1673</v>
      </c>
      <c r="AA259" s="814">
        <v>1799</v>
      </c>
      <c r="AB259" s="814">
        <v>1749</v>
      </c>
      <c r="AC259" s="814">
        <v>1778</v>
      </c>
      <c r="AD259" s="814">
        <v>1849</v>
      </c>
      <c r="AE259" s="814">
        <v>1831</v>
      </c>
      <c r="AF259" s="832"/>
      <c r="AG259" s="1008" t="s">
        <v>972</v>
      </c>
      <c r="AH259" s="1009" t="s">
        <v>990</v>
      </c>
      <c r="AI259" s="1009"/>
      <c r="AJ259" s="935"/>
      <c r="AK259" s="935"/>
      <c r="AL259" s="935"/>
      <c r="AM259" s="993"/>
    </row>
    <row r="260" spans="1:39" s="810" customFormat="1" ht="9.9499999999999993" customHeight="1">
      <c r="A260" s="36"/>
      <c r="B260" s="1077" t="s">
        <v>973</v>
      </c>
      <c r="C260" s="1064" t="s">
        <v>1097</v>
      </c>
      <c r="D260" s="1065"/>
      <c r="E260" s="1065"/>
      <c r="F260" s="1051"/>
      <c r="G260" s="825">
        <f>G258/G259</f>
        <v>1.0157498367346939E-2</v>
      </c>
      <c r="H260" s="825">
        <f t="shared" ref="H260" si="323">H258/H259</f>
        <v>1.0444883064516129E-2</v>
      </c>
      <c r="I260" s="825">
        <f t="shared" ref="I260" si="324">I258/I259</f>
        <v>1.0034046370967742E-2</v>
      </c>
      <c r="J260" s="825">
        <f t="shared" ref="J260" si="325">J258/J259</f>
        <v>8.3113940170940169E-3</v>
      </c>
      <c r="K260" s="825">
        <f t="shared" ref="K260" si="326">K258/K259</f>
        <v>8.1660167364016739E-3</v>
      </c>
      <c r="L260" s="825">
        <f t="shared" ref="L260" si="327">L258/L259</f>
        <v>1.2669940091730319E-2</v>
      </c>
      <c r="M260" s="825">
        <f t="shared" ref="M260" si="328">M258/M259</f>
        <v>1.0785701444965941E-2</v>
      </c>
      <c r="N260" s="825">
        <f t="shared" ref="N260" si="329">N258/N259</f>
        <v>8.9360762392351554E-3</v>
      </c>
      <c r="O260" s="825">
        <f t="shared" ref="O260" si="330">O258/O259</f>
        <v>8.9461318340116631E-3</v>
      </c>
      <c r="P260" s="825">
        <f t="shared" ref="P260" si="331">P258/P259</f>
        <v>1.3142985721259458E-2</v>
      </c>
      <c r="Q260" s="825">
        <f t="shared" ref="Q260" si="332">Q258/Q259</f>
        <v>9.1308199990896722E-3</v>
      </c>
      <c r="R260" s="825">
        <f t="shared" ref="R260" si="333">R258/R259</f>
        <v>8.6572957361598021E-3</v>
      </c>
      <c r="S260" s="825">
        <f t="shared" ref="S260" si="334">S258/S259</f>
        <v>8.3534030613544325E-3</v>
      </c>
      <c r="T260" s="825">
        <f t="shared" ref="T260" si="335">T258/T259</f>
        <v>9.6513386801099915E-3</v>
      </c>
      <c r="U260" s="825">
        <f t="shared" ref="U260" si="336">U258/U259</f>
        <v>9.5179410420475306E-3</v>
      </c>
      <c r="V260" s="825">
        <f t="shared" ref="V260" si="337">V258/V259</f>
        <v>9.7749144612476364E-3</v>
      </c>
      <c r="W260" s="825">
        <f t="shared" ref="W260" si="338">W258/W259</f>
        <v>1.0670662175168433E-2</v>
      </c>
      <c r="X260" s="825">
        <f t="shared" ref="X260" si="339">X258/X259</f>
        <v>1.1686853201970444E-2</v>
      </c>
      <c r="Y260" s="825">
        <f t="shared" ref="Y260" si="340">Y258/Y259</f>
        <v>1.131337360298031E-2</v>
      </c>
      <c r="Z260" s="825">
        <f t="shared" ref="Z260" si="341">Z258/Z259</f>
        <v>1.5412702331141663E-2</v>
      </c>
      <c r="AA260" s="825">
        <f t="shared" ref="AA260" si="342">AA258/AA259</f>
        <v>1.011441745414119E-2</v>
      </c>
      <c r="AB260" s="825">
        <f t="shared" ref="AB260" si="343">AB258/AB259</f>
        <v>8.3599416809605493E-3</v>
      </c>
      <c r="AC260" s="825">
        <f t="shared" ref="AC260" si="344">AC258/AC259</f>
        <v>1.1962780089988754E-2</v>
      </c>
      <c r="AD260" s="825">
        <f t="shared" ref="AD260" si="345">AD258/AD259</f>
        <v>1.2376912385073014E-2</v>
      </c>
      <c r="AE260" s="825">
        <f t="shared" ref="AE260" si="346">AE258/AE259</f>
        <v>1.2489957946477333E-2</v>
      </c>
      <c r="AF260" s="831"/>
      <c r="AG260" s="820" t="s">
        <v>973</v>
      </c>
      <c r="AH260" s="1007" t="s">
        <v>1097</v>
      </c>
      <c r="AI260" s="1007"/>
      <c r="AJ260" s="934"/>
      <c r="AK260" s="934"/>
      <c r="AL260" s="934"/>
      <c r="AM260" s="992"/>
    </row>
    <row r="261" spans="1:39" s="810" customFormat="1" ht="9.9499999999999993" customHeight="1">
      <c r="A261" s="36"/>
      <c r="B261" s="805" t="s">
        <v>950</v>
      </c>
      <c r="C261" s="1068" t="s">
        <v>981</v>
      </c>
      <c r="D261" s="1063"/>
      <c r="E261" s="1063"/>
      <c r="F261" s="1050"/>
      <c r="G261" s="814">
        <v>8339.5470000000005</v>
      </c>
      <c r="H261" s="814">
        <v>8330.2879999999986</v>
      </c>
      <c r="I261" s="814">
        <v>7753.222999999999</v>
      </c>
      <c r="J261" s="814">
        <v>12140.627000000002</v>
      </c>
      <c r="K261" s="814">
        <v>16367.849</v>
      </c>
      <c r="L261" s="814">
        <v>15289.088</v>
      </c>
      <c r="M261" s="814">
        <v>20467.647000000004</v>
      </c>
      <c r="N261" s="814">
        <v>18593.686000000002</v>
      </c>
      <c r="O261" s="814">
        <v>17498.055</v>
      </c>
      <c r="P261" s="814">
        <v>19640.651999999995</v>
      </c>
      <c r="Q261" s="814">
        <v>20298.187000000002</v>
      </c>
      <c r="R261" s="814">
        <v>17892.150999999998</v>
      </c>
      <c r="S261" s="814">
        <v>14983.155999999999</v>
      </c>
      <c r="T261" s="814">
        <v>15192.274999999998</v>
      </c>
      <c r="U261" s="815">
        <v>14519.798999999999</v>
      </c>
      <c r="V261" s="814">
        <v>15826.311000000002</v>
      </c>
      <c r="W261" s="815">
        <v>16723.905000000002</v>
      </c>
      <c r="X261" s="815">
        <v>15288.936999999998</v>
      </c>
      <c r="Y261" s="815">
        <v>13188.802000000003</v>
      </c>
      <c r="Z261" s="815">
        <v>1204.2369999999999</v>
      </c>
      <c r="AA261" s="815">
        <v>9916.8050000000021</v>
      </c>
      <c r="AB261" s="814">
        <v>3115.672</v>
      </c>
      <c r="AC261" s="815">
        <v>5956.0659999999998</v>
      </c>
      <c r="AD261" s="815">
        <v>6405.4420000000009</v>
      </c>
      <c r="AE261" s="815">
        <v>6238.4709999999995</v>
      </c>
      <c r="AF261" s="829">
        <v>6125.1120000000001</v>
      </c>
      <c r="AG261" s="1002" t="s">
        <v>950</v>
      </c>
      <c r="AH261" s="1003" t="s">
        <v>981</v>
      </c>
      <c r="AI261" s="1003"/>
      <c r="AJ261" s="932"/>
      <c r="AK261" s="932"/>
      <c r="AL261" s="932"/>
      <c r="AM261" s="990"/>
    </row>
    <row r="262" spans="1:39" s="810" customFormat="1" ht="9.9499999999999993" customHeight="1">
      <c r="A262" s="36"/>
      <c r="B262" s="805" t="s">
        <v>972</v>
      </c>
      <c r="C262" s="1068" t="s">
        <v>989</v>
      </c>
      <c r="D262" s="1063"/>
      <c r="E262" s="1063"/>
      <c r="F262" s="1050"/>
      <c r="G262" s="817">
        <v>0.874</v>
      </c>
      <c r="H262" s="817">
        <v>0.874</v>
      </c>
      <c r="I262" s="817">
        <v>0.85399999999999998</v>
      </c>
      <c r="J262" s="817">
        <v>0.85899999999999999</v>
      </c>
      <c r="K262" s="817">
        <v>0.91</v>
      </c>
      <c r="L262" s="817">
        <v>0.96</v>
      </c>
      <c r="M262" s="817">
        <v>1.002</v>
      </c>
      <c r="N262" s="817">
        <v>1.014</v>
      </c>
      <c r="O262" s="817">
        <v>1.0149999999999999</v>
      </c>
      <c r="P262" s="817">
        <v>1.0609999999999999</v>
      </c>
      <c r="Q262" s="817">
        <v>1.103</v>
      </c>
      <c r="R262" s="817">
        <v>1.0149999999999999</v>
      </c>
      <c r="S262" s="817">
        <v>1.0009999999999999</v>
      </c>
      <c r="T262" s="817">
        <v>1.0329999999999999</v>
      </c>
      <c r="U262" s="817">
        <v>1.0649999999999999</v>
      </c>
      <c r="V262" s="817">
        <v>1.0820000000000001</v>
      </c>
      <c r="W262" s="817">
        <v>1.099</v>
      </c>
      <c r="X262" s="817">
        <v>1.145</v>
      </c>
      <c r="Y262" s="817">
        <v>1.0740000000000001</v>
      </c>
      <c r="Z262" s="817">
        <v>1.0269999999999999</v>
      </c>
      <c r="AA262" s="817">
        <v>1.004</v>
      </c>
      <c r="AB262" s="817">
        <v>0.96</v>
      </c>
      <c r="AC262" s="817">
        <v>0.97699999999999998</v>
      </c>
      <c r="AD262" s="819">
        <v>1.016</v>
      </c>
      <c r="AE262" s="819">
        <v>1.0189999999999999</v>
      </c>
      <c r="AF262" s="829"/>
      <c r="AG262" s="1002" t="s">
        <v>972</v>
      </c>
      <c r="AH262" s="1003" t="s">
        <v>989</v>
      </c>
      <c r="AI262" s="1003"/>
      <c r="AJ262" s="932"/>
      <c r="AK262" s="932"/>
      <c r="AL262" s="932"/>
      <c r="AM262" s="990"/>
    </row>
    <row r="263" spans="1:39" s="810" customFormat="1" ht="9.9499999999999993" customHeight="1">
      <c r="A263" s="36"/>
      <c r="B263" s="1077" t="s">
        <v>973</v>
      </c>
      <c r="C263" s="1064" t="s">
        <v>1097</v>
      </c>
      <c r="D263" s="1065"/>
      <c r="E263" s="1065"/>
      <c r="F263" s="1051"/>
      <c r="G263" s="825">
        <f>G261/G262/1000000</f>
        <v>9.5418157894736847E-3</v>
      </c>
      <c r="H263" s="825">
        <f t="shared" ref="H263:AE263" si="347">H261/H262/1000000</f>
        <v>9.531221967963386E-3</v>
      </c>
      <c r="I263" s="825">
        <f t="shared" si="347"/>
        <v>9.0787154566744719E-3</v>
      </c>
      <c r="J263" s="825">
        <f t="shared" si="347"/>
        <v>1.4133442374854486E-2</v>
      </c>
      <c r="K263" s="825">
        <f t="shared" si="347"/>
        <v>1.7986647252747252E-2</v>
      </c>
      <c r="L263" s="825">
        <f t="shared" si="347"/>
        <v>1.5926133333333332E-2</v>
      </c>
      <c r="M263" s="825">
        <f t="shared" si="347"/>
        <v>2.0426793413173657E-2</v>
      </c>
      <c r="N263" s="825">
        <f t="shared" si="347"/>
        <v>1.8336968441814594E-2</v>
      </c>
      <c r="O263" s="825">
        <f t="shared" si="347"/>
        <v>1.7239463054187196E-2</v>
      </c>
      <c r="P263" s="825">
        <f t="shared" si="347"/>
        <v>1.8511453345900087E-2</v>
      </c>
      <c r="Q263" s="825">
        <f t="shared" si="347"/>
        <v>1.8402708068902995E-2</v>
      </c>
      <c r="R263" s="825">
        <f t="shared" si="347"/>
        <v>1.7627734975369458E-2</v>
      </c>
      <c r="S263" s="825">
        <f t="shared" si="347"/>
        <v>1.4968187812187813E-2</v>
      </c>
      <c r="T263" s="825">
        <f t="shared" si="347"/>
        <v>1.4706945788964181E-2</v>
      </c>
      <c r="U263" s="825">
        <f t="shared" si="347"/>
        <v>1.3633614084507042E-2</v>
      </c>
      <c r="V263" s="825">
        <f t="shared" si="347"/>
        <v>1.4626904805914972E-2</v>
      </c>
      <c r="W263" s="825">
        <f t="shared" si="347"/>
        <v>1.5217383985441313E-2</v>
      </c>
      <c r="X263" s="825">
        <f t="shared" si="347"/>
        <v>1.3352783406113535E-2</v>
      </c>
      <c r="Y263" s="825">
        <f t="shared" si="347"/>
        <v>1.2280076350093112E-2</v>
      </c>
      <c r="Z263" s="825">
        <f t="shared" si="347"/>
        <v>1.1725774099318404E-3</v>
      </c>
      <c r="AA263" s="825">
        <f t="shared" si="347"/>
        <v>9.8772958167330695E-3</v>
      </c>
      <c r="AB263" s="825">
        <f t="shared" si="347"/>
        <v>3.2454916666666668E-3</v>
      </c>
      <c r="AC263" s="825">
        <f t="shared" si="347"/>
        <v>6.0962804503582393E-3</v>
      </c>
      <c r="AD263" s="825">
        <f t="shared" si="347"/>
        <v>6.3045688976377957E-3</v>
      </c>
      <c r="AE263" s="825">
        <f t="shared" si="347"/>
        <v>6.1221501472031401E-3</v>
      </c>
      <c r="AF263" s="831"/>
      <c r="AG263" s="820" t="s">
        <v>973</v>
      </c>
      <c r="AH263" s="1007" t="s">
        <v>1097</v>
      </c>
      <c r="AI263" s="1007"/>
      <c r="AJ263" s="934"/>
      <c r="AK263" s="934"/>
      <c r="AL263" s="934"/>
      <c r="AM263" s="992"/>
    </row>
    <row r="264" spans="1:39" s="810" customFormat="1" ht="9.9499999999999993" customHeight="1">
      <c r="A264" s="36"/>
      <c r="B264" s="805"/>
      <c r="C264" s="1062"/>
      <c r="D264" s="1063"/>
      <c r="E264" s="1063"/>
      <c r="F264" s="1050"/>
      <c r="G264" s="807"/>
      <c r="H264" s="807"/>
      <c r="I264" s="807"/>
      <c r="J264" s="807"/>
      <c r="K264" s="807"/>
      <c r="L264" s="807"/>
      <c r="M264" s="807"/>
      <c r="N264" s="807"/>
      <c r="O264" s="807"/>
      <c r="P264" s="807"/>
      <c r="Q264" s="807"/>
      <c r="R264" s="807"/>
      <c r="S264" s="807"/>
      <c r="T264" s="807"/>
      <c r="U264" s="518"/>
      <c r="V264" s="807"/>
      <c r="W264" s="518"/>
      <c r="X264" s="518"/>
      <c r="Y264" s="518"/>
      <c r="Z264" s="518"/>
      <c r="AA264" s="518"/>
      <c r="AB264" s="518"/>
      <c r="AC264" s="518"/>
      <c r="AD264" s="518"/>
      <c r="AE264" s="518"/>
      <c r="AF264" s="828"/>
      <c r="AG264" s="1000"/>
      <c r="AH264" s="1001"/>
      <c r="AI264" s="1001"/>
      <c r="AJ264" s="931"/>
      <c r="AK264" s="931"/>
      <c r="AL264" s="931"/>
      <c r="AM264" s="989"/>
    </row>
    <row r="265" spans="1:39" s="810" customFormat="1" ht="9.9499999999999993" customHeight="1">
      <c r="A265" s="36"/>
      <c r="B265" s="1077" t="s">
        <v>973</v>
      </c>
      <c r="C265" s="1064" t="s">
        <v>1098</v>
      </c>
      <c r="D265" s="1065"/>
      <c r="E265" s="1065"/>
      <c r="F265" s="1051"/>
      <c r="G265" s="1079" t="s">
        <v>1099</v>
      </c>
      <c r="H265" s="825"/>
      <c r="I265" s="825"/>
      <c r="J265" s="825"/>
      <c r="K265" s="825"/>
      <c r="L265" s="825"/>
      <c r="M265" s="825"/>
      <c r="N265" s="825"/>
      <c r="O265" s="825"/>
      <c r="P265" s="825"/>
      <c r="Q265" s="825"/>
      <c r="R265" s="825"/>
      <c r="S265" s="825"/>
      <c r="T265" s="825"/>
      <c r="U265" s="825"/>
      <c r="V265" s="825"/>
      <c r="W265" s="825"/>
      <c r="X265" s="825"/>
      <c r="Y265" s="825"/>
      <c r="Z265" s="825"/>
      <c r="AA265" s="825"/>
      <c r="AB265" s="825"/>
      <c r="AC265" s="825"/>
      <c r="AD265" s="825"/>
      <c r="AE265" s="825"/>
      <c r="AF265" s="831"/>
      <c r="AG265" s="820" t="s">
        <v>973</v>
      </c>
      <c r="AH265" s="1007" t="s">
        <v>1098</v>
      </c>
      <c r="AI265" s="1007"/>
      <c r="AJ265" s="934"/>
      <c r="AK265" s="934"/>
      <c r="AL265" s="934"/>
      <c r="AM265" s="992"/>
    </row>
    <row r="266" spans="1:39" s="810" customFormat="1" ht="9.9499999999999993" customHeight="1">
      <c r="A266" s="36"/>
      <c r="B266" s="805" t="s">
        <v>950</v>
      </c>
      <c r="C266" s="1062" t="s">
        <v>1052</v>
      </c>
      <c r="D266" s="1063"/>
      <c r="E266" s="1063"/>
      <c r="F266" s="1050"/>
      <c r="G266" s="807">
        <v>1275.2255</v>
      </c>
      <c r="H266" s="807">
        <v>1080.2436</v>
      </c>
      <c r="I266" s="807">
        <v>1275.2255</v>
      </c>
      <c r="J266" s="807">
        <v>1328.0359000000001</v>
      </c>
      <c r="K266" s="807">
        <v>1270.4753000000001</v>
      </c>
      <c r="L266" s="807">
        <v>1358.3326999999999</v>
      </c>
      <c r="M266" s="807">
        <v>1367.4042999999999</v>
      </c>
      <c r="N266" s="807">
        <v>1429.7322999999999</v>
      </c>
      <c r="O266" s="807">
        <v>1456.2059999999999</v>
      </c>
      <c r="P266" s="807">
        <v>1319.7</v>
      </c>
      <c r="Q266" s="807">
        <v>1293.5927999999999</v>
      </c>
      <c r="R266" s="807">
        <v>1168.2475999999999</v>
      </c>
      <c r="S266" s="807">
        <v>1065.1947</v>
      </c>
      <c r="T266" s="807">
        <v>1080.1048000000001</v>
      </c>
      <c r="U266" s="518">
        <v>1016.962</v>
      </c>
      <c r="V266" s="807">
        <v>927.57240000000002</v>
      </c>
      <c r="W266" s="518">
        <v>1039.8433</v>
      </c>
      <c r="X266" s="518">
        <v>1053.5804000000001</v>
      </c>
      <c r="Y266" s="518">
        <v>1077.6765</v>
      </c>
      <c r="Z266" s="518">
        <v>771.87429999999995</v>
      </c>
      <c r="AA266" s="518">
        <v>845.80909999999994</v>
      </c>
      <c r="AB266" s="518">
        <v>826.57</v>
      </c>
      <c r="AC266" s="518">
        <v>970.74659999999994</v>
      </c>
      <c r="AD266" s="518">
        <v>1159.7800999999999</v>
      </c>
      <c r="AE266" s="518">
        <v>1251.4403</v>
      </c>
      <c r="AF266" s="828"/>
      <c r="AG266" s="1000" t="s">
        <v>950</v>
      </c>
      <c r="AH266" s="1001" t="s">
        <v>1074</v>
      </c>
      <c r="AI266" s="1001"/>
      <c r="AJ266" s="931"/>
      <c r="AK266" s="931"/>
      <c r="AL266" s="931"/>
      <c r="AM266" s="989"/>
    </row>
    <row r="267" spans="1:39" s="810" customFormat="1" ht="9.9499999999999993" customHeight="1">
      <c r="A267" s="36"/>
      <c r="B267" s="805" t="s">
        <v>972</v>
      </c>
      <c r="C267" s="1062" t="s">
        <v>1052</v>
      </c>
      <c r="D267" s="1063"/>
      <c r="E267" s="1063"/>
      <c r="F267" s="1050"/>
      <c r="G267" s="807">
        <v>107240</v>
      </c>
      <c r="H267" s="807">
        <v>110790</v>
      </c>
      <c r="I267" s="807">
        <v>108040</v>
      </c>
      <c r="J267" s="807">
        <v>102680</v>
      </c>
      <c r="K267" s="807">
        <v>103610</v>
      </c>
      <c r="L267" s="807">
        <v>101690</v>
      </c>
      <c r="M267" s="807">
        <v>102570</v>
      </c>
      <c r="N267" s="807">
        <v>102210</v>
      </c>
      <c r="O267" s="807">
        <v>94070</v>
      </c>
      <c r="P267" s="807">
        <v>88180</v>
      </c>
      <c r="Q267" s="807">
        <v>88600</v>
      </c>
      <c r="R267" s="807">
        <v>83970</v>
      </c>
      <c r="S267" s="807">
        <v>76783.649600000004</v>
      </c>
      <c r="T267" s="807">
        <v>74146.856199999995</v>
      </c>
      <c r="U267" s="518">
        <v>74455.299100000004</v>
      </c>
      <c r="V267" s="807">
        <v>74801.086500000005</v>
      </c>
      <c r="W267" s="518">
        <v>77569.2497</v>
      </c>
      <c r="X267" s="518">
        <v>84922.637900000002</v>
      </c>
      <c r="Y267" s="518">
        <v>81747.308099999995</v>
      </c>
      <c r="Z267" s="518">
        <v>67667.183000000005</v>
      </c>
      <c r="AA267" s="518">
        <v>71012.974700000006</v>
      </c>
      <c r="AB267" s="518">
        <v>71790.223762188311</v>
      </c>
      <c r="AC267" s="518">
        <v>68310.660799999998</v>
      </c>
      <c r="AD267" s="518">
        <v>70562.838900000002</v>
      </c>
      <c r="AE267" s="518">
        <v>73321.940799999997</v>
      </c>
      <c r="AF267" s="828"/>
      <c r="AG267" s="1000" t="s">
        <v>972</v>
      </c>
      <c r="AH267" s="1001" t="s">
        <v>1074</v>
      </c>
      <c r="AI267" s="1001"/>
      <c r="AJ267" s="931"/>
      <c r="AK267" s="931"/>
      <c r="AL267" s="931"/>
      <c r="AM267" s="989"/>
    </row>
    <row r="268" spans="1:39" s="810" customFormat="1" ht="9.9499999999999993" customHeight="1">
      <c r="A268" s="36"/>
      <c r="B268" s="1077" t="s">
        <v>973</v>
      </c>
      <c r="C268" s="1064" t="s">
        <v>1100</v>
      </c>
      <c r="D268" s="1065"/>
      <c r="E268" s="1065"/>
      <c r="F268" s="1051"/>
      <c r="G268" s="825">
        <f>G266/G267</f>
        <v>1.1891323200298396E-2</v>
      </c>
      <c r="H268" s="825">
        <f t="shared" ref="H268" si="348">H266/H267</f>
        <v>9.750370972109396E-3</v>
      </c>
      <c r="I268" s="825">
        <f t="shared" ref="I268" si="349">I266/I267</f>
        <v>1.1803271936319882E-2</v>
      </c>
      <c r="J268" s="825">
        <f t="shared" ref="J268" si="350">J266/J267</f>
        <v>1.2933734904557851E-2</v>
      </c>
      <c r="K268" s="825">
        <f t="shared" ref="K268" si="351">K266/K267</f>
        <v>1.2262091496959754E-2</v>
      </c>
      <c r="L268" s="825">
        <f t="shared" ref="L268" si="352">L266/L267</f>
        <v>1.3357583833218604E-2</v>
      </c>
      <c r="M268" s="825">
        <f t="shared" ref="M268" si="353">M266/M267</f>
        <v>1.3331425368041336E-2</v>
      </c>
      <c r="N268" s="825">
        <f t="shared" ref="N268" si="354">N266/N267</f>
        <v>1.3988184130711279E-2</v>
      </c>
      <c r="O268" s="825">
        <f t="shared" ref="O268" si="355">O266/O267</f>
        <v>1.5480025512915913E-2</v>
      </c>
      <c r="P268" s="825">
        <f t="shared" ref="P268" si="356">P266/P267</f>
        <v>1.4965978679972784E-2</v>
      </c>
      <c r="Q268" s="825">
        <f t="shared" ref="Q268" si="357">Q266/Q267</f>
        <v>1.460037020316027E-2</v>
      </c>
      <c r="R268" s="825">
        <f t="shared" ref="R268" si="358">R266/R267</f>
        <v>1.3912678337501488E-2</v>
      </c>
      <c r="S268" s="825">
        <f t="shared" ref="S268" si="359">S266/S267</f>
        <v>1.3872676091186996E-2</v>
      </c>
      <c r="T268" s="825">
        <f t="shared" ref="T268" si="360">T266/T267</f>
        <v>1.4567101767424633E-2</v>
      </c>
      <c r="U268" s="825">
        <f t="shared" ref="U268" si="361">U266/U267</f>
        <v>1.3658692024514344E-2</v>
      </c>
      <c r="V268" s="825">
        <f t="shared" ref="V268" si="362">V266/V267</f>
        <v>1.24005204122269E-2</v>
      </c>
      <c r="W268" s="825">
        <f t="shared" ref="W268" si="363">W266/W267</f>
        <v>1.340535462211645E-2</v>
      </c>
      <c r="X268" s="825">
        <f t="shared" ref="X268" si="364">X266/X267</f>
        <v>1.2406355078614439E-2</v>
      </c>
      <c r="Y268" s="825">
        <f t="shared" ref="Y268" si="365">Y266/Y267</f>
        <v>1.3183021252292466E-2</v>
      </c>
      <c r="Z268" s="825">
        <f t="shared" ref="Z268" si="366">Z266/Z267</f>
        <v>1.1406922318607527E-2</v>
      </c>
      <c r="AA268" s="825">
        <f t="shared" ref="AA268" si="367">AA266/AA267</f>
        <v>1.1910627650414424E-2</v>
      </c>
      <c r="AB268" s="825">
        <f t="shared" ref="AB268" si="368">AB266/AB267</f>
        <v>1.151368468690234E-2</v>
      </c>
      <c r="AC268" s="825">
        <f t="shared" ref="AC268" si="369">AC266/AC267</f>
        <v>1.4210762838938896E-2</v>
      </c>
      <c r="AD268" s="825">
        <f t="shared" ref="AD268" si="370">AD266/AD267</f>
        <v>1.643613151170991E-2</v>
      </c>
      <c r="AE268" s="825">
        <f t="shared" ref="AE268" si="371">AE266/AE267</f>
        <v>1.7067746520970432E-2</v>
      </c>
      <c r="AF268" s="831"/>
      <c r="AG268" s="820" t="s">
        <v>973</v>
      </c>
      <c r="AH268" s="1007" t="s">
        <v>1100</v>
      </c>
      <c r="AI268" s="1007"/>
      <c r="AJ268" s="934"/>
      <c r="AK268" s="934"/>
      <c r="AL268" s="934"/>
      <c r="AM268" s="992"/>
    </row>
    <row r="269" spans="1:39" s="810" customFormat="1" ht="9.9499999999999993" customHeight="1">
      <c r="A269" s="36"/>
      <c r="B269" s="805" t="s">
        <v>950</v>
      </c>
      <c r="C269" s="1062" t="s">
        <v>1047</v>
      </c>
      <c r="D269" s="1063"/>
      <c r="E269" s="1063"/>
      <c r="F269" s="1050"/>
      <c r="G269" s="807">
        <v>473.82900000000001</v>
      </c>
      <c r="H269" s="807">
        <v>353.84070000000003</v>
      </c>
      <c r="I269" s="807">
        <v>473.82900000000001</v>
      </c>
      <c r="J269" s="807">
        <v>476.37529999999998</v>
      </c>
      <c r="K269" s="807">
        <v>488.68299999999999</v>
      </c>
      <c r="L269" s="807">
        <v>509.36779999999999</v>
      </c>
      <c r="M269" s="807">
        <v>433.82490000000001</v>
      </c>
      <c r="N269" s="807">
        <v>496.27670000000001</v>
      </c>
      <c r="O269" s="807">
        <v>486.78230000000002</v>
      </c>
      <c r="P269" s="807">
        <v>501.70979999999997</v>
      </c>
      <c r="Q269" s="807">
        <v>690.47239999999999</v>
      </c>
      <c r="R269" s="807">
        <v>785.7921</v>
      </c>
      <c r="S269" s="807">
        <v>751.83630000000005</v>
      </c>
      <c r="T269" s="807">
        <v>801.0172</v>
      </c>
      <c r="U269" s="518">
        <v>791.39449999999999</v>
      </c>
      <c r="V269" s="807">
        <v>786.51819999999998</v>
      </c>
      <c r="W269" s="518">
        <v>826.89210000000003</v>
      </c>
      <c r="X269" s="518">
        <v>855.38430000000005</v>
      </c>
      <c r="Y269" s="518">
        <v>1008.3148</v>
      </c>
      <c r="Z269" s="518">
        <v>869.00810000000001</v>
      </c>
      <c r="AA269" s="518">
        <v>807.4357</v>
      </c>
      <c r="AB269" s="518">
        <v>670.48</v>
      </c>
      <c r="AC269" s="518">
        <v>1140.9417000000001</v>
      </c>
      <c r="AD269" s="518">
        <v>875.8442</v>
      </c>
      <c r="AE269" s="518">
        <v>894.57219999999995</v>
      </c>
      <c r="AF269" s="828"/>
      <c r="AG269" s="1000" t="s">
        <v>950</v>
      </c>
      <c r="AH269" s="1001" t="s">
        <v>1069</v>
      </c>
      <c r="AI269" s="1001"/>
      <c r="AJ269" s="931"/>
      <c r="AK269" s="931"/>
      <c r="AL269" s="931"/>
      <c r="AM269" s="989"/>
    </row>
    <row r="270" spans="1:39" s="810" customFormat="1" ht="9.9499999999999993" customHeight="1">
      <c r="A270" s="36"/>
      <c r="B270" s="805" t="s">
        <v>972</v>
      </c>
      <c r="C270" s="1062" t="s">
        <v>1055</v>
      </c>
      <c r="D270" s="1063"/>
      <c r="E270" s="1063"/>
      <c r="F270" s="1050"/>
      <c r="G270" s="807">
        <v>235030</v>
      </c>
      <c r="H270" s="807">
        <v>242690</v>
      </c>
      <c r="I270" s="807">
        <v>241690</v>
      </c>
      <c r="J270" s="807">
        <v>232600</v>
      </c>
      <c r="K270" s="807">
        <v>225720</v>
      </c>
      <c r="L270" s="807">
        <v>233630</v>
      </c>
      <c r="M270" s="807">
        <v>234900</v>
      </c>
      <c r="N270" s="807">
        <v>245800</v>
      </c>
      <c r="O270" s="807">
        <v>232230</v>
      </c>
      <c r="P270" s="807">
        <v>230780</v>
      </c>
      <c r="Q270" s="807">
        <v>237620</v>
      </c>
      <c r="R270" s="807">
        <v>232280</v>
      </c>
      <c r="S270" s="807">
        <v>227483.4382</v>
      </c>
      <c r="T270" s="807">
        <v>233270.81969999999</v>
      </c>
      <c r="U270" s="518">
        <v>241492.81589999999</v>
      </c>
      <c r="V270" s="807">
        <v>250271.2513</v>
      </c>
      <c r="W270" s="518">
        <v>261995.35879999999</v>
      </c>
      <c r="X270" s="518">
        <v>282939.37400000001</v>
      </c>
      <c r="Y270" s="518">
        <v>281307.02779999998</v>
      </c>
      <c r="Z270" s="518">
        <v>242756.92170000001</v>
      </c>
      <c r="AA270" s="518">
        <v>262120.4008</v>
      </c>
      <c r="AB270" s="518">
        <v>264952.39910084102</v>
      </c>
      <c r="AC270" s="518">
        <v>260379.06400000001</v>
      </c>
      <c r="AD270" s="518">
        <v>274092.30190000002</v>
      </c>
      <c r="AE270" s="518">
        <v>281229.5993</v>
      </c>
      <c r="AF270" s="828"/>
      <c r="AG270" s="1000" t="s">
        <v>972</v>
      </c>
      <c r="AH270" s="1001" t="s">
        <v>1069</v>
      </c>
      <c r="AI270" s="1001"/>
      <c r="AJ270" s="931"/>
      <c r="AK270" s="931"/>
      <c r="AL270" s="931"/>
      <c r="AM270" s="989"/>
    </row>
    <row r="271" spans="1:39" s="810" customFormat="1" ht="9.9499999999999993" customHeight="1">
      <c r="A271" s="36"/>
      <c r="B271" s="1077" t="s">
        <v>973</v>
      </c>
      <c r="C271" s="1064" t="s">
        <v>1101</v>
      </c>
      <c r="D271" s="1065"/>
      <c r="E271" s="1065"/>
      <c r="F271" s="1051"/>
      <c r="G271" s="825">
        <f>G269/G270</f>
        <v>2.0160362506914009E-3</v>
      </c>
      <c r="H271" s="825">
        <f t="shared" ref="H271" si="372">H269/H270</f>
        <v>1.4579945609625449E-3</v>
      </c>
      <c r="I271" s="825">
        <f t="shared" ref="I271" si="373">I269/I270</f>
        <v>1.9604824361785758E-3</v>
      </c>
      <c r="J271" s="825">
        <f t="shared" ref="J271" si="374">J269/J270</f>
        <v>2.0480451418744623E-3</v>
      </c>
      <c r="K271" s="825">
        <f t="shared" ref="K271" si="375">K269/K270</f>
        <v>2.1649964557859296E-3</v>
      </c>
      <c r="L271" s="825">
        <f t="shared" ref="L271" si="376">L269/L270</f>
        <v>2.1802328468090572E-3</v>
      </c>
      <c r="M271" s="825">
        <f t="shared" ref="M271" si="377">M269/M270</f>
        <v>1.8468492975734355E-3</v>
      </c>
      <c r="N271" s="825">
        <f t="shared" ref="N271" si="378">N269/N270</f>
        <v>2.0190264442636291E-3</v>
      </c>
      <c r="O271" s="825">
        <f t="shared" ref="O271" si="379">O269/O270</f>
        <v>2.0961215174611376E-3</v>
      </c>
      <c r="P271" s="825">
        <f t="shared" ref="P271" si="380">P269/P270</f>
        <v>2.1739743478637664E-3</v>
      </c>
      <c r="Q271" s="825">
        <f t="shared" ref="Q271" si="381">Q269/Q270</f>
        <v>2.9057840249137276E-3</v>
      </c>
      <c r="R271" s="825">
        <f t="shared" ref="R271" si="382">R269/R270</f>
        <v>3.3829520406406062E-3</v>
      </c>
      <c r="S271" s="825">
        <f t="shared" ref="S271" si="383">S269/S270</f>
        <v>3.305015547281279E-3</v>
      </c>
      <c r="T271" s="825">
        <f t="shared" ref="T271" si="384">T269/T270</f>
        <v>3.4338508392526561E-3</v>
      </c>
      <c r="U271" s="825">
        <f t="shared" ref="U271" si="385">U269/U270</f>
        <v>3.2770933456161668E-3</v>
      </c>
      <c r="V271" s="825">
        <f t="shared" ref="V271" si="386">V269/V270</f>
        <v>3.1426629943093268E-3</v>
      </c>
      <c r="W271" s="825">
        <f t="shared" ref="W271" si="387">W269/W270</f>
        <v>3.1561326268807173E-3</v>
      </c>
      <c r="X271" s="825">
        <f t="shared" ref="X271" si="388">X269/X270</f>
        <v>3.0232070139520418E-3</v>
      </c>
      <c r="Y271" s="825">
        <f t="shared" ref="Y271" si="389">Y269/Y270</f>
        <v>3.5843924977120678E-3</v>
      </c>
      <c r="Z271" s="825">
        <f t="shared" ref="Z271" si="390">Z269/Z270</f>
        <v>3.5797459199697866E-3</v>
      </c>
      <c r="AA271" s="825">
        <f t="shared" ref="AA271" si="391">AA269/AA270</f>
        <v>3.0804000662889267E-3</v>
      </c>
      <c r="AB271" s="825">
        <f t="shared" ref="AB271" si="392">AB269/AB270</f>
        <v>2.5305677633997003E-3</v>
      </c>
      <c r="AC271" s="825">
        <f t="shared" ref="AC271" si="393">AC269/AC270</f>
        <v>4.3818488417332975E-3</v>
      </c>
      <c r="AD271" s="825">
        <f t="shared" ref="AD271" si="394">AD269/AD270</f>
        <v>3.1954352381612797E-3</v>
      </c>
      <c r="AE271" s="825">
        <f t="shared" ref="AE271" si="395">AE269/AE270</f>
        <v>3.1809318870654165E-3</v>
      </c>
      <c r="AF271" s="831"/>
      <c r="AG271" s="820" t="s">
        <v>973</v>
      </c>
      <c r="AH271" s="1007" t="s">
        <v>1101</v>
      </c>
      <c r="AI271" s="1007"/>
      <c r="AJ271" s="934"/>
      <c r="AK271" s="934"/>
      <c r="AL271" s="934"/>
      <c r="AM271" s="992"/>
    </row>
    <row r="272" spans="1:39" s="810" customFormat="1" ht="9.9499999999999993" customHeight="1">
      <c r="A272" s="36"/>
      <c r="B272" s="805" t="s">
        <v>950</v>
      </c>
      <c r="C272" s="1062" t="s">
        <v>1053</v>
      </c>
      <c r="D272" s="1063"/>
      <c r="E272" s="1063"/>
      <c r="F272" s="1050"/>
      <c r="G272" s="807">
        <v>2114.1815999999999</v>
      </c>
      <c r="H272" s="807">
        <v>1895.5951</v>
      </c>
      <c r="I272" s="807">
        <v>2114.1815999999999</v>
      </c>
      <c r="J272" s="807">
        <v>2287.1345000000001</v>
      </c>
      <c r="K272" s="807">
        <v>2145.4612000000002</v>
      </c>
      <c r="L272" s="807">
        <v>2118.1415999999999</v>
      </c>
      <c r="M272" s="807">
        <v>2064.6433999999999</v>
      </c>
      <c r="N272" s="807">
        <v>2043.9737</v>
      </c>
      <c r="O272" s="807">
        <v>2114.1424000000002</v>
      </c>
      <c r="P272" s="807">
        <v>2117.7878000000001</v>
      </c>
      <c r="Q272" s="807">
        <v>2121.6858000000002</v>
      </c>
      <c r="R272" s="807">
        <v>1977.1813</v>
      </c>
      <c r="S272" s="807">
        <v>1800.7950000000001</v>
      </c>
      <c r="T272" s="807">
        <v>1695.0392999999999</v>
      </c>
      <c r="U272" s="518">
        <v>1618.4848</v>
      </c>
      <c r="V272" s="807">
        <v>1773.4312</v>
      </c>
      <c r="W272" s="518">
        <v>1901.3227999999999</v>
      </c>
      <c r="X272" s="518">
        <v>1829.3629000000001</v>
      </c>
      <c r="Y272" s="518">
        <v>1758.3193000000001</v>
      </c>
      <c r="Z272" s="518">
        <v>1546.2873999999999</v>
      </c>
      <c r="AA272" s="518">
        <v>1484.4516000000001</v>
      </c>
      <c r="AB272" s="518">
        <v>1231.02</v>
      </c>
      <c r="AC272" s="518">
        <v>1577.3089</v>
      </c>
      <c r="AD272" s="518">
        <v>1684.8726999999999</v>
      </c>
      <c r="AE272" s="518">
        <v>1777.2825</v>
      </c>
      <c r="AF272" s="828"/>
      <c r="AG272" s="1000" t="s">
        <v>950</v>
      </c>
      <c r="AH272" s="1001" t="s">
        <v>1075</v>
      </c>
      <c r="AI272" s="1001"/>
      <c r="AJ272" s="931"/>
      <c r="AK272" s="931"/>
      <c r="AL272" s="931"/>
      <c r="AM272" s="989"/>
    </row>
    <row r="273" spans="1:39" s="810" customFormat="1" ht="9.9499999999999993" customHeight="1">
      <c r="A273" s="36"/>
      <c r="B273" s="805" t="s">
        <v>972</v>
      </c>
      <c r="C273" s="1062" t="s">
        <v>1102</v>
      </c>
      <c r="D273" s="1063"/>
      <c r="E273" s="1063"/>
      <c r="F273" s="1050"/>
      <c r="G273" s="807">
        <v>185740</v>
      </c>
      <c r="H273" s="807">
        <v>202300</v>
      </c>
      <c r="I273" s="807">
        <v>198050</v>
      </c>
      <c r="J273" s="807">
        <v>187320</v>
      </c>
      <c r="K273" s="807">
        <v>176320</v>
      </c>
      <c r="L273" s="807">
        <v>176460</v>
      </c>
      <c r="M273" s="807">
        <v>179330</v>
      </c>
      <c r="N273" s="807">
        <v>181250</v>
      </c>
      <c r="O273" s="807">
        <v>167360</v>
      </c>
      <c r="P273" s="807">
        <v>152380</v>
      </c>
      <c r="Q273" s="807">
        <v>151430</v>
      </c>
      <c r="R273" s="807">
        <v>145450</v>
      </c>
      <c r="S273" s="807">
        <v>137365.24419999999</v>
      </c>
      <c r="T273" s="807">
        <v>132429.6159</v>
      </c>
      <c r="U273" s="518">
        <v>134542.58230000001</v>
      </c>
      <c r="V273" s="807">
        <v>140159.01250000001</v>
      </c>
      <c r="W273" s="518">
        <v>144510.16130000001</v>
      </c>
      <c r="X273" s="518">
        <v>151888.70019999999</v>
      </c>
      <c r="Y273" s="518">
        <v>151492.6997</v>
      </c>
      <c r="Z273" s="518">
        <v>124266.88800000001</v>
      </c>
      <c r="AA273" s="518">
        <v>122920.3986</v>
      </c>
      <c r="AB273" s="518">
        <v>119869.76329184357</v>
      </c>
      <c r="AC273" s="518">
        <v>128607.22010000001</v>
      </c>
      <c r="AD273" s="518">
        <v>130606.02680000001</v>
      </c>
      <c r="AE273" s="518">
        <v>139327.7623</v>
      </c>
      <c r="AF273" s="828"/>
      <c r="AG273" s="1000" t="s">
        <v>972</v>
      </c>
      <c r="AH273" s="1001" t="s">
        <v>1075</v>
      </c>
      <c r="AI273" s="1001"/>
      <c r="AJ273" s="931"/>
      <c r="AK273" s="931"/>
      <c r="AL273" s="931"/>
      <c r="AM273" s="989"/>
    </row>
    <row r="274" spans="1:39" s="810" customFormat="1" ht="9.9499999999999993" customHeight="1">
      <c r="A274" s="36"/>
      <c r="B274" s="1077" t="s">
        <v>973</v>
      </c>
      <c r="C274" s="1064" t="s">
        <v>1104</v>
      </c>
      <c r="D274" s="1065"/>
      <c r="E274" s="1065"/>
      <c r="F274" s="1051"/>
      <c r="G274" s="825">
        <f>G272/G273</f>
        <v>1.1382478733713793E-2</v>
      </c>
      <c r="H274" s="825">
        <f t="shared" ref="H274" si="396">H272/H273</f>
        <v>9.370217993079584E-3</v>
      </c>
      <c r="I274" s="825">
        <f t="shared" ref="I274" si="397">I272/I273</f>
        <v>1.0674989144155515E-2</v>
      </c>
      <c r="J274" s="825">
        <f t="shared" ref="J274" si="398">J272/J273</f>
        <v>1.2209772047832586E-2</v>
      </c>
      <c r="K274" s="825">
        <f t="shared" ref="K274" si="399">K272/K273</f>
        <v>1.2167996823956443E-2</v>
      </c>
      <c r="L274" s="825">
        <f t="shared" ref="L274" si="400">L272/L273</f>
        <v>1.2003522611356681E-2</v>
      </c>
      <c r="M274" s="825">
        <f t="shared" ref="M274" si="401">M272/M273</f>
        <v>1.1513095410695366E-2</v>
      </c>
      <c r="N274" s="825">
        <f t="shared" ref="N274" si="402">N272/N273</f>
        <v>1.127709627586207E-2</v>
      </c>
      <c r="O274" s="825">
        <f t="shared" ref="O274" si="403">O272/O273</f>
        <v>1.2632304015296369E-2</v>
      </c>
      <c r="P274" s="825">
        <f t="shared" ref="P274" si="404">P272/P273</f>
        <v>1.3898069300433129E-2</v>
      </c>
      <c r="Q274" s="825">
        <f t="shared" ref="Q274" si="405">Q272/Q273</f>
        <v>1.4011000462259792E-2</v>
      </c>
      <c r="R274" s="825">
        <f t="shared" ref="R274" si="406">R272/R273</f>
        <v>1.3593546235819869E-2</v>
      </c>
      <c r="S274" s="825">
        <f t="shared" ref="S274" si="407">S272/S273</f>
        <v>1.3109538810108999E-2</v>
      </c>
      <c r="T274" s="825">
        <f t="shared" ref="T274" si="408">T272/T273</f>
        <v>1.27995485638194E-2</v>
      </c>
      <c r="U274" s="825">
        <f t="shared" ref="U274" si="409">U272/U273</f>
        <v>1.2029535722683983E-2</v>
      </c>
      <c r="V274" s="825">
        <f t="shared" ref="V274" si="410">V272/V273</f>
        <v>1.2652994398059132E-2</v>
      </c>
      <c r="W274" s="825">
        <f t="shared" ref="W274" si="411">W272/W273</f>
        <v>1.3157018045623064E-2</v>
      </c>
      <c r="X274" s="825">
        <f t="shared" ref="X274" si="412">X272/X273</f>
        <v>1.2044101355737325E-2</v>
      </c>
      <c r="Y274" s="825">
        <f t="shared" ref="Y274" si="413">Y272/Y273</f>
        <v>1.1606627273010438E-2</v>
      </c>
      <c r="Z274" s="825">
        <f t="shared" ref="Z274" si="414">Z272/Z273</f>
        <v>1.24432777297843E-2</v>
      </c>
      <c r="AA274" s="825">
        <f t="shared" ref="AA274" si="415">AA272/AA273</f>
        <v>1.2076527711487588E-2</v>
      </c>
      <c r="AB274" s="825">
        <f t="shared" ref="AB274" si="416">AB272/AB273</f>
        <v>1.0269645707090201E-2</v>
      </c>
      <c r="AC274" s="825">
        <f t="shared" ref="AC274" si="417">AC272/AC273</f>
        <v>1.2264543925088696E-2</v>
      </c>
      <c r="AD274" s="825">
        <f t="shared" ref="AD274" si="418">AD272/AD273</f>
        <v>1.290042076373768E-2</v>
      </c>
      <c r="AE274" s="825">
        <f t="shared" ref="AE274" si="419">AE272/AE273</f>
        <v>1.275612606318303E-2</v>
      </c>
      <c r="AF274" s="831"/>
      <c r="AG274" s="820" t="s">
        <v>973</v>
      </c>
      <c r="AH274" s="1007" t="s">
        <v>1103</v>
      </c>
      <c r="AI274" s="1007"/>
      <c r="AJ274" s="934"/>
      <c r="AK274" s="934"/>
      <c r="AL274" s="934"/>
      <c r="AM274" s="992"/>
    </row>
    <row r="275" spans="1:39" s="810" customFormat="1" ht="9.9499999999999993" customHeight="1">
      <c r="A275" s="36"/>
      <c r="B275" s="805" t="s">
        <v>950</v>
      </c>
      <c r="C275" s="1062" t="s">
        <v>1048</v>
      </c>
      <c r="D275" s="1063"/>
      <c r="E275" s="1063"/>
      <c r="F275" s="1050"/>
      <c r="G275" s="807">
        <v>1466.7279000000001</v>
      </c>
      <c r="H275" s="807">
        <v>1145.1881000000001</v>
      </c>
      <c r="I275" s="807">
        <v>1466.7279000000001</v>
      </c>
      <c r="J275" s="807">
        <v>1423.6024</v>
      </c>
      <c r="K275" s="807">
        <v>1691.1117999999999</v>
      </c>
      <c r="L275" s="807">
        <v>1541.3215</v>
      </c>
      <c r="M275" s="807">
        <v>1642.6581000000001</v>
      </c>
      <c r="N275" s="807">
        <v>1844.6787999999999</v>
      </c>
      <c r="O275" s="807">
        <v>1890.1869999999999</v>
      </c>
      <c r="P275" s="807">
        <v>1811.3206</v>
      </c>
      <c r="Q275" s="807">
        <v>1860.009</v>
      </c>
      <c r="R275" s="807">
        <v>2921.3303999999998</v>
      </c>
      <c r="S275" s="807">
        <v>2727.4511000000002</v>
      </c>
      <c r="T275" s="807">
        <v>3002.8827999999999</v>
      </c>
      <c r="U275" s="518">
        <v>3295.5805</v>
      </c>
      <c r="V275" s="807">
        <v>3931.9357</v>
      </c>
      <c r="W275" s="518">
        <v>4979.5403999999999</v>
      </c>
      <c r="X275" s="518">
        <v>356.85289999999998</v>
      </c>
      <c r="Y275" s="518">
        <v>507.00209999999998</v>
      </c>
      <c r="Z275" s="518">
        <v>476.8827</v>
      </c>
      <c r="AA275" s="518">
        <v>5017.8743999999997</v>
      </c>
      <c r="AB275" s="518">
        <v>1220.3900000000001</v>
      </c>
      <c r="AC275" s="518">
        <v>5298.5198</v>
      </c>
      <c r="AD275" s="518">
        <v>6200.8779000000004</v>
      </c>
      <c r="AE275" s="518" t="s">
        <v>476</v>
      </c>
      <c r="AF275" s="1086" t="s">
        <v>1109</v>
      </c>
      <c r="AG275" s="1000" t="s">
        <v>950</v>
      </c>
      <c r="AH275" s="1001" t="s">
        <v>1070</v>
      </c>
      <c r="AI275" s="1001"/>
      <c r="AJ275" s="931"/>
      <c r="AK275" s="931"/>
      <c r="AL275" s="931"/>
      <c r="AM275" s="989"/>
    </row>
    <row r="276" spans="1:39" s="810" customFormat="1" ht="9.9499999999999993" customHeight="1">
      <c r="A276" s="36"/>
      <c r="B276" s="805" t="s">
        <v>972</v>
      </c>
      <c r="C276" s="1062" t="s">
        <v>1105</v>
      </c>
      <c r="D276" s="1063"/>
      <c r="E276" s="1063"/>
      <c r="F276" s="1050"/>
      <c r="G276" s="807">
        <v>82980</v>
      </c>
      <c r="H276" s="807">
        <v>88850</v>
      </c>
      <c r="I276" s="807">
        <v>85360</v>
      </c>
      <c r="J276" s="807">
        <v>79900</v>
      </c>
      <c r="K276" s="807">
        <v>78300</v>
      </c>
      <c r="L276" s="807">
        <v>76350</v>
      </c>
      <c r="M276" s="807">
        <v>83840</v>
      </c>
      <c r="N276" s="807">
        <v>90050</v>
      </c>
      <c r="O276" s="807">
        <v>82340</v>
      </c>
      <c r="P276" s="807">
        <v>80600</v>
      </c>
      <c r="Q276" s="807">
        <v>94340</v>
      </c>
      <c r="R276" s="807">
        <v>96130</v>
      </c>
      <c r="S276" s="807">
        <v>95761.510699999999</v>
      </c>
      <c r="T276" s="807">
        <v>99170.234299999996</v>
      </c>
      <c r="U276" s="518">
        <v>104754.19070000001</v>
      </c>
      <c r="V276" s="807">
        <v>134292.86300000001</v>
      </c>
      <c r="W276" s="518">
        <v>156820.30970000001</v>
      </c>
      <c r="X276" s="518">
        <v>137014.23850000001</v>
      </c>
      <c r="Y276" s="518">
        <v>140061.3322</v>
      </c>
      <c r="Z276" s="518">
        <v>104868.948</v>
      </c>
      <c r="AA276" s="518">
        <v>149917.04790000001</v>
      </c>
      <c r="AB276" s="518">
        <v>160145.20590791159</v>
      </c>
      <c r="AC276" s="518">
        <v>170773.35620000001</v>
      </c>
      <c r="AD276" s="518">
        <v>176756.4277</v>
      </c>
      <c r="AE276" s="518">
        <v>186590.84820000001</v>
      </c>
      <c r="AF276" s="828"/>
      <c r="AG276" s="1000" t="s">
        <v>972</v>
      </c>
      <c r="AH276" s="1001" t="s">
        <v>1070</v>
      </c>
      <c r="AI276" s="1001"/>
      <c r="AJ276" s="931"/>
      <c r="AK276" s="931"/>
      <c r="AL276" s="931"/>
      <c r="AM276" s="989"/>
    </row>
    <row r="277" spans="1:39" s="810" customFormat="1" ht="9.9499999999999993" customHeight="1">
      <c r="A277" s="36"/>
      <c r="B277" s="1077" t="s">
        <v>973</v>
      </c>
      <c r="C277" s="1064" t="s">
        <v>1107</v>
      </c>
      <c r="D277" s="1065"/>
      <c r="E277" s="1065"/>
      <c r="F277" s="1051"/>
      <c r="G277" s="825">
        <f>G275/G276</f>
        <v>1.7675679681851051E-2</v>
      </c>
      <c r="H277" s="825">
        <f t="shared" ref="H277" si="420">H275/H276</f>
        <v>1.2889005064715815E-2</v>
      </c>
      <c r="I277" s="825">
        <f t="shared" ref="I277" si="421">I275/I276</f>
        <v>1.7182847938144331E-2</v>
      </c>
      <c r="J277" s="825">
        <f t="shared" ref="J277" si="422">J275/J276</f>
        <v>1.7817301627033794E-2</v>
      </c>
      <c r="K277" s="825">
        <f t="shared" ref="K277" si="423">K275/K276</f>
        <v>2.1597851851851851E-2</v>
      </c>
      <c r="L277" s="825">
        <f t="shared" ref="L277" si="424">L275/L276</f>
        <v>2.018757694826457E-2</v>
      </c>
      <c r="M277" s="825">
        <f t="shared" ref="M277" si="425">M275/M276</f>
        <v>1.9592773139312979E-2</v>
      </c>
      <c r="N277" s="825">
        <f t="shared" ref="N277" si="426">N275/N276</f>
        <v>2.0485050527484731E-2</v>
      </c>
      <c r="O277" s="825">
        <f t="shared" ref="O277" si="427">O275/O276</f>
        <v>2.2955878066553314E-2</v>
      </c>
      <c r="P277" s="825">
        <f t="shared" ref="P277" si="428">P275/P276</f>
        <v>2.2472960297766749E-2</v>
      </c>
      <c r="Q277" s="825">
        <f t="shared" ref="Q277" si="429">Q275/Q276</f>
        <v>1.9716016535933856E-2</v>
      </c>
      <c r="R277" s="825">
        <f t="shared" ref="R277" si="430">R275/R276</f>
        <v>3.0389372724435659E-2</v>
      </c>
      <c r="S277" s="825">
        <f t="shared" ref="S277" si="431">S275/S276</f>
        <v>2.8481705019718327E-2</v>
      </c>
      <c r="T277" s="825">
        <f t="shared" ref="T277" si="432">T275/T276</f>
        <v>3.0280081732145307E-2</v>
      </c>
      <c r="U277" s="825">
        <f t="shared" ref="U277" si="433">U275/U276</f>
        <v>3.1460130406028707E-2</v>
      </c>
      <c r="V277" s="825">
        <f t="shared" ref="V277" si="434">V275/V276</f>
        <v>2.927881357328721E-2</v>
      </c>
      <c r="W277" s="825">
        <f t="shared" ref="W277" si="435">W275/W276</f>
        <v>3.1753160094671079E-2</v>
      </c>
      <c r="X277" s="825">
        <f t="shared" ref="X277" si="436">X275/X276</f>
        <v>2.6044950065536436E-3</v>
      </c>
      <c r="Y277" s="825">
        <f t="shared" ref="Y277" si="437">Y275/Y276</f>
        <v>3.6198577582856944E-3</v>
      </c>
      <c r="Z277" s="825">
        <f t="shared" ref="Z277" si="438">Z275/Z276</f>
        <v>4.5474156944913758E-3</v>
      </c>
      <c r="AA277" s="825">
        <f t="shared" ref="AA277" si="439">AA275/AA276</f>
        <v>3.3471005934876064E-2</v>
      </c>
      <c r="AB277" s="825">
        <f t="shared" ref="AB277" si="440">AB275/AB276</f>
        <v>7.6205215952687456E-3</v>
      </c>
      <c r="AC277" s="825">
        <f t="shared" ref="AC277" si="441">AC275/AC276</f>
        <v>3.1026618659380775E-2</v>
      </c>
      <c r="AD277" s="825">
        <f t="shared" ref="AD277" si="442">AD275/AD276</f>
        <v>3.5081484620884312E-2</v>
      </c>
      <c r="AE277" s="825">
        <f>6201/AE276</f>
        <v>3.3233141173962463E-2</v>
      </c>
      <c r="AF277" s="831"/>
      <c r="AG277" s="820" t="s">
        <v>973</v>
      </c>
      <c r="AH277" s="1007" t="s">
        <v>1106</v>
      </c>
      <c r="AI277" s="1007"/>
      <c r="AJ277" s="934"/>
      <c r="AK277" s="934"/>
      <c r="AL277" s="934"/>
      <c r="AM277" s="992"/>
    </row>
    <row r="278" spans="1:39" s="810" customFormat="1" ht="9.9499999999999993" customHeight="1">
      <c r="A278" s="36"/>
      <c r="B278" s="805" t="s">
        <v>950</v>
      </c>
      <c r="C278" s="1062" t="s">
        <v>991</v>
      </c>
      <c r="D278" s="1063"/>
      <c r="E278" s="1063"/>
      <c r="F278" s="1050"/>
      <c r="G278" s="807">
        <v>6447.3986999999997</v>
      </c>
      <c r="H278" s="807">
        <v>6068.6905999999999</v>
      </c>
      <c r="I278" s="807">
        <v>6447.3986999999997</v>
      </c>
      <c r="J278" s="807">
        <v>7428.8995000000004</v>
      </c>
      <c r="K278" s="807">
        <v>7151.7476999999999</v>
      </c>
      <c r="L278" s="807">
        <v>7018.9930999999997</v>
      </c>
      <c r="M278" s="807">
        <v>6880.335</v>
      </c>
      <c r="N278" s="807">
        <v>6778.0802000000003</v>
      </c>
      <c r="O278" s="807">
        <v>6922.9561999999996</v>
      </c>
      <c r="P278" s="807">
        <v>7074.5653000000002</v>
      </c>
      <c r="Q278" s="807">
        <v>6975.6426000000001</v>
      </c>
      <c r="R278" s="807">
        <v>6559.2903999999999</v>
      </c>
      <c r="S278" s="807">
        <v>6361.5685000000003</v>
      </c>
      <c r="T278" s="807">
        <v>6164.4915000000001</v>
      </c>
      <c r="U278" s="518">
        <v>6034.7878000000001</v>
      </c>
      <c r="V278" s="807">
        <v>5737.4512999999997</v>
      </c>
      <c r="W278" s="518">
        <v>5885.7187999999996</v>
      </c>
      <c r="X278" s="518">
        <v>6014.0303999999996</v>
      </c>
      <c r="Y278" s="518">
        <v>6137.7003999999997</v>
      </c>
      <c r="Z278" s="518">
        <v>6005.7698</v>
      </c>
      <c r="AA278" s="518">
        <v>5732.0312999999996</v>
      </c>
      <c r="AB278" s="518">
        <v>4058.63</v>
      </c>
      <c r="AC278" s="518">
        <v>4430.2060000000001</v>
      </c>
      <c r="AD278" s="518">
        <v>4774.6202999999996</v>
      </c>
      <c r="AE278" s="776">
        <v>4944.1482999999998</v>
      </c>
      <c r="AF278" s="828"/>
      <c r="AG278" s="1000" t="s">
        <v>950</v>
      </c>
      <c r="AH278" s="1001" t="s">
        <v>991</v>
      </c>
      <c r="AI278" s="1001"/>
      <c r="AJ278" s="931"/>
      <c r="AK278" s="931"/>
      <c r="AL278" s="931"/>
      <c r="AM278" s="989"/>
    </row>
    <row r="279" spans="1:39" s="810" customFormat="1" ht="9.9499999999999993" customHeight="1">
      <c r="A279" s="36"/>
      <c r="B279" s="805" t="s">
        <v>950</v>
      </c>
      <c r="C279" s="1062" t="s">
        <v>1046</v>
      </c>
      <c r="D279" s="1063"/>
      <c r="E279" s="1063"/>
      <c r="F279" s="1050"/>
      <c r="G279" s="807">
        <v>3267.6637999999998</v>
      </c>
      <c r="H279" s="807">
        <v>3109.9692</v>
      </c>
      <c r="I279" s="807">
        <v>3267.6637999999998</v>
      </c>
      <c r="J279" s="807">
        <v>3053.9360999999999</v>
      </c>
      <c r="K279" s="807">
        <v>2941.4263000000001</v>
      </c>
      <c r="L279" s="807">
        <v>2961.3418999999999</v>
      </c>
      <c r="M279" s="807">
        <v>2835.8447000000001</v>
      </c>
      <c r="N279" s="807">
        <v>2838.1981999999998</v>
      </c>
      <c r="O279" s="807">
        <v>2764.7354999999998</v>
      </c>
      <c r="P279" s="807">
        <v>2804.8425000000002</v>
      </c>
      <c r="Q279" s="807">
        <v>2847.3865000000001</v>
      </c>
      <c r="R279" s="807">
        <v>2368.2728000000002</v>
      </c>
      <c r="S279" s="807">
        <v>2257.7130999999999</v>
      </c>
      <c r="T279" s="807">
        <v>1799.5914</v>
      </c>
      <c r="U279" s="518">
        <v>1713.1792</v>
      </c>
      <c r="V279" s="807">
        <v>1656.7545</v>
      </c>
      <c r="W279" s="518">
        <v>1571.0192999999999</v>
      </c>
      <c r="X279" s="518">
        <v>1624.3949</v>
      </c>
      <c r="Y279" s="518">
        <v>1692.4123</v>
      </c>
      <c r="Z279" s="518">
        <v>1578.0327</v>
      </c>
      <c r="AA279" s="518">
        <v>1549.1148000000001</v>
      </c>
      <c r="AB279" s="518">
        <v>966.32</v>
      </c>
      <c r="AC279" s="518">
        <v>1441.3194000000001</v>
      </c>
      <c r="AD279" s="518">
        <v>1406.0019</v>
      </c>
      <c r="AE279" s="776">
        <v>1470.9907000000001</v>
      </c>
      <c r="AF279" s="828"/>
      <c r="AG279" s="1000" t="s">
        <v>950</v>
      </c>
      <c r="AH279" s="1001" t="s">
        <v>1068</v>
      </c>
      <c r="AI279" s="1001"/>
      <c r="AJ279" s="931"/>
      <c r="AK279" s="931"/>
      <c r="AL279" s="931"/>
      <c r="AM279" s="989"/>
    </row>
    <row r="280" spans="1:39" s="810" customFormat="1" ht="9.9499999999999993" customHeight="1">
      <c r="A280" s="36"/>
      <c r="B280" s="820" t="s">
        <v>950</v>
      </c>
      <c r="C280" s="1064" t="s">
        <v>1108</v>
      </c>
      <c r="D280" s="1065"/>
      <c r="E280" s="1065"/>
      <c r="F280" s="1051"/>
      <c r="G280" s="813">
        <f>G278+G279</f>
        <v>9715.0625</v>
      </c>
      <c r="H280" s="813">
        <f t="shared" ref="H280:AE280" si="443">H278+H279</f>
        <v>9178.6597999999994</v>
      </c>
      <c r="I280" s="813">
        <f t="shared" si="443"/>
        <v>9715.0625</v>
      </c>
      <c r="J280" s="813">
        <f t="shared" si="443"/>
        <v>10482.8356</v>
      </c>
      <c r="K280" s="813">
        <f t="shared" si="443"/>
        <v>10093.173999999999</v>
      </c>
      <c r="L280" s="813">
        <f t="shared" si="443"/>
        <v>9980.3349999999991</v>
      </c>
      <c r="M280" s="813">
        <f t="shared" si="443"/>
        <v>9716.1797000000006</v>
      </c>
      <c r="N280" s="813">
        <f t="shared" si="443"/>
        <v>9616.2783999999992</v>
      </c>
      <c r="O280" s="813">
        <f t="shared" si="443"/>
        <v>9687.6916999999994</v>
      </c>
      <c r="P280" s="813">
        <f t="shared" si="443"/>
        <v>9879.4078000000009</v>
      </c>
      <c r="Q280" s="813">
        <f t="shared" si="443"/>
        <v>9823.0290999999997</v>
      </c>
      <c r="R280" s="813">
        <f t="shared" si="443"/>
        <v>8927.5632000000005</v>
      </c>
      <c r="S280" s="813">
        <f t="shared" si="443"/>
        <v>8619.2816000000003</v>
      </c>
      <c r="T280" s="813">
        <f t="shared" si="443"/>
        <v>7964.0829000000003</v>
      </c>
      <c r="U280" s="813">
        <f t="shared" si="443"/>
        <v>7747.9670000000006</v>
      </c>
      <c r="V280" s="813">
        <f t="shared" si="443"/>
        <v>7394.2057999999997</v>
      </c>
      <c r="W280" s="813">
        <f t="shared" si="443"/>
        <v>7456.7380999999996</v>
      </c>
      <c r="X280" s="813">
        <f t="shared" si="443"/>
        <v>7638.4252999999999</v>
      </c>
      <c r="Y280" s="813">
        <f t="shared" si="443"/>
        <v>7830.1126999999997</v>
      </c>
      <c r="Z280" s="813">
        <f t="shared" si="443"/>
        <v>7583.8024999999998</v>
      </c>
      <c r="AA280" s="813">
        <f t="shared" si="443"/>
        <v>7281.1460999999999</v>
      </c>
      <c r="AB280" s="813">
        <f t="shared" si="443"/>
        <v>5024.95</v>
      </c>
      <c r="AC280" s="813">
        <f t="shared" si="443"/>
        <v>5871.5254000000004</v>
      </c>
      <c r="AD280" s="813">
        <f t="shared" si="443"/>
        <v>6180.6221999999998</v>
      </c>
      <c r="AE280" s="813">
        <f t="shared" si="443"/>
        <v>6415.1390000000001</v>
      </c>
      <c r="AF280" s="831"/>
      <c r="AG280" s="820" t="s">
        <v>950</v>
      </c>
      <c r="AH280" s="1007" t="s">
        <v>1108</v>
      </c>
      <c r="AI280" s="1007"/>
      <c r="AJ280" s="934"/>
      <c r="AK280" s="934"/>
      <c r="AL280" s="934"/>
      <c r="AM280" s="992"/>
    </row>
    <row r="281" spans="1:39" s="810" customFormat="1" ht="9.9499999999999993" customHeight="1">
      <c r="A281" s="36"/>
      <c r="B281" s="805" t="s">
        <v>972</v>
      </c>
      <c r="C281" s="1062" t="s">
        <v>991</v>
      </c>
      <c r="D281" s="1063"/>
      <c r="E281" s="1063"/>
      <c r="F281" s="1050"/>
      <c r="G281" s="807">
        <v>227480</v>
      </c>
      <c r="H281" s="807">
        <v>240910</v>
      </c>
      <c r="I281" s="807">
        <v>247540</v>
      </c>
      <c r="J281" s="807">
        <v>246110</v>
      </c>
      <c r="K281" s="807">
        <v>244260</v>
      </c>
      <c r="L281" s="807">
        <v>241170</v>
      </c>
      <c r="M281" s="807">
        <v>242440</v>
      </c>
      <c r="N281" s="807">
        <v>242290</v>
      </c>
      <c r="O281" s="807">
        <v>245990</v>
      </c>
      <c r="P281" s="807">
        <v>243340</v>
      </c>
      <c r="Q281" s="807">
        <v>238880</v>
      </c>
      <c r="R281" s="807">
        <v>234540</v>
      </c>
      <c r="S281" s="807">
        <v>229840.1833</v>
      </c>
      <c r="T281" s="807">
        <v>227615.09220000001</v>
      </c>
      <c r="U281" s="518">
        <v>227892.2709</v>
      </c>
      <c r="V281" s="807">
        <v>226775.40590000001</v>
      </c>
      <c r="W281" s="518">
        <v>226732.2824</v>
      </c>
      <c r="X281" s="518">
        <v>241963.4621</v>
      </c>
      <c r="Y281" s="518">
        <v>249415.61840000001</v>
      </c>
      <c r="Z281" s="518">
        <v>244480.75839999999</v>
      </c>
      <c r="AA281" s="518">
        <v>241143.66740000001</v>
      </c>
      <c r="AB281" s="518">
        <v>233991.04563966437</v>
      </c>
      <c r="AC281" s="518">
        <v>243019.8879</v>
      </c>
      <c r="AD281" s="518">
        <v>249480.9534</v>
      </c>
      <c r="AE281" s="776">
        <v>259360.77</v>
      </c>
      <c r="AF281" s="828"/>
      <c r="AG281" s="1000" t="s">
        <v>972</v>
      </c>
      <c r="AH281" s="1001" t="s">
        <v>991</v>
      </c>
      <c r="AI281" s="1001"/>
      <c r="AJ281" s="931"/>
      <c r="AK281" s="931"/>
      <c r="AL281" s="931"/>
      <c r="AM281" s="989"/>
    </row>
    <row r="282" spans="1:39" s="810" customFormat="1" ht="9.9499999999999993" customHeight="1">
      <c r="A282" s="36"/>
      <c r="B282" s="805" t="s">
        <v>972</v>
      </c>
      <c r="C282" s="1062" t="s">
        <v>1054</v>
      </c>
      <c r="D282" s="1063"/>
      <c r="E282" s="1063"/>
      <c r="F282" s="1050"/>
      <c r="G282" s="807">
        <v>103260</v>
      </c>
      <c r="H282" s="807">
        <v>105230</v>
      </c>
      <c r="I282" s="807">
        <v>107940</v>
      </c>
      <c r="J282" s="807">
        <v>106020</v>
      </c>
      <c r="K282" s="807">
        <v>107420</v>
      </c>
      <c r="L282" s="807">
        <v>106150</v>
      </c>
      <c r="M282" s="807">
        <v>105490</v>
      </c>
      <c r="N282" s="807">
        <v>108920</v>
      </c>
      <c r="O282" s="807">
        <v>110200</v>
      </c>
      <c r="P282" s="807">
        <v>107260</v>
      </c>
      <c r="Q282" s="807">
        <v>109330</v>
      </c>
      <c r="R282" s="807">
        <v>109140</v>
      </c>
      <c r="S282" s="807">
        <v>106265.9984</v>
      </c>
      <c r="T282" s="807">
        <v>103062.26059999999</v>
      </c>
      <c r="U282" s="518">
        <v>106396.7227</v>
      </c>
      <c r="V282" s="807">
        <v>96659.969700000001</v>
      </c>
      <c r="W282" s="518">
        <v>95967.112800000003</v>
      </c>
      <c r="X282" s="518">
        <v>102435.3821</v>
      </c>
      <c r="Y282" s="518">
        <v>99115.308499999999</v>
      </c>
      <c r="Z282" s="518">
        <v>99933.446200000006</v>
      </c>
      <c r="AA282" s="518">
        <v>96133.476800000004</v>
      </c>
      <c r="AB282" s="518">
        <v>92526.245682954788</v>
      </c>
      <c r="AC282" s="518">
        <v>96154.368700000006</v>
      </c>
      <c r="AD282" s="518">
        <v>95004.439799999993</v>
      </c>
      <c r="AE282" s="776">
        <v>95967.679999999993</v>
      </c>
      <c r="AF282" s="828"/>
      <c r="AG282" s="1000" t="s">
        <v>972</v>
      </c>
      <c r="AH282" s="1001" t="s">
        <v>1068</v>
      </c>
      <c r="AI282" s="1001"/>
      <c r="AJ282" s="931"/>
      <c r="AK282" s="931"/>
      <c r="AL282" s="931"/>
      <c r="AM282" s="989"/>
    </row>
    <row r="283" spans="1:39" s="810" customFormat="1" ht="9.9499999999999993" customHeight="1">
      <c r="A283" s="36"/>
      <c r="B283" s="820" t="s">
        <v>972</v>
      </c>
      <c r="C283" s="1064" t="s">
        <v>1108</v>
      </c>
      <c r="D283" s="1065"/>
      <c r="E283" s="1065"/>
      <c r="F283" s="1051"/>
      <c r="G283" s="813">
        <f>G281+G282</f>
        <v>330740</v>
      </c>
      <c r="H283" s="813">
        <f t="shared" ref="H283" si="444">H281+H282</f>
        <v>346140</v>
      </c>
      <c r="I283" s="813">
        <f t="shared" ref="I283" si="445">I281+I282</f>
        <v>355480</v>
      </c>
      <c r="J283" s="813">
        <f t="shared" ref="J283" si="446">J281+J282</f>
        <v>352130</v>
      </c>
      <c r="K283" s="813">
        <f t="shared" ref="K283" si="447">K281+K282</f>
        <v>351680</v>
      </c>
      <c r="L283" s="813">
        <f t="shared" ref="L283" si="448">L281+L282</f>
        <v>347320</v>
      </c>
      <c r="M283" s="813">
        <f t="shared" ref="M283" si="449">M281+M282</f>
        <v>347930</v>
      </c>
      <c r="N283" s="813">
        <f t="shared" ref="N283" si="450">N281+N282</f>
        <v>351210</v>
      </c>
      <c r="O283" s="813">
        <f t="shared" ref="O283" si="451">O281+O282</f>
        <v>356190</v>
      </c>
      <c r="P283" s="813">
        <f t="shared" ref="P283" si="452">P281+P282</f>
        <v>350600</v>
      </c>
      <c r="Q283" s="813">
        <f t="shared" ref="Q283" si="453">Q281+Q282</f>
        <v>348210</v>
      </c>
      <c r="R283" s="813">
        <f t="shared" ref="R283" si="454">R281+R282</f>
        <v>343680</v>
      </c>
      <c r="S283" s="813">
        <f t="shared" ref="S283" si="455">S281+S282</f>
        <v>336106.18170000002</v>
      </c>
      <c r="T283" s="813">
        <f t="shared" ref="T283" si="456">T281+T282</f>
        <v>330677.35279999999</v>
      </c>
      <c r="U283" s="813">
        <f t="shared" ref="U283" si="457">U281+U282</f>
        <v>334288.99359999999</v>
      </c>
      <c r="V283" s="813">
        <f t="shared" ref="V283" si="458">V281+V282</f>
        <v>323435.37560000003</v>
      </c>
      <c r="W283" s="813">
        <f t="shared" ref="W283" si="459">W281+W282</f>
        <v>322699.39520000003</v>
      </c>
      <c r="X283" s="813">
        <f t="shared" ref="X283" si="460">X281+X282</f>
        <v>344398.84419999999</v>
      </c>
      <c r="Y283" s="813">
        <f t="shared" ref="Y283" si="461">Y281+Y282</f>
        <v>348530.92690000002</v>
      </c>
      <c r="Z283" s="813">
        <f t="shared" ref="Z283" si="462">Z281+Z282</f>
        <v>344414.2046</v>
      </c>
      <c r="AA283" s="813">
        <f t="shared" ref="AA283" si="463">AA281+AA282</f>
        <v>337277.14419999998</v>
      </c>
      <c r="AB283" s="813">
        <f t="shared" ref="AB283" si="464">AB281+AB282</f>
        <v>326517.29132261919</v>
      </c>
      <c r="AC283" s="813">
        <f t="shared" ref="AC283" si="465">AC281+AC282</f>
        <v>339174.25660000002</v>
      </c>
      <c r="AD283" s="813">
        <f t="shared" ref="AD283" si="466">AD281+AD282</f>
        <v>344485.39319999999</v>
      </c>
      <c r="AE283" s="813">
        <f t="shared" ref="AE283" si="467">AE281+AE282</f>
        <v>355328.44999999995</v>
      </c>
      <c r="AF283" s="831"/>
      <c r="AG283" s="820" t="s">
        <v>972</v>
      </c>
      <c r="AH283" s="1007" t="s">
        <v>1108</v>
      </c>
      <c r="AI283" s="1007"/>
      <c r="AJ283" s="934"/>
      <c r="AK283" s="934"/>
      <c r="AL283" s="934"/>
      <c r="AM283" s="992"/>
    </row>
    <row r="284" spans="1:39" s="810" customFormat="1" ht="9.9499999999999993" customHeight="1">
      <c r="A284" s="36"/>
      <c r="B284" s="1077" t="s">
        <v>973</v>
      </c>
      <c r="C284" s="1064" t="s">
        <v>1108</v>
      </c>
      <c r="D284" s="1065"/>
      <c r="E284" s="1065"/>
      <c r="F284" s="1051"/>
      <c r="G284" s="825">
        <f>G280/G283</f>
        <v>2.9373715002721172E-2</v>
      </c>
      <c r="H284" s="825">
        <f t="shared" ref="H284:Q284" si="468">H280/H283</f>
        <v>2.6517188998671056E-2</v>
      </c>
      <c r="I284" s="825">
        <f t="shared" si="468"/>
        <v>2.7329420783166424E-2</v>
      </c>
      <c r="J284" s="825">
        <f t="shared" si="468"/>
        <v>2.9769788430409224E-2</v>
      </c>
      <c r="K284" s="825">
        <f t="shared" si="468"/>
        <v>2.8699880573248404E-2</v>
      </c>
      <c r="L284" s="825">
        <f t="shared" si="468"/>
        <v>2.8735272947138082E-2</v>
      </c>
      <c r="M284" s="825">
        <f t="shared" si="468"/>
        <v>2.7925673842439575E-2</v>
      </c>
      <c r="N284" s="825">
        <f t="shared" si="468"/>
        <v>2.7380423108681412E-2</v>
      </c>
      <c r="O284" s="825">
        <f t="shared" si="468"/>
        <v>2.7198101294253065E-2</v>
      </c>
      <c r="P284" s="825">
        <f t="shared" si="468"/>
        <v>2.81785733029093E-2</v>
      </c>
      <c r="Q284" s="825">
        <f t="shared" si="468"/>
        <v>2.8210071795755434E-2</v>
      </c>
      <c r="R284" s="825">
        <f t="shared" ref="R284" si="469">R280/R283</f>
        <v>2.5976382681564249E-2</v>
      </c>
      <c r="S284" s="825">
        <f t="shared" ref="S284" si="470">S280/S283</f>
        <v>2.5644519706255673E-2</v>
      </c>
      <c r="T284" s="825">
        <f t="shared" ref="T284" si="471">T280/T283</f>
        <v>2.4084149799084759E-2</v>
      </c>
      <c r="U284" s="825">
        <f t="shared" ref="U284" si="472">U280/U283</f>
        <v>2.3177451691008953E-2</v>
      </c>
      <c r="V284" s="825">
        <f t="shared" ref="V284" si="473">V280/V283</f>
        <v>2.2861462776862677E-2</v>
      </c>
      <c r="W284" s="825">
        <f t="shared" ref="W284" si="474">W280/W283</f>
        <v>2.3107381702337938E-2</v>
      </c>
      <c r="X284" s="825">
        <f t="shared" ref="X284" si="475">X280/X283</f>
        <v>2.2179009682053979E-2</v>
      </c>
      <c r="Y284" s="825">
        <f t="shared" ref="Y284" si="476">Y280/Y283</f>
        <v>2.2466048478523123E-2</v>
      </c>
      <c r="Z284" s="825">
        <f t="shared" ref="Z284" si="477">Z280/Z283</f>
        <v>2.2019424282479202E-2</v>
      </c>
      <c r="AA284" s="825">
        <f t="shared" ref="AA284" si="478">AA280/AA283</f>
        <v>2.158802108358222E-2</v>
      </c>
      <c r="AB284" s="825">
        <f t="shared" ref="AB284" si="479">AB280/AB283</f>
        <v>1.5389537196163495E-2</v>
      </c>
      <c r="AC284" s="825">
        <f t="shared" ref="AC284" si="480">AC280/AC283</f>
        <v>1.7311235407009365E-2</v>
      </c>
      <c r="AD284" s="825">
        <f t="shared" ref="AD284" si="481">AD280/AD283</f>
        <v>1.7941608909994272E-2</v>
      </c>
      <c r="AE284" s="825">
        <f t="shared" ref="AE284" si="482">AE280/AE283</f>
        <v>1.8054110218306475E-2</v>
      </c>
      <c r="AF284" s="831"/>
      <c r="AG284" s="820" t="s">
        <v>973</v>
      </c>
      <c r="AH284" s="1007" t="s">
        <v>1108</v>
      </c>
      <c r="AI284" s="1007"/>
      <c r="AJ284" s="934"/>
      <c r="AK284" s="934"/>
      <c r="AL284" s="934"/>
      <c r="AM284" s="992"/>
    </row>
    <row r="285" spans="1:39" s="810" customFormat="1" ht="9.9499999999999993" customHeight="1">
      <c r="A285" s="36"/>
      <c r="B285" s="805" t="s">
        <v>950</v>
      </c>
      <c r="C285" s="1068" t="s">
        <v>997</v>
      </c>
      <c r="D285" s="1063"/>
      <c r="E285" s="1063"/>
      <c r="F285" s="1050"/>
      <c r="G285" s="807">
        <v>276.98499999999996</v>
      </c>
      <c r="H285" s="807">
        <v>282.09299999999996</v>
      </c>
      <c r="I285" s="807">
        <v>292.61200000000002</v>
      </c>
      <c r="J285" s="807">
        <v>290.31600000000003</v>
      </c>
      <c r="K285" s="807">
        <v>303.38400000000001</v>
      </c>
      <c r="L285" s="807">
        <v>317.73899999999992</v>
      </c>
      <c r="M285" s="807">
        <v>322.524</v>
      </c>
      <c r="N285" s="807">
        <v>332.09399999999999</v>
      </c>
      <c r="O285" s="807">
        <v>349.51000000000005</v>
      </c>
      <c r="P285" s="807">
        <v>361.28299999999996</v>
      </c>
      <c r="Q285" s="807">
        <v>368.69400000000002</v>
      </c>
      <c r="R285" s="807">
        <v>378.86100000000005</v>
      </c>
      <c r="S285" s="807">
        <v>329.7</v>
      </c>
      <c r="T285" s="807">
        <v>353.66400000000004</v>
      </c>
      <c r="U285" s="807">
        <v>325.68400000000003</v>
      </c>
      <c r="V285" s="807">
        <v>317.00800000000004</v>
      </c>
      <c r="W285" s="807">
        <v>316.65500000000003</v>
      </c>
      <c r="X285" s="807">
        <v>313.32099999999997</v>
      </c>
      <c r="Y285" s="807">
        <v>304.71899999999999</v>
      </c>
      <c r="Z285" s="807">
        <v>299.60699999999997</v>
      </c>
      <c r="AA285" s="807">
        <v>288.56</v>
      </c>
      <c r="AB285" s="807">
        <v>307.67900000000003</v>
      </c>
      <c r="AC285" s="807">
        <v>309.88299999999998</v>
      </c>
      <c r="AD285" s="807">
        <v>309.71999999999997</v>
      </c>
      <c r="AE285" s="807">
        <v>309.61899999999997</v>
      </c>
      <c r="AF285" s="834"/>
      <c r="AG285" s="1012" t="s">
        <v>950</v>
      </c>
      <c r="AH285" s="1013" t="s">
        <v>997</v>
      </c>
      <c r="AI285" s="1013"/>
      <c r="AJ285" s="937"/>
      <c r="AK285" s="937"/>
      <c r="AL285" s="937"/>
      <c r="AM285" s="995"/>
    </row>
    <row r="286" spans="1:39" s="810" customFormat="1" ht="9.9499999999999993" customHeight="1">
      <c r="A286" s="36"/>
      <c r="B286" s="805" t="s">
        <v>1002</v>
      </c>
      <c r="C286" s="1068" t="s">
        <v>1003</v>
      </c>
      <c r="D286" s="1073"/>
      <c r="E286" s="1073"/>
      <c r="F286" s="1056"/>
      <c r="G286" s="807">
        <v>400.94676250000003</v>
      </c>
      <c r="H286" s="807">
        <v>389.67887500000001</v>
      </c>
      <c r="I286" s="807">
        <v>377.15899999999999</v>
      </c>
      <c r="J286" s="807">
        <v>355.61297907145928</v>
      </c>
      <c r="K286" s="807">
        <v>334.06695814291845</v>
      </c>
      <c r="L286" s="807">
        <v>312.52093721437762</v>
      </c>
      <c r="M286" s="807">
        <v>290.97491628583691</v>
      </c>
      <c r="N286" s="807">
        <v>269.42889535729608</v>
      </c>
      <c r="O286" s="807">
        <v>271.95259690486409</v>
      </c>
      <c r="P286" s="807">
        <v>274.47629845243205</v>
      </c>
      <c r="Q286" s="807">
        <v>277</v>
      </c>
      <c r="R286" s="807">
        <v>270</v>
      </c>
      <c r="S286" s="807">
        <v>242</v>
      </c>
      <c r="T286" s="807">
        <v>369.08299999999997</v>
      </c>
      <c r="U286" s="807">
        <v>362.11999999999995</v>
      </c>
      <c r="V286" s="807">
        <v>359</v>
      </c>
      <c r="W286" s="807">
        <v>356</v>
      </c>
      <c r="X286" s="807">
        <v>401</v>
      </c>
      <c r="Y286" s="807">
        <v>378.62</v>
      </c>
      <c r="Z286" s="807">
        <v>316</v>
      </c>
      <c r="AA286" s="807">
        <v>366</v>
      </c>
      <c r="AB286" s="807">
        <v>395</v>
      </c>
      <c r="AC286" s="807">
        <v>424</v>
      </c>
      <c r="AD286" s="807">
        <v>539</v>
      </c>
      <c r="AE286" s="807"/>
      <c r="AF286" s="834"/>
      <c r="AG286" s="1012" t="s">
        <v>1002</v>
      </c>
      <c r="AH286" s="1013" t="s">
        <v>1003</v>
      </c>
      <c r="AI286" s="1013"/>
      <c r="AJ286" s="937"/>
      <c r="AK286" s="937"/>
      <c r="AL286" s="937"/>
      <c r="AM286" s="995"/>
    </row>
    <row r="287" spans="1:39" s="810" customFormat="1" ht="9.9499999999999993" customHeight="1">
      <c r="A287" s="36"/>
      <c r="B287" s="820" t="s">
        <v>950</v>
      </c>
      <c r="C287" s="1064" t="s">
        <v>1110</v>
      </c>
      <c r="D287" s="1065"/>
      <c r="E287" s="1065"/>
      <c r="F287" s="1051"/>
      <c r="G287" s="813">
        <f>G285+G286</f>
        <v>677.93176249999999</v>
      </c>
      <c r="H287" s="813">
        <f t="shared" ref="H287" si="483">H285+H286</f>
        <v>671.77187499999991</v>
      </c>
      <c r="I287" s="813">
        <f t="shared" ref="I287" si="484">I285+I286</f>
        <v>669.77099999999996</v>
      </c>
      <c r="J287" s="813">
        <f t="shared" ref="J287" si="485">J285+J286</f>
        <v>645.92897907145925</v>
      </c>
      <c r="K287" s="813">
        <f t="shared" ref="K287" si="486">K285+K286</f>
        <v>637.45095814291847</v>
      </c>
      <c r="L287" s="813">
        <f t="shared" ref="L287" si="487">L285+L286</f>
        <v>630.25993721437749</v>
      </c>
      <c r="M287" s="813">
        <f t="shared" ref="M287" si="488">M285+M286</f>
        <v>613.49891628583691</v>
      </c>
      <c r="N287" s="813">
        <f t="shared" ref="N287" si="489">N285+N286</f>
        <v>601.52289535729608</v>
      </c>
      <c r="O287" s="813">
        <f t="shared" ref="O287" si="490">O285+O286</f>
        <v>621.46259690486409</v>
      </c>
      <c r="P287" s="813">
        <f t="shared" ref="P287" si="491">P285+P286</f>
        <v>635.75929845243195</v>
      </c>
      <c r="Q287" s="813">
        <f t="shared" ref="Q287" si="492">Q285+Q286</f>
        <v>645.69399999999996</v>
      </c>
      <c r="R287" s="813">
        <f t="shared" ref="R287" si="493">R285+R286</f>
        <v>648.8610000000001</v>
      </c>
      <c r="S287" s="813">
        <f t="shared" ref="S287" si="494">S285+S286</f>
        <v>571.70000000000005</v>
      </c>
      <c r="T287" s="813">
        <f t="shared" ref="T287" si="495">T285+T286</f>
        <v>722.74700000000007</v>
      </c>
      <c r="U287" s="813">
        <f t="shared" ref="U287" si="496">U285+U286</f>
        <v>687.80399999999997</v>
      </c>
      <c r="V287" s="813">
        <f t="shared" ref="V287" si="497">V285+V286</f>
        <v>676.00800000000004</v>
      </c>
      <c r="W287" s="813">
        <f t="shared" ref="W287" si="498">W285+W286</f>
        <v>672.65499999999997</v>
      </c>
      <c r="X287" s="813">
        <f t="shared" ref="X287" si="499">X285+X286</f>
        <v>714.32099999999991</v>
      </c>
      <c r="Y287" s="813">
        <f t="shared" ref="Y287" si="500">Y285+Y286</f>
        <v>683.33899999999994</v>
      </c>
      <c r="Z287" s="813">
        <f t="shared" ref="Z287" si="501">Z285+Z286</f>
        <v>615.60699999999997</v>
      </c>
      <c r="AA287" s="813">
        <f t="shared" ref="AA287" si="502">AA285+AA286</f>
        <v>654.55999999999995</v>
      </c>
      <c r="AB287" s="813">
        <f t="shared" ref="AB287" si="503">AB285+AB286</f>
        <v>702.67900000000009</v>
      </c>
      <c r="AC287" s="813">
        <f t="shared" ref="AC287" si="504">AC285+AC286</f>
        <v>733.88300000000004</v>
      </c>
      <c r="AD287" s="813">
        <f t="shared" ref="AD287" si="505">AD285+AD286</f>
        <v>848.72</v>
      </c>
      <c r="AE287" s="813">
        <f t="shared" ref="AE287" si="506">AE285+AE286</f>
        <v>309.61899999999997</v>
      </c>
      <c r="AF287" s="831"/>
      <c r="AG287" s="820" t="s">
        <v>950</v>
      </c>
      <c r="AH287" s="1007" t="s">
        <v>1110</v>
      </c>
      <c r="AI287" s="1007"/>
      <c r="AJ287" s="934"/>
      <c r="AK287" s="934"/>
      <c r="AL287" s="934"/>
      <c r="AM287" s="992"/>
    </row>
    <row r="288" spans="1:39" s="810" customFormat="1" ht="9.9499999999999993" customHeight="1">
      <c r="A288" s="36"/>
      <c r="B288" s="805" t="s">
        <v>999</v>
      </c>
      <c r="C288" s="1068" t="s">
        <v>997</v>
      </c>
      <c r="D288" s="1063"/>
      <c r="E288" s="1063"/>
      <c r="F288" s="1050"/>
      <c r="G288" s="807">
        <v>26930.571500599079</v>
      </c>
      <c r="H288" s="807">
        <v>26612.478819390752</v>
      </c>
      <c r="I288" s="807">
        <v>26385.801773114974</v>
      </c>
      <c r="J288" s="807">
        <v>25910.198417979002</v>
      </c>
      <c r="K288" s="807">
        <v>26238.439500815468</v>
      </c>
      <c r="L288" s="807">
        <v>26232.243987274916</v>
      </c>
      <c r="M288" s="807">
        <v>26273.55679244364</v>
      </c>
      <c r="N288" s="807">
        <v>26417.015632018309</v>
      </c>
      <c r="O288" s="807">
        <v>27173.404208842032</v>
      </c>
      <c r="P288" s="807">
        <v>26778.810457100662</v>
      </c>
      <c r="Q288" s="807">
        <v>26611.524488449184</v>
      </c>
      <c r="R288" s="807">
        <v>26912.213870546417</v>
      </c>
      <c r="S288" s="807">
        <v>25526.496280006348</v>
      </c>
      <c r="T288" s="807">
        <v>24975.411774166685</v>
      </c>
      <c r="U288" s="807">
        <v>24135.779399540159</v>
      </c>
      <c r="V288" s="807">
        <v>23427.145333164841</v>
      </c>
      <c r="W288" s="807">
        <v>22886.882951245225</v>
      </c>
      <c r="X288" s="807">
        <v>22230.296096362916</v>
      </c>
      <c r="Y288" s="807">
        <v>21358.380919297091</v>
      </c>
      <c r="Z288" s="807">
        <v>20339.202471096021</v>
      </c>
      <c r="AA288" s="807">
        <v>19865.169040272172</v>
      </c>
      <c r="AB288" s="807">
        <v>19940.805148071748</v>
      </c>
      <c r="AC288" s="807">
        <v>20221.783214782437</v>
      </c>
      <c r="AD288" s="807">
        <v>19328.544949447954</v>
      </c>
      <c r="AE288" s="807">
        <v>18340.942489640402</v>
      </c>
      <c r="AF288" s="834"/>
      <c r="AG288" s="1012" t="s">
        <v>999</v>
      </c>
      <c r="AH288" s="1013" t="s">
        <v>997</v>
      </c>
      <c r="AI288" s="1013"/>
      <c r="AJ288" s="937"/>
      <c r="AK288" s="937"/>
      <c r="AL288" s="937"/>
      <c r="AM288" s="995"/>
    </row>
    <row r="289" spans="1:39" s="810" customFormat="1" ht="9.9499999999999993" customHeight="1">
      <c r="A289" s="36"/>
      <c r="B289" s="805" t="s">
        <v>999</v>
      </c>
      <c r="C289" s="1068" t="s">
        <v>1003</v>
      </c>
      <c r="D289" s="1073"/>
      <c r="E289" s="1073"/>
      <c r="F289" s="1056"/>
      <c r="G289" s="807">
        <v>7959</v>
      </c>
      <c r="H289" s="807">
        <v>8146</v>
      </c>
      <c r="I289" s="807">
        <v>8880</v>
      </c>
      <c r="J289" s="807">
        <v>8816</v>
      </c>
      <c r="K289" s="807">
        <v>9858</v>
      </c>
      <c r="L289" s="807">
        <v>9229</v>
      </c>
      <c r="M289" s="807">
        <v>9692</v>
      </c>
      <c r="N289" s="807">
        <v>8954</v>
      </c>
      <c r="O289" s="807">
        <v>8487</v>
      </c>
      <c r="P289" s="807">
        <v>7896</v>
      </c>
      <c r="Q289" s="807">
        <v>7787</v>
      </c>
      <c r="R289" s="807">
        <v>7632</v>
      </c>
      <c r="S289" s="807">
        <v>7166</v>
      </c>
      <c r="T289" s="807">
        <v>7953</v>
      </c>
      <c r="U289" s="807">
        <v>7837</v>
      </c>
      <c r="V289" s="807">
        <v>7847.3200000000006</v>
      </c>
      <c r="W289" s="807">
        <v>7643.4870000000001</v>
      </c>
      <c r="X289" s="807">
        <v>7574</v>
      </c>
      <c r="Y289" s="807">
        <v>7759.6679916040148</v>
      </c>
      <c r="Z289" s="807">
        <v>7656.8489999999993</v>
      </c>
      <c r="AA289" s="807">
        <v>7385.8774028568796</v>
      </c>
      <c r="AB289" s="807">
        <v>7462.5104327999979</v>
      </c>
      <c r="AC289" s="807">
        <v>7352.0542689879858</v>
      </c>
      <c r="AD289" s="807">
        <v>8002</v>
      </c>
      <c r="AE289" s="807"/>
      <c r="AF289" s="834"/>
      <c r="AG289" s="1012" t="s">
        <v>999</v>
      </c>
      <c r="AH289" s="1013" t="s">
        <v>1003</v>
      </c>
      <c r="AI289" s="1013"/>
      <c r="AJ289" s="937"/>
      <c r="AK289" s="937"/>
      <c r="AL289" s="937"/>
      <c r="AM289" s="995"/>
    </row>
    <row r="290" spans="1:39" s="810" customFormat="1" ht="9.9499999999999993" customHeight="1">
      <c r="A290" s="36"/>
      <c r="B290" s="820" t="s">
        <v>999</v>
      </c>
      <c r="C290" s="1064" t="s">
        <v>1110</v>
      </c>
      <c r="D290" s="1065"/>
      <c r="E290" s="1065"/>
      <c r="F290" s="1051"/>
      <c r="G290" s="813">
        <f>G288+G289</f>
        <v>34889.571500599079</v>
      </c>
      <c r="H290" s="813">
        <f t="shared" ref="H290" si="507">H288+H289</f>
        <v>34758.478819390752</v>
      </c>
      <c r="I290" s="813">
        <f t="shared" ref="I290" si="508">I288+I289</f>
        <v>35265.801773114974</v>
      </c>
      <c r="J290" s="813">
        <f t="shared" ref="J290" si="509">J288+J289</f>
        <v>34726.198417979002</v>
      </c>
      <c r="K290" s="813">
        <f t="shared" ref="K290" si="510">K288+K289</f>
        <v>36096.439500815468</v>
      </c>
      <c r="L290" s="813">
        <f t="shared" ref="L290" si="511">L288+L289</f>
        <v>35461.243987274916</v>
      </c>
      <c r="M290" s="813">
        <f t="shared" ref="M290" si="512">M288+M289</f>
        <v>35965.55679244364</v>
      </c>
      <c r="N290" s="813">
        <f t="shared" ref="N290" si="513">N288+N289</f>
        <v>35371.015632018309</v>
      </c>
      <c r="O290" s="813">
        <f t="shared" ref="O290" si="514">O288+O289</f>
        <v>35660.404208842032</v>
      </c>
      <c r="P290" s="813">
        <f t="shared" ref="P290" si="515">P288+P289</f>
        <v>34674.810457100662</v>
      </c>
      <c r="Q290" s="813">
        <f t="shared" ref="Q290" si="516">Q288+Q289</f>
        <v>34398.524488449184</v>
      </c>
      <c r="R290" s="813">
        <f t="shared" ref="R290" si="517">R288+R289</f>
        <v>34544.213870546417</v>
      </c>
      <c r="S290" s="813">
        <f t="shared" ref="S290" si="518">S288+S289</f>
        <v>32692.496280006348</v>
      </c>
      <c r="T290" s="813">
        <f t="shared" ref="T290" si="519">T288+T289</f>
        <v>32928.411774166685</v>
      </c>
      <c r="U290" s="813">
        <f t="shared" ref="U290" si="520">U288+U289</f>
        <v>31972.779399540159</v>
      </c>
      <c r="V290" s="813">
        <f t="shared" ref="V290" si="521">V288+V289</f>
        <v>31274.465333164841</v>
      </c>
      <c r="W290" s="813">
        <f t="shared" ref="W290" si="522">W288+W289</f>
        <v>30530.369951245226</v>
      </c>
      <c r="X290" s="813">
        <f t="shared" ref="X290" si="523">X288+X289</f>
        <v>29804.296096362916</v>
      </c>
      <c r="Y290" s="813">
        <f t="shared" ref="Y290" si="524">Y288+Y289</f>
        <v>29118.048910901107</v>
      </c>
      <c r="Z290" s="813">
        <f t="shared" ref="Z290" si="525">Z288+Z289</f>
        <v>27996.05147109602</v>
      </c>
      <c r="AA290" s="813">
        <f t="shared" ref="AA290" si="526">AA288+AA289</f>
        <v>27251.046443129053</v>
      </c>
      <c r="AB290" s="813">
        <f t="shared" ref="AB290" si="527">AB288+AB289</f>
        <v>27403.315580871746</v>
      </c>
      <c r="AC290" s="813">
        <f t="shared" ref="AC290" si="528">AC288+AC289</f>
        <v>27573.837483770425</v>
      </c>
      <c r="AD290" s="813">
        <f t="shared" ref="AD290" si="529">AD288+AD289</f>
        <v>27330.544949447954</v>
      </c>
      <c r="AE290" s="813">
        <f t="shared" ref="AE290" si="530">AE288+AE289</f>
        <v>18340.942489640402</v>
      </c>
      <c r="AF290" s="831"/>
      <c r="AG290" s="820" t="s">
        <v>999</v>
      </c>
      <c r="AH290" s="1007" t="s">
        <v>1110</v>
      </c>
      <c r="AI290" s="1007"/>
      <c r="AJ290" s="934"/>
      <c r="AK290" s="934"/>
      <c r="AL290" s="934"/>
      <c r="AM290" s="992"/>
    </row>
    <row r="291" spans="1:39" s="810" customFormat="1" ht="9.9499999999999993" customHeight="1">
      <c r="A291" s="36"/>
      <c r="B291" s="1077" t="s">
        <v>973</v>
      </c>
      <c r="C291" s="1064" t="s">
        <v>1111</v>
      </c>
      <c r="D291" s="1065"/>
      <c r="E291" s="1065"/>
      <c r="F291" s="1051"/>
      <c r="G291" s="825">
        <f>G287/G290</f>
        <v>1.9430784997985985E-2</v>
      </c>
      <c r="H291" s="825">
        <f t="shared" ref="H291" si="531">H287/H290</f>
        <v>1.9326849097470795E-2</v>
      </c>
      <c r="I291" s="825">
        <f t="shared" ref="I291" si="532">I287/I290</f>
        <v>1.899208202635003E-2</v>
      </c>
      <c r="J291" s="825">
        <f t="shared" ref="J291" si="533">J287/J290</f>
        <v>1.8600624557194217E-2</v>
      </c>
      <c r="K291" s="825">
        <f t="shared" ref="K291" si="534">K287/K290</f>
        <v>1.7659663029327796E-2</v>
      </c>
      <c r="L291" s="825">
        <f t="shared" ref="L291" si="535">L287/L290</f>
        <v>1.7773204387317686E-2</v>
      </c>
      <c r="M291" s="825">
        <f t="shared" ref="M291" si="536">M287/M290</f>
        <v>1.705795686207013E-2</v>
      </c>
      <c r="N291" s="825">
        <f t="shared" ref="N291" si="537">N287/N290</f>
        <v>1.7006096223394548E-2</v>
      </c>
      <c r="O291" s="825">
        <f t="shared" ref="O291" si="538">O287/O290</f>
        <v>1.7427244886662609E-2</v>
      </c>
      <c r="P291" s="825">
        <f t="shared" ref="P291" si="539">P287/P290</f>
        <v>1.8334903351209002E-2</v>
      </c>
      <c r="Q291" s="825">
        <f t="shared" ref="Q291" si="540">Q287/Q290</f>
        <v>1.877097955805692E-2</v>
      </c>
      <c r="R291" s="825">
        <f t="shared" ref="R291" si="541">R287/R290</f>
        <v>1.8783493016561053E-2</v>
      </c>
      <c r="S291" s="825">
        <f t="shared" ref="S291" si="542">S287/S290</f>
        <v>1.7487193241637927E-2</v>
      </c>
      <c r="T291" s="825">
        <f t="shared" ref="T291" si="543">T287/T290</f>
        <v>2.1949039174947893E-2</v>
      </c>
      <c r="U291" s="825">
        <f t="shared" ref="U291" si="544">U287/U290</f>
        <v>2.1512174196838582E-2</v>
      </c>
      <c r="V291" s="825">
        <f t="shared" ref="V291" si="545">V287/V290</f>
        <v>2.1615333557217713E-2</v>
      </c>
      <c r="W291" s="825">
        <f t="shared" ref="W291" si="546">W287/W290</f>
        <v>2.2032323914652228E-2</v>
      </c>
      <c r="X291" s="825">
        <f t="shared" ref="X291" si="547">X287/X290</f>
        <v>2.3967048162803956E-2</v>
      </c>
      <c r="Y291" s="825">
        <f t="shared" ref="Y291" si="548">Y287/Y290</f>
        <v>2.3467884200997203E-2</v>
      </c>
      <c r="Z291" s="825">
        <f t="shared" ref="Z291" si="549">Z287/Z290</f>
        <v>2.1989065159262602E-2</v>
      </c>
      <c r="AA291" s="825">
        <f t="shared" ref="AA291" si="550">AA287/AA290</f>
        <v>2.4019628066981536E-2</v>
      </c>
      <c r="AB291" s="825">
        <f t="shared" ref="AB291" si="551">AB287/AB290</f>
        <v>2.5642116112784871E-2</v>
      </c>
      <c r="AC291" s="825">
        <f t="shared" ref="AC291" si="552">AC287/AC290</f>
        <v>2.6615192768578304E-2</v>
      </c>
      <c r="AD291" s="825">
        <f t="shared" ref="AD291" si="553">AD287/AD290</f>
        <v>3.1053899641219674E-2</v>
      </c>
      <c r="AE291" s="825">
        <f t="shared" ref="AE291" si="554">AE287/AE290</f>
        <v>1.6881302592540351E-2</v>
      </c>
      <c r="AF291" s="831"/>
      <c r="AG291" s="820" t="s">
        <v>973</v>
      </c>
      <c r="AH291" s="1007" t="s">
        <v>1111</v>
      </c>
      <c r="AI291" s="1007"/>
      <c r="AJ291" s="934"/>
      <c r="AK291" s="934"/>
      <c r="AL291" s="934"/>
      <c r="AM291" s="992"/>
    </row>
    <row r="292" spans="1:39" s="810" customFormat="1" ht="9.9499999999999993" customHeight="1">
      <c r="A292" s="36"/>
      <c r="B292" s="1077" t="s">
        <v>973</v>
      </c>
      <c r="C292" s="1064" t="s">
        <v>1114</v>
      </c>
      <c r="D292" s="1065"/>
      <c r="E292" s="1065"/>
      <c r="F292" s="1051"/>
      <c r="G292" s="1079" t="s">
        <v>1112</v>
      </c>
      <c r="H292" s="825"/>
      <c r="I292" s="825"/>
      <c r="J292" s="825"/>
      <c r="K292" s="825"/>
      <c r="L292" s="825"/>
      <c r="M292" s="825"/>
      <c r="N292" s="825"/>
      <c r="O292" s="825"/>
      <c r="P292" s="825"/>
      <c r="Q292" s="825"/>
      <c r="R292" s="825"/>
      <c r="S292" s="825"/>
      <c r="T292" s="825"/>
      <c r="U292" s="825"/>
      <c r="V292" s="825"/>
      <c r="W292" s="825"/>
      <c r="X292" s="825"/>
      <c r="Y292" s="825"/>
      <c r="Z292" s="825"/>
      <c r="AA292" s="825"/>
      <c r="AB292" s="825"/>
      <c r="AC292" s="825"/>
      <c r="AD292" s="825"/>
      <c r="AE292" s="825"/>
      <c r="AF292" s="831"/>
      <c r="AG292" s="820" t="s">
        <v>973</v>
      </c>
      <c r="AH292" s="1007" t="s">
        <v>1114</v>
      </c>
      <c r="AI292" s="1007"/>
      <c r="AJ292" s="934"/>
      <c r="AK292" s="934"/>
      <c r="AL292" s="934"/>
      <c r="AM292" s="992"/>
    </row>
    <row r="293" spans="1:39" s="810" customFormat="1" ht="9.9499999999999993" customHeight="1">
      <c r="A293" s="36"/>
      <c r="B293" s="805" t="s">
        <v>994</v>
      </c>
      <c r="C293" s="1068" t="s">
        <v>995</v>
      </c>
      <c r="D293" s="1063"/>
      <c r="E293" s="1063"/>
      <c r="F293" s="1050"/>
      <c r="G293" s="807">
        <v>352.839</v>
      </c>
      <c r="H293" s="807">
        <v>340.22500000000002</v>
      </c>
      <c r="I293" s="807">
        <v>358.15600000000001</v>
      </c>
      <c r="J293" s="807">
        <v>359.89</v>
      </c>
      <c r="K293" s="807">
        <v>368.39400000000001</v>
      </c>
      <c r="L293" s="807">
        <v>390.75300000000004</v>
      </c>
      <c r="M293" s="807">
        <v>398.20600000000002</v>
      </c>
      <c r="N293" s="807">
        <v>413.11200000000002</v>
      </c>
      <c r="O293" s="807">
        <v>386.51799999999997</v>
      </c>
      <c r="P293" s="807">
        <v>385.411</v>
      </c>
      <c r="Q293" s="807">
        <v>391.47300000000001</v>
      </c>
      <c r="R293" s="807">
        <v>393.90600000000001</v>
      </c>
      <c r="S293" s="807">
        <v>361.73099999999999</v>
      </c>
      <c r="T293" s="807">
        <v>364.80200000000002</v>
      </c>
      <c r="U293" s="807">
        <v>355.07299999999998</v>
      </c>
      <c r="V293" s="807">
        <v>342.94099999999997</v>
      </c>
      <c r="W293" s="807">
        <v>343.32</v>
      </c>
      <c r="X293" s="807">
        <v>335.91399999999999</v>
      </c>
      <c r="Y293" s="807">
        <v>314.25200000000001</v>
      </c>
      <c r="Z293" s="807">
        <v>287.75400000000002</v>
      </c>
      <c r="AA293" s="807">
        <v>291.45</v>
      </c>
      <c r="AB293" s="807">
        <v>311.72199999999998</v>
      </c>
      <c r="AC293" s="807">
        <v>308.40899999999999</v>
      </c>
      <c r="AD293" s="807">
        <v>304.35899999999998</v>
      </c>
      <c r="AE293" s="807">
        <v>301.14400000000001</v>
      </c>
      <c r="AF293" s="834"/>
      <c r="AG293" s="1012" t="s">
        <v>994</v>
      </c>
      <c r="AH293" s="1013" t="s">
        <v>995</v>
      </c>
      <c r="AI293" s="1013"/>
      <c r="AJ293" s="937"/>
      <c r="AK293" s="937"/>
      <c r="AL293" s="937"/>
      <c r="AM293" s="995"/>
    </row>
    <row r="294" spans="1:39" s="810" customFormat="1" ht="9.9499999999999993" customHeight="1">
      <c r="A294" s="36"/>
      <c r="B294" s="805" t="s">
        <v>996</v>
      </c>
      <c r="C294" s="1068" t="s">
        <v>995</v>
      </c>
      <c r="D294" s="1063"/>
      <c r="E294" s="1063"/>
      <c r="F294" s="1050"/>
      <c r="G294" s="823" t="s">
        <v>986</v>
      </c>
      <c r="H294" s="823" t="s">
        <v>986</v>
      </c>
      <c r="I294" s="823" t="s">
        <v>986</v>
      </c>
      <c r="J294" s="823" t="s">
        <v>986</v>
      </c>
      <c r="K294" s="823" t="s">
        <v>986</v>
      </c>
      <c r="L294" s="823" t="s">
        <v>986</v>
      </c>
      <c r="M294" s="823" t="s">
        <v>986</v>
      </c>
      <c r="N294" s="823" t="s">
        <v>986</v>
      </c>
      <c r="O294" s="823" t="s">
        <v>986</v>
      </c>
      <c r="P294" s="823" t="s">
        <v>986</v>
      </c>
      <c r="Q294" s="823" t="s">
        <v>986</v>
      </c>
      <c r="R294" s="823" t="s">
        <v>986</v>
      </c>
      <c r="S294" s="807">
        <v>40.555</v>
      </c>
      <c r="T294" s="807">
        <v>41.508000000000003</v>
      </c>
      <c r="U294" s="807">
        <v>41.280999999999999</v>
      </c>
      <c r="V294" s="807">
        <v>54.930999999999997</v>
      </c>
      <c r="W294" s="807">
        <v>53.938000000000002</v>
      </c>
      <c r="X294" s="807">
        <v>52.545999999999999</v>
      </c>
      <c r="Y294" s="807">
        <v>49.523000000000003</v>
      </c>
      <c r="Z294" s="807">
        <v>48.831000000000003</v>
      </c>
      <c r="AA294" s="807">
        <v>45.933</v>
      </c>
      <c r="AB294" s="807">
        <v>32.128</v>
      </c>
      <c r="AC294" s="807">
        <v>45.222999999999999</v>
      </c>
      <c r="AD294" s="807">
        <v>46.505000000000003</v>
      </c>
      <c r="AE294" s="807">
        <v>47.338999999999999</v>
      </c>
      <c r="AF294" s="834"/>
      <c r="AG294" s="1012" t="s">
        <v>996</v>
      </c>
      <c r="AH294" s="1013" t="s">
        <v>995</v>
      </c>
      <c r="AI294" s="1013"/>
      <c r="AJ294" s="937"/>
      <c r="AK294" s="937"/>
      <c r="AL294" s="937"/>
      <c r="AM294" s="995"/>
    </row>
    <row r="295" spans="1:39" s="810" customFormat="1" ht="9.9499999999999993" customHeight="1">
      <c r="A295" s="36"/>
      <c r="B295" s="820" t="s">
        <v>950</v>
      </c>
      <c r="C295" s="1069" t="s">
        <v>995</v>
      </c>
      <c r="D295" s="1065"/>
      <c r="E295" s="1065"/>
      <c r="F295" s="1051"/>
      <c r="G295" s="813">
        <f>G293</f>
        <v>352.839</v>
      </c>
      <c r="H295" s="813">
        <f t="shared" ref="H295:R295" si="555">H293</f>
        <v>340.22500000000002</v>
      </c>
      <c r="I295" s="813">
        <f t="shared" si="555"/>
        <v>358.15600000000001</v>
      </c>
      <c r="J295" s="813">
        <f t="shared" si="555"/>
        <v>359.89</v>
      </c>
      <c r="K295" s="813">
        <f t="shared" si="555"/>
        <v>368.39400000000001</v>
      </c>
      <c r="L295" s="813">
        <f t="shared" si="555"/>
        <v>390.75300000000004</v>
      </c>
      <c r="M295" s="813">
        <f t="shared" si="555"/>
        <v>398.20600000000002</v>
      </c>
      <c r="N295" s="813">
        <f t="shared" si="555"/>
        <v>413.11200000000002</v>
      </c>
      <c r="O295" s="813">
        <f t="shared" si="555"/>
        <v>386.51799999999997</v>
      </c>
      <c r="P295" s="813">
        <f t="shared" si="555"/>
        <v>385.411</v>
      </c>
      <c r="Q295" s="813">
        <f t="shared" si="555"/>
        <v>391.47300000000001</v>
      </c>
      <c r="R295" s="813">
        <f t="shared" si="555"/>
        <v>393.90600000000001</v>
      </c>
      <c r="S295" s="813">
        <f t="shared" ref="S295:AE295" si="556">S293+S294</f>
        <v>402.286</v>
      </c>
      <c r="T295" s="813">
        <f t="shared" si="556"/>
        <v>406.31</v>
      </c>
      <c r="U295" s="813">
        <f t="shared" si="556"/>
        <v>396.35399999999998</v>
      </c>
      <c r="V295" s="813">
        <f t="shared" si="556"/>
        <v>397.87199999999996</v>
      </c>
      <c r="W295" s="813">
        <f t="shared" si="556"/>
        <v>397.25799999999998</v>
      </c>
      <c r="X295" s="813">
        <f t="shared" si="556"/>
        <v>388.46</v>
      </c>
      <c r="Y295" s="813">
        <f t="shared" si="556"/>
        <v>363.77500000000003</v>
      </c>
      <c r="Z295" s="813">
        <f t="shared" si="556"/>
        <v>336.58500000000004</v>
      </c>
      <c r="AA295" s="813">
        <f t="shared" si="556"/>
        <v>337.38299999999998</v>
      </c>
      <c r="AB295" s="813">
        <f t="shared" si="556"/>
        <v>343.84999999999997</v>
      </c>
      <c r="AC295" s="813">
        <f t="shared" si="556"/>
        <v>353.63200000000001</v>
      </c>
      <c r="AD295" s="813">
        <f t="shared" si="556"/>
        <v>350.86399999999998</v>
      </c>
      <c r="AE295" s="813">
        <f t="shared" si="556"/>
        <v>348.483</v>
      </c>
      <c r="AF295" s="833"/>
      <c r="AG295" s="1010" t="s">
        <v>950</v>
      </c>
      <c r="AH295" s="1011" t="s">
        <v>995</v>
      </c>
      <c r="AI295" s="1011"/>
      <c r="AJ295" s="936"/>
      <c r="AK295" s="936"/>
      <c r="AL295" s="936"/>
      <c r="AM295" s="994"/>
    </row>
    <row r="296" spans="1:39" s="810" customFormat="1" ht="9.9499999999999993" customHeight="1">
      <c r="A296" s="36"/>
      <c r="B296" s="805" t="s">
        <v>972</v>
      </c>
      <c r="C296" s="1068" t="s">
        <v>998</v>
      </c>
      <c r="D296" s="1063"/>
      <c r="E296" s="1063"/>
      <c r="F296" s="1050"/>
      <c r="G296" s="814">
        <v>36192</v>
      </c>
      <c r="H296" s="814">
        <v>36169</v>
      </c>
      <c r="I296" s="814">
        <v>36504</v>
      </c>
      <c r="J296" s="814">
        <v>36643</v>
      </c>
      <c r="K296" s="814">
        <v>37485</v>
      </c>
      <c r="L296" s="814">
        <v>38048</v>
      </c>
      <c r="M296" s="814">
        <v>38814</v>
      </c>
      <c r="N296" s="814">
        <v>39434</v>
      </c>
      <c r="O296" s="814">
        <v>39810</v>
      </c>
      <c r="P296" s="814">
        <v>39992</v>
      </c>
      <c r="Q296" s="814">
        <v>40304</v>
      </c>
      <c r="R296" s="814">
        <v>40633</v>
      </c>
      <c r="S296" s="814">
        <v>40313</v>
      </c>
      <c r="T296" s="814">
        <v>40237</v>
      </c>
      <c r="U296" s="815">
        <v>39142</v>
      </c>
      <c r="V296" s="814">
        <v>38486</v>
      </c>
      <c r="W296" s="814">
        <v>38067</v>
      </c>
      <c r="X296" s="814">
        <v>37011</v>
      </c>
      <c r="Y296" s="814">
        <v>35742</v>
      </c>
      <c r="Z296" s="814">
        <v>34517</v>
      </c>
      <c r="AA296" s="814">
        <v>33799</v>
      </c>
      <c r="AB296" s="814">
        <v>34327</v>
      </c>
      <c r="AC296" s="814">
        <v>35312</v>
      </c>
      <c r="AD296" s="814">
        <v>34731</v>
      </c>
      <c r="AE296" s="814">
        <v>33533</v>
      </c>
      <c r="AF296" s="832">
        <v>33490</v>
      </c>
      <c r="AG296" s="1008" t="s">
        <v>972</v>
      </c>
      <c r="AH296" s="1009" t="s">
        <v>998</v>
      </c>
      <c r="AI296" s="1009"/>
      <c r="AJ296" s="935"/>
      <c r="AK296" s="935"/>
      <c r="AL296" s="935"/>
      <c r="AM296" s="993"/>
    </row>
    <row r="297" spans="1:39" s="810" customFormat="1" ht="9.9499999999999993" customHeight="1">
      <c r="A297" s="36"/>
      <c r="B297" s="820" t="s">
        <v>999</v>
      </c>
      <c r="C297" s="1069" t="s">
        <v>1000</v>
      </c>
      <c r="D297" s="1065"/>
      <c r="E297" s="1065"/>
      <c r="F297" s="1051"/>
      <c r="G297" s="824">
        <v>0.25589711813110422</v>
      </c>
      <c r="H297" s="824">
        <v>0.26421856232158053</v>
      </c>
      <c r="I297" s="824">
        <v>0.27718053437664436</v>
      </c>
      <c r="J297" s="824">
        <v>0.29290182523322322</v>
      </c>
      <c r="K297" s="824">
        <v>0.30002829129477204</v>
      </c>
      <c r="L297" s="824">
        <v>0.31054867569189143</v>
      </c>
      <c r="M297" s="824">
        <v>0.32309072003803674</v>
      </c>
      <c r="N297" s="824">
        <v>0.3300954599579472</v>
      </c>
      <c r="O297" s="824">
        <v>0.31742265237774347</v>
      </c>
      <c r="P297" s="824">
        <v>0.33039581773603061</v>
      </c>
      <c r="Q297" s="824">
        <v>0.33972994024292419</v>
      </c>
      <c r="R297" s="824">
        <v>0.3376759316184772</v>
      </c>
      <c r="S297" s="824">
        <v>0.36679244214009504</v>
      </c>
      <c r="T297" s="824">
        <v>0.3792923981865774</v>
      </c>
      <c r="U297" s="809">
        <v>0.38337899444228302</v>
      </c>
      <c r="V297" s="824">
        <v>0.39128136638869093</v>
      </c>
      <c r="W297" s="824">
        <v>0.39877366350788807</v>
      </c>
      <c r="X297" s="824">
        <v>0.39935975530618151</v>
      </c>
      <c r="Y297" s="824">
        <v>0.40242904931741114</v>
      </c>
      <c r="Z297" s="824">
        <v>0.41074825532068193</v>
      </c>
      <c r="AA297" s="824">
        <v>0.41225571643326209</v>
      </c>
      <c r="AB297" s="824">
        <v>0.41909269239747876</v>
      </c>
      <c r="AC297" s="824">
        <v>0.42733962350525495</v>
      </c>
      <c r="AD297" s="824">
        <v>0.44347859406731877</v>
      </c>
      <c r="AE297" s="824">
        <v>0.4530479679825723</v>
      </c>
      <c r="AF297" s="835">
        <v>0.46197468617106918</v>
      </c>
      <c r="AG297" s="1014" t="s">
        <v>999</v>
      </c>
      <c r="AH297" s="1015" t="s">
        <v>1076</v>
      </c>
      <c r="AI297" s="1015"/>
      <c r="AJ297" s="938"/>
      <c r="AK297" s="938"/>
      <c r="AL297" s="938"/>
      <c r="AM297" s="996"/>
    </row>
    <row r="298" spans="1:39" s="810" customFormat="1" ht="9.9499999999999993" customHeight="1">
      <c r="A298" s="36"/>
      <c r="B298" s="820" t="s">
        <v>999</v>
      </c>
      <c r="C298" s="1069" t="s">
        <v>995</v>
      </c>
      <c r="D298" s="1065"/>
      <c r="E298" s="1065"/>
      <c r="F298" s="1051"/>
      <c r="G298" s="813">
        <f>G297*G296</f>
        <v>9261.4284994009231</v>
      </c>
      <c r="H298" s="813">
        <f t="shared" ref="H298:AE298" si="557">H297*H296</f>
        <v>9556.5211806092466</v>
      </c>
      <c r="I298" s="813">
        <f t="shared" si="557"/>
        <v>10118.198226885026</v>
      </c>
      <c r="J298" s="813">
        <f t="shared" si="557"/>
        <v>10732.801582020998</v>
      </c>
      <c r="K298" s="813">
        <f t="shared" si="557"/>
        <v>11246.56049918453</v>
      </c>
      <c r="L298" s="813">
        <f t="shared" si="557"/>
        <v>11815.756012725085</v>
      </c>
      <c r="M298" s="813">
        <f t="shared" si="557"/>
        <v>12540.443207556358</v>
      </c>
      <c r="N298" s="813">
        <f t="shared" si="557"/>
        <v>13016.98436798169</v>
      </c>
      <c r="O298" s="813">
        <f t="shared" si="557"/>
        <v>12636.595791157968</v>
      </c>
      <c r="P298" s="813">
        <f t="shared" si="557"/>
        <v>13213.189542899336</v>
      </c>
      <c r="Q298" s="813">
        <f t="shared" si="557"/>
        <v>13692.475511550816</v>
      </c>
      <c r="R298" s="813">
        <f t="shared" si="557"/>
        <v>13720.786129453583</v>
      </c>
      <c r="S298" s="813">
        <f t="shared" si="557"/>
        <v>14786.503719993652</v>
      </c>
      <c r="T298" s="813">
        <f t="shared" si="557"/>
        <v>15261.588225833315</v>
      </c>
      <c r="U298" s="813">
        <f t="shared" si="557"/>
        <v>15006.220600459841</v>
      </c>
      <c r="V298" s="813">
        <f t="shared" si="557"/>
        <v>15058.854666835159</v>
      </c>
      <c r="W298" s="813">
        <f t="shared" si="557"/>
        <v>15180.117048754775</v>
      </c>
      <c r="X298" s="813">
        <f t="shared" si="557"/>
        <v>14780.703903637084</v>
      </c>
      <c r="Y298" s="813">
        <f t="shared" si="557"/>
        <v>14383.619080702909</v>
      </c>
      <c r="Z298" s="813">
        <f t="shared" si="557"/>
        <v>14177.797528903979</v>
      </c>
      <c r="AA298" s="813">
        <f t="shared" si="557"/>
        <v>13933.830959727826</v>
      </c>
      <c r="AB298" s="813">
        <f t="shared" si="557"/>
        <v>14386.194851928254</v>
      </c>
      <c r="AC298" s="813">
        <f t="shared" si="557"/>
        <v>15090.216785217563</v>
      </c>
      <c r="AD298" s="813">
        <f t="shared" si="557"/>
        <v>15402.455050552047</v>
      </c>
      <c r="AE298" s="813">
        <f t="shared" si="557"/>
        <v>15192.057510359597</v>
      </c>
      <c r="AF298" s="833"/>
      <c r="AG298" s="1010" t="s">
        <v>999</v>
      </c>
      <c r="AH298" s="1011" t="s">
        <v>995</v>
      </c>
      <c r="AI298" s="1011"/>
      <c r="AJ298" s="936"/>
      <c r="AK298" s="936"/>
      <c r="AL298" s="936"/>
      <c r="AM298" s="994"/>
    </row>
    <row r="299" spans="1:39" s="810" customFormat="1" ht="9.9499999999999993" customHeight="1">
      <c r="A299" s="36"/>
      <c r="B299" s="820" t="s">
        <v>999</v>
      </c>
      <c r="C299" s="1069" t="s">
        <v>997</v>
      </c>
      <c r="D299" s="1065"/>
      <c r="E299" s="1065"/>
      <c r="F299" s="1051"/>
      <c r="G299" s="813">
        <f>G296-G298</f>
        <v>26930.571500599079</v>
      </c>
      <c r="H299" s="813">
        <f t="shared" ref="H299:AE299" si="558">H296-H298</f>
        <v>26612.478819390752</v>
      </c>
      <c r="I299" s="813">
        <f t="shared" si="558"/>
        <v>26385.801773114974</v>
      </c>
      <c r="J299" s="813">
        <f t="shared" si="558"/>
        <v>25910.198417979002</v>
      </c>
      <c r="K299" s="813">
        <f t="shared" si="558"/>
        <v>26238.439500815468</v>
      </c>
      <c r="L299" s="813">
        <f t="shared" si="558"/>
        <v>26232.243987274916</v>
      </c>
      <c r="M299" s="813">
        <f t="shared" si="558"/>
        <v>26273.55679244364</v>
      </c>
      <c r="N299" s="813">
        <f t="shared" si="558"/>
        <v>26417.015632018309</v>
      </c>
      <c r="O299" s="813">
        <f t="shared" si="558"/>
        <v>27173.404208842032</v>
      </c>
      <c r="P299" s="813">
        <f t="shared" si="558"/>
        <v>26778.810457100662</v>
      </c>
      <c r="Q299" s="813">
        <f t="shared" si="558"/>
        <v>26611.524488449184</v>
      </c>
      <c r="R299" s="813">
        <f t="shared" si="558"/>
        <v>26912.213870546417</v>
      </c>
      <c r="S299" s="813">
        <f t="shared" si="558"/>
        <v>25526.496280006348</v>
      </c>
      <c r="T299" s="813">
        <f t="shared" si="558"/>
        <v>24975.411774166685</v>
      </c>
      <c r="U299" s="813">
        <f t="shared" si="558"/>
        <v>24135.779399540159</v>
      </c>
      <c r="V299" s="813">
        <f t="shared" si="558"/>
        <v>23427.145333164841</v>
      </c>
      <c r="W299" s="813">
        <f t="shared" si="558"/>
        <v>22886.882951245225</v>
      </c>
      <c r="X299" s="813">
        <f t="shared" si="558"/>
        <v>22230.296096362916</v>
      </c>
      <c r="Y299" s="813">
        <f t="shared" si="558"/>
        <v>21358.380919297091</v>
      </c>
      <c r="Z299" s="813">
        <f t="shared" si="558"/>
        <v>20339.202471096021</v>
      </c>
      <c r="AA299" s="813">
        <f t="shared" si="558"/>
        <v>19865.169040272172</v>
      </c>
      <c r="AB299" s="813">
        <f t="shared" si="558"/>
        <v>19940.805148071748</v>
      </c>
      <c r="AC299" s="813">
        <f t="shared" si="558"/>
        <v>20221.783214782437</v>
      </c>
      <c r="AD299" s="813">
        <f t="shared" si="558"/>
        <v>19328.544949447954</v>
      </c>
      <c r="AE299" s="813">
        <f t="shared" si="558"/>
        <v>18340.942489640402</v>
      </c>
      <c r="AF299" s="833"/>
      <c r="AG299" s="1010" t="s">
        <v>999</v>
      </c>
      <c r="AH299" s="1011" t="s">
        <v>997</v>
      </c>
      <c r="AI299" s="1011"/>
      <c r="AJ299" s="936"/>
      <c r="AK299" s="936"/>
      <c r="AL299" s="936"/>
      <c r="AM299" s="994"/>
    </row>
    <row r="300" spans="1:39" s="810" customFormat="1" ht="9.9499999999999993" customHeight="1">
      <c r="A300" s="36"/>
      <c r="B300" s="1077" t="s">
        <v>973</v>
      </c>
      <c r="C300" s="1064" t="s">
        <v>1111</v>
      </c>
      <c r="D300" s="1065"/>
      <c r="E300" s="1065"/>
      <c r="F300" s="1051"/>
      <c r="G300" s="825">
        <f>G295/G298</f>
        <v>3.8097686552654747E-2</v>
      </c>
      <c r="H300" s="825">
        <f t="shared" ref="H300:AE300" si="559">H295/H298</f>
        <v>3.5601344209892707E-2</v>
      </c>
      <c r="I300" s="825">
        <f t="shared" si="559"/>
        <v>3.5397211239481856E-2</v>
      </c>
      <c r="J300" s="825">
        <f t="shared" si="559"/>
        <v>3.3531785456918164E-2</v>
      </c>
      <c r="K300" s="825">
        <f t="shared" si="559"/>
        <v>3.2756147982017404E-2</v>
      </c>
      <c r="L300" s="825">
        <f t="shared" si="559"/>
        <v>3.3070503451423254E-2</v>
      </c>
      <c r="M300" s="825">
        <f t="shared" si="559"/>
        <v>3.1753742145258258E-2</v>
      </c>
      <c r="N300" s="825">
        <f t="shared" si="559"/>
        <v>3.1736382891888952E-2</v>
      </c>
      <c r="O300" s="825">
        <f t="shared" si="559"/>
        <v>3.0587193448923397E-2</v>
      </c>
      <c r="P300" s="825">
        <f t="shared" si="559"/>
        <v>2.916865748036717E-2</v>
      </c>
      <c r="Q300" s="825">
        <f t="shared" si="559"/>
        <v>2.8590374302277032E-2</v>
      </c>
      <c r="R300" s="825">
        <f t="shared" si="559"/>
        <v>2.8708704900984192E-2</v>
      </c>
      <c r="S300" s="825">
        <f t="shared" si="559"/>
        <v>2.7206296202126997E-2</v>
      </c>
      <c r="T300" s="825">
        <f t="shared" si="559"/>
        <v>2.662304826913351E-2</v>
      </c>
      <c r="U300" s="825">
        <f t="shared" si="559"/>
        <v>2.6412646498603011E-2</v>
      </c>
      <c r="V300" s="825">
        <f t="shared" si="559"/>
        <v>2.6421132868507766E-2</v>
      </c>
      <c r="W300" s="825">
        <f t="shared" si="559"/>
        <v>2.6169626935293431E-2</v>
      </c>
      <c r="X300" s="825">
        <f t="shared" si="559"/>
        <v>2.6281562943995633E-2</v>
      </c>
      <c r="Y300" s="825">
        <f t="shared" si="559"/>
        <v>2.529092281705661E-2</v>
      </c>
      <c r="Z300" s="825">
        <f t="shared" si="559"/>
        <v>2.374028824391174E-2</v>
      </c>
      <c r="AA300" s="825">
        <f t="shared" si="559"/>
        <v>2.421322613824721E-2</v>
      </c>
      <c r="AB300" s="825">
        <f t="shared" si="559"/>
        <v>2.3901386262254888E-2</v>
      </c>
      <c r="AC300" s="825">
        <f t="shared" si="559"/>
        <v>2.3434520857673783E-2</v>
      </c>
      <c r="AD300" s="825">
        <f t="shared" si="559"/>
        <v>2.277974510222151E-2</v>
      </c>
      <c r="AE300" s="825">
        <f t="shared" si="559"/>
        <v>2.2938499262681596E-2</v>
      </c>
      <c r="AF300" s="831"/>
      <c r="AG300" s="820" t="s">
        <v>973</v>
      </c>
      <c r="AH300" s="1007" t="s">
        <v>1111</v>
      </c>
      <c r="AI300" s="1007"/>
      <c r="AJ300" s="934"/>
      <c r="AK300" s="934"/>
      <c r="AL300" s="934"/>
      <c r="AM300" s="992"/>
    </row>
    <row r="301" spans="1:39" s="810" customFormat="1" ht="9.9499999999999993" customHeight="1">
      <c r="A301" s="36"/>
      <c r="B301" s="805" t="s">
        <v>950</v>
      </c>
      <c r="C301" s="1016" t="s">
        <v>1009</v>
      </c>
      <c r="D301" s="939"/>
      <c r="E301" s="1075"/>
      <c r="F301" s="1058"/>
      <c r="G301" s="807">
        <v>1498.1100000000001</v>
      </c>
      <c r="H301" s="807">
        <v>1492.49</v>
      </c>
      <c r="I301" s="807">
        <v>1482.93</v>
      </c>
      <c r="J301" s="807">
        <v>1475.98</v>
      </c>
      <c r="K301" s="807">
        <v>1468.1800000000003</v>
      </c>
      <c r="L301" s="807">
        <v>1456.7699999999998</v>
      </c>
      <c r="M301" s="807">
        <v>1447.68</v>
      </c>
      <c r="N301" s="807">
        <v>1439.89</v>
      </c>
      <c r="O301" s="807">
        <v>1432.89</v>
      </c>
      <c r="P301" s="807">
        <v>1425.4599999999998</v>
      </c>
      <c r="Q301" s="807">
        <v>1417.5800000000002</v>
      </c>
      <c r="R301" s="807">
        <v>1410.41</v>
      </c>
      <c r="S301" s="807">
        <v>1399.47</v>
      </c>
      <c r="T301" s="807">
        <v>1391.88</v>
      </c>
      <c r="U301" s="807">
        <v>1385.16</v>
      </c>
      <c r="V301" s="807">
        <v>1380.28</v>
      </c>
      <c r="W301" s="807">
        <v>1374.0400000000002</v>
      </c>
      <c r="X301" s="807">
        <v>1371.2700000000002</v>
      </c>
      <c r="Y301" s="807">
        <v>1367.97</v>
      </c>
      <c r="Z301" s="807">
        <v>1365.94</v>
      </c>
      <c r="AA301" s="807">
        <v>1363.8999999999999</v>
      </c>
      <c r="AB301" s="807">
        <v>1261.5</v>
      </c>
      <c r="AC301" s="807">
        <v>1279.2</v>
      </c>
      <c r="AD301" s="807">
        <v>1297.1000000000001</v>
      </c>
      <c r="AE301" s="518">
        <v>1301.18</v>
      </c>
      <c r="AF301" s="836"/>
      <c r="AG301" s="1017" t="s">
        <v>950</v>
      </c>
      <c r="AH301" s="1018" t="s">
        <v>1009</v>
      </c>
      <c r="AI301" s="1018"/>
      <c r="AJ301" s="940"/>
      <c r="AK301" s="940"/>
      <c r="AL301" s="940"/>
      <c r="AM301" s="999"/>
    </row>
    <row r="302" spans="1:39" s="810" customFormat="1" ht="9.9499999999999993" customHeight="1">
      <c r="A302" s="36"/>
      <c r="B302" s="805" t="s">
        <v>972</v>
      </c>
      <c r="C302" s="1016" t="s">
        <v>1010</v>
      </c>
      <c r="D302" s="939"/>
      <c r="E302" s="1075"/>
      <c r="F302" s="1058"/>
      <c r="G302" s="807">
        <v>52434.2</v>
      </c>
      <c r="H302" s="807">
        <v>52042.5</v>
      </c>
      <c r="I302" s="807">
        <v>51649.5</v>
      </c>
      <c r="J302" s="807">
        <v>51241</v>
      </c>
      <c r="K302" s="807">
        <v>50820.6</v>
      </c>
      <c r="L302" s="807">
        <v>50382.3</v>
      </c>
      <c r="M302" s="807">
        <v>49942.6</v>
      </c>
      <c r="N302" s="807">
        <v>49495.199999999997</v>
      </c>
      <c r="O302" s="807">
        <v>49059.8</v>
      </c>
      <c r="P302" s="807">
        <v>48667.7</v>
      </c>
      <c r="Q302" s="807">
        <v>48304.800000000003</v>
      </c>
      <c r="R302" s="807">
        <v>47930</v>
      </c>
      <c r="S302" s="807">
        <v>47628.2</v>
      </c>
      <c r="T302" s="807">
        <v>47361.5</v>
      </c>
      <c r="U302" s="807">
        <v>47134.3</v>
      </c>
      <c r="V302" s="807">
        <v>46917.8</v>
      </c>
      <c r="W302" s="807">
        <v>46715.199999999997</v>
      </c>
      <c r="X302" s="807">
        <v>46497.1</v>
      </c>
      <c r="Y302" s="807">
        <v>46277.9</v>
      </c>
      <c r="Z302" s="807">
        <v>46082.7</v>
      </c>
      <c r="AA302" s="807">
        <v>45923</v>
      </c>
      <c r="AB302" s="807">
        <v>45609</v>
      </c>
      <c r="AC302" s="807">
        <v>45495</v>
      </c>
      <c r="AD302" s="807">
        <v>45366</v>
      </c>
      <c r="AE302" s="807">
        <v>45366</v>
      </c>
      <c r="AF302" s="1086" t="s">
        <v>1121</v>
      </c>
      <c r="AG302" s="1017" t="s">
        <v>972</v>
      </c>
      <c r="AH302" s="1018" t="s">
        <v>1010</v>
      </c>
      <c r="AI302" s="1018"/>
      <c r="AJ302" s="940"/>
      <c r="AK302" s="940"/>
      <c r="AL302" s="940"/>
      <c r="AM302" s="999"/>
    </row>
    <row r="303" spans="1:39" s="810" customFormat="1" ht="9.9499999999999993" customHeight="1">
      <c r="A303" s="36"/>
      <c r="B303" s="1077" t="s">
        <v>973</v>
      </c>
      <c r="C303" s="1064" t="s">
        <v>1115</v>
      </c>
      <c r="D303" s="1065"/>
      <c r="E303" s="1065"/>
      <c r="F303" s="1051"/>
      <c r="G303" s="825">
        <f>G301/G302</f>
        <v>2.8571237856208357E-2</v>
      </c>
      <c r="H303" s="825">
        <f t="shared" ref="H303" si="560">H301/H302</f>
        <v>2.8678291780756114E-2</v>
      </c>
      <c r="I303" s="825">
        <f t="shared" ref="I303" si="561">I301/I302</f>
        <v>2.871141056544594E-2</v>
      </c>
      <c r="J303" s="825">
        <f t="shared" ref="J303" si="562">J301/J302</f>
        <v>2.8804668136843542E-2</v>
      </c>
      <c r="K303" s="825">
        <f t="shared" ref="K303" si="563">K301/K302</f>
        <v>2.8889466082651531E-2</v>
      </c>
      <c r="L303" s="825">
        <f t="shared" ref="L303" si="564">L301/L302</f>
        <v>2.8914321100862797E-2</v>
      </c>
      <c r="M303" s="825">
        <f t="shared" ref="M303" si="565">M301/M302</f>
        <v>2.8986876934721063E-2</v>
      </c>
      <c r="N303" s="825">
        <f t="shared" ref="N303" si="566">N301/N302</f>
        <v>2.9091507863388776E-2</v>
      </c>
      <c r="O303" s="825">
        <f t="shared" ref="O303" si="567">O301/O302</f>
        <v>2.9207008589517282E-2</v>
      </c>
      <c r="P303" s="825">
        <f t="shared" ref="P303" si="568">P301/P302</f>
        <v>2.9289652069031408E-2</v>
      </c>
      <c r="Q303" s="825">
        <f t="shared" ref="Q303" si="569">Q301/Q302</f>
        <v>2.9346565972739772E-2</v>
      </c>
      <c r="R303" s="825">
        <f t="shared" ref="R303" si="570">R301/R302</f>
        <v>2.9426455247235552E-2</v>
      </c>
      <c r="S303" s="825">
        <f t="shared" ref="S303" si="571">S301/S302</f>
        <v>2.9383222544626924E-2</v>
      </c>
      <c r="T303" s="825">
        <f t="shared" ref="T303" si="572">T301/T302</f>
        <v>2.9388427309101278E-2</v>
      </c>
      <c r="U303" s="825">
        <f t="shared" ref="U303" si="573">U301/U302</f>
        <v>2.9387516097618933E-2</v>
      </c>
      <c r="V303" s="825">
        <f t="shared" ref="V303" si="574">V301/V302</f>
        <v>2.9419111723056064E-2</v>
      </c>
      <c r="W303" s="825">
        <f t="shared" ref="W303" si="575">W301/W302</f>
        <v>2.9413124636092754E-2</v>
      </c>
      <c r="X303" s="825">
        <f t="shared" ref="X303" si="576">X301/X302</f>
        <v>2.9491516675233514E-2</v>
      </c>
      <c r="Y303" s="825">
        <f t="shared" ref="Y303" si="577">Y301/Y302</f>
        <v>2.9559897921037904E-2</v>
      </c>
      <c r="Z303" s="825">
        <f t="shared" ref="Z303" si="578">Z301/Z302</f>
        <v>2.9641058358125721E-2</v>
      </c>
      <c r="AA303" s="825">
        <f t="shared" ref="AA303" si="579">AA301/AA302</f>
        <v>2.9699714739890682E-2</v>
      </c>
      <c r="AB303" s="825">
        <f t="shared" ref="AB303" si="580">AB301/AB302</f>
        <v>2.7659014668157601E-2</v>
      </c>
      <c r="AC303" s="825">
        <f t="shared" ref="AC303" si="581">AC301/AC302</f>
        <v>2.8117375535773162E-2</v>
      </c>
      <c r="AD303" s="825">
        <f t="shared" ref="AD303" si="582">AD301/AD302</f>
        <v>2.8591897015385975E-2</v>
      </c>
      <c r="AE303" s="825">
        <f>6201/AE302</f>
        <v>0.13668826874752016</v>
      </c>
      <c r="AF303" s="831"/>
      <c r="AG303" s="820" t="s">
        <v>973</v>
      </c>
      <c r="AH303" s="1007" t="s">
        <v>1115</v>
      </c>
      <c r="AI303" s="1007"/>
      <c r="AJ303" s="934"/>
      <c r="AK303" s="934"/>
      <c r="AL303" s="934"/>
      <c r="AM303" s="992"/>
    </row>
    <row r="304" spans="1:39" s="810" customFormat="1" ht="9.9499999999999993" customHeight="1">
      <c r="A304" s="36"/>
      <c r="B304" s="805" t="s">
        <v>950</v>
      </c>
      <c r="C304" s="1066" t="s">
        <v>1058</v>
      </c>
      <c r="D304" s="1072"/>
      <c r="E304" s="1072"/>
      <c r="F304" s="1055"/>
      <c r="G304" s="807">
        <v>4394.0450000000001</v>
      </c>
      <c r="H304" s="807">
        <v>4445.4040000000005</v>
      </c>
      <c r="I304" s="807">
        <v>4587.3270000000002</v>
      </c>
      <c r="J304" s="807">
        <v>4337.12</v>
      </c>
      <c r="K304" s="807">
        <v>4668.2259999999997</v>
      </c>
      <c r="L304" s="807">
        <v>4538.3729999999996</v>
      </c>
      <c r="M304" s="807">
        <v>4734.2050000000008</v>
      </c>
      <c r="N304" s="807">
        <v>4583.3019999999997</v>
      </c>
      <c r="O304" s="807">
        <v>4618.5210000000006</v>
      </c>
      <c r="P304" s="807">
        <v>4364.5879999999997</v>
      </c>
      <c r="Q304" s="807">
        <v>4780.7630000000008</v>
      </c>
      <c r="R304" s="807">
        <v>4770.9800000000005</v>
      </c>
      <c r="S304" s="807">
        <v>4750.5730000000003</v>
      </c>
      <c r="T304" s="807">
        <v>4654.5590000000002</v>
      </c>
      <c r="U304" s="807">
        <v>4965.2499999999991</v>
      </c>
      <c r="V304" s="807">
        <v>4768.8160000000007</v>
      </c>
      <c r="W304" s="807">
        <v>4108.5190000000002</v>
      </c>
      <c r="X304" s="807">
        <v>3725.317</v>
      </c>
      <c r="Y304" s="807">
        <v>3536.5060000000003</v>
      </c>
      <c r="Z304" s="807">
        <v>3382.0349999999999</v>
      </c>
      <c r="AA304" s="807">
        <v>3508.8440000000001</v>
      </c>
      <c r="AB304" s="807">
        <v>3620.366</v>
      </c>
      <c r="AC304" s="807">
        <v>4025.9769999999999</v>
      </c>
      <c r="AD304" s="807">
        <v>3910.0990000000002</v>
      </c>
      <c r="AE304" s="807">
        <v>3717.6299999999997</v>
      </c>
      <c r="AF304" s="834">
        <v>2800.3469999999998</v>
      </c>
      <c r="AG304" s="1012" t="s">
        <v>950</v>
      </c>
      <c r="AH304" s="1013" t="s">
        <v>1077</v>
      </c>
      <c r="AI304" s="1013"/>
      <c r="AJ304" s="937"/>
      <c r="AK304" s="937"/>
      <c r="AL304" s="937"/>
      <c r="AM304" s="995"/>
    </row>
    <row r="305" spans="1:39" s="810" customFormat="1" ht="9.9499999999999993" customHeight="1">
      <c r="A305" s="36"/>
      <c r="B305" s="805" t="s">
        <v>972</v>
      </c>
      <c r="C305" s="1012" t="s">
        <v>1057</v>
      </c>
      <c r="D305" s="816"/>
      <c r="E305" s="1063"/>
      <c r="F305" s="1050"/>
      <c r="G305" s="807">
        <v>217170.693</v>
      </c>
      <c r="H305" s="807">
        <v>220341.57500000001</v>
      </c>
      <c r="I305" s="807">
        <v>227711.35999999999</v>
      </c>
      <c r="J305" s="807">
        <v>225501.04699999999</v>
      </c>
      <c r="K305" s="807">
        <v>237416.00099999999</v>
      </c>
      <c r="L305" s="807">
        <v>242870.09599999999</v>
      </c>
      <c r="M305" s="807">
        <v>246811.99</v>
      </c>
      <c r="N305" s="807">
        <v>245264.50599999999</v>
      </c>
      <c r="O305" s="807">
        <v>238905.337</v>
      </c>
      <c r="P305" s="807">
        <v>244837.943</v>
      </c>
      <c r="Q305" s="807">
        <v>244449.82</v>
      </c>
      <c r="R305" s="807">
        <v>239835.27600000001</v>
      </c>
      <c r="S305" s="807">
        <v>237714.17199999999</v>
      </c>
      <c r="T305" s="807">
        <v>243569.34099999999</v>
      </c>
      <c r="U305" s="807">
        <v>236269.12100000001</v>
      </c>
      <c r="V305" s="807">
        <v>238279.98499999999</v>
      </c>
      <c r="W305" s="807">
        <v>228938.568</v>
      </c>
      <c r="X305" s="807">
        <v>219231.81899999999</v>
      </c>
      <c r="Y305" s="807">
        <v>207670.26300000001</v>
      </c>
      <c r="Z305" s="807">
        <v>193396.00099999999</v>
      </c>
      <c r="AA305" s="807">
        <v>197248.777</v>
      </c>
      <c r="AB305" s="807">
        <v>193055.68100000001</v>
      </c>
      <c r="AC305" s="807">
        <v>200533.533</v>
      </c>
      <c r="AD305" s="807">
        <v>193195.97</v>
      </c>
      <c r="AE305" s="518">
        <v>185223.84400000001</v>
      </c>
      <c r="AF305" s="834">
        <v>181933.05</v>
      </c>
      <c r="AG305" s="1012" t="s">
        <v>972</v>
      </c>
      <c r="AH305" s="1013" t="s">
        <v>1057</v>
      </c>
      <c r="AI305" s="1013"/>
      <c r="AJ305" s="937"/>
      <c r="AK305" s="937"/>
      <c r="AL305" s="937"/>
      <c r="AM305" s="995"/>
    </row>
    <row r="306" spans="1:39" s="810" customFormat="1" ht="9.9499999999999993" customHeight="1">
      <c r="A306" s="36"/>
      <c r="B306" s="1077" t="s">
        <v>973</v>
      </c>
      <c r="C306" s="1064" t="s">
        <v>1117</v>
      </c>
      <c r="D306" s="1065"/>
      <c r="E306" s="1065"/>
      <c r="F306" s="1051"/>
      <c r="G306" s="825">
        <f>G304/G305</f>
        <v>2.0233139837151047E-2</v>
      </c>
      <c r="H306" s="825">
        <f t="shared" ref="H306" si="583">H304/H305</f>
        <v>2.0175057748407218E-2</v>
      </c>
      <c r="I306" s="825">
        <f t="shared" ref="I306" si="584">I304/I305</f>
        <v>2.0145358580265827E-2</v>
      </c>
      <c r="J306" s="825">
        <f t="shared" ref="J306" si="585">J304/J305</f>
        <v>1.9233258814980135E-2</v>
      </c>
      <c r="K306" s="825">
        <f t="shared" ref="K306" si="586">K304/K305</f>
        <v>1.9662642704524367E-2</v>
      </c>
      <c r="L306" s="825">
        <f t="shared" ref="L306" si="587">L304/L305</f>
        <v>1.8686421567519783E-2</v>
      </c>
      <c r="M306" s="825">
        <f t="shared" ref="M306" si="588">M304/M305</f>
        <v>1.9181422263967001E-2</v>
      </c>
      <c r="N306" s="825">
        <f t="shared" ref="N306" si="589">N304/N305</f>
        <v>1.868718011728937E-2</v>
      </c>
      <c r="O306" s="825">
        <f t="shared" ref="O306" si="590">O304/O305</f>
        <v>1.9332012662404443E-2</v>
      </c>
      <c r="P306" s="825">
        <f t="shared" ref="P306" si="591">P304/P305</f>
        <v>1.7826436321595789E-2</v>
      </c>
      <c r="Q306" s="825">
        <f t="shared" ref="Q306" si="592">Q304/Q305</f>
        <v>1.9557236736766674E-2</v>
      </c>
      <c r="R306" s="825">
        <f t="shared" ref="R306" si="593">R304/R305</f>
        <v>1.9892736713176422E-2</v>
      </c>
      <c r="S306" s="825">
        <f t="shared" ref="S306" si="594">S304/S305</f>
        <v>1.9984391170417892E-2</v>
      </c>
      <c r="T306" s="825">
        <f t="shared" ref="T306" si="595">T304/T305</f>
        <v>1.9109790176752996E-2</v>
      </c>
      <c r="U306" s="825">
        <f t="shared" ref="U306" si="596">U304/U305</f>
        <v>2.1015230339812365E-2</v>
      </c>
      <c r="V306" s="825">
        <f t="shared" ref="V306" si="597">V304/V305</f>
        <v>2.0013497986412922E-2</v>
      </c>
      <c r="W306" s="825">
        <f t="shared" ref="W306" si="598">W304/W305</f>
        <v>1.7945945219680067E-2</v>
      </c>
      <c r="X306" s="825">
        <f t="shared" ref="X306" si="599">X304/X305</f>
        <v>1.6992592667399251E-2</v>
      </c>
      <c r="Y306" s="825">
        <f t="shared" ref="Y306" si="600">Y304/Y305</f>
        <v>1.7029429003997554E-2</v>
      </c>
      <c r="Z306" s="825">
        <f t="shared" ref="Z306" si="601">Z304/Z305</f>
        <v>1.7487615992638855E-2</v>
      </c>
      <c r="AA306" s="825">
        <f t="shared" ref="AA306" si="602">AA304/AA305</f>
        <v>1.7788926518920823E-2</v>
      </c>
      <c r="AB306" s="825">
        <f t="shared" ref="AB306" si="603">AB304/AB305</f>
        <v>1.8752962778650371E-2</v>
      </c>
      <c r="AC306" s="825">
        <f t="shared" ref="AC306" si="604">AC304/AC305</f>
        <v>2.0076328082246474E-2</v>
      </c>
      <c r="AD306" s="825">
        <f t="shared" ref="AD306" si="605">AD304/AD305</f>
        <v>2.023902983069471E-2</v>
      </c>
      <c r="AE306" s="825">
        <f>6201/AE305</f>
        <v>3.3478411127241259E-2</v>
      </c>
      <c r="AF306" s="831"/>
      <c r="AG306" s="820" t="s">
        <v>973</v>
      </c>
      <c r="AH306" s="1007" t="s">
        <v>1117</v>
      </c>
      <c r="AI306" s="1007"/>
      <c r="AJ306" s="934"/>
      <c r="AK306" s="934"/>
      <c r="AL306" s="934"/>
      <c r="AM306" s="992"/>
    </row>
    <row r="307" spans="1:39" s="810" customFormat="1" ht="9.9499999999999993" customHeight="1">
      <c r="A307" s="36"/>
      <c r="B307" s="1077" t="s">
        <v>973</v>
      </c>
      <c r="C307" s="1064" t="s">
        <v>1119</v>
      </c>
      <c r="D307" s="1065"/>
      <c r="E307" s="1065"/>
      <c r="F307" s="1051"/>
      <c r="G307" s="1079" t="s">
        <v>1120</v>
      </c>
      <c r="H307" s="825"/>
      <c r="I307" s="825"/>
      <c r="J307" s="825"/>
      <c r="K307" s="825"/>
      <c r="L307" s="825"/>
      <c r="M307" s="825"/>
      <c r="N307" s="825"/>
      <c r="O307" s="825"/>
      <c r="P307" s="825"/>
      <c r="Q307" s="825"/>
      <c r="R307" s="825"/>
      <c r="S307" s="825"/>
      <c r="T307" s="825"/>
      <c r="U307" s="825"/>
      <c r="V307" s="825"/>
      <c r="W307" s="825"/>
      <c r="X307" s="825"/>
      <c r="Y307" s="825"/>
      <c r="Z307" s="825"/>
      <c r="AA307" s="825"/>
      <c r="AB307" s="825"/>
      <c r="AC307" s="825"/>
      <c r="AD307" s="825"/>
      <c r="AE307" s="825"/>
      <c r="AF307" s="831"/>
      <c r="AG307" s="820" t="s">
        <v>973</v>
      </c>
      <c r="AH307" s="1007" t="s">
        <v>1119</v>
      </c>
      <c r="AI307" s="1007"/>
      <c r="AJ307" s="934"/>
      <c r="AK307" s="934"/>
      <c r="AL307" s="934"/>
      <c r="AM307" s="992"/>
    </row>
  </sheetData>
  <mergeCells count="5">
    <mergeCell ref="C208:E208"/>
    <mergeCell ref="B5:C10"/>
    <mergeCell ref="B11:C14"/>
    <mergeCell ref="AG157:AM157"/>
    <mergeCell ref="AG159:AM159"/>
  </mergeCells>
  <phoneticPr fontId="12"/>
  <hyperlinks>
    <hyperlink ref="AE94" location="まとめ!R1C1" display="シート”まとめ”に戻る"/>
    <hyperlink ref="AB94" location="CO2直排!R1C1" display="このシート上端に戻る"/>
    <hyperlink ref="AI152" location="まとめ!R1C1" display="シート”まとめ”に戻る"/>
    <hyperlink ref="AF152" location="CO2直排!R1C1" display="このシート上端に戻る"/>
    <hyperlink ref="AH211" location="まとめ!R1C1" display="シート”まとめ”に戻る"/>
    <hyperlink ref="AE211" location="CO2直排!R1C1" display="このシート上端に戻る"/>
  </hyperlinks>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AM298"/>
  <sheetViews>
    <sheetView zoomScale="85" zoomScaleNormal="85" workbookViewId="0">
      <selection activeCell="AJ50" sqref="AJ50"/>
    </sheetView>
  </sheetViews>
  <sheetFormatPr defaultColWidth="5.140625" defaultRowHeight="12"/>
  <cols>
    <col min="1" max="1" width="2.85546875" customWidth="1"/>
    <col min="2" max="2" width="3.7109375" customWidth="1"/>
    <col min="7" max="30" width="6.28515625" bestFit="1" customWidth="1"/>
    <col min="31" max="32" width="6.140625" customWidth="1"/>
  </cols>
  <sheetData>
    <row r="2" spans="1:39" s="41" customFormat="1" ht="15.75" customHeight="1">
      <c r="B2" s="489" t="s">
        <v>1208</v>
      </c>
      <c r="AA2" s="1183" t="s">
        <v>1214</v>
      </c>
      <c r="AB2" s="488"/>
      <c r="AC2" s="488"/>
      <c r="AD2" s="1183" t="s">
        <v>1214</v>
      </c>
      <c r="AE2" s="488"/>
      <c r="AF2" s="488"/>
      <c r="AG2" s="36"/>
      <c r="AH2" s="36"/>
      <c r="AI2" s="36"/>
      <c r="AJ2" s="36"/>
    </row>
    <row r="3" spans="1:39" s="41" customFormat="1" ht="13.5" customHeight="1" thickBot="1">
      <c r="D3" s="42" t="s">
        <v>796</v>
      </c>
      <c r="F3" s="43"/>
      <c r="S3" s="44"/>
      <c r="T3" s="44"/>
      <c r="V3" s="41" t="s">
        <v>1209</v>
      </c>
      <c r="X3" s="44"/>
      <c r="Z3" s="44"/>
      <c r="AC3" s="44"/>
      <c r="AD3" s="44"/>
      <c r="AE3" s="44"/>
      <c r="AF3" s="44"/>
      <c r="AG3" s="36"/>
      <c r="AH3" s="36"/>
      <c r="AI3" s="36"/>
      <c r="AJ3" s="44"/>
      <c r="AK3" s="44"/>
      <c r="AL3" s="44"/>
      <c r="AM3" s="44"/>
    </row>
    <row r="4" spans="1:39" s="73" customFormat="1" ht="12.75" customHeight="1">
      <c r="B4" s="1146" t="s">
        <v>626</v>
      </c>
      <c r="C4" s="779"/>
      <c r="D4" s="779"/>
      <c r="E4" s="779"/>
      <c r="F4" s="1147" t="s">
        <v>627</v>
      </c>
      <c r="G4" s="1148">
        <v>1990</v>
      </c>
      <c r="H4" s="1148">
        <v>1991</v>
      </c>
      <c r="I4" s="1148">
        <v>1992</v>
      </c>
      <c r="J4" s="1148">
        <v>1993</v>
      </c>
      <c r="K4" s="1148">
        <v>1994</v>
      </c>
      <c r="L4" s="1148">
        <v>1995</v>
      </c>
      <c r="M4" s="1148">
        <v>1996</v>
      </c>
      <c r="N4" s="1148">
        <v>1997</v>
      </c>
      <c r="O4" s="1148">
        <v>1998</v>
      </c>
      <c r="P4" s="1149">
        <v>1999</v>
      </c>
      <c r="Q4" s="1149">
        <v>2000</v>
      </c>
      <c r="R4" s="1149">
        <f t="shared" ref="R4:AF4" si="0">Q4+1</f>
        <v>2001</v>
      </c>
      <c r="S4" s="1149">
        <f t="shared" si="0"/>
        <v>2002</v>
      </c>
      <c r="T4" s="1148">
        <f t="shared" si="0"/>
        <v>2003</v>
      </c>
      <c r="U4" s="1148">
        <f t="shared" si="0"/>
        <v>2004</v>
      </c>
      <c r="V4" s="1150">
        <f t="shared" si="0"/>
        <v>2005</v>
      </c>
      <c r="W4" s="1148">
        <f t="shared" si="0"/>
        <v>2006</v>
      </c>
      <c r="X4" s="1148">
        <f t="shared" si="0"/>
        <v>2007</v>
      </c>
      <c r="Y4" s="1148">
        <f t="shared" si="0"/>
        <v>2008</v>
      </c>
      <c r="Z4" s="1148">
        <f t="shared" si="0"/>
        <v>2009</v>
      </c>
      <c r="AA4" s="1149">
        <f t="shared" si="0"/>
        <v>2010</v>
      </c>
      <c r="AB4" s="1149">
        <f t="shared" si="0"/>
        <v>2011</v>
      </c>
      <c r="AC4" s="1148">
        <f t="shared" si="0"/>
        <v>2012</v>
      </c>
      <c r="AD4" s="1148">
        <f t="shared" si="0"/>
        <v>2013</v>
      </c>
      <c r="AE4" s="1151">
        <f t="shared" si="0"/>
        <v>2014</v>
      </c>
      <c r="AF4" s="1152">
        <f t="shared" si="0"/>
        <v>2015</v>
      </c>
      <c r="AG4" s="36"/>
      <c r="AH4" s="36"/>
      <c r="AI4" s="36"/>
      <c r="AJ4" s="44"/>
      <c r="AK4" s="44"/>
      <c r="AL4" s="44"/>
      <c r="AM4" s="46"/>
    </row>
    <row r="5" spans="1:39" s="810" customFormat="1" ht="11.1" customHeight="1">
      <c r="A5" s="36"/>
      <c r="B5" s="1142"/>
      <c r="C5" s="1143"/>
      <c r="D5" s="1144"/>
      <c r="E5" s="1145"/>
      <c r="F5" s="1153"/>
      <c r="G5" s="1154" t="s">
        <v>952</v>
      </c>
      <c r="H5" s="1154" t="s">
        <v>953</v>
      </c>
      <c r="I5" s="1154" t="s">
        <v>1059</v>
      </c>
      <c r="J5" s="1154" t="s">
        <v>954</v>
      </c>
      <c r="K5" s="1154" t="s">
        <v>955</v>
      </c>
      <c r="L5" s="1154" t="s">
        <v>956</v>
      </c>
      <c r="M5" s="1154" t="s">
        <v>1060</v>
      </c>
      <c r="N5" s="1154" t="s">
        <v>957</v>
      </c>
      <c r="O5" s="1154" t="s">
        <v>958</v>
      </c>
      <c r="P5" s="1155" t="s">
        <v>959</v>
      </c>
      <c r="Q5" s="1155" t="s">
        <v>1061</v>
      </c>
      <c r="R5" s="1155" t="s">
        <v>960</v>
      </c>
      <c r="S5" s="1155" t="s">
        <v>961</v>
      </c>
      <c r="T5" s="1154" t="s">
        <v>962</v>
      </c>
      <c r="U5" s="1154" t="s">
        <v>1062</v>
      </c>
      <c r="V5" s="1156" t="s">
        <v>963</v>
      </c>
      <c r="W5" s="1154" t="s">
        <v>964</v>
      </c>
      <c r="X5" s="1154" t="s">
        <v>965</v>
      </c>
      <c r="Y5" s="1154" t="s">
        <v>1063</v>
      </c>
      <c r="Z5" s="1154" t="s">
        <v>966</v>
      </c>
      <c r="AA5" s="1155" t="s">
        <v>967</v>
      </c>
      <c r="AB5" s="1155" t="s">
        <v>968</v>
      </c>
      <c r="AC5" s="1154" t="s">
        <v>1064</v>
      </c>
      <c r="AD5" s="1154" t="s">
        <v>969</v>
      </c>
      <c r="AE5" s="1157" t="s">
        <v>970</v>
      </c>
      <c r="AF5" s="1158" t="s">
        <v>971</v>
      </c>
      <c r="AG5" s="36"/>
      <c r="AH5" s="36"/>
      <c r="AI5" s="36"/>
      <c r="AJ5" s="44"/>
      <c r="AK5" s="44"/>
      <c r="AL5" s="44"/>
    </row>
    <row r="6" spans="1:39" s="51" customFormat="1" ht="12.75" customHeight="1">
      <c r="B6" s="93" t="s">
        <v>750</v>
      </c>
      <c r="C6" s="94"/>
      <c r="D6" s="94"/>
      <c r="E6" s="94"/>
      <c r="F6" s="95">
        <v>1</v>
      </c>
      <c r="G6" s="108">
        <f t="shared" ref="G6" si="1">SUM(G7:G8)</f>
        <v>15206.192162222958</v>
      </c>
      <c r="H6" s="108">
        <f t="shared" ref="H6:AF6" si="2">SUM(H7:H8)</f>
        <v>15634.737121145132</v>
      </c>
      <c r="I6" s="108">
        <f t="shared" si="2"/>
        <v>16279.960789313465</v>
      </c>
      <c r="J6" s="108">
        <f t="shared" si="2"/>
        <v>17268.894060250921</v>
      </c>
      <c r="K6" s="108">
        <f t="shared" si="2"/>
        <v>18189.318710853498</v>
      </c>
      <c r="L6" s="108">
        <f t="shared" si="2"/>
        <v>18378.075131780883</v>
      </c>
      <c r="M6" s="108">
        <f t="shared" si="2"/>
        <v>18215.534673737722</v>
      </c>
      <c r="N6" s="108">
        <f t="shared" si="2"/>
        <v>20391.323150200158</v>
      </c>
      <c r="O6" s="108">
        <f t="shared" si="2"/>
        <v>18490.934222282245</v>
      </c>
      <c r="P6" s="108">
        <f t="shared" si="2"/>
        <v>19162.052621778566</v>
      </c>
      <c r="Q6" s="108">
        <f t="shared" si="2"/>
        <v>19580.789767754766</v>
      </c>
      <c r="R6" s="108">
        <f t="shared" si="2"/>
        <v>19559.825615885136</v>
      </c>
      <c r="S6" s="108">
        <f t="shared" si="2"/>
        <v>19165.501657487279</v>
      </c>
      <c r="T6" s="108">
        <f t="shared" si="2"/>
        <v>20180.925924880114</v>
      </c>
      <c r="U6" s="108">
        <f t="shared" si="2"/>
        <v>19930.750503871062</v>
      </c>
      <c r="V6" s="108">
        <f t="shared" si="2"/>
        <v>21221.223342953406</v>
      </c>
      <c r="W6" s="108">
        <f t="shared" si="2"/>
        <v>20605.649342021821</v>
      </c>
      <c r="X6" s="108">
        <f t="shared" si="2"/>
        <v>21348.23752795958</v>
      </c>
      <c r="Y6" s="108">
        <f t="shared" si="2"/>
        <v>19805.265089612862</v>
      </c>
      <c r="Z6" s="108">
        <f t="shared" si="2"/>
        <v>19958.116796810944</v>
      </c>
      <c r="AA6" s="108">
        <f t="shared" si="2"/>
        <v>19633.97739884086</v>
      </c>
      <c r="AB6" s="108">
        <f t="shared" si="2"/>
        <v>18104.517916089684</v>
      </c>
      <c r="AC6" s="108">
        <f t="shared" si="2"/>
        <v>22610.902501271179</v>
      </c>
      <c r="AD6" s="108">
        <f t="shared" si="2"/>
        <v>22336.432613881043</v>
      </c>
      <c r="AE6" s="108">
        <f t="shared" si="2"/>
        <v>21002.934896370673</v>
      </c>
      <c r="AF6" s="700">
        <f t="shared" si="2"/>
        <v>0</v>
      </c>
      <c r="AG6" s="36"/>
      <c r="AH6" s="36"/>
      <c r="AI6" s="36"/>
      <c r="AJ6" s="44"/>
      <c r="AK6" s="44"/>
      <c r="AL6" s="44"/>
      <c r="AM6" s="50"/>
    </row>
    <row r="7" spans="1:39" s="51" customFormat="1" ht="12.75" customHeight="1">
      <c r="B7" s="1198" t="s">
        <v>1254</v>
      </c>
      <c r="C7" s="1123" t="s">
        <v>628</v>
      </c>
      <c r="D7" s="47"/>
      <c r="E7" s="1122"/>
      <c r="F7" s="48">
        <v>1</v>
      </c>
      <c r="G7" s="84">
        <f>CO2直排!G10</f>
        <v>14198.48874490082</v>
      </c>
      <c r="H7" s="84">
        <f>CO2直排!H10</f>
        <v>14697.988024810056</v>
      </c>
      <c r="I7" s="84">
        <f>CO2直排!I10</f>
        <v>15285.653743742925</v>
      </c>
      <c r="J7" s="84">
        <f>CO2直排!J10</f>
        <v>16319.796658935589</v>
      </c>
      <c r="K7" s="84">
        <f>CO2直排!K10</f>
        <v>17181.15661821733</v>
      </c>
      <c r="L7" s="84">
        <f>CO2直排!L10</f>
        <v>17340.732098290689</v>
      </c>
      <c r="M7" s="84">
        <f>CO2直排!M10</f>
        <v>17198.615193125966</v>
      </c>
      <c r="N7" s="84">
        <f>CO2直排!N10</f>
        <v>19328.179042488347</v>
      </c>
      <c r="O7" s="84">
        <f>CO2直排!O10</f>
        <v>17425.620187303819</v>
      </c>
      <c r="P7" s="84">
        <f>CO2直排!P10</f>
        <v>18091.334212619695</v>
      </c>
      <c r="Q7" s="84">
        <f>CO2直排!Q10</f>
        <v>18461.457171379654</v>
      </c>
      <c r="R7" s="84">
        <f>CO2直排!R10</f>
        <v>18437.622065190462</v>
      </c>
      <c r="S7" s="84">
        <f>CO2直排!S10</f>
        <v>18088.346046982577</v>
      </c>
      <c r="T7" s="84">
        <f>CO2直排!T10</f>
        <v>19021.20658932667</v>
      </c>
      <c r="U7" s="84">
        <f>CO2直排!U10</f>
        <v>18801.223383449964</v>
      </c>
      <c r="V7" s="84">
        <f>CO2直排!V10</f>
        <v>20123.954103339202</v>
      </c>
      <c r="W7" s="84">
        <f>CO2直排!W10</f>
        <v>19529.876957100267</v>
      </c>
      <c r="X7" s="84">
        <f>CO2直排!X10</f>
        <v>20305.444562953173</v>
      </c>
      <c r="Y7" s="84">
        <f>CO2直排!Y10</f>
        <v>18769.631103154352</v>
      </c>
      <c r="Z7" s="84">
        <f>CO2直排!Z10</f>
        <v>19084.743975630394</v>
      </c>
      <c r="AA7" s="84">
        <f>CO2直排!AA10</f>
        <v>18643.749126984949</v>
      </c>
      <c r="AB7" s="84">
        <f>CO2直排!AB10</f>
        <v>17193.639686015573</v>
      </c>
      <c r="AC7" s="84">
        <f>CO2直排!AC10</f>
        <v>21569.277046899533</v>
      </c>
      <c r="AD7" s="84">
        <f>CO2直排!AD10</f>
        <v>21236.480684060276</v>
      </c>
      <c r="AE7" s="84">
        <f>CO2直排!AE10</f>
        <v>20029.012663682941</v>
      </c>
      <c r="AF7" s="1138">
        <f>CO2直排!AF10</f>
        <v>0</v>
      </c>
      <c r="AG7" s="36"/>
      <c r="AH7" s="36"/>
      <c r="AI7" s="36"/>
      <c r="AJ7" s="46"/>
      <c r="AK7" s="46"/>
      <c r="AL7" s="46"/>
      <c r="AM7" s="50"/>
    </row>
    <row r="8" spans="1:39" s="51" customFormat="1" ht="12.75" customHeight="1">
      <c r="B8" s="1216" t="s">
        <v>1255</v>
      </c>
      <c r="C8" s="1123" t="s">
        <v>631</v>
      </c>
      <c r="D8" s="47"/>
      <c r="E8" s="1122"/>
      <c r="F8" s="48">
        <v>1</v>
      </c>
      <c r="G8" s="84">
        <f>CO2直排!G14</f>
        <v>1007.7034173221389</v>
      </c>
      <c r="H8" s="84">
        <f>CO2直排!H14</f>
        <v>936.74909633507571</v>
      </c>
      <c r="I8" s="84">
        <f>CO2直排!I14</f>
        <v>994.30704557053969</v>
      </c>
      <c r="J8" s="84">
        <f>CO2直排!J14</f>
        <v>949.09740131533204</v>
      </c>
      <c r="K8" s="84">
        <f>CO2直排!K14</f>
        <v>1008.1620926361671</v>
      </c>
      <c r="L8" s="84">
        <f>CO2直排!L14</f>
        <v>1037.343033490193</v>
      </c>
      <c r="M8" s="84">
        <f>CO2直排!M14</f>
        <v>1016.9194806117556</v>
      </c>
      <c r="N8" s="84">
        <f>CO2直排!N14</f>
        <v>1063.1441077118104</v>
      </c>
      <c r="O8" s="84">
        <f>CO2直排!O14</f>
        <v>1065.3140349784248</v>
      </c>
      <c r="P8" s="84">
        <f>CO2直排!P14</f>
        <v>1070.7184091588711</v>
      </c>
      <c r="Q8" s="84">
        <f>CO2直排!Q14</f>
        <v>1119.3325963751117</v>
      </c>
      <c r="R8" s="84">
        <f>CO2直排!R14</f>
        <v>1122.2035506946729</v>
      </c>
      <c r="S8" s="84">
        <f>CO2直排!S14</f>
        <v>1077.1556105047007</v>
      </c>
      <c r="T8" s="84">
        <f>CO2直排!T14</f>
        <v>1159.7193355534425</v>
      </c>
      <c r="U8" s="84">
        <f>CO2直排!U14</f>
        <v>1129.527120421099</v>
      </c>
      <c r="V8" s="84">
        <f>CO2直排!V14</f>
        <v>1097.2692396142033</v>
      </c>
      <c r="W8" s="84">
        <f>CO2直排!W14</f>
        <v>1075.7723849215561</v>
      </c>
      <c r="X8" s="84">
        <f>CO2直排!X14</f>
        <v>1042.7929650064082</v>
      </c>
      <c r="Y8" s="84">
        <f>CO2直排!Y14</f>
        <v>1035.6339864585098</v>
      </c>
      <c r="Z8" s="84">
        <f>CO2直排!Z14</f>
        <v>873.37282118055123</v>
      </c>
      <c r="AA8" s="84">
        <f>CO2直排!AA14</f>
        <v>990.22827185590938</v>
      </c>
      <c r="AB8" s="84">
        <f>CO2直排!AB14</f>
        <v>910.87823007411191</v>
      </c>
      <c r="AC8" s="84">
        <f>CO2直排!AC14</f>
        <v>1041.6254543716459</v>
      </c>
      <c r="AD8" s="84">
        <f>CO2直排!AD14</f>
        <v>1099.9519298207661</v>
      </c>
      <c r="AE8" s="84">
        <f>CO2直排!AE14</f>
        <v>973.9222326877325</v>
      </c>
      <c r="AF8" s="1138">
        <f>CO2直排!AF14</f>
        <v>0</v>
      </c>
      <c r="AG8" s="36"/>
      <c r="AH8" s="36"/>
      <c r="AI8" s="36"/>
      <c r="AJ8" s="46"/>
      <c r="AK8" s="46"/>
      <c r="AL8" s="46"/>
      <c r="AM8" s="50"/>
    </row>
    <row r="9" spans="1:39" s="51" customFormat="1" ht="12.75" customHeight="1">
      <c r="B9" s="53" t="s">
        <v>1249</v>
      </c>
      <c r="C9" s="47"/>
      <c r="D9" s="47"/>
      <c r="E9" s="47"/>
      <c r="F9" s="48">
        <v>25</v>
      </c>
      <c r="G9" s="84">
        <f>G46</f>
        <v>1106.9530631071391</v>
      </c>
      <c r="H9" s="84">
        <f t="shared" ref="H9:AF9" si="3">H46</f>
        <v>1091.4639172892685</v>
      </c>
      <c r="I9" s="84">
        <f t="shared" si="3"/>
        <v>1159.7391462044584</v>
      </c>
      <c r="J9" s="84">
        <f t="shared" si="3"/>
        <v>1014.621508369182</v>
      </c>
      <c r="K9" s="84">
        <f t="shared" si="3"/>
        <v>1199.2361167739282</v>
      </c>
      <c r="L9" s="84">
        <f t="shared" si="3"/>
        <v>1140.4670669647735</v>
      </c>
      <c r="M9" s="84">
        <f t="shared" si="3"/>
        <v>1114.6231952752626</v>
      </c>
      <c r="N9" s="84">
        <f t="shared" si="3"/>
        <v>1091.9418202757674</v>
      </c>
      <c r="O9" s="84">
        <f t="shared" si="3"/>
        <v>1001.3843518139663</v>
      </c>
      <c r="P9" s="84">
        <f t="shared" si="3"/>
        <v>1009.2278461128458</v>
      </c>
      <c r="Q9" s="84">
        <f t="shared" si="3"/>
        <v>1044.0961041670332</v>
      </c>
      <c r="R9" s="84">
        <f t="shared" si="3"/>
        <v>1016.2089579616638</v>
      </c>
      <c r="S9" s="84">
        <f t="shared" si="3"/>
        <v>1025.9406377321438</v>
      </c>
      <c r="T9" s="84">
        <f t="shared" si="3"/>
        <v>1032.318350763293</v>
      </c>
      <c r="U9" s="84">
        <f t="shared" si="3"/>
        <v>1039.5838466432963</v>
      </c>
      <c r="V9" s="84">
        <f t="shared" si="3"/>
        <v>1023.3624604387334</v>
      </c>
      <c r="W9" s="84">
        <f t="shared" si="3"/>
        <v>1007.6431304757228</v>
      </c>
      <c r="X9" s="84">
        <f t="shared" si="3"/>
        <v>1033.5692399186332</v>
      </c>
      <c r="Y9" s="84">
        <f t="shared" si="3"/>
        <v>1052.0263629324293</v>
      </c>
      <c r="Z9" s="84">
        <f t="shared" si="3"/>
        <v>1032.8231955582094</v>
      </c>
      <c r="AA9" s="84">
        <f t="shared" si="3"/>
        <v>1074.5765313256416</v>
      </c>
      <c r="AB9" s="84">
        <f t="shared" si="3"/>
        <v>981.29591218466157</v>
      </c>
      <c r="AC9" s="84">
        <f t="shared" si="3"/>
        <v>975.18698898757543</v>
      </c>
      <c r="AD9" s="84">
        <f t="shared" si="3"/>
        <v>974.96627898829638</v>
      </c>
      <c r="AE9" s="84">
        <f t="shared" si="3"/>
        <v>970.489176587516</v>
      </c>
      <c r="AF9" s="1138">
        <f t="shared" si="3"/>
        <v>0</v>
      </c>
      <c r="AG9" s="36"/>
      <c r="AH9" s="36"/>
      <c r="AI9" s="36"/>
      <c r="AJ9" s="46"/>
      <c r="AK9" s="46"/>
      <c r="AL9" s="46"/>
      <c r="AM9" s="50"/>
    </row>
    <row r="10" spans="1:39" s="51" customFormat="1" ht="12.75" customHeight="1">
      <c r="B10" s="53" t="s">
        <v>1248</v>
      </c>
      <c r="C10" s="47"/>
      <c r="D10" s="47"/>
      <c r="E10" s="47"/>
      <c r="F10" s="48">
        <v>298</v>
      </c>
      <c r="G10" s="84">
        <f>G69</f>
        <v>538.74422266142642</v>
      </c>
      <c r="H10" s="84">
        <f t="shared" ref="H10:AF10" si="4">H69</f>
        <v>534.01774878018057</v>
      </c>
      <c r="I10" s="84">
        <f t="shared" si="4"/>
        <v>543.73476025569528</v>
      </c>
      <c r="J10" s="84">
        <f t="shared" si="4"/>
        <v>548.89136216910242</v>
      </c>
      <c r="K10" s="84">
        <f t="shared" si="4"/>
        <v>548.86866820471823</v>
      </c>
      <c r="L10" s="84">
        <f t="shared" si="4"/>
        <v>545.87749577091381</v>
      </c>
      <c r="M10" s="84">
        <f t="shared" si="4"/>
        <v>543.39568587263818</v>
      </c>
      <c r="N10" s="84">
        <f t="shared" si="4"/>
        <v>550.1370854143313</v>
      </c>
      <c r="O10" s="84">
        <f t="shared" si="4"/>
        <v>541.70386079000298</v>
      </c>
      <c r="P10" s="84">
        <f t="shared" si="4"/>
        <v>530.09207288994628</v>
      </c>
      <c r="Q10" s="84">
        <f t="shared" si="4"/>
        <v>541.45611469287201</v>
      </c>
      <c r="R10" s="84">
        <f t="shared" si="4"/>
        <v>528.68262772535365</v>
      </c>
      <c r="S10" s="84">
        <f t="shared" si="4"/>
        <v>506.23446885733904</v>
      </c>
      <c r="T10" s="84">
        <f t="shared" si="4"/>
        <v>515.75592744496896</v>
      </c>
      <c r="U10" s="84">
        <f t="shared" si="4"/>
        <v>505.46930738388858</v>
      </c>
      <c r="V10" s="84">
        <f t="shared" si="4"/>
        <v>506.31230704558493</v>
      </c>
      <c r="W10" s="84">
        <f t="shared" si="4"/>
        <v>511.54315875442035</v>
      </c>
      <c r="X10" s="84">
        <f t="shared" si="4"/>
        <v>510.49782232862214</v>
      </c>
      <c r="Y10" s="84">
        <f t="shared" si="4"/>
        <v>478.11464378740345</v>
      </c>
      <c r="Z10" s="84">
        <f t="shared" si="4"/>
        <v>463.01919811268635</v>
      </c>
      <c r="AA10" s="84">
        <f t="shared" si="4"/>
        <v>465.06903628888739</v>
      </c>
      <c r="AB10" s="84">
        <f t="shared" si="4"/>
        <v>412.36616481932242</v>
      </c>
      <c r="AC10" s="84">
        <f t="shared" si="4"/>
        <v>447.75076386903322</v>
      </c>
      <c r="AD10" s="84">
        <f t="shared" si="4"/>
        <v>448.65170687212589</v>
      </c>
      <c r="AE10" s="84">
        <f t="shared" si="4"/>
        <v>430.39211752691403</v>
      </c>
      <c r="AF10" s="1138">
        <f t="shared" si="4"/>
        <v>0</v>
      </c>
      <c r="AG10" s="36"/>
      <c r="AH10" s="36"/>
      <c r="AI10" s="36"/>
      <c r="AJ10" s="46"/>
      <c r="AK10" s="46"/>
      <c r="AL10" s="46"/>
      <c r="AM10" s="50"/>
    </row>
    <row r="11" spans="1:39" s="51" customFormat="1" ht="12.75" customHeight="1">
      <c r="B11" s="137" t="s">
        <v>629</v>
      </c>
      <c r="C11" s="94"/>
      <c r="D11" s="94"/>
      <c r="E11" s="138"/>
      <c r="F11" s="95"/>
      <c r="G11" s="108">
        <f t="shared" ref="G11" si="5">SUM(G12:G15)</f>
        <v>249.15351359672829</v>
      </c>
      <c r="H11" s="108">
        <f t="shared" ref="H11:AF11" si="6">SUM(H12:H15)</f>
        <v>278.70572256635359</v>
      </c>
      <c r="I11" s="108">
        <f t="shared" si="6"/>
        <v>304.50056443442668</v>
      </c>
      <c r="J11" s="108">
        <f t="shared" si="6"/>
        <v>387.33449464320455</v>
      </c>
      <c r="K11" s="108">
        <f t="shared" si="6"/>
        <v>449.31292830876038</v>
      </c>
      <c r="L11" s="108">
        <f t="shared" si="6"/>
        <v>555.2213454532897</v>
      </c>
      <c r="M11" s="108">
        <f t="shared" si="6"/>
        <v>598.93660585941279</v>
      </c>
      <c r="N11" s="108">
        <f t="shared" si="6"/>
        <v>623.12314763219058</v>
      </c>
      <c r="O11" s="108">
        <f t="shared" si="6"/>
        <v>564.73539035266742</v>
      </c>
      <c r="P11" s="108">
        <f t="shared" si="6"/>
        <v>459.37448807947607</v>
      </c>
      <c r="Q11" s="108">
        <f t="shared" si="6"/>
        <v>388.28896988747482</v>
      </c>
      <c r="R11" s="108">
        <f t="shared" si="6"/>
        <v>369.23419095032824</v>
      </c>
      <c r="S11" s="108">
        <f t="shared" si="6"/>
        <v>368.37671025682886</v>
      </c>
      <c r="T11" s="108">
        <f t="shared" si="6"/>
        <v>368.27756028076158</v>
      </c>
      <c r="U11" s="108">
        <f t="shared" si="6"/>
        <v>375.96248952383519</v>
      </c>
      <c r="V11" s="108">
        <f t="shared" si="6"/>
        <v>380.18672910209813</v>
      </c>
      <c r="W11" s="108">
        <f t="shared" si="6"/>
        <v>397.39446151973044</v>
      </c>
      <c r="X11" s="108">
        <f t="shared" si="6"/>
        <v>405.00401318295593</v>
      </c>
      <c r="Y11" s="108">
        <f t="shared" si="6"/>
        <v>395.46855608064942</v>
      </c>
      <c r="Z11" s="108">
        <f t="shared" si="6"/>
        <v>384.78115445400596</v>
      </c>
      <c r="AA11" s="108">
        <f t="shared" si="6"/>
        <v>433.8999574360119</v>
      </c>
      <c r="AB11" s="108">
        <f t="shared" si="6"/>
        <v>454.77692421948672</v>
      </c>
      <c r="AC11" s="108">
        <f t="shared" si="6"/>
        <v>485.32370746416564</v>
      </c>
      <c r="AD11" s="108">
        <f t="shared" si="6"/>
        <v>546.67368906997649</v>
      </c>
      <c r="AE11" s="108">
        <f t="shared" si="6"/>
        <v>613.42006189430822</v>
      </c>
      <c r="AF11" s="700">
        <f t="shared" si="6"/>
        <v>0</v>
      </c>
      <c r="AG11" s="36"/>
      <c r="AH11" s="36"/>
      <c r="AI11" s="36"/>
      <c r="AJ11" s="46"/>
      <c r="AK11" s="46"/>
      <c r="AL11" s="46"/>
      <c r="AM11" s="50"/>
    </row>
    <row r="12" spans="1:39" s="51" customFormat="1" ht="12.75" customHeight="1">
      <c r="B12" s="1217" t="s">
        <v>1250</v>
      </c>
      <c r="C12" s="110" t="s">
        <v>753</v>
      </c>
      <c r="D12" s="1124"/>
      <c r="E12" s="54"/>
      <c r="F12" s="121" t="s">
        <v>730</v>
      </c>
      <c r="G12" s="84">
        <f>G73</f>
        <v>2.0460946986942861E-2</v>
      </c>
      <c r="H12" s="84">
        <f t="shared" ref="H12:AF12" si="7">H73</f>
        <v>0</v>
      </c>
      <c r="I12" s="84">
        <f t="shared" si="7"/>
        <v>2.0203610479517313</v>
      </c>
      <c r="J12" s="84">
        <f t="shared" si="7"/>
        <v>15.306126849964837</v>
      </c>
      <c r="K12" s="84">
        <f t="shared" si="7"/>
        <v>31.561434405935803</v>
      </c>
      <c r="L12" s="84">
        <f t="shared" si="7"/>
        <v>46.90242615283212</v>
      </c>
      <c r="M12" s="84">
        <f t="shared" si="7"/>
        <v>66.511476701536068</v>
      </c>
      <c r="N12" s="84">
        <f t="shared" si="7"/>
        <v>83.957672845619967</v>
      </c>
      <c r="O12" s="84">
        <f t="shared" si="7"/>
        <v>94.075237701639495</v>
      </c>
      <c r="P12" s="84">
        <f t="shared" si="7"/>
        <v>99.071320647040949</v>
      </c>
      <c r="Q12" s="84">
        <f t="shared" si="7"/>
        <v>105.24031190248807</v>
      </c>
      <c r="R12" s="84">
        <f t="shared" si="7"/>
        <v>110.60307567473197</v>
      </c>
      <c r="S12" s="84">
        <f t="shared" si="7"/>
        <v>122.83509081693167</v>
      </c>
      <c r="T12" s="84">
        <f t="shared" si="7"/>
        <v>140.54350496520317</v>
      </c>
      <c r="U12" s="84">
        <f t="shared" si="7"/>
        <v>153.50587606150555</v>
      </c>
      <c r="V12" s="84">
        <f t="shared" si="7"/>
        <v>166.97351392762297</v>
      </c>
      <c r="W12" s="84">
        <f t="shared" si="7"/>
        <v>185.33945451515515</v>
      </c>
      <c r="X12" s="84">
        <f t="shared" si="7"/>
        <v>221.04161246394557</v>
      </c>
      <c r="Y12" s="84">
        <f t="shared" si="7"/>
        <v>254.94929314797537</v>
      </c>
      <c r="Z12" s="84">
        <f t="shared" si="7"/>
        <v>285.73888744940206</v>
      </c>
      <c r="AA12" s="84">
        <f t="shared" si="7"/>
        <v>317.25255194523896</v>
      </c>
      <c r="AB12" s="84">
        <f t="shared" si="7"/>
        <v>351.37951810945867</v>
      </c>
      <c r="AC12" s="84">
        <f t="shared" si="7"/>
        <v>402.24378509101598</v>
      </c>
      <c r="AD12" s="84">
        <f t="shared" si="7"/>
        <v>442.80476013949863</v>
      </c>
      <c r="AE12" s="84">
        <f t="shared" si="7"/>
        <v>497.79554623811453</v>
      </c>
      <c r="AF12" s="1138">
        <f t="shared" si="7"/>
        <v>0</v>
      </c>
      <c r="AG12" s="36"/>
      <c r="AH12" s="36"/>
      <c r="AI12" s="36"/>
      <c r="AJ12" s="46"/>
      <c r="AK12" s="46"/>
      <c r="AL12" s="46"/>
      <c r="AM12" s="50"/>
    </row>
    <row r="13" spans="1:39" s="51" customFormat="1" ht="12.75" customHeight="1">
      <c r="B13" s="1217" t="s">
        <v>1251</v>
      </c>
      <c r="C13" s="110" t="s">
        <v>754</v>
      </c>
      <c r="D13" s="1124"/>
      <c r="E13" s="54"/>
      <c r="F13" s="121" t="s">
        <v>731</v>
      </c>
      <c r="G13" s="84">
        <f>G84</f>
        <v>120.62507526983245</v>
      </c>
      <c r="H13" s="84">
        <f t="shared" ref="H13:AF13" si="8">H84</f>
        <v>136.61020211060688</v>
      </c>
      <c r="I13" s="84">
        <f t="shared" si="8"/>
        <v>142.31343405524467</v>
      </c>
      <c r="J13" s="84">
        <f t="shared" si="8"/>
        <v>208.74544533719813</v>
      </c>
      <c r="K13" s="84">
        <f t="shared" si="8"/>
        <v>258.95108843905768</v>
      </c>
      <c r="L13" s="84">
        <f t="shared" si="8"/>
        <v>331.52880834019828</v>
      </c>
      <c r="M13" s="84">
        <f t="shared" si="8"/>
        <v>333.87185484989959</v>
      </c>
      <c r="N13" s="84">
        <f t="shared" si="8"/>
        <v>353.90381957049937</v>
      </c>
      <c r="O13" s="84">
        <f t="shared" si="8"/>
        <v>299.78273294070669</v>
      </c>
      <c r="P13" s="84">
        <f t="shared" si="8"/>
        <v>243.056316270986</v>
      </c>
      <c r="Q13" s="84">
        <f t="shared" si="8"/>
        <v>201.65167658585841</v>
      </c>
      <c r="R13" s="84">
        <f t="shared" si="8"/>
        <v>188.17184888814569</v>
      </c>
      <c r="S13" s="84">
        <f t="shared" si="8"/>
        <v>179.07055580757631</v>
      </c>
      <c r="T13" s="84">
        <f t="shared" si="8"/>
        <v>166.20871786307131</v>
      </c>
      <c r="U13" s="84">
        <f t="shared" si="8"/>
        <v>164.60707841162608</v>
      </c>
      <c r="V13" s="84">
        <f t="shared" si="8"/>
        <v>162.60520623520571</v>
      </c>
      <c r="W13" s="84">
        <f t="shared" si="8"/>
        <v>165.66677188426843</v>
      </c>
      <c r="X13" s="84">
        <f t="shared" si="8"/>
        <v>143.07289076850836</v>
      </c>
      <c r="Y13" s="84">
        <f t="shared" si="8"/>
        <v>106.41453633412964</v>
      </c>
      <c r="Z13" s="84">
        <f t="shared" si="8"/>
        <v>73.252125199615122</v>
      </c>
      <c r="AA13" s="84">
        <f t="shared" si="8"/>
        <v>88.022740929130038</v>
      </c>
      <c r="AB13" s="84">
        <f t="shared" si="8"/>
        <v>77.576568840322508</v>
      </c>
      <c r="AC13" s="84">
        <f t="shared" si="8"/>
        <v>60.979033039159823</v>
      </c>
      <c r="AD13" s="84">
        <f t="shared" si="8"/>
        <v>78.490474441370296</v>
      </c>
      <c r="AE13" s="84">
        <f t="shared" si="8"/>
        <v>87.654187342428187</v>
      </c>
      <c r="AF13" s="1138">
        <f t="shared" si="8"/>
        <v>0</v>
      </c>
      <c r="AG13" s="36"/>
      <c r="AH13" s="36"/>
      <c r="AI13" s="36"/>
      <c r="AJ13" s="46"/>
      <c r="AK13" s="46"/>
      <c r="AL13" s="46"/>
      <c r="AM13" s="50"/>
    </row>
    <row r="14" spans="1:39" s="51" customFormat="1" ht="12.75" customHeight="1">
      <c r="B14" s="1217" t="s">
        <v>1252</v>
      </c>
      <c r="C14" s="110" t="s">
        <v>755</v>
      </c>
      <c r="D14" s="1125"/>
      <c r="E14" s="55"/>
      <c r="F14" s="56">
        <v>22800</v>
      </c>
      <c r="G14" s="84">
        <f>G91</f>
        <v>127.8039503524999</v>
      </c>
      <c r="H14" s="84">
        <f t="shared" ref="H14:AF14" si="9">H91</f>
        <v>141.44333764680633</v>
      </c>
      <c r="I14" s="84">
        <f t="shared" si="9"/>
        <v>159.46893665084806</v>
      </c>
      <c r="J14" s="84">
        <f t="shared" si="9"/>
        <v>162.312513447762</v>
      </c>
      <c r="K14" s="84">
        <f t="shared" si="9"/>
        <v>157.10665480268926</v>
      </c>
      <c r="L14" s="84">
        <f t="shared" si="9"/>
        <v>172.56042995160948</v>
      </c>
      <c r="M14" s="84">
        <f t="shared" si="9"/>
        <v>194.73966616936909</v>
      </c>
      <c r="N14" s="84">
        <f t="shared" si="9"/>
        <v>182.07478731565249</v>
      </c>
      <c r="O14" s="84">
        <f t="shared" si="9"/>
        <v>167.4761471875216</v>
      </c>
      <c r="P14" s="84">
        <f t="shared" si="9"/>
        <v>111.29116389067326</v>
      </c>
      <c r="Q14" s="84">
        <f t="shared" si="9"/>
        <v>78.077949356181335</v>
      </c>
      <c r="R14" s="84">
        <f t="shared" si="9"/>
        <v>66.19233219855073</v>
      </c>
      <c r="S14" s="84">
        <f t="shared" si="9"/>
        <v>61.083919749906784</v>
      </c>
      <c r="T14" s="84">
        <f t="shared" si="9"/>
        <v>54.958888496831662</v>
      </c>
      <c r="U14" s="84">
        <f t="shared" si="9"/>
        <v>50.376090674991389</v>
      </c>
      <c r="V14" s="84">
        <f t="shared" si="9"/>
        <v>45.071073944078663</v>
      </c>
      <c r="W14" s="84">
        <f t="shared" si="9"/>
        <v>40.016651690157332</v>
      </c>
      <c r="X14" s="84">
        <f t="shared" si="9"/>
        <v>32.770541340904124</v>
      </c>
      <c r="Y14" s="84">
        <f t="shared" si="9"/>
        <v>28.155889312617859</v>
      </c>
      <c r="Z14" s="84">
        <f t="shared" si="9"/>
        <v>21.180253847591459</v>
      </c>
      <c r="AA14" s="84">
        <f t="shared" si="9"/>
        <v>22.996751259621469</v>
      </c>
      <c r="AB14" s="84">
        <f t="shared" si="9"/>
        <v>20.554173678654664</v>
      </c>
      <c r="AC14" s="84">
        <f t="shared" si="9"/>
        <v>18.290374077916145</v>
      </c>
      <c r="AD14" s="84">
        <f t="shared" si="9"/>
        <v>21.288633525730383</v>
      </c>
      <c r="AE14" s="84">
        <f t="shared" si="9"/>
        <v>22.490575435976648</v>
      </c>
      <c r="AF14" s="1138">
        <f t="shared" si="9"/>
        <v>0</v>
      </c>
      <c r="AG14" s="36"/>
      <c r="AH14" s="36"/>
      <c r="AI14" s="36"/>
      <c r="AJ14" s="46"/>
      <c r="AK14" s="46"/>
      <c r="AL14" s="46"/>
      <c r="AM14" s="50"/>
    </row>
    <row r="15" spans="1:39" s="51" customFormat="1" ht="12.75" customHeight="1">
      <c r="B15" s="1216" t="s">
        <v>1253</v>
      </c>
      <c r="C15" s="73" t="s">
        <v>756</v>
      </c>
      <c r="D15" s="1130"/>
      <c r="E15" s="1130"/>
      <c r="F15" s="1131">
        <v>17200</v>
      </c>
      <c r="G15" s="162">
        <f>G98</f>
        <v>0.70402702740900991</v>
      </c>
      <c r="H15" s="162">
        <f t="shared" ref="H15:AF15" si="10">H98</f>
        <v>0.65218280894038383</v>
      </c>
      <c r="I15" s="162">
        <f t="shared" si="10"/>
        <v>0.69783268038222712</v>
      </c>
      <c r="J15" s="162">
        <f t="shared" si="10"/>
        <v>0.97040900827953336</v>
      </c>
      <c r="K15" s="162">
        <f t="shared" si="10"/>
        <v>1.6937506610775965</v>
      </c>
      <c r="L15" s="162">
        <f t="shared" si="10"/>
        <v>4.2296810086498597</v>
      </c>
      <c r="M15" s="162">
        <f t="shared" si="10"/>
        <v>3.8136081386080494</v>
      </c>
      <c r="N15" s="162">
        <f t="shared" si="10"/>
        <v>3.186867900418743</v>
      </c>
      <c r="O15" s="162">
        <f t="shared" si="10"/>
        <v>3.4012725227996286</v>
      </c>
      <c r="P15" s="162">
        <f t="shared" si="10"/>
        <v>5.9556872707758437</v>
      </c>
      <c r="Q15" s="162">
        <f t="shared" si="10"/>
        <v>3.3190320429469624</v>
      </c>
      <c r="R15" s="162">
        <f t="shared" si="10"/>
        <v>4.266934188899846</v>
      </c>
      <c r="S15" s="162">
        <f t="shared" si="10"/>
        <v>5.3871438824140929</v>
      </c>
      <c r="T15" s="162">
        <f t="shared" si="10"/>
        <v>6.5664489556553765</v>
      </c>
      <c r="U15" s="162">
        <f t="shared" si="10"/>
        <v>7.4734443757122317</v>
      </c>
      <c r="V15" s="162">
        <f t="shared" si="10"/>
        <v>5.5369349951908049</v>
      </c>
      <c r="W15" s="162">
        <f t="shared" si="10"/>
        <v>6.3715834301495509</v>
      </c>
      <c r="X15" s="162">
        <f t="shared" si="10"/>
        <v>8.118968609597907</v>
      </c>
      <c r="Y15" s="162">
        <f t="shared" si="10"/>
        <v>5.9488372859265519</v>
      </c>
      <c r="Z15" s="162">
        <f t="shared" si="10"/>
        <v>4.6098879573972722</v>
      </c>
      <c r="AA15" s="162">
        <f t="shared" si="10"/>
        <v>5.6279133020214109</v>
      </c>
      <c r="AB15" s="162">
        <f t="shared" si="10"/>
        <v>5.266663591050893</v>
      </c>
      <c r="AC15" s="162">
        <f t="shared" si="10"/>
        <v>3.8105152560736713</v>
      </c>
      <c r="AD15" s="162">
        <f t="shared" si="10"/>
        <v>4.0898209633772025</v>
      </c>
      <c r="AE15" s="162">
        <f t="shared" si="10"/>
        <v>5.4797528777888287</v>
      </c>
      <c r="AF15" s="1139">
        <f t="shared" si="10"/>
        <v>0</v>
      </c>
      <c r="AG15" s="36"/>
      <c r="AH15" s="36"/>
      <c r="AI15" s="36"/>
      <c r="AJ15" s="46"/>
      <c r="AK15" s="46"/>
      <c r="AL15" s="46"/>
      <c r="AM15" s="50"/>
    </row>
    <row r="16" spans="1:39" s="51" customFormat="1" ht="12.75" customHeight="1" thickBot="1">
      <c r="B16" s="1133" t="s">
        <v>1205</v>
      </c>
      <c r="C16" s="1134"/>
      <c r="D16" s="1134"/>
      <c r="E16" s="1134"/>
      <c r="F16" s="1135"/>
      <c r="G16" s="1136">
        <f>SUM(G11,G10,G9)</f>
        <v>1894.8507993652938</v>
      </c>
      <c r="H16" s="1136">
        <f t="shared" ref="H16:AF16" si="11">SUM(H11,H10,H9)</f>
        <v>1904.1873886358026</v>
      </c>
      <c r="I16" s="1136">
        <f t="shared" si="11"/>
        <v>2007.9744708945805</v>
      </c>
      <c r="J16" s="1136">
        <f t="shared" si="11"/>
        <v>1950.8473651814891</v>
      </c>
      <c r="K16" s="1136">
        <f t="shared" si="11"/>
        <v>2197.4177132874065</v>
      </c>
      <c r="L16" s="1136">
        <f t="shared" si="11"/>
        <v>2241.5659081889771</v>
      </c>
      <c r="M16" s="1136">
        <f t="shared" si="11"/>
        <v>2256.9554870073134</v>
      </c>
      <c r="N16" s="1136">
        <f t="shared" si="11"/>
        <v>2265.2020533222894</v>
      </c>
      <c r="O16" s="1136">
        <f t="shared" si="11"/>
        <v>2107.8236029566369</v>
      </c>
      <c r="P16" s="1136">
        <f t="shared" si="11"/>
        <v>1998.6944070822681</v>
      </c>
      <c r="Q16" s="1136">
        <f t="shared" si="11"/>
        <v>1973.8411887473801</v>
      </c>
      <c r="R16" s="1136">
        <f t="shared" si="11"/>
        <v>1914.1257766373458</v>
      </c>
      <c r="S16" s="1136">
        <f t="shared" si="11"/>
        <v>1900.5518168463118</v>
      </c>
      <c r="T16" s="1136">
        <f t="shared" si="11"/>
        <v>1916.3518384890235</v>
      </c>
      <c r="U16" s="1136">
        <f t="shared" si="11"/>
        <v>1921.01564355102</v>
      </c>
      <c r="V16" s="1136">
        <f t="shared" si="11"/>
        <v>1909.8614965864163</v>
      </c>
      <c r="W16" s="1136">
        <f t="shared" si="11"/>
        <v>1916.5807507498735</v>
      </c>
      <c r="X16" s="1136">
        <f t="shared" si="11"/>
        <v>1949.0710754302113</v>
      </c>
      <c r="Y16" s="1136">
        <f t="shared" si="11"/>
        <v>1925.6095628004821</v>
      </c>
      <c r="Z16" s="1136">
        <f t="shared" si="11"/>
        <v>1880.6235481249016</v>
      </c>
      <c r="AA16" s="1136">
        <f t="shared" si="11"/>
        <v>1973.5455250505408</v>
      </c>
      <c r="AB16" s="1136">
        <f t="shared" si="11"/>
        <v>1848.4390012234708</v>
      </c>
      <c r="AC16" s="1136">
        <f t="shared" si="11"/>
        <v>1908.2614603207744</v>
      </c>
      <c r="AD16" s="1136">
        <f t="shared" si="11"/>
        <v>1970.2916749303988</v>
      </c>
      <c r="AE16" s="1136">
        <f t="shared" si="11"/>
        <v>2014.3013560087384</v>
      </c>
      <c r="AF16" s="1140">
        <f t="shared" si="11"/>
        <v>0</v>
      </c>
      <c r="AG16" s="36"/>
      <c r="AH16" s="36"/>
      <c r="AI16" s="36"/>
      <c r="AJ16" s="46"/>
      <c r="AK16" s="46"/>
      <c r="AL16" s="46"/>
      <c r="AM16" s="50"/>
    </row>
    <row r="17" spans="2:39" s="51" customFormat="1" ht="12.75" customHeight="1" thickBot="1">
      <c r="B17" s="90" t="s">
        <v>630</v>
      </c>
      <c r="C17" s="91"/>
      <c r="D17" s="91"/>
      <c r="E17" s="91"/>
      <c r="F17" s="1132"/>
      <c r="G17" s="164">
        <f>SUM(G6,G16)</f>
        <v>17101.042961588253</v>
      </c>
      <c r="H17" s="164">
        <f>SUM(H6,H16)</f>
        <v>17538.924509780933</v>
      </c>
      <c r="I17" s="164">
        <f t="shared" ref="I17:AF17" si="12">SUM(I6,I16)</f>
        <v>18287.935260208047</v>
      </c>
      <c r="J17" s="164">
        <f t="shared" si="12"/>
        <v>19219.74142543241</v>
      </c>
      <c r="K17" s="164">
        <f t="shared" si="12"/>
        <v>20386.736424140905</v>
      </c>
      <c r="L17" s="164">
        <f t="shared" si="12"/>
        <v>20619.641039969858</v>
      </c>
      <c r="M17" s="164">
        <f t="shared" si="12"/>
        <v>20472.490160745037</v>
      </c>
      <c r="N17" s="164">
        <f t="shared" si="12"/>
        <v>22656.525203522448</v>
      </c>
      <c r="O17" s="164">
        <f t="shared" si="12"/>
        <v>20598.757825238881</v>
      </c>
      <c r="P17" s="164">
        <f t="shared" si="12"/>
        <v>21160.747028860835</v>
      </c>
      <c r="Q17" s="164">
        <f t="shared" si="12"/>
        <v>21554.630956502147</v>
      </c>
      <c r="R17" s="164">
        <f t="shared" si="12"/>
        <v>21473.951392522482</v>
      </c>
      <c r="S17" s="164">
        <f t="shared" si="12"/>
        <v>21066.053474333592</v>
      </c>
      <c r="T17" s="164">
        <f t="shared" si="12"/>
        <v>22097.277763369137</v>
      </c>
      <c r="U17" s="164">
        <f t="shared" si="12"/>
        <v>21851.766147422084</v>
      </c>
      <c r="V17" s="164">
        <f t="shared" si="12"/>
        <v>23131.084839539821</v>
      </c>
      <c r="W17" s="164">
        <f t="shared" si="12"/>
        <v>22522.230092771693</v>
      </c>
      <c r="X17" s="164">
        <f t="shared" si="12"/>
        <v>23297.308603389793</v>
      </c>
      <c r="Y17" s="164">
        <f t="shared" si="12"/>
        <v>21730.874652413342</v>
      </c>
      <c r="Z17" s="164">
        <f t="shared" si="12"/>
        <v>21838.740344935846</v>
      </c>
      <c r="AA17" s="164">
        <f t="shared" si="12"/>
        <v>21607.5229238914</v>
      </c>
      <c r="AB17" s="164">
        <f t="shared" si="12"/>
        <v>19952.956917313153</v>
      </c>
      <c r="AC17" s="164">
        <f t="shared" si="12"/>
        <v>24519.163961591952</v>
      </c>
      <c r="AD17" s="164">
        <f t="shared" si="12"/>
        <v>24306.724288811442</v>
      </c>
      <c r="AE17" s="164">
        <f t="shared" si="12"/>
        <v>23017.236252379411</v>
      </c>
      <c r="AF17" s="1141">
        <f t="shared" si="12"/>
        <v>0</v>
      </c>
      <c r="AG17" s="36"/>
      <c r="AH17" s="36"/>
      <c r="AI17" s="36"/>
      <c r="AJ17" s="46"/>
      <c r="AK17" s="46"/>
      <c r="AL17" s="46"/>
      <c r="AM17" s="50"/>
    </row>
    <row r="18" spans="2:39" s="51" customFormat="1" ht="9.9499999999999993" customHeight="1">
      <c r="D18" s="58" t="s">
        <v>632</v>
      </c>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36"/>
      <c r="AH18" s="36"/>
      <c r="AI18" s="36"/>
      <c r="AJ18" s="50"/>
      <c r="AK18" s="50"/>
      <c r="AL18" s="50"/>
      <c r="AM18" s="50"/>
    </row>
    <row r="19" spans="2:39" ht="9.75" customHeight="1"/>
    <row r="20" spans="2:39" s="41" customFormat="1" ht="15.75" customHeight="1">
      <c r="B20" s="489" t="s">
        <v>1208</v>
      </c>
      <c r="M20" s="777" t="s">
        <v>1194</v>
      </c>
      <c r="AD20" s="1183" t="s">
        <v>1214</v>
      </c>
      <c r="AE20" s="488"/>
      <c r="AF20" s="488"/>
    </row>
    <row r="21" spans="2:39" s="36" customFormat="1" ht="15" customHeight="1" thickBot="1">
      <c r="B21" s="1168" t="s">
        <v>766</v>
      </c>
      <c r="K21" s="36" t="s">
        <v>749</v>
      </c>
      <c r="V21" s="85" t="s">
        <v>1210</v>
      </c>
    </row>
    <row r="22" spans="2:39" s="41" customFormat="1" ht="9.9499999999999993" customHeight="1" thickBot="1">
      <c r="B22" s="129" t="s">
        <v>798</v>
      </c>
      <c r="C22" s="136"/>
      <c r="D22" s="779"/>
      <c r="E22" s="779"/>
      <c r="F22" s="135"/>
      <c r="G22" s="152">
        <v>1990</v>
      </c>
      <c r="H22" s="152">
        <f t="shared" ref="H22:AF22" si="13">G22+1</f>
        <v>1991</v>
      </c>
      <c r="I22" s="152">
        <f t="shared" si="13"/>
        <v>1992</v>
      </c>
      <c r="J22" s="152">
        <f t="shared" si="13"/>
        <v>1993</v>
      </c>
      <c r="K22" s="152">
        <f t="shared" si="13"/>
        <v>1994</v>
      </c>
      <c r="L22" s="152">
        <f t="shared" si="13"/>
        <v>1995</v>
      </c>
      <c r="M22" s="152">
        <f t="shared" si="13"/>
        <v>1996</v>
      </c>
      <c r="N22" s="152">
        <f t="shared" si="13"/>
        <v>1997</v>
      </c>
      <c r="O22" s="152">
        <f t="shared" si="13"/>
        <v>1998</v>
      </c>
      <c r="P22" s="153">
        <f t="shared" si="13"/>
        <v>1999</v>
      </c>
      <c r="Q22" s="153">
        <f t="shared" si="13"/>
        <v>2000</v>
      </c>
      <c r="R22" s="153">
        <f t="shared" si="13"/>
        <v>2001</v>
      </c>
      <c r="S22" s="153">
        <f t="shared" si="13"/>
        <v>2002</v>
      </c>
      <c r="T22" s="152">
        <f t="shared" si="13"/>
        <v>2003</v>
      </c>
      <c r="U22" s="152">
        <f t="shared" si="13"/>
        <v>2004</v>
      </c>
      <c r="V22" s="154">
        <f t="shared" si="13"/>
        <v>2005</v>
      </c>
      <c r="W22" s="152">
        <f t="shared" si="13"/>
        <v>2006</v>
      </c>
      <c r="X22" s="152">
        <f t="shared" si="13"/>
        <v>2007</v>
      </c>
      <c r="Y22" s="152">
        <f t="shared" si="13"/>
        <v>2008</v>
      </c>
      <c r="Z22" s="152">
        <f t="shared" si="13"/>
        <v>2009</v>
      </c>
      <c r="AA22" s="153">
        <f t="shared" si="13"/>
        <v>2010</v>
      </c>
      <c r="AB22" s="153">
        <f t="shared" si="13"/>
        <v>2011</v>
      </c>
      <c r="AC22" s="152">
        <f t="shared" si="13"/>
        <v>2012</v>
      </c>
      <c r="AD22" s="152">
        <f t="shared" si="13"/>
        <v>2013</v>
      </c>
      <c r="AE22" s="155">
        <f t="shared" si="13"/>
        <v>2014</v>
      </c>
      <c r="AF22" s="155">
        <f t="shared" si="13"/>
        <v>2015</v>
      </c>
      <c r="AG22" s="36"/>
      <c r="AH22" s="36"/>
      <c r="AI22" s="36"/>
      <c r="AJ22" s="36"/>
      <c r="AK22" s="36"/>
    </row>
    <row r="23" spans="2:39" s="41" customFormat="1" ht="9.9499999999999993" customHeight="1">
      <c r="B23" s="140" t="s">
        <v>769</v>
      </c>
      <c r="C23" s="178"/>
      <c r="D23" s="178"/>
      <c r="E23" s="178"/>
      <c r="F23" s="167"/>
      <c r="G23" s="156">
        <f>SUM(G24:G28)</f>
        <v>17.054776172904695</v>
      </c>
      <c r="H23" s="156">
        <f t="shared" ref="H23:AD23" si="14">SUM(H24:H28)</f>
        <v>16.809931305039342</v>
      </c>
      <c r="I23" s="156">
        <f t="shared" si="14"/>
        <v>17.651598440180088</v>
      </c>
      <c r="J23" s="156">
        <f t="shared" si="14"/>
        <v>18.976808316723627</v>
      </c>
      <c r="K23" s="156">
        <f t="shared" si="14"/>
        <v>18.778558360260163</v>
      </c>
      <c r="L23" s="156">
        <f t="shared" si="14"/>
        <v>19.213007186937251</v>
      </c>
      <c r="M23" s="156">
        <f t="shared" si="14"/>
        <v>18.67782945868495</v>
      </c>
      <c r="N23" s="156">
        <f t="shared" si="14"/>
        <v>20.083482137420479</v>
      </c>
      <c r="O23" s="156">
        <f t="shared" si="14"/>
        <v>18.141703182610613</v>
      </c>
      <c r="P23" s="156">
        <f t="shared" si="14"/>
        <v>18.590267879351554</v>
      </c>
      <c r="Q23" s="156">
        <f t="shared" si="14"/>
        <v>18.727877940179429</v>
      </c>
      <c r="R23" s="156">
        <f t="shared" si="14"/>
        <v>18.897167022399092</v>
      </c>
      <c r="S23" s="156">
        <f t="shared" si="14"/>
        <v>18.153094755859073</v>
      </c>
      <c r="T23" s="156">
        <f t="shared" si="14"/>
        <v>18.65598276565747</v>
      </c>
      <c r="U23" s="156">
        <f t="shared" si="14"/>
        <v>20.066902298423678</v>
      </c>
      <c r="V23" s="156">
        <f t="shared" si="14"/>
        <v>22.75017144446111</v>
      </c>
      <c r="W23" s="156">
        <f t="shared" si="14"/>
        <v>23.74619399995386</v>
      </c>
      <c r="X23" s="156">
        <f t="shared" si="14"/>
        <v>23.572039509768924</v>
      </c>
      <c r="Y23" s="156">
        <f t="shared" si="14"/>
        <v>22.026957795756594</v>
      </c>
      <c r="Z23" s="156">
        <f t="shared" si="14"/>
        <v>21.885476308356917</v>
      </c>
      <c r="AA23" s="156">
        <f t="shared" si="14"/>
        <v>32.158599837085973</v>
      </c>
      <c r="AB23" s="156">
        <f t="shared" si="14"/>
        <v>21.718689638903538</v>
      </c>
      <c r="AC23" s="156">
        <f t="shared" si="14"/>
        <v>26.878522372782069</v>
      </c>
      <c r="AD23" s="156">
        <f t="shared" si="14"/>
        <v>25.700989989326974</v>
      </c>
      <c r="AE23" s="156">
        <f>SUM(AE24:AE28)</f>
        <v>25.135013546035275</v>
      </c>
      <c r="AF23" s="156">
        <f>SUM(AF24:AF28)</f>
        <v>0</v>
      </c>
    </row>
    <row r="24" spans="2:39" s="41" customFormat="1" ht="9.9499999999999993" customHeight="1">
      <c r="B24" s="52"/>
      <c r="C24" s="67" t="s">
        <v>770</v>
      </c>
      <c r="D24" s="388"/>
      <c r="E24" s="388"/>
      <c r="F24" s="168"/>
      <c r="G24" s="157">
        <f>'国環研90~15'!G224*CO2換算ガス!G108</f>
        <v>3.0462292260274957</v>
      </c>
      <c r="H24" s="157">
        <f>'国環研90~15'!H224*CO2換算ガス!H108</f>
        <v>2.521113073267041</v>
      </c>
      <c r="I24" s="157">
        <f>'国環研90~15'!I224*CO2換算ガス!I108</f>
        <v>2.6137527460296339</v>
      </c>
      <c r="J24" s="157">
        <f>'国環研90~15'!J224*CO2換算ガス!J108</f>
        <v>2.4461043218319349</v>
      </c>
      <c r="K24" s="157">
        <f>'国環研90~15'!K224*CO2換算ガス!K108</f>
        <v>2.6338504441205384</v>
      </c>
      <c r="L24" s="157">
        <f>'国環研90~15'!L224*CO2換算ガス!L108</f>
        <v>2.4680762170678854</v>
      </c>
      <c r="M24" s="157">
        <f>'国環研90~15'!M224*CO2換算ガス!M108</f>
        <v>2.4573901979439965</v>
      </c>
      <c r="N24" s="157">
        <f>'国環研90~15'!N224*CO2換算ガス!N108</f>
        <v>2.1609312982919167</v>
      </c>
      <c r="O24" s="157">
        <f>'国環研90~15'!O224*CO2換算ガス!O108</f>
        <v>1.8365481480544665</v>
      </c>
      <c r="P24" s="157">
        <f>'国環研90~15'!P224*CO2換算ガス!P108</f>
        <v>1.7218989193293366</v>
      </c>
      <c r="Q24" s="157">
        <f>'国環研90~15'!Q224*CO2換算ガス!Q108</f>
        <v>1.364438425612907</v>
      </c>
      <c r="R24" s="157">
        <f>'国環研90~15'!R224*CO2換算ガス!R108</f>
        <v>1.6237989400117459</v>
      </c>
      <c r="S24" s="157">
        <f>'国環研90~15'!S224*CO2換算ガス!S108</f>
        <v>1.3989351636619121</v>
      </c>
      <c r="T24" s="157">
        <f>'国環研90~15'!T224*CO2換算ガス!T108</f>
        <v>1.4822210186665361</v>
      </c>
      <c r="U24" s="157">
        <f>'国環研90~15'!U224*CO2換算ガス!U108</f>
        <v>1.6294372398153374</v>
      </c>
      <c r="V24" s="157">
        <f>'国環研90~15'!V224*CO2換算ガス!V108</f>
        <v>2.005830506038861</v>
      </c>
      <c r="W24" s="157">
        <f>'国環研90~15'!W224*CO2換算ガス!W108</f>
        <v>3.3084820761454772</v>
      </c>
      <c r="X24" s="157">
        <f>'国環研90~15'!X224*CO2換算ガス!X108</f>
        <v>3.1009195143202075</v>
      </c>
      <c r="Y24" s="157">
        <f>'国環研90~15'!Y224*CO2換算ガス!Y108</f>
        <v>3.037727535235089</v>
      </c>
      <c r="Z24" s="157">
        <f>'国環研90~15'!Z224*CO2換算ガス!Z108</f>
        <v>3.0812552097188406</v>
      </c>
      <c r="AA24" s="157">
        <f>'国環研90~15'!AA224*CO2換算ガス!AA108</f>
        <v>3.5147262187016248</v>
      </c>
      <c r="AB24" s="157">
        <f>'国環研90~15'!AB224*CO2換算ガス!AB108</f>
        <v>0.21775255200086646</v>
      </c>
      <c r="AC24" s="157">
        <f>'国環研90~15'!AC224*CO2換算ガス!AC108</f>
        <v>3.8170608323936799</v>
      </c>
      <c r="AD24" s="157">
        <f>'国環研90~15'!AD224*CO2換算ガス!AD108</f>
        <v>2.711764110404344</v>
      </c>
      <c r="AE24" s="157">
        <f>'国環研90~15'!AE224*CO2換算ガス!AE108</f>
        <v>2.829352766176755</v>
      </c>
      <c r="AF24" s="157">
        <f>'国環研90~15'!AF224*CO2換算ガス!AF108</f>
        <v>0</v>
      </c>
    </row>
    <row r="25" spans="2:39" s="41" customFormat="1" ht="9.9499999999999993" customHeight="1">
      <c r="B25" s="52"/>
      <c r="C25" s="68" t="s">
        <v>771</v>
      </c>
      <c r="D25" s="180"/>
      <c r="E25" s="180"/>
      <c r="F25" s="169"/>
      <c r="G25" s="158">
        <f>'国環研90~15'!G225*CO2換算ガス!G109</f>
        <v>4.2479671923070246</v>
      </c>
      <c r="H25" s="158">
        <f>'国環研90~15'!H225*CO2換算ガス!H109</f>
        <v>4.5352511671419178</v>
      </c>
      <c r="I25" s="158">
        <f>'国環研90~15'!I225*CO2換算ガス!I109</f>
        <v>4.5131806871961775</v>
      </c>
      <c r="J25" s="158">
        <f>'国環研90~15'!J225*CO2換算ガス!J109</f>
        <v>4.695692494073171</v>
      </c>
      <c r="K25" s="158">
        <f>'国環研90~15'!K225*CO2換算ガス!K109</f>
        <v>4.8819253624039494</v>
      </c>
      <c r="L25" s="158">
        <f>'国環研90~15'!L225*CO2換算ガス!L109</f>
        <v>4.9937160564048408</v>
      </c>
      <c r="M25" s="158">
        <f>'国環研90~15'!M225*CO2換算ガス!M109</f>
        <v>5.2577217437205004</v>
      </c>
      <c r="N25" s="158">
        <f>'国環研90~15'!N225*CO2換算ガス!N109</f>
        <v>5.5521214051740309</v>
      </c>
      <c r="O25" s="158">
        <f>'国環研90~15'!O225*CO2換算ガス!O109</f>
        <v>4.6588679399913424</v>
      </c>
      <c r="P25" s="158">
        <f>'国環研90~15'!P225*CO2換算ガス!P109</f>
        <v>4.4379649423325445</v>
      </c>
      <c r="Q25" s="158">
        <f>'国環研90~15'!Q225*CO2換算ガス!Q109</f>
        <v>4.9038915671216827</v>
      </c>
      <c r="R25" s="158">
        <f>'国環研90~15'!R225*CO2換算ガス!R109</f>
        <v>4.8898723120012724</v>
      </c>
      <c r="S25" s="158">
        <f>'国環研90~15'!S225*CO2換算ガス!S109</f>
        <v>5.0917712627231388</v>
      </c>
      <c r="T25" s="158">
        <f>'国環研90~15'!T225*CO2換算ガス!T109</f>
        <v>5.3427635585680502</v>
      </c>
      <c r="U25" s="158">
        <f>'国環研90~15'!U225*CO2換算ガス!U109</f>
        <v>5.6835985604794521</v>
      </c>
      <c r="V25" s="158">
        <f>'国環研90~15'!V225*CO2換算ガス!V109</f>
        <v>6.355706498164734</v>
      </c>
      <c r="W25" s="158">
        <f>'国環研90~15'!W225*CO2換算ガス!W109</f>
        <v>6.5614873969384471</v>
      </c>
      <c r="X25" s="158">
        <f>'国環研90~15'!X225*CO2換算ガス!X109</f>
        <v>6.9456682232822624</v>
      </c>
      <c r="Y25" s="158">
        <f>'国環研90~15'!Y225*CO2換算ガス!Y109</f>
        <v>6.671508048176058</v>
      </c>
      <c r="Z25" s="158">
        <f>'国環研90~15'!Z225*CO2換算ガス!Z109</f>
        <v>6.6366053880459006</v>
      </c>
      <c r="AA25" s="158">
        <f>'国環研90~15'!AA225*CO2換算ガス!AA109</f>
        <v>6.904050789364085</v>
      </c>
      <c r="AB25" s="158">
        <f>'国環研90~15'!AB225*CO2換算ガス!AB109</f>
        <v>3.7193638980239556</v>
      </c>
      <c r="AC25" s="158">
        <f>'国環研90~15'!AC225*CO2換算ガス!AC109</f>
        <v>5.5279950505844839</v>
      </c>
      <c r="AD25" s="158">
        <f>'国環研90~15'!AD225*CO2換算ガス!AD109</f>
        <v>5.4896452670181413</v>
      </c>
      <c r="AE25" s="158">
        <f>'国環研90~15'!AE225*CO2換算ガス!AE109</f>
        <v>5.5366891886215139</v>
      </c>
      <c r="AF25" s="158">
        <f>'国環研90~15'!AF225*CO2換算ガス!AF109</f>
        <v>0</v>
      </c>
    </row>
    <row r="26" spans="2:39" s="41" customFormat="1" ht="9.9499999999999993" customHeight="1">
      <c r="B26" s="52"/>
      <c r="C26" s="68" t="s">
        <v>772</v>
      </c>
      <c r="D26" s="180"/>
      <c r="E26" s="180"/>
      <c r="F26" s="169"/>
      <c r="G26" s="158">
        <f>'国環研90~15'!G226*CO2換算ガス!G110</f>
        <v>4.8849794424777864</v>
      </c>
      <c r="H26" s="158">
        <f>'国環研90~15'!H226*CO2換算ガス!H110</f>
        <v>4.8536067573844779</v>
      </c>
      <c r="I26" s="158">
        <f>'国環研90~15'!I226*CO2換算ガス!I110</f>
        <v>5.1038259230592935</v>
      </c>
      <c r="J26" s="158">
        <f>'国環研90~15'!J226*CO2換算ガス!J110</f>
        <v>5.3052101451774307</v>
      </c>
      <c r="K26" s="158">
        <f>'国環研90~15'!K226*CO2換算ガス!K110</f>
        <v>5.1737533421636677</v>
      </c>
      <c r="L26" s="158">
        <f>'国環研90~15'!L226*CO2換算ガス!L110</f>
        <v>5.147887373842452</v>
      </c>
      <c r="M26" s="158">
        <f>'国環研90~15'!M226*CO2換算ガス!M110</f>
        <v>5.3870235141290292</v>
      </c>
      <c r="N26" s="158">
        <f>'国環研90~15'!N226*CO2換算ガス!N110</f>
        <v>5.4988814117700864</v>
      </c>
      <c r="O26" s="158">
        <f>'国環研90~15'!O226*CO2換算ガス!O110</f>
        <v>5.6913405393407768</v>
      </c>
      <c r="P26" s="158">
        <f>'国環研90~15'!P226*CO2換算ガス!P110</f>
        <v>5.8390345361181835</v>
      </c>
      <c r="Q26" s="158">
        <f>'国環研90~15'!Q226*CO2換算ガス!Q110</f>
        <v>5.9303983494246157</v>
      </c>
      <c r="R26" s="158">
        <f>'国環研90~15'!R226*CO2換算ガス!R110</f>
        <v>5.7078177223075448</v>
      </c>
      <c r="S26" s="158">
        <f>'国環研90~15'!S226*CO2換算ガス!S110</f>
        <v>5.2996213937340571</v>
      </c>
      <c r="T26" s="158">
        <f>'国環研90~15'!T226*CO2換算ガス!T110</f>
        <v>5.4959969522545986</v>
      </c>
      <c r="U26" s="158">
        <f>'国環研90~15'!U226*CO2換算ガス!U110</f>
        <v>5.0985140716639563</v>
      </c>
      <c r="V26" s="158">
        <f>'国環研90~15'!V226*CO2換算ガス!V110</f>
        <v>4.7046511034472376</v>
      </c>
      <c r="W26" s="158">
        <f>'国環研90~15'!W226*CO2換算ガス!W110</f>
        <v>4.4101503188517697</v>
      </c>
      <c r="X26" s="158">
        <f>'国環研90~15'!X226*CO2換算ガス!X110</f>
        <v>4.2080379779925119</v>
      </c>
      <c r="Y26" s="158">
        <f>'国環研90~15'!Y226*CO2換算ガス!Y110</f>
        <v>3.6808263575871178</v>
      </c>
      <c r="Z26" s="158">
        <f>'国環研90~15'!Z226*CO2換算ガス!Z110</f>
        <v>3.4862995398816379</v>
      </c>
      <c r="AA26" s="158">
        <f>'国環研90~15'!AA226*CO2換算ガス!AA110</f>
        <v>3.3616938928107225</v>
      </c>
      <c r="AB26" s="158">
        <f>'国環研90~15'!AB226*CO2換算ガス!AB110</f>
        <v>3.0102665205902706</v>
      </c>
      <c r="AC26" s="158">
        <f>'国環研90~15'!AC226*CO2換算ガス!AC110</f>
        <v>3.4690246808579279</v>
      </c>
      <c r="AD26" s="158">
        <f>'国環研90~15'!AD226*CO2換算ガス!AD110</f>
        <v>3.4348965245798553</v>
      </c>
      <c r="AE26" s="158">
        <f>'国環研90~15'!AE226*CO2換算ガス!AE110</f>
        <v>3.2850715712965814</v>
      </c>
      <c r="AF26" s="158">
        <f>'国環研90~15'!AF226*CO2換算ガス!AF110</f>
        <v>0</v>
      </c>
    </row>
    <row r="27" spans="2:39" s="41" customFormat="1" ht="9.9499999999999993" customHeight="1">
      <c r="B27" s="52"/>
      <c r="C27" s="68" t="s">
        <v>773</v>
      </c>
      <c r="D27" s="780"/>
      <c r="E27" s="780"/>
      <c r="F27" s="170"/>
      <c r="G27" s="159">
        <f>'国環研90~15'!G227*CO2換算ガス!G111</f>
        <v>4.8756003120923888</v>
      </c>
      <c r="H27" s="159">
        <f>'国環研90~15'!H227*CO2換算ガス!H111</f>
        <v>4.8999603072459053</v>
      </c>
      <c r="I27" s="159">
        <f>'国環研90~15'!I227*CO2換算ガス!I111</f>
        <v>5.4208390838949807</v>
      </c>
      <c r="J27" s="159">
        <f>'国環研90~15'!J227*CO2換算ガス!J111</f>
        <v>6.529801355641089</v>
      </c>
      <c r="K27" s="159">
        <f>'国環研90~15'!K227*CO2換算ガス!K111</f>
        <v>6.0890292115720088</v>
      </c>
      <c r="L27" s="159">
        <f>'国環研90~15'!L227*CO2換算ガス!L111</f>
        <v>6.6033275396220708</v>
      </c>
      <c r="M27" s="159">
        <f>'国環研90~15'!M227*CO2換算ガス!M111</f>
        <v>5.5756940028914244</v>
      </c>
      <c r="N27" s="159">
        <f>'国環研90~15'!N227*CO2換算ガス!N111</f>
        <v>6.8715480221844443</v>
      </c>
      <c r="O27" s="159">
        <f>'国環研90~15'!O227*CO2換算ガス!O111</f>
        <v>5.9549465552240246</v>
      </c>
      <c r="P27" s="159">
        <f>'国環研90~15'!P227*CO2換算ガス!P111</f>
        <v>6.5913694815714914</v>
      </c>
      <c r="Q27" s="159">
        <f>'国環研90~15'!Q227*CO2換算ガス!Q111</f>
        <v>6.5291495980202239</v>
      </c>
      <c r="R27" s="159">
        <f>'国環研90~15'!R227*CO2換算ガス!R111</f>
        <v>6.6756780480785292</v>
      </c>
      <c r="S27" s="159">
        <f>'国環研90~15'!S227*CO2換算ガス!S111</f>
        <v>6.3627669357399625</v>
      </c>
      <c r="T27" s="159">
        <f>'国環研90~15'!T227*CO2換算ガス!T111</f>
        <v>6.335001236168285</v>
      </c>
      <c r="U27" s="159">
        <f>'国環研90~15'!U227*CO2換算ガス!U111</f>
        <v>7.6553524264649324</v>
      </c>
      <c r="V27" s="159">
        <f>'国環研90~15'!V227*CO2換算ガス!V111</f>
        <v>9.6839833368102806</v>
      </c>
      <c r="W27" s="159">
        <f>'国環研90~15'!W227*CO2換算ガス!W111</f>
        <v>9.466074208018167</v>
      </c>
      <c r="X27" s="159">
        <f>'国環研90~15'!X227*CO2換算ガス!X111</f>
        <v>9.317413794173941</v>
      </c>
      <c r="Y27" s="159">
        <f>'国環研90~15'!Y227*CO2換算ガス!Y111</f>
        <v>8.6368958547583272</v>
      </c>
      <c r="Z27" s="159">
        <f>'国環研90~15'!Z227*CO2換算ガス!Z111</f>
        <v>8.681316170710538</v>
      </c>
      <c r="AA27" s="159">
        <f>'国環研90~15'!AA227*CO2換算ガス!AA111</f>
        <v>18.378128936209542</v>
      </c>
      <c r="AB27" s="159">
        <f>'国環研90~15'!AB227*CO2換算ガス!AB111</f>
        <v>14.771306668288446</v>
      </c>
      <c r="AC27" s="159">
        <f>'国環研90~15'!AC227*CO2換算ガス!AC111</f>
        <v>14.064441808945977</v>
      </c>
      <c r="AD27" s="159">
        <f>'国環研90~15'!AD227*CO2換算ガス!AD111</f>
        <v>14.064684087324633</v>
      </c>
      <c r="AE27" s="159">
        <f>'国環研90~15'!AE227*CO2換算ガス!AE111</f>
        <v>13.483900019940421</v>
      </c>
      <c r="AF27" s="159">
        <f>'国環研90~15'!AF227*CO2換算ガス!AF111</f>
        <v>0</v>
      </c>
    </row>
    <row r="28" spans="2:39" s="41" customFormat="1" ht="9.9499999999999993" customHeight="1" thickBot="1">
      <c r="B28" s="127"/>
      <c r="C28" s="69" t="s">
        <v>774</v>
      </c>
      <c r="D28" s="389"/>
      <c r="E28" s="389"/>
      <c r="F28" s="171"/>
      <c r="G28" s="160" t="s">
        <v>716</v>
      </c>
      <c r="H28" s="160" t="s">
        <v>716</v>
      </c>
      <c r="I28" s="160" t="s">
        <v>716</v>
      </c>
      <c r="J28" s="160" t="s">
        <v>716</v>
      </c>
      <c r="K28" s="160" t="s">
        <v>716</v>
      </c>
      <c r="L28" s="160" t="s">
        <v>716</v>
      </c>
      <c r="M28" s="160" t="s">
        <v>716</v>
      </c>
      <c r="N28" s="160" t="s">
        <v>716</v>
      </c>
      <c r="O28" s="160" t="s">
        <v>716</v>
      </c>
      <c r="P28" s="160" t="s">
        <v>716</v>
      </c>
      <c r="Q28" s="160" t="s">
        <v>716</v>
      </c>
      <c r="R28" s="160" t="s">
        <v>716</v>
      </c>
      <c r="S28" s="160" t="s">
        <v>716</v>
      </c>
      <c r="T28" s="160" t="s">
        <v>716</v>
      </c>
      <c r="U28" s="160" t="s">
        <v>716</v>
      </c>
      <c r="V28" s="160" t="s">
        <v>716</v>
      </c>
      <c r="W28" s="160" t="s">
        <v>716</v>
      </c>
      <c r="X28" s="160" t="s">
        <v>716</v>
      </c>
      <c r="Y28" s="160" t="s">
        <v>716</v>
      </c>
      <c r="Z28" s="160" t="s">
        <v>716</v>
      </c>
      <c r="AA28" s="160" t="s">
        <v>716</v>
      </c>
      <c r="AB28" s="160" t="s">
        <v>716</v>
      </c>
      <c r="AC28" s="160" t="s">
        <v>716</v>
      </c>
      <c r="AD28" s="160" t="s">
        <v>716</v>
      </c>
      <c r="AE28" s="160" t="s">
        <v>716</v>
      </c>
      <c r="AF28" s="160" t="s">
        <v>716</v>
      </c>
    </row>
    <row r="29" spans="2:39" s="41" customFormat="1" ht="9.9499999999999993" customHeight="1">
      <c r="B29" s="140" t="s">
        <v>775</v>
      </c>
      <c r="C29" s="178"/>
      <c r="D29" s="178"/>
      <c r="E29" s="178"/>
      <c r="F29" s="167"/>
      <c r="G29" s="156">
        <f>SUM(G30:G31)</f>
        <v>6.2557722527761124</v>
      </c>
      <c r="H29" s="156">
        <f t="shared" ref="H29:AD29" si="15">SUM(H30:H31)</f>
        <v>5.0263554392801506</v>
      </c>
      <c r="I29" s="156">
        <f t="shared" si="15"/>
        <v>5.1600303341443698</v>
      </c>
      <c r="J29" s="156">
        <f t="shared" si="15"/>
        <v>4.8256714500726607</v>
      </c>
      <c r="K29" s="156">
        <f t="shared" si="15"/>
        <v>5.2190431727860283</v>
      </c>
      <c r="L29" s="156">
        <f t="shared" si="15"/>
        <v>4.9653515056988127</v>
      </c>
      <c r="M29" s="156">
        <f t="shared" si="15"/>
        <v>5.0759070333382965</v>
      </c>
      <c r="N29" s="156">
        <f t="shared" si="15"/>
        <v>5.1756608466350258</v>
      </c>
      <c r="O29" s="156">
        <f t="shared" si="15"/>
        <v>4.7374055848914702</v>
      </c>
      <c r="P29" s="156">
        <f t="shared" si="15"/>
        <v>4.3314512214626326</v>
      </c>
      <c r="Q29" s="156">
        <f t="shared" si="15"/>
        <v>4.7617743481066279</v>
      </c>
      <c r="R29" s="156">
        <f t="shared" si="15"/>
        <v>5.5543538473370102</v>
      </c>
      <c r="S29" s="156">
        <f t="shared" si="15"/>
        <v>4.6730534744892331</v>
      </c>
      <c r="T29" s="156">
        <f t="shared" si="15"/>
        <v>4.8806811065192548</v>
      </c>
      <c r="U29" s="156">
        <f t="shared" si="15"/>
        <v>4.9904706704843544</v>
      </c>
      <c r="V29" s="156">
        <f t="shared" si="15"/>
        <v>4.8703718847677484</v>
      </c>
      <c r="W29" s="156">
        <f t="shared" si="15"/>
        <v>4.921374141993974</v>
      </c>
      <c r="X29" s="156">
        <f t="shared" si="15"/>
        <v>4.8512268572328656</v>
      </c>
      <c r="Y29" s="156">
        <f t="shared" si="15"/>
        <v>4.9091263439429458</v>
      </c>
      <c r="Z29" s="156">
        <f t="shared" si="15"/>
        <v>5.0156577723264704</v>
      </c>
      <c r="AA29" s="156">
        <f t="shared" si="15"/>
        <v>4.7505998145819408</v>
      </c>
      <c r="AB29" s="156">
        <f t="shared" si="15"/>
        <v>3.5680492198805758</v>
      </c>
      <c r="AC29" s="156">
        <f t="shared" si="15"/>
        <v>3.6026931952847923</v>
      </c>
      <c r="AD29" s="156">
        <f t="shared" si="15"/>
        <v>3.3572474783500326</v>
      </c>
      <c r="AE29" s="156">
        <f>SUM(AE30:AE31)</f>
        <v>3.1062119583086298</v>
      </c>
      <c r="AF29" s="156">
        <f>SUM(AF30:AF31)</f>
        <v>0</v>
      </c>
    </row>
    <row r="30" spans="2:39" s="41" customFormat="1" ht="9.9499999999999993" customHeight="1">
      <c r="B30" s="52"/>
      <c r="C30" s="67" t="s">
        <v>877</v>
      </c>
      <c r="D30" s="388"/>
      <c r="E30" s="388"/>
      <c r="F30" s="168"/>
      <c r="G30" s="157">
        <f>'国環研90~15'!G230*CO2換算ガス!G114</f>
        <v>3.5713080409673004</v>
      </c>
      <c r="H30" s="157">
        <f>'国環研90~15'!H230*CO2換算ガス!H114</f>
        <v>2.2149559520976365</v>
      </c>
      <c r="I30" s="157">
        <f>'国環研90~15'!I230*CO2換算ガス!I114</f>
        <v>2.3441798083677141</v>
      </c>
      <c r="J30" s="157">
        <f>'国環研90~15'!J230*CO2換算ガス!J114</f>
        <v>2.0200503134260663</v>
      </c>
      <c r="K30" s="157">
        <f>'国環研90~15'!K230*CO2換算ガス!K114</f>
        <v>2.3701288257464252</v>
      </c>
      <c r="L30" s="157">
        <f>'国環研90~15'!L230*CO2換算ガス!L114</f>
        <v>2.0385378689441782</v>
      </c>
      <c r="M30" s="157">
        <f>'国環研90~15'!M230*CO2換算ガス!M114</f>
        <v>2.0970839813146398</v>
      </c>
      <c r="N30" s="157">
        <f>'国環研90~15'!N230*CO2換算ガス!N114</f>
        <v>2.1597772975544252</v>
      </c>
      <c r="O30" s="157">
        <f>'国環研90~15'!O230*CO2換算ガス!O114</f>
        <v>1.7228013994895999</v>
      </c>
      <c r="P30" s="157">
        <f>'国環研90~15'!P230*CO2換算ガス!P114</f>
        <v>1.4805870584006482</v>
      </c>
      <c r="Q30" s="157">
        <f>'国環研90~15'!Q230*CO2換算ガス!Q114</f>
        <v>1.6203075179592101</v>
      </c>
      <c r="R30" s="157">
        <f>'国環研90~15'!R230*CO2換算ガス!R114</f>
        <v>2.4130549426285226</v>
      </c>
      <c r="S30" s="157">
        <f>'国環研90~15'!S230*CO2換算ガス!S114</f>
        <v>1.3481787548913611</v>
      </c>
      <c r="T30" s="157">
        <f>'国環研90~15'!T230*CO2換算ガス!T114</f>
        <v>1.625380128631835</v>
      </c>
      <c r="U30" s="157">
        <f>'国環研90~15'!U230*CO2換算ガス!U114</f>
        <v>1.4490191692202603</v>
      </c>
      <c r="V30" s="157">
        <f>'国環研90~15'!V230*CO2換算ガス!V114</f>
        <v>1.2967377673848346</v>
      </c>
      <c r="W30" s="157">
        <f>'国環研90~15'!W230*CO2換算ガス!W114</f>
        <v>1.4111727388326716</v>
      </c>
      <c r="X30" s="157">
        <f>'国環研90~15'!X230*CO2換算ガス!X114</f>
        <v>1.1269071818729675</v>
      </c>
      <c r="Y30" s="157">
        <f>'国環研90~15'!Y230*CO2換算ガス!Y114</f>
        <v>1.1249350507238676</v>
      </c>
      <c r="Z30" s="157">
        <f>'国環研90~15'!Z230*CO2換算ガス!Z114</f>
        <v>1.2426341717634322</v>
      </c>
      <c r="AA30" s="157">
        <f>'国環研90~15'!AA230*CO2換算ガス!AA114</f>
        <v>1.1437573564094397</v>
      </c>
      <c r="AB30" s="157">
        <f>'国環研90~15'!AB230*CO2換算ガス!AB114</f>
        <v>0.19746133181174622</v>
      </c>
      <c r="AC30" s="157">
        <f>'国環研90~15'!AC230*CO2換算ガス!AC114</f>
        <v>0</v>
      </c>
      <c r="AD30" s="157">
        <f>'国環研90~15'!AD230*CO2換算ガス!AD114</f>
        <v>0</v>
      </c>
      <c r="AE30" s="157">
        <f>'国環研90~15'!AE230*CO2換算ガス!AE114</f>
        <v>0</v>
      </c>
      <c r="AF30" s="157">
        <f>'国環研90~15'!AF230*CO2換算ガス!AF114</f>
        <v>0</v>
      </c>
    </row>
    <row r="31" spans="2:39" s="41" customFormat="1" ht="9.9499999999999993" customHeight="1" thickBot="1">
      <c r="B31" s="127"/>
      <c r="C31" s="69" t="s">
        <v>776</v>
      </c>
      <c r="D31" s="389"/>
      <c r="E31" s="389"/>
      <c r="F31" s="171"/>
      <c r="G31" s="160">
        <f>'国環研90~15'!G231*CO2換算ガス!G115</f>
        <v>2.684464211808812</v>
      </c>
      <c r="H31" s="160">
        <f>'国環研90~15'!H231*CO2換算ガス!H115</f>
        <v>2.8113994871825145</v>
      </c>
      <c r="I31" s="160">
        <f>'国環研90~15'!I231*CO2換算ガス!I115</f>
        <v>2.8158505257766557</v>
      </c>
      <c r="J31" s="160">
        <f>'国環研90~15'!J231*CO2換算ガス!J115</f>
        <v>2.8056211366465944</v>
      </c>
      <c r="K31" s="160">
        <f>'国環研90~15'!K231*CO2換算ガス!K115</f>
        <v>2.8489143470396026</v>
      </c>
      <c r="L31" s="160">
        <f>'国環研90~15'!L231*CO2換算ガス!L115</f>
        <v>2.926813636754634</v>
      </c>
      <c r="M31" s="160">
        <f>'国環研90~15'!M231*CO2換算ガス!M115</f>
        <v>2.9788230520236572</v>
      </c>
      <c r="N31" s="160">
        <f>'国環研90~15'!N231*CO2換算ガス!N115</f>
        <v>3.0158835490806006</v>
      </c>
      <c r="O31" s="160">
        <f>'国環研90~15'!O231*CO2換算ガス!O115</f>
        <v>3.0146041854018706</v>
      </c>
      <c r="P31" s="160">
        <f>'国環研90~15'!P231*CO2換算ガス!P115</f>
        <v>2.8508641630619849</v>
      </c>
      <c r="Q31" s="160">
        <f>'国環研90~15'!Q231*CO2換算ガス!Q115</f>
        <v>3.1414668301474178</v>
      </c>
      <c r="R31" s="160">
        <f>'国環研90~15'!R231*CO2換算ガス!R115</f>
        <v>3.1412989047084872</v>
      </c>
      <c r="S31" s="160">
        <f>'国環研90~15'!S231*CO2換算ガス!S115</f>
        <v>3.3248747195978718</v>
      </c>
      <c r="T31" s="160">
        <f>'国環研90~15'!T231*CO2換算ガス!T115</f>
        <v>3.2553009778874196</v>
      </c>
      <c r="U31" s="160">
        <f>'国環研90~15'!U231*CO2換算ガス!U115</f>
        <v>3.5414515012640941</v>
      </c>
      <c r="V31" s="160">
        <f>'国環研90~15'!V231*CO2換算ガス!V115</f>
        <v>3.5736341173829138</v>
      </c>
      <c r="W31" s="160">
        <f>'国環研90~15'!W231*CO2換算ガス!W115</f>
        <v>3.510201403161302</v>
      </c>
      <c r="X31" s="160">
        <f>'国環研90~15'!X231*CO2換算ガス!X115</f>
        <v>3.7243196753598982</v>
      </c>
      <c r="Y31" s="160">
        <f>'国環研90~15'!Y231*CO2換算ガス!Y115</f>
        <v>3.7841912932190778</v>
      </c>
      <c r="Z31" s="160">
        <f>'国環研90~15'!Z231*CO2換算ガス!Z115</f>
        <v>3.7730236005630378</v>
      </c>
      <c r="AA31" s="160">
        <f>'国環研90~15'!AA231*CO2換算ガス!AA115</f>
        <v>3.6068424581725012</v>
      </c>
      <c r="AB31" s="160">
        <f>'国環研90~15'!AB231*CO2換算ガス!AB115</f>
        <v>3.3705878880688296</v>
      </c>
      <c r="AC31" s="160">
        <f>'国環研90~15'!AC231*CO2換算ガス!AC115</f>
        <v>3.6026931952847923</v>
      </c>
      <c r="AD31" s="160">
        <f>'国環研90~15'!AD231*CO2換算ガス!AD115</f>
        <v>3.3572474783500326</v>
      </c>
      <c r="AE31" s="160">
        <f>'国環研90~15'!AE231*CO2換算ガス!AE115</f>
        <v>3.1062119583086298</v>
      </c>
      <c r="AF31" s="160">
        <f>'国環研90~15'!AF231*CO2換算ガス!AF115</f>
        <v>0</v>
      </c>
    </row>
    <row r="32" spans="2:39" s="41" customFormat="1" ht="9.9499999999999993" customHeight="1">
      <c r="B32" s="140" t="s">
        <v>878</v>
      </c>
      <c r="C32" s="178"/>
      <c r="D32" s="178"/>
      <c r="E32" s="178"/>
      <c r="F32" s="167"/>
      <c r="G32" s="156">
        <f>SUM(G33:G34)</f>
        <v>0.33790017322385174</v>
      </c>
      <c r="H32" s="156">
        <f t="shared" ref="H32:AD32" si="16">SUM(H33:H34)</f>
        <v>0.25768362684252655</v>
      </c>
      <c r="I32" s="156">
        <f t="shared" si="16"/>
        <v>0.29190213451703373</v>
      </c>
      <c r="J32" s="156">
        <f t="shared" si="16"/>
        <v>0.30884427303337347</v>
      </c>
      <c r="K32" s="156">
        <f t="shared" si="16"/>
        <v>0.32855137124735156</v>
      </c>
      <c r="L32" s="156">
        <f t="shared" si="16"/>
        <v>0.33701734535939259</v>
      </c>
      <c r="M32" s="156">
        <f t="shared" si="16"/>
        <v>0.31220228609382572</v>
      </c>
      <c r="N32" s="156">
        <f t="shared" si="16"/>
        <v>0.31306021825513985</v>
      </c>
      <c r="O32" s="156">
        <f t="shared" si="16"/>
        <v>0.31281588828834223</v>
      </c>
      <c r="P32" s="156">
        <f t="shared" si="16"/>
        <v>0.33750514059849457</v>
      </c>
      <c r="Q32" s="156">
        <f t="shared" si="16"/>
        <v>0.380056296508128</v>
      </c>
      <c r="R32" s="156">
        <f t="shared" si="16"/>
        <v>0.36778730200180387</v>
      </c>
      <c r="S32" s="156">
        <f t="shared" si="16"/>
        <v>0.36895973849060815</v>
      </c>
      <c r="T32" s="156">
        <f t="shared" si="16"/>
        <v>0.35631784176077574</v>
      </c>
      <c r="U32" s="156">
        <f t="shared" si="16"/>
        <v>0.35310724449771702</v>
      </c>
      <c r="V32" s="156">
        <f t="shared" si="16"/>
        <v>0.36022742293199783</v>
      </c>
      <c r="W32" s="156">
        <f t="shared" si="16"/>
        <v>0.37656393726578563</v>
      </c>
      <c r="X32" s="156">
        <f t="shared" si="16"/>
        <v>0.33965399396826013</v>
      </c>
      <c r="Y32" s="156">
        <f t="shared" si="16"/>
        <v>0.32136377358522655</v>
      </c>
      <c r="Z32" s="156">
        <f t="shared" si="16"/>
        <v>0.3202342109067508</v>
      </c>
      <c r="AA32" s="156">
        <f t="shared" si="16"/>
        <v>0.32531819308834264</v>
      </c>
      <c r="AB32" s="156">
        <f t="shared" si="16"/>
        <v>0.27481046544193877</v>
      </c>
      <c r="AC32" s="156">
        <f t="shared" si="16"/>
        <v>0.34505376433036816</v>
      </c>
      <c r="AD32" s="156">
        <f t="shared" si="16"/>
        <v>0.32564734975245851</v>
      </c>
      <c r="AE32" s="156">
        <f>SUM(AE33:AE34)</f>
        <v>0.30579553973067736</v>
      </c>
      <c r="AF32" s="156">
        <f>SUM(AF33:AF34)</f>
        <v>0</v>
      </c>
    </row>
    <row r="33" spans="2:32" s="41" customFormat="1" ht="9.9499999999999993" customHeight="1">
      <c r="B33" s="52"/>
      <c r="C33" s="67" t="s">
        <v>777</v>
      </c>
      <c r="D33" s="388"/>
      <c r="E33" s="388"/>
      <c r="F33" s="168"/>
      <c r="G33" s="157">
        <f>'国環研90~15'!G233*CO2換算ガス!G117</f>
        <v>7.5575888052599682E-2</v>
      </c>
      <c r="H33" s="157">
        <f>'国環研90~15'!H233*CO2換算ガス!H117</f>
        <v>5.3107046270140235E-2</v>
      </c>
      <c r="I33" s="157">
        <f>'国環研90~15'!I233*CO2換算ガス!I117</f>
        <v>6.615501344875567E-2</v>
      </c>
      <c r="J33" s="157">
        <f>'国環研90~15'!J233*CO2換算ガス!J117</f>
        <v>6.6085570214603942E-2</v>
      </c>
      <c r="K33" s="157">
        <f>'国環研90~15'!K233*CO2換算ガス!K117</f>
        <v>7.5744881105669681E-2</v>
      </c>
      <c r="L33" s="157">
        <f>'国環研90~15'!L233*CO2換算ガス!L117</f>
        <v>8.0871376173897544E-2</v>
      </c>
      <c r="M33" s="157">
        <f>'国環研90~15'!M233*CO2換算ガス!M117</f>
        <v>6.2506934507284076E-2</v>
      </c>
      <c r="N33" s="157">
        <f>'国環研90~15'!N233*CO2換算ガス!N117</f>
        <v>6.7033161906934063E-2</v>
      </c>
      <c r="O33" s="157">
        <f>'国環研90~15'!O233*CO2換算ガス!O117</f>
        <v>6.9991816056790626E-2</v>
      </c>
      <c r="P33" s="157">
        <f>'国環研90~15'!P233*CO2換算ガス!P117</f>
        <v>7.1377893443679952E-2</v>
      </c>
      <c r="Q33" s="157">
        <f>'国環研90~15'!Q233*CO2換算ガス!Q117</f>
        <v>9.9218052876326929E-2</v>
      </c>
      <c r="R33" s="157">
        <f>'国環研90~15'!R233*CO2換算ガス!R117</f>
        <v>0.11139669903888849</v>
      </c>
      <c r="S33" s="157">
        <f>'国環研90~15'!S233*CO2換算ガス!S117</f>
        <v>0.10927955181747413</v>
      </c>
      <c r="T33" s="157">
        <f>'国環研90~15'!T233*CO2換算ガス!T117</f>
        <v>0.10486415439816558</v>
      </c>
      <c r="U33" s="157">
        <f>'国環研90~15'!U233*CO2換算ガス!U117</f>
        <v>0.10954584216397022</v>
      </c>
      <c r="V33" s="157">
        <f>'国環研90~15'!V233*CO2換算ガス!V117</f>
        <v>0.10587635782931427</v>
      </c>
      <c r="W33" s="157">
        <f>'国環研90~15'!W233*CO2換算ガス!W117</f>
        <v>0.10780687608444196</v>
      </c>
      <c r="X33" s="157">
        <f>'国環研90~15'!X233*CO2換算ガス!X117</f>
        <v>9.1593408032688894E-2</v>
      </c>
      <c r="Y33" s="157">
        <f>'国環研90~15'!Y233*CO2換算ガス!Y117</f>
        <v>0.1137662431564166</v>
      </c>
      <c r="Z33" s="157">
        <f>'国環研90~15'!Z233*CO2換算ガス!Z117</f>
        <v>0.12826494286950849</v>
      </c>
      <c r="AA33" s="157">
        <f>'国環研90~15'!AA233*CO2換算ガス!AA117</f>
        <v>0.11159856284164739</v>
      </c>
      <c r="AB33" s="157">
        <f>'国環研90~15'!AB233*CO2換算ガス!AB117</f>
        <v>9.0372961528535911E-2</v>
      </c>
      <c r="AC33" s="157">
        <f>'国環研90~15'!AC233*CO2換算ガス!AC117</f>
        <v>0.12332546796273298</v>
      </c>
      <c r="AD33" s="157">
        <f>'国環研90~15'!AD233*CO2換算ガス!AD117</f>
        <v>9.0113552981758258E-2</v>
      </c>
      <c r="AE33" s="157">
        <f>'国環研90~15'!AE233*CO2換算ガス!AE117</f>
        <v>8.0234860988103437E-2</v>
      </c>
      <c r="AF33" s="157">
        <f>'国環研90~15'!AF233*CO2換算ガス!AF117</f>
        <v>0</v>
      </c>
    </row>
    <row r="34" spans="2:32" s="41" customFormat="1" ht="9.9499999999999993" customHeight="1" thickBot="1">
      <c r="B34" s="127"/>
      <c r="C34" s="69" t="s">
        <v>778</v>
      </c>
      <c r="D34" s="389"/>
      <c r="E34" s="389"/>
      <c r="F34" s="171"/>
      <c r="G34" s="160">
        <f>'国環研90~15'!G234*CO2換算ガス!G118</f>
        <v>0.26232428517125206</v>
      </c>
      <c r="H34" s="160">
        <f>'国環研90~15'!H234*CO2換算ガス!H118</f>
        <v>0.20457658057238634</v>
      </c>
      <c r="I34" s="160">
        <f>'国環研90~15'!I234*CO2換算ガス!I118</f>
        <v>0.22574712106827807</v>
      </c>
      <c r="J34" s="160">
        <f>'国環研90~15'!J234*CO2換算ガス!J118</f>
        <v>0.24275870281876955</v>
      </c>
      <c r="K34" s="160">
        <f>'国環研90~15'!K234*CO2換算ガス!K118</f>
        <v>0.25280649014168188</v>
      </c>
      <c r="L34" s="160">
        <f>'国環研90~15'!L234*CO2換算ガス!L118</f>
        <v>0.25614596918549504</v>
      </c>
      <c r="M34" s="160">
        <f>'国環研90~15'!M234*CO2換算ガス!M118</f>
        <v>0.24969535158654166</v>
      </c>
      <c r="N34" s="160">
        <f>'国環研90~15'!N234*CO2換算ガス!N118</f>
        <v>0.24602705634820582</v>
      </c>
      <c r="O34" s="160">
        <f>'国環研90~15'!O234*CO2換算ガス!O118</f>
        <v>0.24282407223155159</v>
      </c>
      <c r="P34" s="160">
        <f>'国環研90~15'!P234*CO2換算ガス!P118</f>
        <v>0.26612724715481462</v>
      </c>
      <c r="Q34" s="160">
        <f>'国環研90~15'!Q234*CO2換算ガス!Q118</f>
        <v>0.28083824363180104</v>
      </c>
      <c r="R34" s="160">
        <f>'国環研90~15'!R234*CO2換算ガス!R118</f>
        <v>0.25639060296291538</v>
      </c>
      <c r="S34" s="160">
        <f>'国環研90~15'!S234*CO2換算ガス!S118</f>
        <v>0.25968018667313403</v>
      </c>
      <c r="T34" s="160">
        <f>'国環研90~15'!T234*CO2換算ガス!T118</f>
        <v>0.25145368736261015</v>
      </c>
      <c r="U34" s="160">
        <f>'国環研90~15'!U234*CO2換算ガス!U118</f>
        <v>0.24356140233374679</v>
      </c>
      <c r="V34" s="160">
        <f>'国環研90~15'!V234*CO2換算ガス!V118</f>
        <v>0.25435106510268357</v>
      </c>
      <c r="W34" s="160">
        <f>'国環研90~15'!W234*CO2換算ガス!W118</f>
        <v>0.26875706118134368</v>
      </c>
      <c r="X34" s="160">
        <f>'国環研90~15'!X234*CO2換算ガス!X118</f>
        <v>0.24806058593557126</v>
      </c>
      <c r="Y34" s="160">
        <f>'国環研90~15'!Y234*CO2換算ガス!Y118</f>
        <v>0.20759753042880993</v>
      </c>
      <c r="Z34" s="160">
        <f>'国環研90~15'!Z234*CO2換算ガス!Z118</f>
        <v>0.19196926803724232</v>
      </c>
      <c r="AA34" s="160">
        <f>'国環研90~15'!AA234*CO2換算ガス!AA118</f>
        <v>0.21371963024669527</v>
      </c>
      <c r="AB34" s="160">
        <f>'国環研90~15'!AB234*CO2換算ガス!AB118</f>
        <v>0.18443750391340288</v>
      </c>
      <c r="AC34" s="160">
        <f>'国環研90~15'!AC234*CO2換算ガス!AC118</f>
        <v>0.22172829636763519</v>
      </c>
      <c r="AD34" s="160">
        <f>'国環研90~15'!AD234*CO2換算ガス!AD118</f>
        <v>0.23553379677070024</v>
      </c>
      <c r="AE34" s="160">
        <f>'国環研90~15'!AE234*CO2換算ガス!AE118</f>
        <v>0.22556067874257391</v>
      </c>
      <c r="AF34" s="160">
        <f>'国環研90~15'!AF234*CO2換算ガス!AF118</f>
        <v>0</v>
      </c>
    </row>
    <row r="35" spans="2:32" s="41" customFormat="1" ht="9.9499999999999993" customHeight="1">
      <c r="B35" s="140" t="s">
        <v>779</v>
      </c>
      <c r="C35" s="178"/>
      <c r="D35" s="178"/>
      <c r="E35" s="178"/>
      <c r="F35" s="167"/>
      <c r="G35" s="156">
        <f>SUM(G36:G39)</f>
        <v>936.76139607553341</v>
      </c>
      <c r="H35" s="156">
        <f t="shared" ref="H35:AD35" si="17">SUM(H36:H39)</f>
        <v>916.83795174508373</v>
      </c>
      <c r="I35" s="156">
        <f t="shared" si="17"/>
        <v>971.04287056281748</v>
      </c>
      <c r="J35" s="156">
        <f t="shared" si="17"/>
        <v>833.03894384640034</v>
      </c>
      <c r="K35" s="156">
        <f t="shared" si="17"/>
        <v>1002.7498869317235</v>
      </c>
      <c r="L35" s="156">
        <f t="shared" si="17"/>
        <v>963.18898813771023</v>
      </c>
      <c r="M35" s="156">
        <f t="shared" si="17"/>
        <v>941.48365665360814</v>
      </c>
      <c r="N35" s="156">
        <f t="shared" si="17"/>
        <v>925.09316474224033</v>
      </c>
      <c r="O35" s="156">
        <f t="shared" si="17"/>
        <v>871.16142642595946</v>
      </c>
      <c r="P35" s="156">
        <f t="shared" si="17"/>
        <v>885.24944429959203</v>
      </c>
      <c r="Q35" s="156">
        <f t="shared" si="17"/>
        <v>906.69609380107204</v>
      </c>
      <c r="R35" s="156">
        <f t="shared" si="17"/>
        <v>894.46539142391157</v>
      </c>
      <c r="S35" s="156">
        <f t="shared" si="17"/>
        <v>902.70967989586006</v>
      </c>
      <c r="T35" s="156">
        <f t="shared" si="17"/>
        <v>847.89120027088404</v>
      </c>
      <c r="U35" s="156">
        <f t="shared" si="17"/>
        <v>905.83904965029296</v>
      </c>
      <c r="V35" s="156">
        <f t="shared" si="17"/>
        <v>905.06875174150878</v>
      </c>
      <c r="W35" s="156">
        <f t="shared" si="17"/>
        <v>893.47420184323539</v>
      </c>
      <c r="X35" s="156">
        <f t="shared" si="17"/>
        <v>922.28351025239067</v>
      </c>
      <c r="Y35" s="156">
        <f t="shared" si="17"/>
        <v>927.82471074811372</v>
      </c>
      <c r="Z35" s="156">
        <f t="shared" si="17"/>
        <v>911.45267956206635</v>
      </c>
      <c r="AA35" s="156">
        <f t="shared" si="17"/>
        <v>953.26768774419952</v>
      </c>
      <c r="AB35" s="156">
        <f t="shared" si="17"/>
        <v>884.61720025540171</v>
      </c>
      <c r="AC35" s="156">
        <f t="shared" si="17"/>
        <v>876.44872714889868</v>
      </c>
      <c r="AD35" s="156">
        <f t="shared" si="17"/>
        <v>886.9596350212862</v>
      </c>
      <c r="AE35" s="156">
        <f>SUM(AE36:AE39)</f>
        <v>875.27207281055507</v>
      </c>
      <c r="AF35" s="156">
        <f>SUM(AF36:AF39)</f>
        <v>0</v>
      </c>
    </row>
    <row r="36" spans="2:32" s="41" customFormat="1" ht="9.9499999999999993" customHeight="1">
      <c r="B36" s="52"/>
      <c r="C36" s="67" t="s">
        <v>780</v>
      </c>
      <c r="D36" s="388"/>
      <c r="E36" s="388"/>
      <c r="F36" s="168"/>
      <c r="G36" s="157">
        <f>'国環研90~15'!G236*CO2換算ガス!G120</f>
        <v>292.85029112041798</v>
      </c>
      <c r="H36" s="157">
        <f>'国環研90~15'!H236*CO2換算ガス!H120</f>
        <v>301.41247974901103</v>
      </c>
      <c r="I36" s="157">
        <f>'国環研90~15'!I236*CO2換算ガス!I120</f>
        <v>301.13467618978524</v>
      </c>
      <c r="J36" s="157">
        <f>'国環研90~15'!J236*CO2換算ガス!J120</f>
        <v>295.25189099812087</v>
      </c>
      <c r="K36" s="157">
        <f>'国環研90~15'!K236*CO2換算ガス!K120</f>
        <v>287.41479604755807</v>
      </c>
      <c r="L36" s="157">
        <f>'国環研90~15'!L236*CO2換算ガス!L120</f>
        <v>283.24760695886141</v>
      </c>
      <c r="M36" s="157">
        <f>'国環研90~15'!M236*CO2換算ガス!M120</f>
        <v>281.6368924157938</v>
      </c>
      <c r="N36" s="157">
        <f>'国環研90~15'!N236*CO2換算ガス!N120</f>
        <v>273.75128899063571</v>
      </c>
      <c r="O36" s="157">
        <f>'国環研90~15'!O236*CO2換算ガス!O120</f>
        <v>269.19272298744733</v>
      </c>
      <c r="P36" s="157">
        <f>'国環研90~15'!P236*CO2換算ガス!P120</f>
        <v>267.70762783062889</v>
      </c>
      <c r="Q36" s="157">
        <f>'国環研90~15'!Q236*CO2換算ガス!Q120</f>
        <v>264.92117107981329</v>
      </c>
      <c r="R36" s="157">
        <f>'国環研90~15'!R236*CO2換算ガス!R120</f>
        <v>262.97401172971138</v>
      </c>
      <c r="S36" s="157">
        <f>'国環研90~15'!S236*CO2換算ガス!S120</f>
        <v>260.99414871896198</v>
      </c>
      <c r="T36" s="157">
        <f>'国環研90~15'!T236*CO2換算ガス!T120</f>
        <v>249.83143264426025</v>
      </c>
      <c r="U36" s="157">
        <f>'国環研90~15'!U236*CO2換算ガス!U120</f>
        <v>242.81682575452007</v>
      </c>
      <c r="V36" s="157">
        <f>'国環研90~15'!V236*CO2換算ガス!V120</f>
        <v>238.34589899683778</v>
      </c>
      <c r="W36" s="157">
        <f>'国環研90~15'!W236*CO2換算ガス!W120</f>
        <v>236.77633890252909</v>
      </c>
      <c r="X36" s="157">
        <f>'国環研90~15'!X236*CO2換算ガス!X120</f>
        <v>237.71572844054276</v>
      </c>
      <c r="Y36" s="157">
        <f>'国環研90~15'!Y236*CO2換算ガス!Y120</f>
        <v>231.15306968725432</v>
      </c>
      <c r="Z36" s="157">
        <f>'国環研90~15'!Z236*CO2換算ガス!Z120</f>
        <v>227.63147763636297</v>
      </c>
      <c r="AA36" s="157">
        <f>'国環研90~15'!AA236*CO2換算ガス!AA120</f>
        <v>218.51076348502781</v>
      </c>
      <c r="AB36" s="157">
        <f>'国環研90~15'!AB236*CO2換算ガス!AB120</f>
        <v>211.83431538519196</v>
      </c>
      <c r="AC36" s="157">
        <f>'国環研90~15'!AC236*CO2換算ガス!AC120</f>
        <v>207.9501754299539</v>
      </c>
      <c r="AD36" s="157">
        <f>'国環研90~15'!AD236*CO2換算ガス!AD120</f>
        <v>198.25669986666932</v>
      </c>
      <c r="AE36" s="157">
        <f>'国環研90~15'!AE236*CO2換算ガス!AE120</f>
        <v>193.42840922960605</v>
      </c>
      <c r="AF36" s="157">
        <f>'国環研90~15'!AF236*CO2換算ガス!AF120</f>
        <v>0</v>
      </c>
    </row>
    <row r="37" spans="2:32" s="41" customFormat="1" ht="9.9499999999999993" customHeight="1">
      <c r="B37" s="52"/>
      <c r="C37" s="68" t="s">
        <v>781</v>
      </c>
      <c r="D37" s="180"/>
      <c r="E37" s="180"/>
      <c r="F37" s="169"/>
      <c r="G37" s="158">
        <f>'国環研90~15'!G237*CO2換算ガス!G121</f>
        <v>104.8477105630715</v>
      </c>
      <c r="H37" s="158">
        <f>'国環研90~15'!H237*CO2換算ガス!H121</f>
        <v>106.14995986816092</v>
      </c>
      <c r="I37" s="158">
        <f>'国環研90~15'!I237*CO2換算ガス!I121</f>
        <v>104.19493038221826</v>
      </c>
      <c r="J37" s="158">
        <f>'国環研90~15'!J237*CO2換算ガス!J121</f>
        <v>100.94328317396797</v>
      </c>
      <c r="K37" s="158">
        <f>'国環研90~15'!K237*CO2換算ガス!K121</f>
        <v>96.94110924283062</v>
      </c>
      <c r="L37" s="158">
        <f>'国環研90~15'!L237*CO2換算ガス!L121</f>
        <v>95.67764381591472</v>
      </c>
      <c r="M37" s="158">
        <f>'国環研90~15'!M237*CO2換算ガス!M121</f>
        <v>94.414703783737565</v>
      </c>
      <c r="N37" s="158">
        <f>'国環研90~15'!N237*CO2換算ガス!N121</f>
        <v>90.652244253269927</v>
      </c>
      <c r="O37" s="158">
        <f>'国環研90~15'!O237*CO2換算ガス!O121</f>
        <v>88.316394407474263</v>
      </c>
      <c r="P37" s="158">
        <f>'国環研90~15'!P237*CO2換算ガス!P121</f>
        <v>86.792900523590902</v>
      </c>
      <c r="Q37" s="158">
        <f>'国環研90~15'!Q237*CO2換算ガス!Q121</f>
        <v>84.687074206743887</v>
      </c>
      <c r="R37" s="158">
        <f>'国環研90~15'!R237*CO2換算ガス!R121</f>
        <v>83.768554285551332</v>
      </c>
      <c r="S37" s="158">
        <f>'国環研90~15'!S237*CO2換算ガス!S121</f>
        <v>83.21410494076467</v>
      </c>
      <c r="T37" s="158">
        <f>'国環研90~15'!T237*CO2換算ガス!T121</f>
        <v>79.978788814771249</v>
      </c>
      <c r="U37" s="158">
        <f>'国環研90~15'!U237*CO2換算ガス!U121</f>
        <v>77.83399832788561</v>
      </c>
      <c r="V37" s="158">
        <f>'国環研90~15'!V237*CO2換算ガス!V121</f>
        <v>75.856003071186421</v>
      </c>
      <c r="W37" s="158">
        <f>'国環研90~15'!W237*CO2換算ガス!W121</f>
        <v>73.348173027973871</v>
      </c>
      <c r="X37" s="158">
        <f>'国環研90~15'!X237*CO2換算ガス!X121</f>
        <v>72.495687149519725</v>
      </c>
      <c r="Y37" s="158">
        <f>'国環研90~15'!Y237*CO2換算ガス!Y121</f>
        <v>70.616113762705183</v>
      </c>
      <c r="Z37" s="158">
        <f>'国環研90~15'!Z237*CO2換算ガス!Z121</f>
        <v>70.014779283076351</v>
      </c>
      <c r="AA37" s="158">
        <f>'国環研90~15'!AA237*CO2換算ガス!AA121</f>
        <v>67.919180432247046</v>
      </c>
      <c r="AB37" s="158">
        <f>'国環研90~15'!AB237*CO2換算ガス!AB121</f>
        <v>66.128483925427275</v>
      </c>
      <c r="AC37" s="158">
        <f>'国環研90~15'!AC237*CO2換算ガス!AC121</f>
        <v>64.833386614863414</v>
      </c>
      <c r="AD37" s="158">
        <f>'国環研90~15'!AD237*CO2換算ガス!AD121</f>
        <v>62.071582877115318</v>
      </c>
      <c r="AE37" s="158">
        <f>'国環研90~15'!AE237*CO2換算ガス!AE121</f>
        <v>60.759212730349176</v>
      </c>
      <c r="AF37" s="158">
        <f>'国環研90~15'!AF237*CO2換算ガス!AF121</f>
        <v>0</v>
      </c>
    </row>
    <row r="38" spans="2:32" s="41" customFormat="1" ht="9.9499999999999993" customHeight="1">
      <c r="B38" s="52"/>
      <c r="C38" s="68" t="s">
        <v>782</v>
      </c>
      <c r="D38" s="180"/>
      <c r="E38" s="180"/>
      <c r="F38" s="169"/>
      <c r="G38" s="158">
        <f>'国環研90~15'!G238*CO2換算ガス!G122</f>
        <v>535.43410214449739</v>
      </c>
      <c r="H38" s="158">
        <f>'国環研90~15'!H238*CO2換算ガス!H122</f>
        <v>505.91188312739854</v>
      </c>
      <c r="I38" s="158">
        <f>'国環研90~15'!I238*CO2換算ガス!I122</f>
        <v>562.2281181342421</v>
      </c>
      <c r="J38" s="158">
        <f>'国環研90~15'!J238*CO2換算ガス!J122</f>
        <v>433.66702441834894</v>
      </c>
      <c r="K38" s="158">
        <f>'国環研90~15'!K238*CO2換算ガス!K122</f>
        <v>615.0526898066546</v>
      </c>
      <c r="L38" s="158">
        <f>'国環研90~15'!L238*CO2換算ガス!L122</f>
        <v>581.05581558773702</v>
      </c>
      <c r="M38" s="158">
        <f>'国環研90~15'!M238*CO2換算ガス!M122</f>
        <v>562.2940789976052</v>
      </c>
      <c r="N38" s="158">
        <f>'国環研90~15'!N238*CO2換算ガス!N122</f>
        <v>557.63084540728835</v>
      </c>
      <c r="O38" s="158">
        <f>'国環研90~15'!O238*CO2換算ガス!O122</f>
        <v>510.71944496315234</v>
      </c>
      <c r="P38" s="158">
        <f>'国環研90~15'!P238*CO2換算ガス!P122</f>
        <v>527.86157662384153</v>
      </c>
      <c r="Q38" s="158">
        <f>'国環研90~15'!Q238*CO2換算ガス!Q122</f>
        <v>554.27322200058427</v>
      </c>
      <c r="R38" s="158">
        <f>'国環研90~15'!R238*CO2換算ガス!R122</f>
        <v>544.92202169801931</v>
      </c>
      <c r="S38" s="158">
        <f>'国環研90~15'!S238*CO2換算ガス!S122</f>
        <v>555.78836972575812</v>
      </c>
      <c r="T38" s="158">
        <f>'国環研90~15'!T238*CO2換算ガス!T122</f>
        <v>515.4992433146158</v>
      </c>
      <c r="U38" s="158">
        <f>'国環研90~15'!U238*CO2換算ガス!U122</f>
        <v>582.70864164615273</v>
      </c>
      <c r="V38" s="158">
        <f>'国環研90~15'!V238*CO2換算ガス!V122</f>
        <v>588.34623933901332</v>
      </c>
      <c r="W38" s="158">
        <f>'国環研90~15'!W238*CO2換算ガス!W122</f>
        <v>580.90491538752894</v>
      </c>
      <c r="X38" s="158">
        <f>'国環研90~15'!X238*CO2換算ガス!X122</f>
        <v>609.68922259614658</v>
      </c>
      <c r="Y38" s="158">
        <f>'国環研90~15'!Y238*CO2換算ガス!Y122</f>
        <v>623.75438185261623</v>
      </c>
      <c r="Z38" s="158">
        <f>'国環研90~15'!Z238*CO2換算ガス!Z122</f>
        <v>611.56666873173947</v>
      </c>
      <c r="AA38" s="158">
        <f>'国環研90~15'!AA238*CO2換算ガス!AA122</f>
        <v>664.65420525370575</v>
      </c>
      <c r="AB38" s="158">
        <f>'国環研90~15'!AB238*CO2換算ガス!AB122</f>
        <v>604.64218520818076</v>
      </c>
      <c r="AC38" s="158">
        <f>'国環研90~15'!AC238*CO2換算ガス!AC122</f>
        <v>601.67351457188443</v>
      </c>
      <c r="AD38" s="158">
        <f>'国環研90~15'!AD238*CO2換算ガス!AD122</f>
        <v>624.56959711875777</v>
      </c>
      <c r="AE38" s="158">
        <f>'国環研90~15'!AE238*CO2換算ガス!AE122</f>
        <v>619.0807921783902</v>
      </c>
      <c r="AF38" s="158">
        <f>'国環研90~15'!AF238*CO2換算ガス!AF122</f>
        <v>0</v>
      </c>
    </row>
    <row r="39" spans="2:32" s="41" customFormat="1" ht="9.9499999999999993" customHeight="1" thickBot="1">
      <c r="B39" s="127"/>
      <c r="C39" s="69" t="s">
        <v>783</v>
      </c>
      <c r="D39" s="389"/>
      <c r="E39" s="389"/>
      <c r="F39" s="171"/>
      <c r="G39" s="160">
        <f>'国環研90~15'!G239*CO2換算ガス!G123</f>
        <v>3.6292922475465503</v>
      </c>
      <c r="H39" s="160">
        <f>'国環研90~15'!H239*CO2換算ガス!H123</f>
        <v>3.3636290005131886</v>
      </c>
      <c r="I39" s="160">
        <f>'国環研90~15'!I239*CO2換算ガス!I123</f>
        <v>3.4851458565719184</v>
      </c>
      <c r="J39" s="160">
        <f>'国環研90~15'!J239*CO2換算ガス!J123</f>
        <v>3.1767452559624454</v>
      </c>
      <c r="K39" s="160">
        <f>'国環研90~15'!K239*CO2換算ガス!K123</f>
        <v>3.3412918346801757</v>
      </c>
      <c r="L39" s="160">
        <f>'国環研90~15'!L239*CO2換算ガス!L123</f>
        <v>3.2079217751971081</v>
      </c>
      <c r="M39" s="160">
        <f>'国環研90~15'!M239*CO2換算ガス!M123</f>
        <v>3.1379814564716528</v>
      </c>
      <c r="N39" s="160">
        <f>'国環研90~15'!N239*CO2換算ガス!N123</f>
        <v>3.0587860910464282</v>
      </c>
      <c r="O39" s="160">
        <f>'国環研90~15'!O239*CO2換算ガス!O123</f>
        <v>2.9328640678854492</v>
      </c>
      <c r="P39" s="160">
        <f>'国環研90~15'!P239*CO2換算ガス!P123</f>
        <v>2.8873393215306842</v>
      </c>
      <c r="Q39" s="160">
        <f>'国環研90~15'!Q239*CO2換算ガス!Q123</f>
        <v>2.8146265139305564</v>
      </c>
      <c r="R39" s="160">
        <f>'国環研90~15'!R239*CO2換算ガス!R123</f>
        <v>2.8008037106296193</v>
      </c>
      <c r="S39" s="160">
        <f>'国環研90~15'!S239*CO2換算ガス!S123</f>
        <v>2.7130565103753344</v>
      </c>
      <c r="T39" s="160">
        <f>'国環研90~15'!T239*CO2換算ガス!T123</f>
        <v>2.5817354972367217</v>
      </c>
      <c r="U39" s="160">
        <f>'国環研90~15'!U239*CO2換算ガス!U123</f>
        <v>2.4795839217345561</v>
      </c>
      <c r="V39" s="160">
        <f>'国環研90~15'!V239*CO2換算ガス!V123</f>
        <v>2.5206103344712205</v>
      </c>
      <c r="W39" s="160">
        <f>'国環研90~15'!W239*CO2換算ガス!W123</f>
        <v>2.4447745252034152</v>
      </c>
      <c r="X39" s="160">
        <f>'国環研90~15'!X239*CO2換算ガス!X123</f>
        <v>2.3828720661816001</v>
      </c>
      <c r="Y39" s="160">
        <f>'国環研90~15'!Y239*CO2換算ガス!Y123</f>
        <v>2.3011454455380354</v>
      </c>
      <c r="Z39" s="160">
        <f>'国環研90~15'!Z239*CO2換算ガス!Z123</f>
        <v>2.2397539108875471</v>
      </c>
      <c r="AA39" s="160">
        <f>'国環研90~15'!AA239*CO2換算ガス!AA123</f>
        <v>2.1835385732188821</v>
      </c>
      <c r="AB39" s="160">
        <f>'国環研90~15'!AB239*CO2換算ガス!AB123</f>
        <v>2.0122157366017563</v>
      </c>
      <c r="AC39" s="160">
        <f>'国環研90~15'!AC239*CO2換算ガス!AC123</f>
        <v>1.9916505321970248</v>
      </c>
      <c r="AD39" s="160">
        <f>'国環研90~15'!AD239*CO2換算ガス!AD123</f>
        <v>2.0617551587438308</v>
      </c>
      <c r="AE39" s="160">
        <f>'国環研90~15'!AE239*CO2換算ガス!AE123</f>
        <v>2.0036586722096836</v>
      </c>
      <c r="AF39" s="160">
        <f>'国環研90~15'!AF239*CO2換算ガス!AF123</f>
        <v>0</v>
      </c>
    </row>
    <row r="40" spans="2:32" s="41" customFormat="1" ht="9.9499999999999993" customHeight="1">
      <c r="B40" s="139" t="s">
        <v>784</v>
      </c>
      <c r="C40" s="179"/>
      <c r="D40" s="179"/>
      <c r="E40" s="179"/>
      <c r="F40" s="172"/>
      <c r="G40" s="109">
        <f>SUM(G41:G45)</f>
        <v>146.54321843270091</v>
      </c>
      <c r="H40" s="109">
        <f t="shared" ref="H40:AD40" si="18">SUM(H41:H45)</f>
        <v>152.53199517302258</v>
      </c>
      <c r="I40" s="109">
        <f t="shared" si="18"/>
        <v>165.59274473279956</v>
      </c>
      <c r="J40" s="109">
        <f t="shared" si="18"/>
        <v>157.47124048295194</v>
      </c>
      <c r="K40" s="109">
        <f t="shared" si="18"/>
        <v>172.16007693791104</v>
      </c>
      <c r="L40" s="109">
        <f t="shared" si="18"/>
        <v>152.7627027890677</v>
      </c>
      <c r="M40" s="109">
        <f t="shared" si="18"/>
        <v>149.07359984353727</v>
      </c>
      <c r="N40" s="109">
        <f t="shared" si="18"/>
        <v>141.27645233121646</v>
      </c>
      <c r="O40" s="109">
        <f t="shared" si="18"/>
        <v>107.03100073221641</v>
      </c>
      <c r="P40" s="109">
        <f t="shared" si="18"/>
        <v>100.71917757184106</v>
      </c>
      <c r="Q40" s="109">
        <f t="shared" si="18"/>
        <v>113.53030178116714</v>
      </c>
      <c r="R40" s="109">
        <f t="shared" si="18"/>
        <v>96.924258366014286</v>
      </c>
      <c r="S40" s="109">
        <f t="shared" si="18"/>
        <v>100.03584986744477</v>
      </c>
      <c r="T40" s="109">
        <f t="shared" si="18"/>
        <v>160.53416877847147</v>
      </c>
      <c r="U40" s="109">
        <f t="shared" si="18"/>
        <v>108.3343167795976</v>
      </c>
      <c r="V40" s="109">
        <f t="shared" si="18"/>
        <v>90.312937945063695</v>
      </c>
      <c r="W40" s="109">
        <f t="shared" si="18"/>
        <v>85.124796553273896</v>
      </c>
      <c r="X40" s="109">
        <f t="shared" si="18"/>
        <v>82.522809305272432</v>
      </c>
      <c r="Y40" s="109">
        <f t="shared" si="18"/>
        <v>96.944204271030785</v>
      </c>
      <c r="Z40" s="109">
        <f t="shared" si="18"/>
        <v>94.149147704552789</v>
      </c>
      <c r="AA40" s="109">
        <f t="shared" si="18"/>
        <v>84.074325736685751</v>
      </c>
      <c r="AB40" s="109">
        <f t="shared" si="18"/>
        <v>71.117162605033897</v>
      </c>
      <c r="AC40" s="109">
        <f t="shared" si="18"/>
        <v>67.911992506279461</v>
      </c>
      <c r="AD40" s="109">
        <f t="shared" si="18"/>
        <v>58.622759149580659</v>
      </c>
      <c r="AE40" s="109">
        <f>SUM(AE41:AE45)</f>
        <v>66.670082732886414</v>
      </c>
      <c r="AF40" s="109">
        <f>SUM(AF41:AF45)</f>
        <v>0</v>
      </c>
    </row>
    <row r="41" spans="2:32" s="41" customFormat="1" ht="9.9499999999999993" customHeight="1">
      <c r="B41" s="52"/>
      <c r="C41" s="67" t="s">
        <v>785</v>
      </c>
      <c r="D41" s="388"/>
      <c r="E41" s="388"/>
      <c r="F41" s="168"/>
      <c r="G41" s="157">
        <f>'国環研90~15'!G241*CO2換算ガス!G125</f>
        <v>86.420273540239663</v>
      </c>
      <c r="H41" s="157">
        <f>'国環研90~15'!H241*CO2換算ガス!H125</f>
        <v>92.600683488865826</v>
      </c>
      <c r="I41" s="157">
        <f>'国環研90~15'!I241*CO2換算ガス!I125</f>
        <v>106.31365904081365</v>
      </c>
      <c r="J41" s="157">
        <f>'国環研90~15'!J241*CO2換算ガス!J125</f>
        <v>99.443097488100292</v>
      </c>
      <c r="K41" s="157">
        <f>'国環研90~15'!K241*CO2換算ガス!K125</f>
        <v>115.16226416304656</v>
      </c>
      <c r="L41" s="157">
        <f>'国環研90~15'!L241*CO2換算ガス!L125</f>
        <v>96.13194750368946</v>
      </c>
      <c r="M41" s="157">
        <f>'国環研90~15'!M241*CO2換算ガス!M125</f>
        <v>94.207725328240784</v>
      </c>
      <c r="N41" s="157">
        <f>'国環研90~15'!N241*CO2換算ガス!N125</f>
        <v>87.897710196023553</v>
      </c>
      <c r="O41" s="157">
        <f>'国環研90~15'!O241*CO2換算ガス!O125</f>
        <v>54.318626264857109</v>
      </c>
      <c r="P41" s="157">
        <f>'国環研90~15'!P241*CO2換算ガス!P125</f>
        <v>49.192735254815652</v>
      </c>
      <c r="Q41" s="157">
        <f>'国環研90~15'!Q241*CO2換算ガス!Q125</f>
        <v>63.09349832156434</v>
      </c>
      <c r="R41" s="157">
        <f>'国環研90~15'!R241*CO2換算ガス!R125</f>
        <v>50.937821277063591</v>
      </c>
      <c r="S41" s="157">
        <f>'国環研90~15'!S241*CO2換算ガス!S125</f>
        <v>56.427558094576561</v>
      </c>
      <c r="T41" s="157">
        <f>'国環研90~15'!T241*CO2換算ガス!T125</f>
        <v>112.53574772267281</v>
      </c>
      <c r="U41" s="157">
        <f>'国環研90~15'!U241*CO2換算ガス!U125</f>
        <v>61.235529338914048</v>
      </c>
      <c r="V41" s="157">
        <f>'国環研90~15'!V241*CO2換算ガス!V125</f>
        <v>44.589174032665653</v>
      </c>
      <c r="W41" s="157">
        <f>'国環研90~15'!W241*CO2換算ガス!W125</f>
        <v>40.53112552976723</v>
      </c>
      <c r="X41" s="157">
        <f>'国環研90~15'!X241*CO2換算ガス!X125</f>
        <v>39.023689963892863</v>
      </c>
      <c r="Y41" s="157">
        <f>'国環研90~15'!Y241*CO2換算ガス!Y125</f>
        <v>53.843386210100341</v>
      </c>
      <c r="Z41" s="157">
        <f>'国環研90~15'!Z241*CO2換算ガス!Z125</f>
        <v>52.613496071741011</v>
      </c>
      <c r="AA41" s="157">
        <f>'国環研90~15'!AA241*CO2換算ガス!AA125</f>
        <v>44.026062855058036</v>
      </c>
      <c r="AB41" s="157">
        <f>'国環研90~15'!AB241*CO2換算ガス!AB125</f>
        <v>31.439960778065373</v>
      </c>
      <c r="AC41" s="157">
        <f>'国環研90~15'!AC241*CO2換算ガス!AC125</f>
        <v>29.313970289198931</v>
      </c>
      <c r="AD41" s="157">
        <f>'国環研90~15'!AD241*CO2換算ガス!AD125</f>
        <v>20.53994881058334</v>
      </c>
      <c r="AE41" s="157">
        <f>'国環研90~15'!AE241*CO2換算ガス!AE125</f>
        <v>29.07199381417135</v>
      </c>
      <c r="AF41" s="157">
        <f>'国環研90~15'!AF241*CO2換算ガス!AF125</f>
        <v>0</v>
      </c>
    </row>
    <row r="42" spans="2:32" s="41" customFormat="1" ht="9.9499999999999993" customHeight="1">
      <c r="B42" s="52"/>
      <c r="C42" s="68" t="s">
        <v>786</v>
      </c>
      <c r="D42" s="180"/>
      <c r="E42" s="180"/>
      <c r="F42" s="169"/>
      <c r="G42" s="158">
        <f>'国環研90~15'!G242*CO2換算ガス!G126</f>
        <v>0</v>
      </c>
      <c r="H42" s="158">
        <f>'国環研90~15'!H242*CO2換算ガス!H126</f>
        <v>0</v>
      </c>
      <c r="I42" s="158">
        <f>'国環研90~15'!I242*CO2換算ガス!I126</f>
        <v>0</v>
      </c>
      <c r="J42" s="158">
        <f>'国環研90~15'!J242*CO2換算ガス!J126</f>
        <v>0</v>
      </c>
      <c r="K42" s="158">
        <f>'国環研90~15'!K242*CO2換算ガス!K126</f>
        <v>0</v>
      </c>
      <c r="L42" s="158">
        <f>'国環研90~15'!L242*CO2換算ガス!L126</f>
        <v>0</v>
      </c>
      <c r="M42" s="158">
        <f>'国環研90~15'!M242*CO2換算ガス!M126</f>
        <v>0</v>
      </c>
      <c r="N42" s="158">
        <f>'国環研90~15'!N242*CO2換算ガス!N126</f>
        <v>0</v>
      </c>
      <c r="O42" s="158">
        <f>'国環研90~15'!O242*CO2換算ガス!O126</f>
        <v>0</v>
      </c>
      <c r="P42" s="158">
        <f>'国環研90~15'!P242*CO2換算ガス!P126</f>
        <v>0</v>
      </c>
      <c r="Q42" s="158">
        <f>'国環研90~15'!Q242*CO2換算ガス!Q126</f>
        <v>0</v>
      </c>
      <c r="R42" s="158">
        <f>'国環研90~15'!R242*CO2換算ガス!R126</f>
        <v>0</v>
      </c>
      <c r="S42" s="158">
        <f>'国環研90~15'!S242*CO2換算ガス!S126</f>
        <v>0</v>
      </c>
      <c r="T42" s="158">
        <f>'国環研90~15'!T242*CO2換算ガス!T126</f>
        <v>0</v>
      </c>
      <c r="U42" s="158">
        <f>'国環研90~15'!U242*CO2換算ガス!U126</f>
        <v>0</v>
      </c>
      <c r="V42" s="158">
        <f>'国環研90~15'!V242*CO2換算ガス!V126</f>
        <v>0</v>
      </c>
      <c r="W42" s="158">
        <f>'国環研90~15'!W242*CO2換算ガス!W126</f>
        <v>0</v>
      </c>
      <c r="X42" s="158">
        <f>'国環研90~15'!X242*CO2換算ガス!X126</f>
        <v>0</v>
      </c>
      <c r="Y42" s="158">
        <f>'国環研90~15'!Y242*CO2換算ガス!Y126</f>
        <v>0</v>
      </c>
      <c r="Z42" s="158">
        <f>'国環研90~15'!Z242*CO2換算ガス!Z126</f>
        <v>0</v>
      </c>
      <c r="AA42" s="158">
        <f>'国環研90~15'!AA242*CO2換算ガス!AA126</f>
        <v>0</v>
      </c>
      <c r="AB42" s="158">
        <f>'国環研90~15'!AB242*CO2換算ガス!AB126</f>
        <v>0</v>
      </c>
      <c r="AC42" s="158">
        <f>'国環研90~15'!AC242*CO2換算ガス!AC126</f>
        <v>0</v>
      </c>
      <c r="AD42" s="158">
        <f>'国環研90~15'!AD242*CO2換算ガス!AD126</f>
        <v>0</v>
      </c>
      <c r="AE42" s="158">
        <f>'国環研90~15'!AE242*CO2換算ガス!AE126</f>
        <v>0</v>
      </c>
      <c r="AF42" s="158">
        <f>'国環研90~15'!AF242*CO2換算ガス!AF126</f>
        <v>0</v>
      </c>
    </row>
    <row r="43" spans="2:32" s="41" customFormat="1" ht="9.9499999999999993" customHeight="1">
      <c r="B43" s="52"/>
      <c r="C43" s="180" t="s">
        <v>787</v>
      </c>
      <c r="D43" s="180"/>
      <c r="E43" s="180"/>
      <c r="F43" s="169"/>
      <c r="G43" s="158">
        <f>'国環研90~15'!G243*CO2換算ガス!G127</f>
        <v>0.37468522513334107</v>
      </c>
      <c r="H43" s="158">
        <f>'国環研90~15'!H243*CO2換算ガス!H127</f>
        <v>0.35564679348817319</v>
      </c>
      <c r="I43" s="158">
        <f>'国環研90~15'!I243*CO2換算ガス!I127</f>
        <v>0.36218973422790052</v>
      </c>
      <c r="J43" s="158">
        <f>'国環研90~15'!J243*CO2換算ガス!J127</f>
        <v>0.35183456861993295</v>
      </c>
      <c r="K43" s="158">
        <f>'国環研90~15'!K243*CO2換算ガス!K127</f>
        <v>0.36647921643396514</v>
      </c>
      <c r="L43" s="158">
        <f>'国環研90~15'!L243*CO2換算ガス!L127</f>
        <v>0.38226116134451998</v>
      </c>
      <c r="M43" s="158">
        <f>'国環研90~15'!M243*CO2換算ガス!M127</f>
        <v>0.37838653199915112</v>
      </c>
      <c r="N43" s="158">
        <f>'国環研90~15'!N243*CO2換算ガス!N127</f>
        <v>0.3672245846335323</v>
      </c>
      <c r="O43" s="158">
        <f>'国環研90~15'!O243*CO2換算ガス!O127</f>
        <v>0.36104406198883898</v>
      </c>
      <c r="P43" s="158">
        <f>'国環研90~15'!P243*CO2換算ガス!P127</f>
        <v>0.35631825353793561</v>
      </c>
      <c r="Q43" s="158">
        <f>'国環研90~15'!Q243*CO2換算ガス!Q127</f>
        <v>0.34232290277371547</v>
      </c>
      <c r="R43" s="158">
        <f>'国環研90~15'!R243*CO2換算ガス!R127</f>
        <v>0.32422300561713396</v>
      </c>
      <c r="S43" s="158">
        <f>'国環研90~15'!S243*CO2換算ガス!S127</f>
        <v>0.47653150294127872</v>
      </c>
      <c r="T43" s="158">
        <f>'国環研90~15'!T243*CO2換算ガス!T127</f>
        <v>0.46843926342639208</v>
      </c>
      <c r="U43" s="158">
        <f>'国環研90~15'!U243*CO2換算ガス!U127</f>
        <v>0.42259753783515641</v>
      </c>
      <c r="V43" s="158">
        <f>'国環研90~15'!V243*CO2換算ガス!V127</f>
        <v>0.39365354412694342</v>
      </c>
      <c r="W43" s="158">
        <f>'国環研90~15'!W243*CO2換算ガス!W127</f>
        <v>0.3702729217172871</v>
      </c>
      <c r="X43" s="158">
        <f>'国環研90~15'!X243*CO2換算ガス!X127</f>
        <v>0.35786780954337533</v>
      </c>
      <c r="Y43" s="158">
        <f>'国環研90~15'!Y243*CO2換算ガス!Y127</f>
        <v>0.33774268239617256</v>
      </c>
      <c r="Z43" s="158">
        <f>'国環研90~15'!Z243*CO2換算ガス!Z127</f>
        <v>0.28170615875429644</v>
      </c>
      <c r="AA43" s="158">
        <f>'国環研90~15'!AA243*CO2換算ガス!AA127</f>
        <v>0.27735391750984223</v>
      </c>
      <c r="AB43" s="158">
        <f>'国環研90~15'!AB243*CO2換算ガス!AB127</f>
        <v>0.2865213748401591</v>
      </c>
      <c r="AC43" s="158">
        <f>'国環研90~15'!AC243*CO2換算ガス!AC127</f>
        <v>0.30399882949193724</v>
      </c>
      <c r="AD43" s="158">
        <f>'国環研90~15'!AD243*CO2換算ガス!AD127</f>
        <v>0.33933556526697073</v>
      </c>
      <c r="AE43" s="158">
        <f>'国環研90~15'!AE243*CO2換算ガス!AE127</f>
        <v>0.20956810385038435</v>
      </c>
      <c r="AF43" s="158">
        <f>'国環研90~15'!AF243*CO2換算ガス!AF127</f>
        <v>0</v>
      </c>
    </row>
    <row r="44" spans="2:32" s="41" customFormat="1" ht="9.9499999999999993" customHeight="1">
      <c r="B44" s="52"/>
      <c r="C44" s="181" t="s">
        <v>788</v>
      </c>
      <c r="D44" s="181"/>
      <c r="E44" s="181"/>
      <c r="F44" s="173"/>
      <c r="G44" s="158">
        <f>'国環研90~15'!G244*CO2換算ガス!G128</f>
        <v>57.514709109029802</v>
      </c>
      <c r="H44" s="158">
        <f>'国環研90~15'!H244*CO2換算ガス!H128</f>
        <v>57.469399356768626</v>
      </c>
      <c r="I44" s="158">
        <f>'国環研90~15'!I244*CO2換算ガス!I128</f>
        <v>56.822942656361548</v>
      </c>
      <c r="J44" s="158">
        <f>'国環研90~15'!J244*CO2換算ガス!J128</f>
        <v>55.689247449725485</v>
      </c>
      <c r="K44" s="158">
        <f>'国環研90~15'!K244*CO2換算ガス!K128</f>
        <v>54.68503899935962</v>
      </c>
      <c r="L44" s="158">
        <f>'国環研90~15'!L244*CO2換算ガス!L128</f>
        <v>54.303615918411872</v>
      </c>
      <c r="M44" s="158">
        <f>'国環研90~15'!M244*CO2換算ガス!M128</f>
        <v>52.58169196703804</v>
      </c>
      <c r="N44" s="158">
        <f>'国環研90~15'!N244*CO2換算ガス!N128</f>
        <v>51.098413084852488</v>
      </c>
      <c r="O44" s="158">
        <f>'国環研90~15'!O244*CO2換算ガス!O128</f>
        <v>50.610503876933926</v>
      </c>
      <c r="P44" s="158">
        <f>'国環研90~15'!P244*CO2換算ガス!P128</f>
        <v>49.396647165293857</v>
      </c>
      <c r="Q44" s="158">
        <f>'国環研90~15'!Q244*CO2換算ガス!Q128</f>
        <v>47.968281932079094</v>
      </c>
      <c r="R44" s="158">
        <f>'国環研90~15'!R244*CO2換算ガス!R128</f>
        <v>43.984808299199578</v>
      </c>
      <c r="S44" s="158">
        <f>'国環研90~15'!S244*CO2換算ガス!S128</f>
        <v>41.758951643764988</v>
      </c>
      <c r="T44" s="158">
        <f>'国環研90~15'!T244*CO2換算ガス!T128</f>
        <v>45.59824429064885</v>
      </c>
      <c r="U44" s="158">
        <f>'国環研90~15'!U244*CO2換算ガス!U128</f>
        <v>44.649301611384381</v>
      </c>
      <c r="V44" s="158">
        <f>'国環研90~15'!V244*CO2換算ガス!V128</f>
        <v>43.177722799437454</v>
      </c>
      <c r="W44" s="158">
        <f>'国環研90~15'!W244*CO2換算ガス!W128</f>
        <v>41.968572664250537</v>
      </c>
      <c r="X44" s="158">
        <f>'国環研90~15'!X244*CO2換算ガス!X128</f>
        <v>40.72218678349104</v>
      </c>
      <c r="Y44" s="158">
        <f>'国環研90~15'!Y244*CO2換算ガス!Y128</f>
        <v>39.971575718858624</v>
      </c>
      <c r="Z44" s="158">
        <f>'国環研90~15'!Z244*CO2換算ガス!Z128</f>
        <v>38.51912703839016</v>
      </c>
      <c r="AA44" s="158">
        <f>'国環研90~15'!AA244*CO2換算ガス!AA128</f>
        <v>37.003302204513247</v>
      </c>
      <c r="AB44" s="158">
        <f>'国環研90~15'!AB244*CO2換算ガス!AB128</f>
        <v>36.553220505225028</v>
      </c>
      <c r="AC44" s="158">
        <f>'国環研90~15'!AC244*CO2換算ガス!AC128</f>
        <v>35.453604986469884</v>
      </c>
      <c r="AD44" s="158">
        <f>'国環研90~15'!AD244*CO2換算ガス!AD128</f>
        <v>34.80923630201255</v>
      </c>
      <c r="AE44" s="158">
        <f>'国環研90~15'!AE244*CO2換算ガス!AE128</f>
        <v>34.142950536991897</v>
      </c>
      <c r="AF44" s="158">
        <f>'国環研90~15'!AF244*CO2換算ガス!AF128</f>
        <v>0</v>
      </c>
    </row>
    <row r="45" spans="2:32" s="41" customFormat="1" ht="9.9499999999999993" customHeight="1" thickBot="1">
      <c r="B45" s="128"/>
      <c r="C45" s="182" t="s">
        <v>789</v>
      </c>
      <c r="D45" s="182"/>
      <c r="E45" s="182"/>
      <c r="F45" s="174"/>
      <c r="G45" s="165">
        <f>'国環研90~15'!G245*CO2換算ガス!G129</f>
        <v>2.2335505582981057</v>
      </c>
      <c r="H45" s="165">
        <f>'国環研90~15'!H245*CO2換算ガス!H129</f>
        <v>2.1062655338999381</v>
      </c>
      <c r="I45" s="165">
        <f>'国環研90~15'!I245*CO2換算ガス!I129</f>
        <v>2.093953301396466</v>
      </c>
      <c r="J45" s="165">
        <f>'国環研90~15'!J245*CO2換算ガス!J129</f>
        <v>1.987060976506227</v>
      </c>
      <c r="K45" s="165">
        <f>'国環研90~15'!K245*CO2換算ガス!K129</f>
        <v>1.946294559070906</v>
      </c>
      <c r="L45" s="165">
        <f>'国環研90~15'!L245*CO2換算ガス!L129</f>
        <v>1.9448782056218505</v>
      </c>
      <c r="M45" s="165">
        <f>'国環研90~15'!M245*CO2換算ガス!M129</f>
        <v>1.9057960162593066</v>
      </c>
      <c r="N45" s="165">
        <f>'国環研90~15'!N245*CO2換算ガス!N129</f>
        <v>1.9131044657068792</v>
      </c>
      <c r="O45" s="165">
        <f>'国環研90~15'!O245*CO2換算ガス!O129</f>
        <v>1.7408265284365241</v>
      </c>
      <c r="P45" s="165">
        <f>'国環研90~15'!P245*CO2換算ガス!P129</f>
        <v>1.7734768981936093</v>
      </c>
      <c r="Q45" s="165">
        <f>'国環研90~15'!Q245*CO2換算ガス!Q129</f>
        <v>2.126198624749982</v>
      </c>
      <c r="R45" s="165">
        <f>'国環研90~15'!R245*CO2換算ガス!R129</f>
        <v>1.6774057841339782</v>
      </c>
      <c r="S45" s="165">
        <f>'国環研90~15'!S245*CO2換算ガス!S129</f>
        <v>1.3728086261619463</v>
      </c>
      <c r="T45" s="165">
        <f>'国環研90~15'!T245*CO2換算ガス!T129</f>
        <v>1.9317375017234095</v>
      </c>
      <c r="U45" s="165">
        <f>'国環研90~15'!U245*CO2換算ガス!U129</f>
        <v>2.0268882914640161</v>
      </c>
      <c r="V45" s="165">
        <f>'国環研90~15'!V245*CO2換算ガス!V129</f>
        <v>2.1523875688336482</v>
      </c>
      <c r="W45" s="165">
        <f>'国環研90~15'!W245*CO2換算ガス!W129</f>
        <v>2.2548254375388423</v>
      </c>
      <c r="X45" s="165">
        <f>'国環研90~15'!X245*CO2換算ガス!X129</f>
        <v>2.4190647483451557</v>
      </c>
      <c r="Y45" s="165">
        <f>'国環研90~15'!Y245*CO2換算ガス!Y129</f>
        <v>2.7914996596756425</v>
      </c>
      <c r="Z45" s="165">
        <f>'国環研90~15'!Z245*CO2換算ガス!Z129</f>
        <v>2.7348184356673237</v>
      </c>
      <c r="AA45" s="165">
        <f>'国環研90~15'!AA245*CO2換算ガス!AA129</f>
        <v>2.7676067596046283</v>
      </c>
      <c r="AB45" s="165">
        <f>'国環研90~15'!AB245*CO2換算ガス!AB129</f>
        <v>2.8374599469033313</v>
      </c>
      <c r="AC45" s="165">
        <f>'国環研90~15'!AC245*CO2換算ガス!AC129</f>
        <v>2.8404184011187104</v>
      </c>
      <c r="AD45" s="165">
        <f>'国環研90~15'!AD245*CO2換算ガス!AD129</f>
        <v>2.9342384717177992</v>
      </c>
      <c r="AE45" s="165">
        <f>'国環研90~15'!AE245*CO2換算ガス!AE129</f>
        <v>3.2455702778727926</v>
      </c>
      <c r="AF45" s="165">
        <f>'国環研90~15'!AF245*CO2換算ガス!AF129</f>
        <v>0</v>
      </c>
    </row>
    <row r="46" spans="2:32" s="41" customFormat="1" ht="9.9499999999999993" customHeight="1" thickTop="1" thickBot="1">
      <c r="B46" s="141" t="s">
        <v>710</v>
      </c>
      <c r="C46" s="183"/>
      <c r="D46" s="183"/>
      <c r="E46" s="183"/>
      <c r="F46" s="175"/>
      <c r="G46" s="164">
        <f>SUM(G23,G29,G32,G35,G40)</f>
        <v>1106.9530631071391</v>
      </c>
      <c r="H46" s="164">
        <f t="shared" ref="H46:AD46" si="19">SUM(H23,H29,H32,H35,H40)</f>
        <v>1091.4639172892685</v>
      </c>
      <c r="I46" s="164">
        <f t="shared" si="19"/>
        <v>1159.7391462044584</v>
      </c>
      <c r="J46" s="164">
        <f t="shared" si="19"/>
        <v>1014.621508369182</v>
      </c>
      <c r="K46" s="164">
        <f t="shared" si="19"/>
        <v>1199.2361167739282</v>
      </c>
      <c r="L46" s="164">
        <f t="shared" si="19"/>
        <v>1140.4670669647735</v>
      </c>
      <c r="M46" s="164">
        <f t="shared" si="19"/>
        <v>1114.6231952752626</v>
      </c>
      <c r="N46" s="164">
        <f t="shared" si="19"/>
        <v>1091.9418202757674</v>
      </c>
      <c r="O46" s="164">
        <f t="shared" si="19"/>
        <v>1001.3843518139663</v>
      </c>
      <c r="P46" s="164">
        <f t="shared" si="19"/>
        <v>1009.2278461128458</v>
      </c>
      <c r="Q46" s="164">
        <f t="shared" si="19"/>
        <v>1044.0961041670332</v>
      </c>
      <c r="R46" s="164">
        <f t="shared" si="19"/>
        <v>1016.2089579616638</v>
      </c>
      <c r="S46" s="164">
        <f t="shared" si="19"/>
        <v>1025.9406377321438</v>
      </c>
      <c r="T46" s="164">
        <f t="shared" si="19"/>
        <v>1032.318350763293</v>
      </c>
      <c r="U46" s="164">
        <f t="shared" si="19"/>
        <v>1039.5838466432963</v>
      </c>
      <c r="V46" s="164">
        <f t="shared" si="19"/>
        <v>1023.3624604387334</v>
      </c>
      <c r="W46" s="164">
        <f t="shared" si="19"/>
        <v>1007.6431304757228</v>
      </c>
      <c r="X46" s="164">
        <f t="shared" si="19"/>
        <v>1033.5692399186332</v>
      </c>
      <c r="Y46" s="164">
        <f t="shared" si="19"/>
        <v>1052.0263629324293</v>
      </c>
      <c r="Z46" s="164">
        <f t="shared" si="19"/>
        <v>1032.8231955582094</v>
      </c>
      <c r="AA46" s="164">
        <f t="shared" si="19"/>
        <v>1074.5765313256416</v>
      </c>
      <c r="AB46" s="164">
        <f t="shared" si="19"/>
        <v>981.29591218466157</v>
      </c>
      <c r="AC46" s="164">
        <f t="shared" si="19"/>
        <v>975.18698898757543</v>
      </c>
      <c r="AD46" s="164">
        <f t="shared" si="19"/>
        <v>974.96627898829638</v>
      </c>
      <c r="AE46" s="164">
        <f>SUM(AE23,AE29,AE32,AE35,AE40)</f>
        <v>970.489176587516</v>
      </c>
      <c r="AF46" s="164">
        <f>SUM(AF23,AF29,AF32,AF35,AF40)</f>
        <v>0</v>
      </c>
    </row>
    <row r="47" spans="2:32" s="36" customFormat="1" ht="9.9499999999999993" customHeight="1">
      <c r="C47" s="184"/>
      <c r="D47" s="184"/>
      <c r="E47" s="184"/>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row>
    <row r="48" spans="2:32" s="36" customFormat="1" ht="15" customHeight="1" thickBot="1">
      <c r="B48" s="1168" t="s">
        <v>790</v>
      </c>
      <c r="D48" s="184"/>
      <c r="E48" s="184"/>
      <c r="G48" s="80"/>
      <c r="H48" s="80"/>
      <c r="I48" s="80"/>
      <c r="J48" s="80"/>
      <c r="K48" s="184" t="s">
        <v>749</v>
      </c>
      <c r="L48" s="80"/>
      <c r="M48" s="80"/>
      <c r="N48" s="80"/>
      <c r="O48" s="80"/>
      <c r="P48" s="80"/>
      <c r="Q48" s="80"/>
      <c r="R48" s="80"/>
      <c r="S48" s="80"/>
      <c r="T48" s="80"/>
      <c r="U48" s="80"/>
      <c r="V48" s="85" t="s">
        <v>1211</v>
      </c>
      <c r="W48" s="80"/>
      <c r="X48" s="80"/>
      <c r="Y48" s="80"/>
      <c r="Z48" s="80"/>
      <c r="AA48" s="80"/>
      <c r="AB48" s="80"/>
      <c r="AC48" s="80"/>
      <c r="AD48" s="80"/>
      <c r="AE48" s="80"/>
      <c r="AF48" s="80"/>
    </row>
    <row r="49" spans="2:37" s="41" customFormat="1" ht="9.9499999999999993" customHeight="1" thickBot="1">
      <c r="B49" s="129" t="s">
        <v>798</v>
      </c>
      <c r="C49" s="136"/>
      <c r="D49" s="779"/>
      <c r="E49" s="779"/>
      <c r="F49" s="135"/>
      <c r="G49" s="152">
        <v>1990</v>
      </c>
      <c r="H49" s="152">
        <f t="shared" ref="H49:AF49" si="20">G49+1</f>
        <v>1991</v>
      </c>
      <c r="I49" s="152">
        <f t="shared" si="20"/>
        <v>1992</v>
      </c>
      <c r="J49" s="152">
        <f t="shared" si="20"/>
        <v>1993</v>
      </c>
      <c r="K49" s="152">
        <f t="shared" si="20"/>
        <v>1994</v>
      </c>
      <c r="L49" s="152">
        <f t="shared" si="20"/>
        <v>1995</v>
      </c>
      <c r="M49" s="152">
        <f t="shared" si="20"/>
        <v>1996</v>
      </c>
      <c r="N49" s="152">
        <f t="shared" si="20"/>
        <v>1997</v>
      </c>
      <c r="O49" s="152">
        <f t="shared" si="20"/>
        <v>1998</v>
      </c>
      <c r="P49" s="153">
        <f t="shared" si="20"/>
        <v>1999</v>
      </c>
      <c r="Q49" s="153">
        <f t="shared" si="20"/>
        <v>2000</v>
      </c>
      <c r="R49" s="153">
        <f t="shared" si="20"/>
        <v>2001</v>
      </c>
      <c r="S49" s="153">
        <f t="shared" si="20"/>
        <v>2002</v>
      </c>
      <c r="T49" s="152">
        <f t="shared" si="20"/>
        <v>2003</v>
      </c>
      <c r="U49" s="152">
        <f t="shared" si="20"/>
        <v>2004</v>
      </c>
      <c r="V49" s="154">
        <f t="shared" si="20"/>
        <v>2005</v>
      </c>
      <c r="W49" s="152">
        <f t="shared" si="20"/>
        <v>2006</v>
      </c>
      <c r="X49" s="152">
        <f t="shared" si="20"/>
        <v>2007</v>
      </c>
      <c r="Y49" s="152">
        <f t="shared" si="20"/>
        <v>2008</v>
      </c>
      <c r="Z49" s="152">
        <f t="shared" si="20"/>
        <v>2009</v>
      </c>
      <c r="AA49" s="153">
        <f t="shared" si="20"/>
        <v>2010</v>
      </c>
      <c r="AB49" s="153">
        <f t="shared" si="20"/>
        <v>2011</v>
      </c>
      <c r="AC49" s="152">
        <f t="shared" si="20"/>
        <v>2012</v>
      </c>
      <c r="AD49" s="152">
        <f t="shared" si="20"/>
        <v>2013</v>
      </c>
      <c r="AE49" s="155">
        <f t="shared" si="20"/>
        <v>2014</v>
      </c>
      <c r="AF49" s="155">
        <f t="shared" si="20"/>
        <v>2015</v>
      </c>
      <c r="AG49" s="36"/>
      <c r="AH49" s="36"/>
      <c r="AI49" s="36"/>
      <c r="AJ49" s="36"/>
      <c r="AK49" s="36"/>
    </row>
    <row r="50" spans="2:37" s="41" customFormat="1" ht="9.9499999999999993" customHeight="1">
      <c r="B50" s="140" t="s">
        <v>769</v>
      </c>
      <c r="C50" s="178"/>
      <c r="D50" s="178"/>
      <c r="E50" s="178"/>
      <c r="F50" s="167"/>
      <c r="G50" s="156">
        <f>SUM(G51:G55)</f>
        <v>88.297695295761045</v>
      </c>
      <c r="H50" s="156">
        <f t="shared" ref="H50:AD50" si="21">SUM(H51:H55)</f>
        <v>90.156917408624849</v>
      </c>
      <c r="I50" s="156">
        <f t="shared" si="21"/>
        <v>95.329332221753347</v>
      </c>
      <c r="J50" s="156">
        <f t="shared" si="21"/>
        <v>101.13619011765189</v>
      </c>
      <c r="K50" s="156">
        <f t="shared" si="21"/>
        <v>102.71759361776003</v>
      </c>
      <c r="L50" s="156">
        <f t="shared" si="21"/>
        <v>106.28374140219086</v>
      </c>
      <c r="M50" s="156">
        <f t="shared" si="21"/>
        <v>109.74363871417381</v>
      </c>
      <c r="N50" s="156">
        <f t="shared" si="21"/>
        <v>117.47833387762822</v>
      </c>
      <c r="O50" s="156">
        <f t="shared" si="21"/>
        <v>114.71314699891617</v>
      </c>
      <c r="P50" s="156">
        <f t="shared" si="21"/>
        <v>117.04238056775067</v>
      </c>
      <c r="Q50" s="156">
        <f t="shared" si="21"/>
        <v>117.55957876231655</v>
      </c>
      <c r="R50" s="156">
        <f t="shared" si="21"/>
        <v>118.79899145358756</v>
      </c>
      <c r="S50" s="156">
        <f t="shared" si="21"/>
        <v>108.42108338430623</v>
      </c>
      <c r="T50" s="156">
        <f t="shared" si="21"/>
        <v>111.11335616923211</v>
      </c>
      <c r="U50" s="156">
        <f t="shared" si="21"/>
        <v>105.41798586313799</v>
      </c>
      <c r="V50" s="156">
        <f t="shared" si="21"/>
        <v>108.13078628136023</v>
      </c>
      <c r="W50" s="156">
        <f t="shared" si="21"/>
        <v>114.94149672404492</v>
      </c>
      <c r="X50" s="156">
        <f t="shared" si="21"/>
        <v>107.52384366398995</v>
      </c>
      <c r="Y50" s="156">
        <f t="shared" si="21"/>
        <v>98.327417386220446</v>
      </c>
      <c r="Z50" s="156">
        <f t="shared" si="21"/>
        <v>95.801436348726881</v>
      </c>
      <c r="AA50" s="156">
        <f t="shared" si="21"/>
        <v>93.259647702996631</v>
      </c>
      <c r="AB50" s="156">
        <f t="shared" si="21"/>
        <v>59.750648559571239</v>
      </c>
      <c r="AC50" s="156">
        <f t="shared" si="21"/>
        <v>93.183496056225295</v>
      </c>
      <c r="AD50" s="156">
        <f t="shared" si="21"/>
        <v>90.686895883671539</v>
      </c>
      <c r="AE50" s="156">
        <f>SUM(AE51:AE55)</f>
        <v>89.96239057980705</v>
      </c>
      <c r="AF50" s="156">
        <f>SUM(AF51:AF55)</f>
        <v>0</v>
      </c>
    </row>
    <row r="51" spans="2:37" s="41" customFormat="1" ht="9.9499999999999993" customHeight="1">
      <c r="B51" s="52"/>
      <c r="C51" s="67" t="s">
        <v>770</v>
      </c>
      <c r="D51" s="388"/>
      <c r="E51" s="388"/>
      <c r="F51" s="168"/>
      <c r="G51" s="157">
        <f>'国環研90~15'!G252*CO2換算ガス!G135</f>
        <v>6.0967144701996112</v>
      </c>
      <c r="H51" s="157">
        <f>'国環研90~15'!H252*CO2換算ガス!H135</f>
        <v>5.3007304039633834</v>
      </c>
      <c r="I51" s="157">
        <f>'国環研90~15'!I252*CO2換算ガス!I135</f>
        <v>5.8784928964372334</v>
      </c>
      <c r="J51" s="157">
        <f>'国環研90~15'!J252*CO2換算ガス!J135</f>
        <v>5.7980402779729099</v>
      </c>
      <c r="K51" s="157">
        <f>'国環研90~15'!K252*CO2換算ガス!K135</f>
        <v>6.5713185581346716</v>
      </c>
      <c r="L51" s="157">
        <f>'国環研90~15'!L252*CO2換算ガス!L135</f>
        <v>8.4726030340384142</v>
      </c>
      <c r="M51" s="157">
        <f>'国環研90~15'!M252*CO2換算ガス!M135</f>
        <v>8.9270296364961563</v>
      </c>
      <c r="N51" s="157">
        <f>'国環研90~15'!N252*CO2換算ガス!N135</f>
        <v>9.5864214738903613</v>
      </c>
      <c r="O51" s="157">
        <f>'国環研90~15'!O252*CO2換算ガス!O135</f>
        <v>8.7791028100511106</v>
      </c>
      <c r="P51" s="157">
        <f>'国環研90~15'!P252*CO2換算ガス!P135</f>
        <v>9.1305919794914914</v>
      </c>
      <c r="Q51" s="157">
        <f>'国環研90~15'!Q252*CO2換算ガス!Q135</f>
        <v>8.9965393030836509</v>
      </c>
      <c r="R51" s="157">
        <f>'国環研90~15'!R252*CO2換算ガス!R135</f>
        <v>15.446984996317465</v>
      </c>
      <c r="S51" s="157">
        <f>'国環研90~15'!S252*CO2換算ガス!S135</f>
        <v>13.11829646452632</v>
      </c>
      <c r="T51" s="157">
        <f>'国環研90~15'!T252*CO2換算ガス!T135</f>
        <v>15.076221594476809</v>
      </c>
      <c r="U51" s="157">
        <f>'国環研90~15'!U252*CO2換算ガス!U135</f>
        <v>14.52374782867234</v>
      </c>
      <c r="V51" s="157">
        <f>'国環研90~15'!V252*CO2換算ガス!V135</f>
        <v>19.308765088044709</v>
      </c>
      <c r="W51" s="157">
        <f>'国環研90~15'!W252*CO2換算ガス!W135</f>
        <v>32.095539015497991</v>
      </c>
      <c r="X51" s="157">
        <f>'国環研90~15'!X252*CO2換算ガス!X135</f>
        <v>24.789502346092892</v>
      </c>
      <c r="Y51" s="157">
        <f>'国環研90~15'!Y252*CO2換算ガス!Y135</f>
        <v>20.629980886345678</v>
      </c>
      <c r="Z51" s="157">
        <f>'国環研90~15'!Z252*CO2換算ガス!Z135</f>
        <v>20.47977790539889</v>
      </c>
      <c r="AA51" s="157">
        <f>'国環研90~15'!AA252*CO2換算ガス!AA135</f>
        <v>21.235633604436391</v>
      </c>
      <c r="AB51" s="157">
        <f>'国環研90~15'!AB252*CO2換算ガス!AB135</f>
        <v>1.3494152792711787</v>
      </c>
      <c r="AC51" s="157">
        <f>'国環研90~15'!AC252*CO2換算ガス!AC135</f>
        <v>22.009253180296827</v>
      </c>
      <c r="AD51" s="157">
        <f>'国環研90~15'!AD252*CO2換算ガス!AD135</f>
        <v>19.710437191052563</v>
      </c>
      <c r="AE51" s="157">
        <f>'国環研90~15'!AE252*CO2換算ガス!AE135</f>
        <v>21.21741621583643</v>
      </c>
      <c r="AF51" s="157">
        <f>'国環研90~15'!AF252*CO2換算ガス!AF135</f>
        <v>0</v>
      </c>
    </row>
    <row r="52" spans="2:37" s="41" customFormat="1" ht="9.9499999999999993" customHeight="1">
      <c r="B52" s="52"/>
      <c r="C52" s="68" t="s">
        <v>771</v>
      </c>
      <c r="D52" s="180"/>
      <c r="E52" s="180"/>
      <c r="F52" s="169"/>
      <c r="G52" s="158">
        <f>'国環研90~15'!G253*CO2換算ガス!G136</f>
        <v>14.730507477460907</v>
      </c>
      <c r="H52" s="158">
        <f>'国環研90~15'!H253*CO2換算ガス!H136</f>
        <v>17.004101045529385</v>
      </c>
      <c r="I52" s="158">
        <f>'国環研90~15'!I253*CO2換算ガス!I136</f>
        <v>17.672664455974502</v>
      </c>
      <c r="J52" s="158">
        <f>'国環研90~15'!J253*CO2換算ガス!J136</f>
        <v>19.531802540489931</v>
      </c>
      <c r="K52" s="158">
        <f>'国環研90~15'!K253*CO2換算ガス!K136</f>
        <v>21.686663979195185</v>
      </c>
      <c r="L52" s="158">
        <f>'国環研90~15'!L253*CO2換算ガス!L136</f>
        <v>22.955276243312387</v>
      </c>
      <c r="M52" s="158">
        <f>'国環研90~15'!M253*CO2換算ガス!M136</f>
        <v>23.792161026224427</v>
      </c>
      <c r="N52" s="158">
        <f>'国環研90~15'!N253*CO2換算ガス!N136</f>
        <v>27.980450531516933</v>
      </c>
      <c r="O52" s="158">
        <f>'国環研90~15'!O253*CO2換算ガス!O136</f>
        <v>25.11887449720885</v>
      </c>
      <c r="P52" s="158">
        <f>'国環研90~15'!P253*CO2換算ガス!P136</f>
        <v>25.127913129618406</v>
      </c>
      <c r="Q52" s="158">
        <f>'国環研90~15'!Q253*CO2換算ガス!Q136</f>
        <v>26.244777359224145</v>
      </c>
      <c r="R52" s="158">
        <f>'国環研90~15'!R253*CO2換算ガス!R136</f>
        <v>25.628937053776369</v>
      </c>
      <c r="S52" s="158">
        <f>'国環研90~15'!S253*CO2換算ガス!S136</f>
        <v>25.210929689189083</v>
      </c>
      <c r="T52" s="158">
        <f>'国環研90~15'!T253*CO2換算ガス!T136</f>
        <v>25.24841898942644</v>
      </c>
      <c r="U52" s="158">
        <f>'国環研90~15'!U253*CO2換算ガス!U136</f>
        <v>25.80216810672826</v>
      </c>
      <c r="V52" s="158">
        <f>'国環研90~15'!V253*CO2換算ガス!V136</f>
        <v>28.283212925091956</v>
      </c>
      <c r="W52" s="158">
        <f>'国環研90~15'!W253*CO2換算ガス!W136</f>
        <v>26.430150637545015</v>
      </c>
      <c r="X52" s="158">
        <f>'国環研90~15'!X253*CO2換算ガス!X136</f>
        <v>28.475699283056784</v>
      </c>
      <c r="Y52" s="158">
        <f>'国環研90~15'!Y253*CO2換算ガス!Y136</f>
        <v>28.915528514802581</v>
      </c>
      <c r="Z52" s="158">
        <f>'国環研90~15'!Z253*CO2換算ガス!Z136</f>
        <v>27.645339445783481</v>
      </c>
      <c r="AA52" s="158">
        <f>'国環研90~15'!AA253*CO2換算ガス!AA136</f>
        <v>25.822688950878533</v>
      </c>
      <c r="AB52" s="158">
        <f>'国環研90~15'!AB253*CO2換算ガス!AB136</f>
        <v>18.088024199989988</v>
      </c>
      <c r="AC52" s="158">
        <f>'国環研90~15'!AC253*CO2換算ガス!AC136</f>
        <v>26.261751242038777</v>
      </c>
      <c r="AD52" s="158">
        <f>'国環研90~15'!AD253*CO2換算ガス!AD136</f>
        <v>26.072449501251338</v>
      </c>
      <c r="AE52" s="158">
        <f>'国環研90~15'!AE253*CO2換算ガス!AE136</f>
        <v>25.054662156292924</v>
      </c>
      <c r="AF52" s="158">
        <f>'国環研90~15'!AF253*CO2換算ガス!AF136</f>
        <v>0</v>
      </c>
    </row>
    <row r="53" spans="2:37" s="41" customFormat="1" ht="9.9499999999999993" customHeight="1">
      <c r="B53" s="52"/>
      <c r="C53" s="68" t="s">
        <v>772</v>
      </c>
      <c r="D53" s="180"/>
      <c r="E53" s="180"/>
      <c r="F53" s="169"/>
      <c r="G53" s="158">
        <f>'国環研90~15'!G254*CO2換算ガス!G137</f>
        <v>62.707149060921211</v>
      </c>
      <c r="H53" s="158">
        <f>'国環研90~15'!H254*CO2換算ガス!H137</f>
        <v>63.096203386207591</v>
      </c>
      <c r="I53" s="158">
        <f>'国環研90~15'!I254*CO2換算ガス!I137</f>
        <v>66.758840563105323</v>
      </c>
      <c r="J53" s="158">
        <f>'国環研90~15'!J254*CO2換算ガス!J137</f>
        <v>69.680209069742986</v>
      </c>
      <c r="K53" s="158">
        <f>'国環研90~15'!K254*CO2換算ガス!K137</f>
        <v>68.371072577253173</v>
      </c>
      <c r="L53" s="158">
        <f>'国環研90~15'!L254*CO2換算ガス!L137</f>
        <v>68.398160714479232</v>
      </c>
      <c r="M53" s="158">
        <f>'国環研90~15'!M254*CO2換算ガス!M137</f>
        <v>71.295386579628641</v>
      </c>
      <c r="N53" s="158">
        <f>'国環研90~15'!N254*CO2換算ガス!N137</f>
        <v>72.814676146106777</v>
      </c>
      <c r="O53" s="158">
        <f>'国環研90~15'!O254*CO2換算ガス!O137</f>
        <v>74.732349564432994</v>
      </c>
      <c r="P53" s="158">
        <f>'国環研90~15'!P254*CO2換算ガス!P137</f>
        <v>76.312026167052082</v>
      </c>
      <c r="Q53" s="158">
        <f>'国環研90~15'!Q254*CO2換算ガス!Q137</f>
        <v>75.98753534193483</v>
      </c>
      <c r="R53" s="158">
        <f>'国環研90~15'!R254*CO2換算ガス!R137</f>
        <v>71.424120961096008</v>
      </c>
      <c r="S53" s="158">
        <f>'国環研90~15'!S254*CO2換算ガス!S137</f>
        <v>64.06522130053888</v>
      </c>
      <c r="T53" s="158">
        <f>'国環研90~15'!T254*CO2換算ガス!T137</f>
        <v>64.84119373365678</v>
      </c>
      <c r="U53" s="158">
        <f>'国環研90~15'!U254*CO2換算ガス!U137</f>
        <v>58.91996823373691</v>
      </c>
      <c r="V53" s="158">
        <f>'国環研90~15'!V254*CO2換算ガス!V137</f>
        <v>53.54103466341811</v>
      </c>
      <c r="W53" s="158">
        <f>'国環研90~15'!W254*CO2換算ガス!W137</f>
        <v>49.991112490337279</v>
      </c>
      <c r="X53" s="158">
        <f>'国環研90~15'!X254*CO2換算ガス!X137</f>
        <v>47.976360533843362</v>
      </c>
      <c r="Y53" s="158">
        <f>'国環研90~15'!Y254*CO2換算ガス!Y137</f>
        <v>43.198697131037036</v>
      </c>
      <c r="Z53" s="158">
        <f>'国環研90~15'!Z254*CO2換算ガス!Z137</f>
        <v>40.804643182551423</v>
      </c>
      <c r="AA53" s="158">
        <f>'国環研90~15'!AA254*CO2換算ガス!AA137</f>
        <v>38.687045076134595</v>
      </c>
      <c r="AB53" s="158">
        <f>'国環研90~15'!AB254*CO2換算ガス!AB137</f>
        <v>34.469801098642328</v>
      </c>
      <c r="AC53" s="158">
        <f>'国環研90~15'!AC254*CO2換算ガス!AC137</f>
        <v>39.606993947642351</v>
      </c>
      <c r="AD53" s="158">
        <f>'国環研90~15'!AD254*CO2換算ガス!AD137</f>
        <v>39.673657725689907</v>
      </c>
      <c r="AE53" s="158">
        <f>'国環研90~15'!AE254*CO2換算ガス!AE137</f>
        <v>38.643933397319159</v>
      </c>
      <c r="AF53" s="158">
        <f>'国環研90~15'!AF254*CO2換算ガス!AF137</f>
        <v>0</v>
      </c>
    </row>
    <row r="54" spans="2:37" s="41" customFormat="1" ht="9.9499999999999993" customHeight="1">
      <c r="B54" s="52"/>
      <c r="C54" s="68" t="s">
        <v>773</v>
      </c>
      <c r="D54" s="780"/>
      <c r="E54" s="780"/>
      <c r="F54" s="170"/>
      <c r="G54" s="159">
        <f>'国環研90~15'!G255*CO2換算ガス!G138</f>
        <v>4.7633242871793211</v>
      </c>
      <c r="H54" s="159">
        <f>'国環研90~15'!H255*CO2換算ガス!H138</f>
        <v>4.7558825729244987</v>
      </c>
      <c r="I54" s="159">
        <f>'国環研90~15'!I255*CO2換算ガス!I138</f>
        <v>5.0193343062362841</v>
      </c>
      <c r="J54" s="159">
        <f>'国環研90~15'!J255*CO2換算ガス!J138</f>
        <v>6.1261382294460773</v>
      </c>
      <c r="K54" s="159">
        <f>'国環研90~15'!K255*CO2換算ガス!K138</f>
        <v>6.0885385031770056</v>
      </c>
      <c r="L54" s="159">
        <f>'国環研90~15'!L255*CO2換算ガス!L138</f>
        <v>6.4577014103608219</v>
      </c>
      <c r="M54" s="159">
        <f>'国環研90~15'!M255*CO2換算ガス!M138</f>
        <v>5.7290614718245871</v>
      </c>
      <c r="N54" s="159">
        <f>'国環研90~15'!N255*CO2換算ガス!N138</f>
        <v>7.0967857261141507</v>
      </c>
      <c r="O54" s="159">
        <f>'国環研90~15'!O255*CO2換算ガス!O138</f>
        <v>6.0828201272232212</v>
      </c>
      <c r="P54" s="159">
        <f>'国環研90~15'!P255*CO2換算ガス!P138</f>
        <v>6.4718492915886996</v>
      </c>
      <c r="Q54" s="159">
        <f>'国環研90~15'!Q255*CO2換算ガス!Q138</f>
        <v>6.3307267580739248</v>
      </c>
      <c r="R54" s="159">
        <f>'国環研90~15'!R255*CO2換算ガス!R138</f>
        <v>6.2989484423977222</v>
      </c>
      <c r="S54" s="159">
        <f>'国環研90~15'!S255*CO2換算ガス!S138</f>
        <v>6.0266359300519525</v>
      </c>
      <c r="T54" s="159">
        <f>'国環研90~15'!T255*CO2換算ガス!T138</f>
        <v>5.9475218516720849</v>
      </c>
      <c r="U54" s="159">
        <f>'国環研90~15'!U255*CO2換算ガス!U138</f>
        <v>6.1721016940004745</v>
      </c>
      <c r="V54" s="159">
        <f>'国環研90~15'!V255*CO2換算ガス!V138</f>
        <v>6.9977736048054417</v>
      </c>
      <c r="W54" s="159">
        <f>'国環研90~15'!W255*CO2換算ガス!W138</f>
        <v>6.4246945806646334</v>
      </c>
      <c r="X54" s="159">
        <f>'国環研90~15'!X255*CO2換算ガス!X138</f>
        <v>6.2822815009969144</v>
      </c>
      <c r="Y54" s="159">
        <f>'国環研90~15'!Y255*CO2換算ガス!Y138</f>
        <v>5.5832108540351504</v>
      </c>
      <c r="Z54" s="159">
        <f>'国環研90~15'!Z255*CO2換算ガス!Z138</f>
        <v>6.8716758149930808</v>
      </c>
      <c r="AA54" s="159">
        <f>'国環研90~15'!AA255*CO2換算ガス!AA138</f>
        <v>7.5142800715471223</v>
      </c>
      <c r="AB54" s="159">
        <f>'国環研90~15'!AB255*CO2換算ガス!AB138</f>
        <v>5.8434079816677444</v>
      </c>
      <c r="AC54" s="159">
        <f>'国環研90~15'!AC255*CO2換算ガス!AC138</f>
        <v>5.3054976862473362</v>
      </c>
      <c r="AD54" s="159">
        <f>'国環研90~15'!AD255*CO2換算ガス!AD138</f>
        <v>5.2303514656777317</v>
      </c>
      <c r="AE54" s="159">
        <f>'国環研90~15'!AE255*CO2換算ガス!AE138</f>
        <v>5.0463788103585365</v>
      </c>
      <c r="AF54" s="159">
        <f>'国環研90~15'!AF255*CO2換算ガス!AF138</f>
        <v>0</v>
      </c>
    </row>
    <row r="55" spans="2:37" s="41" customFormat="1" ht="9.9499999999999993" customHeight="1" thickBot="1">
      <c r="B55" s="127"/>
      <c r="C55" s="69" t="s">
        <v>774</v>
      </c>
      <c r="D55" s="389"/>
      <c r="E55" s="389"/>
      <c r="F55" s="171"/>
      <c r="G55" s="160" t="s">
        <v>716</v>
      </c>
      <c r="H55" s="160" t="s">
        <v>716</v>
      </c>
      <c r="I55" s="160" t="s">
        <v>716</v>
      </c>
      <c r="J55" s="160" t="s">
        <v>716</v>
      </c>
      <c r="K55" s="160" t="s">
        <v>716</v>
      </c>
      <c r="L55" s="160" t="s">
        <v>716</v>
      </c>
      <c r="M55" s="160" t="s">
        <v>716</v>
      </c>
      <c r="N55" s="160" t="s">
        <v>716</v>
      </c>
      <c r="O55" s="160" t="s">
        <v>716</v>
      </c>
      <c r="P55" s="160" t="s">
        <v>716</v>
      </c>
      <c r="Q55" s="160" t="s">
        <v>716</v>
      </c>
      <c r="R55" s="160" t="s">
        <v>716</v>
      </c>
      <c r="S55" s="160" t="s">
        <v>716</v>
      </c>
      <c r="T55" s="160" t="s">
        <v>716</v>
      </c>
      <c r="U55" s="160" t="s">
        <v>716</v>
      </c>
      <c r="V55" s="160" t="s">
        <v>716</v>
      </c>
      <c r="W55" s="160" t="s">
        <v>716</v>
      </c>
      <c r="X55" s="160" t="s">
        <v>716</v>
      </c>
      <c r="Y55" s="160" t="s">
        <v>716</v>
      </c>
      <c r="Z55" s="160" t="s">
        <v>716</v>
      </c>
      <c r="AA55" s="160" t="s">
        <v>716</v>
      </c>
      <c r="AB55" s="160" t="s">
        <v>716</v>
      </c>
      <c r="AC55" s="160" t="s">
        <v>716</v>
      </c>
      <c r="AD55" s="160" t="s">
        <v>716</v>
      </c>
      <c r="AE55" s="160" t="s">
        <v>716</v>
      </c>
      <c r="AF55" s="160" t="s">
        <v>716</v>
      </c>
    </row>
    <row r="56" spans="2:37" s="41" customFormat="1" ht="9.9499999999999993" customHeight="1" thickBot="1">
      <c r="B56" s="66" t="s">
        <v>791</v>
      </c>
      <c r="C56" s="185"/>
      <c r="D56" s="185"/>
      <c r="E56" s="185"/>
      <c r="F56" s="176"/>
      <c r="G56" s="161">
        <f>'国環研90~15'!G257*CO2換算ガス!G140</f>
        <v>1.3700112876230647E-3</v>
      </c>
      <c r="H56" s="161">
        <f>'国環研90~15'!H257*CO2換算ガス!H140</f>
        <v>1.9516528605444659E-3</v>
      </c>
      <c r="I56" s="161">
        <f>'国環研90~15'!I257*CO2換算ガス!I140</f>
        <v>2.0673262361410772E-3</v>
      </c>
      <c r="J56" s="161">
        <f>'国環研90~15'!J257*CO2換算ガス!J140</f>
        <v>1.8690899585464358E-3</v>
      </c>
      <c r="K56" s="161">
        <f>'国環研90~15'!K257*CO2換算ガス!K140</f>
        <v>1.7977753667636751E-3</v>
      </c>
      <c r="L56" s="161">
        <f>'国環研90~15'!L257*CO2換算ガス!L140</f>
        <v>1.7300583262229345E-3</v>
      </c>
      <c r="M56" s="161">
        <f>'国環研90~15'!M257*CO2換算ガス!M140</f>
        <v>1.7041333910271892E-3</v>
      </c>
      <c r="N56" s="161">
        <f>'国環研90~15'!N257*CO2換算ガス!N140</f>
        <v>1.6190553255089545E-3</v>
      </c>
      <c r="O56" s="161">
        <f>'国環研90~15'!O257*CO2換算ガス!O140</f>
        <v>1.4759759674799206E-3</v>
      </c>
      <c r="P56" s="161">
        <f>'国環研90~15'!P257*CO2換算ガス!P140</f>
        <v>1.2386492964649033E-3</v>
      </c>
      <c r="Q56" s="161">
        <f>'国環研90~15'!Q257*CO2換算ガス!Q140</f>
        <v>1.2422746281424795E-3</v>
      </c>
      <c r="R56" s="161">
        <f>'国環研90~15'!R257*CO2換算ガス!R140</f>
        <v>1.1334193554982412E-3</v>
      </c>
      <c r="S56" s="161">
        <f>'国環研90~15'!S257*CO2換算ガス!S140</f>
        <v>1.0798252377739194E-3</v>
      </c>
      <c r="T56" s="161">
        <f>'国環研90~15'!T257*CO2換算ガス!T140</f>
        <v>1.1449437965685254E-3</v>
      </c>
      <c r="U56" s="161">
        <f>'国環研90~15'!U257*CO2換算ガス!U140</f>
        <v>1.2314864717716911E-3</v>
      </c>
      <c r="V56" s="161">
        <f>'国環研90~15'!V257*CO2換算ガス!V140</f>
        <v>1.2639185781620169E-3</v>
      </c>
      <c r="W56" s="161">
        <f>'国環研90~15'!W257*CO2換算ガス!W140</f>
        <v>1.1362423832769154E-3</v>
      </c>
      <c r="X56" s="161">
        <f>'国環研90~15'!X257*CO2換算ガス!X140</f>
        <v>1.1709607564672614E-3</v>
      </c>
      <c r="Y56" s="161">
        <f>'国環研90~15'!Y257*CO2換算ガス!Y140</f>
        <v>1.227850289851603E-3</v>
      </c>
      <c r="Z56" s="161">
        <f>'国環研90~15'!Z257*CO2換算ガス!Z140</f>
        <v>1.199125120767742E-3</v>
      </c>
      <c r="AA56" s="161">
        <f>'国環研90~15'!AA257*CO2換算ガス!AA140</f>
        <v>1.1432893541872204E-3</v>
      </c>
      <c r="AB56" s="161">
        <f>'国環研90~15'!AB257*CO2換算ガス!AB140</f>
        <v>1.0685935412187949E-3</v>
      </c>
      <c r="AC56" s="161">
        <f>'国環研90~15'!AC257*CO2換算ガス!AC140</f>
        <v>1.1470439668810446E-3</v>
      </c>
      <c r="AD56" s="161">
        <f>'国環研90~15'!AD257*CO2換算ガス!AD140</f>
        <v>1.0773806500686445E-3</v>
      </c>
      <c r="AE56" s="161">
        <f>'国環研90~15'!AE257*CO2換算ガス!AE140</f>
        <v>1.0153812854383269E-3</v>
      </c>
      <c r="AF56" s="161"/>
    </row>
    <row r="57" spans="2:37" s="41" customFormat="1" ht="9.9499999999999993" customHeight="1">
      <c r="B57" s="140" t="s">
        <v>792</v>
      </c>
      <c r="C57" s="178"/>
      <c r="D57" s="178"/>
      <c r="E57" s="178"/>
      <c r="F57" s="167"/>
      <c r="G57" s="156">
        <f>SUM(G58:G59)</f>
        <v>22.704541837007604</v>
      </c>
      <c r="H57" s="156">
        <f t="shared" ref="H57:AD57" si="22">SUM(H58:H59)</f>
        <v>16.609081903819174</v>
      </c>
      <c r="I57" s="156">
        <f t="shared" si="22"/>
        <v>22.049762690863886</v>
      </c>
      <c r="J57" s="156">
        <f t="shared" si="22"/>
        <v>22.940291321376705</v>
      </c>
      <c r="K57" s="156">
        <f t="shared" si="22"/>
        <v>26.551995420700578</v>
      </c>
      <c r="L57" s="156">
        <f t="shared" si="22"/>
        <v>26.461109437756299</v>
      </c>
      <c r="M57" s="156">
        <f t="shared" si="22"/>
        <v>24.745865917774253</v>
      </c>
      <c r="N57" s="156">
        <f t="shared" si="22"/>
        <v>27.588746021478478</v>
      </c>
      <c r="O57" s="156">
        <f t="shared" si="22"/>
        <v>26.045045692409477</v>
      </c>
      <c r="P57" s="156">
        <f t="shared" si="22"/>
        <v>13.69366420283804</v>
      </c>
      <c r="Q57" s="156">
        <f t="shared" si="22"/>
        <v>23.649553043226966</v>
      </c>
      <c r="R57" s="156">
        <f t="shared" si="22"/>
        <v>15.174275292600161</v>
      </c>
      <c r="S57" s="156">
        <f t="shared" si="22"/>
        <v>14.3383820935573</v>
      </c>
      <c r="T57" s="156">
        <f t="shared" si="22"/>
        <v>14.778801965157534</v>
      </c>
      <c r="U57" s="156">
        <f t="shared" si="22"/>
        <v>14.97969170010769</v>
      </c>
      <c r="V57" s="156">
        <f t="shared" si="22"/>
        <v>13.220038761561458</v>
      </c>
      <c r="W57" s="156">
        <f t="shared" si="22"/>
        <v>14.492144443112132</v>
      </c>
      <c r="X57" s="156">
        <f t="shared" si="22"/>
        <v>10.778247544750414</v>
      </c>
      <c r="Y57" s="156">
        <f t="shared" si="22"/>
        <v>11.871540147646986</v>
      </c>
      <c r="Z57" s="156">
        <f t="shared" si="22"/>
        <v>12.238442213835663</v>
      </c>
      <c r="AA57" s="156">
        <f t="shared" si="22"/>
        <v>9.4660242949300155</v>
      </c>
      <c r="AB57" s="156">
        <f t="shared" si="22"/>
        <v>6.9789875728313175</v>
      </c>
      <c r="AC57" s="156">
        <f t="shared" si="22"/>
        <v>10.033721953773673</v>
      </c>
      <c r="AD57" s="156">
        <f t="shared" si="22"/>
        <v>9.0674707940722143</v>
      </c>
      <c r="AE57" s="156">
        <f>SUM(AE58:AE59)</f>
        <v>11.424699697337578</v>
      </c>
      <c r="AF57" s="156">
        <f>SUM(AF58:AF59)</f>
        <v>0</v>
      </c>
    </row>
    <row r="58" spans="2:37" s="41" customFormat="1" ht="9.9499999999999993" customHeight="1">
      <c r="B58" s="52"/>
      <c r="C58" s="70" t="s">
        <v>793</v>
      </c>
      <c r="D58" s="181"/>
      <c r="E58" s="181"/>
      <c r="F58" s="173"/>
      <c r="G58" s="157">
        <f>'国環研90~15'!G259*CO2換算ガス!G142</f>
        <v>19.393868902904536</v>
      </c>
      <c r="H58" s="157">
        <f>'国環研90~15'!H259*CO2換算ガス!H142</f>
        <v>13.227241295917167</v>
      </c>
      <c r="I58" s="157">
        <f>'国環研90~15'!I259*CO2換算ガス!I142</f>
        <v>17.611124515451333</v>
      </c>
      <c r="J58" s="157">
        <f>'国環研90~15'!J259*CO2換算ガス!J142</f>
        <v>17.84655634862446</v>
      </c>
      <c r="K58" s="157">
        <f>'国環研90~15'!K259*CO2換算ガス!K142</f>
        <v>21.138439202478121</v>
      </c>
      <c r="L58" s="157">
        <f>'国環研90~15'!L259*CO2換算ガス!L142</f>
        <v>21.072162387490565</v>
      </c>
      <c r="M58" s="157">
        <f>'国環研90~15'!M259*CO2換算ガス!M142</f>
        <v>19.72692912372742</v>
      </c>
      <c r="N58" s="157">
        <f>'国環研90~15'!N259*CO2換算ガス!N142</f>
        <v>22.809461038329768</v>
      </c>
      <c r="O58" s="157">
        <f>'国環研90~15'!O259*CO2換算ガス!O142</f>
        <v>21.025947004498061</v>
      </c>
      <c r="P58" s="157">
        <f>'国環研90~15'!P259*CO2換算ガス!P142</f>
        <v>8.332496756419717</v>
      </c>
      <c r="Q58" s="157">
        <f>'国環研90~15'!Q259*CO2換算ガス!Q142</f>
        <v>18.447244164427101</v>
      </c>
      <c r="R58" s="157">
        <f>'国環研90~15'!R259*CO2換算ガス!R142</f>
        <v>10.096906338711126</v>
      </c>
      <c r="S58" s="157">
        <f>'国環研90~15'!S259*CO2換算ガス!S142</f>
        <v>9.4059294166762442</v>
      </c>
      <c r="T58" s="157">
        <f>'国環研90~15'!T259*CO2換算ガス!T142</f>
        <v>9.9158156444043684</v>
      </c>
      <c r="U58" s="157">
        <f>'国環研90~15'!U259*CO2換算ガス!U142</f>
        <v>10.606893296271448</v>
      </c>
      <c r="V58" s="157">
        <f>'国環研90~15'!V259*CO2換算ガス!V142</f>
        <v>8.5656610651577658</v>
      </c>
      <c r="W58" s="157">
        <f>'国環研90~15'!W259*CO2換算ガス!W142</f>
        <v>9.2902900405008921</v>
      </c>
      <c r="X58" s="157">
        <f>'国環研90~15'!X259*CO2換算ガス!X142</f>
        <v>6.7369845249323923</v>
      </c>
      <c r="Y58" s="157">
        <f>'国環研90~15'!Y259*CO2換算ガス!Y142</f>
        <v>8.4249904159154916</v>
      </c>
      <c r="Z58" s="157">
        <f>'国環研90~15'!Z259*CO2換算ガス!Z142</f>
        <v>9.0146227022650329</v>
      </c>
      <c r="AA58" s="157">
        <f>'国環研90~15'!AA259*CO2換算ガス!AA142</f>
        <v>6.145781264997197</v>
      </c>
      <c r="AB58" s="157">
        <f>'国環研90~15'!AB259*CO2換算ガス!AB142</f>
        <v>4.2039323059129474</v>
      </c>
      <c r="AC58" s="157">
        <f>'国環研90~15'!AC259*CO2換算ガス!AC142</f>
        <v>6.2618547770363726</v>
      </c>
      <c r="AD58" s="157">
        <f>'国環研90~15'!AD259*CO2換算ガス!AD142</f>
        <v>4.4388703122001969</v>
      </c>
      <c r="AE58" s="157">
        <f>'国環研90~15'!AE259*CO2換算ガス!AE142</f>
        <v>3.4276040162385293</v>
      </c>
      <c r="AF58" s="157">
        <f>'国環研90~15'!AF259*CO2換算ガス!AF142</f>
        <v>0</v>
      </c>
    </row>
    <row r="59" spans="2:37" s="41" customFormat="1" ht="9.9499999999999993" customHeight="1" thickBot="1">
      <c r="B59" s="52"/>
      <c r="C59" s="68" t="s">
        <v>794</v>
      </c>
      <c r="D59" s="180"/>
      <c r="E59" s="180"/>
      <c r="F59" s="169"/>
      <c r="G59" s="161">
        <f>'国環研90~15'!G260*CO2換算ガス!G143</f>
        <v>3.3106729341030685</v>
      </c>
      <c r="H59" s="161">
        <f>'国環研90~15'!H260*CO2換算ガス!H143</f>
        <v>3.3818406079020065</v>
      </c>
      <c r="I59" s="161">
        <f>'国環研90~15'!I260*CO2換算ガス!I143</f>
        <v>4.4386381754125521</v>
      </c>
      <c r="J59" s="161">
        <f>'国環研90~15'!J260*CO2換算ガス!J143</f>
        <v>5.0937349727522427</v>
      </c>
      <c r="K59" s="161">
        <f>'国環研90~15'!K260*CO2換算ガス!K143</f>
        <v>5.4135562182224559</v>
      </c>
      <c r="L59" s="161">
        <f>'国環研90~15'!L260*CO2換算ガス!L143</f>
        <v>5.3889470502657328</v>
      </c>
      <c r="M59" s="161">
        <f>'国環研90~15'!M260*CO2換算ガス!M143</f>
        <v>5.0189367940468319</v>
      </c>
      <c r="N59" s="161">
        <f>'国環研90~15'!N260*CO2換算ガス!N143</f>
        <v>4.7792849831487105</v>
      </c>
      <c r="O59" s="161">
        <f>'国環研90~15'!O260*CO2換算ガス!O143</f>
        <v>5.0190986879114154</v>
      </c>
      <c r="P59" s="161">
        <f>'国環研90~15'!P260*CO2換算ガス!P143</f>
        <v>5.3611674464183228</v>
      </c>
      <c r="Q59" s="161">
        <f>'国環研90~15'!Q260*CO2換算ガス!Q143</f>
        <v>5.2023088787998661</v>
      </c>
      <c r="R59" s="161">
        <f>'国環研90~15'!R260*CO2換算ガス!R143</f>
        <v>5.0773689538890343</v>
      </c>
      <c r="S59" s="161">
        <f>'国環研90~15'!S260*CO2換算ガス!S143</f>
        <v>4.9324526768810566</v>
      </c>
      <c r="T59" s="161">
        <f>'国環研90~15'!T260*CO2換算ガス!T143</f>
        <v>4.8629863207531647</v>
      </c>
      <c r="U59" s="161">
        <f>'国環研90~15'!U260*CO2換算ガス!U143</f>
        <v>4.3727984038362431</v>
      </c>
      <c r="V59" s="161">
        <f>'国環研90~15'!V260*CO2換算ガス!V143</f>
        <v>4.6543776964036923</v>
      </c>
      <c r="W59" s="161">
        <f>'国環研90~15'!W260*CO2換算ガス!W143</f>
        <v>5.2018544026112394</v>
      </c>
      <c r="X59" s="161">
        <f>'国環研90~15'!X260*CO2換算ガス!X143</f>
        <v>4.0412630198180226</v>
      </c>
      <c r="Y59" s="161">
        <f>'国環研90~15'!Y260*CO2換算ガス!Y143</f>
        <v>3.446549731731495</v>
      </c>
      <c r="Z59" s="161">
        <f>'国環研90~15'!Z260*CO2換算ガス!Z143</f>
        <v>3.2238195115706305</v>
      </c>
      <c r="AA59" s="161">
        <f>'国環研90~15'!AA260*CO2換算ガス!AA143</f>
        <v>3.3202430299328189</v>
      </c>
      <c r="AB59" s="161">
        <f>'国環研90~15'!AB260*CO2換算ガス!AB143</f>
        <v>2.7750552669183701</v>
      </c>
      <c r="AC59" s="161">
        <f>'国環研90~15'!AC260*CO2換算ガス!AC143</f>
        <v>3.7718671767373011</v>
      </c>
      <c r="AD59" s="161">
        <f>'国環研90~15'!AD260*CO2換算ガス!AD143</f>
        <v>4.6286004818720174</v>
      </c>
      <c r="AE59" s="161">
        <f>'国環研90~15'!AE260*CO2換算ガス!AE143</f>
        <v>7.997095681099049</v>
      </c>
      <c r="AF59" s="161">
        <f>'国環研90~15'!AF260*CO2換算ガス!AF143</f>
        <v>0</v>
      </c>
    </row>
    <row r="60" spans="2:37" s="41" customFormat="1" ht="9.9499999999999993" customHeight="1">
      <c r="B60" s="140" t="s">
        <v>779</v>
      </c>
      <c r="C60" s="178"/>
      <c r="D60" s="178"/>
      <c r="E60" s="178"/>
      <c r="F60" s="167"/>
      <c r="G60" s="156">
        <f>SUM(G61:G63)</f>
        <v>341.39757279469706</v>
      </c>
      <c r="H60" s="156">
        <f t="shared" ref="H60:AD60" si="23">SUM(H61:H63)</f>
        <v>339.76285673604116</v>
      </c>
      <c r="I60" s="156">
        <f t="shared" si="23"/>
        <v>336.4402592786754</v>
      </c>
      <c r="J60" s="156">
        <f t="shared" si="23"/>
        <v>335.98830401868759</v>
      </c>
      <c r="K60" s="156">
        <f t="shared" si="23"/>
        <v>329.03543174623917</v>
      </c>
      <c r="L60" s="156">
        <f t="shared" si="23"/>
        <v>317.82415937118952</v>
      </c>
      <c r="M60" s="156">
        <f t="shared" si="23"/>
        <v>313.23934392875486</v>
      </c>
      <c r="N60" s="156">
        <f t="shared" si="23"/>
        <v>307.41141718300412</v>
      </c>
      <c r="O60" s="156">
        <f t="shared" si="23"/>
        <v>303.23302791951477</v>
      </c>
      <c r="P60" s="156">
        <f t="shared" si="23"/>
        <v>301.47854131311567</v>
      </c>
      <c r="Q60" s="156">
        <f t="shared" si="23"/>
        <v>303.05746785658681</v>
      </c>
      <c r="R60" s="156">
        <f t="shared" si="23"/>
        <v>297.8992276428533</v>
      </c>
      <c r="S60" s="156">
        <f t="shared" si="23"/>
        <v>297.97204390637938</v>
      </c>
      <c r="T60" s="156">
        <f t="shared" si="23"/>
        <v>295.31399190976208</v>
      </c>
      <c r="U60" s="156">
        <f t="shared" si="23"/>
        <v>292.0122522408488</v>
      </c>
      <c r="V60" s="156">
        <f t="shared" si="23"/>
        <v>290.70498442732367</v>
      </c>
      <c r="W60" s="156">
        <f t="shared" si="23"/>
        <v>290.77244309755451</v>
      </c>
      <c r="X60" s="156">
        <f t="shared" si="23"/>
        <v>303.25382460565584</v>
      </c>
      <c r="Y60" s="156">
        <f t="shared" si="23"/>
        <v>282.42071628940784</v>
      </c>
      <c r="Z60" s="156">
        <f t="shared" si="23"/>
        <v>275.39456799966729</v>
      </c>
      <c r="AA60" s="156">
        <f t="shared" si="23"/>
        <v>282.48358086081168</v>
      </c>
      <c r="AB60" s="156">
        <f t="shared" si="23"/>
        <v>264.17878943672918</v>
      </c>
      <c r="AC60" s="156">
        <f t="shared" si="23"/>
        <v>263.69025884566895</v>
      </c>
      <c r="AD60" s="156">
        <f t="shared" si="23"/>
        <v>264.03506366538363</v>
      </c>
      <c r="AE60" s="156">
        <f>SUM(AE61:AE63)</f>
        <v>260.04010210607657</v>
      </c>
      <c r="AF60" s="156">
        <f>SUM(AF61:AF63)</f>
        <v>0</v>
      </c>
    </row>
    <row r="61" spans="2:37" s="41" customFormat="1" ht="9.9499999999999993" customHeight="1">
      <c r="B61" s="52"/>
      <c r="C61" s="68" t="s">
        <v>781</v>
      </c>
      <c r="D61" s="180"/>
      <c r="E61" s="180"/>
      <c r="F61" s="169"/>
      <c r="G61" s="158">
        <f>'国環研90~15'!G262*CO2換算ガス!G145</f>
        <v>132.86401971152802</v>
      </c>
      <c r="H61" s="158">
        <f>'国環研90~15'!H262*CO2換算ガス!H145</f>
        <v>134.96343696449861</v>
      </c>
      <c r="I61" s="158">
        <f>'国環研90~15'!I262*CO2換算ガス!I145</f>
        <v>133.01410648672456</v>
      </c>
      <c r="J61" s="158">
        <f>'国環研90~15'!J262*CO2換算ガス!J145</f>
        <v>129.84974008075434</v>
      </c>
      <c r="K61" s="158">
        <f>'国環研90~15'!K262*CO2換算ガス!K145</f>
        <v>125.55518572770553</v>
      </c>
      <c r="L61" s="158">
        <f>'国環研90~15'!L262*CO2換算ガス!L145</f>
        <v>122.81309358909445</v>
      </c>
      <c r="M61" s="158">
        <f>'国環研90~15'!M262*CO2換算ガス!M145</f>
        <v>121.44857412497664</v>
      </c>
      <c r="N61" s="158">
        <f>'国環研90~15'!N262*CO2換算ガス!N145</f>
        <v>117.60233025465888</v>
      </c>
      <c r="O61" s="158">
        <f>'国環研90~15'!O262*CO2換算ガス!O145</f>
        <v>114.69342110232655</v>
      </c>
      <c r="P61" s="158">
        <f>'国環研90~15'!P262*CO2換算ガス!P145</f>
        <v>113.34586662153976</v>
      </c>
      <c r="Q61" s="158">
        <f>'国環研90~15'!Q262*CO2換算ガス!Q145</f>
        <v>113.75149675377298</v>
      </c>
      <c r="R61" s="158">
        <f>'国環研90~15'!R262*CO2換算ガス!R145</f>
        <v>113.74066400213006</v>
      </c>
      <c r="S61" s="158">
        <f>'国環研90~15'!S262*CO2換算ガス!S145</f>
        <v>115.00049355413145</v>
      </c>
      <c r="T61" s="158">
        <f>'国環研90~15'!T262*CO2換算ガス!T145</f>
        <v>113.80373684785751</v>
      </c>
      <c r="U61" s="158">
        <f>'国環研90~15'!U262*CO2換算ガス!U145</f>
        <v>113.81030038336399</v>
      </c>
      <c r="V61" s="158">
        <f>'国環研90~15'!V262*CO2換算ガス!V145</f>
        <v>113.62042422568697</v>
      </c>
      <c r="W61" s="158">
        <f>'国環研90~15'!W262*CO2換算ガス!W145</f>
        <v>115.27942265363119</v>
      </c>
      <c r="X61" s="158">
        <f>'国環研90~15'!X262*CO2換算ガス!X145</f>
        <v>117.85999121070111</v>
      </c>
      <c r="Y61" s="158">
        <f>'国環研90~15'!Y262*CO2換算ガス!Y145</f>
        <v>118.54267199121574</v>
      </c>
      <c r="Z61" s="158">
        <f>'国環研90~15'!Z262*CO2換算ガス!Z145</f>
        <v>119.30259588432108</v>
      </c>
      <c r="AA61" s="158">
        <f>'国環研90~15'!AA262*CO2換算ガス!AA145</f>
        <v>115.33871706038752</v>
      </c>
      <c r="AB61" s="158">
        <f>'国環研90~15'!AB262*CO2換算ガス!AB145</f>
        <v>110.97124860678343</v>
      </c>
      <c r="AC61" s="158">
        <f>'国環研90~15'!AC262*CO2換算ガス!AC145</f>
        <v>108.79354993124475</v>
      </c>
      <c r="AD61" s="158">
        <f>'国環研90~15'!AD262*CO2換算ガス!AD145</f>
        <v>105.09427938972173</v>
      </c>
      <c r="AE61" s="158">
        <f>'国環研90~15'!AE262*CO2換算ガス!AE145</f>
        <v>103.51717859256439</v>
      </c>
      <c r="AF61" s="158">
        <f>'国環研90~15'!AF262*CO2換算ガス!AF145</f>
        <v>0</v>
      </c>
    </row>
    <row r="62" spans="2:37" s="41" customFormat="1" ht="9.9499999999999993" customHeight="1">
      <c r="B62" s="52"/>
      <c r="C62" s="68" t="s">
        <v>795</v>
      </c>
      <c r="D62" s="180"/>
      <c r="E62" s="180"/>
      <c r="F62" s="169"/>
      <c r="G62" s="158">
        <f>'国環研90~15'!G263*CO2換算ガス!G146</f>
        <v>207.41196736044574</v>
      </c>
      <c r="H62" s="158">
        <f>'国環研90~15'!H263*CO2換算ガス!H146</f>
        <v>203.75993383153212</v>
      </c>
      <c r="I62" s="158">
        <f>'国環研90~15'!I263*CO2換算ガス!I146</f>
        <v>202.34911364279395</v>
      </c>
      <c r="J62" s="158">
        <f>'国環研90~15'!J263*CO2換算ガス!J146</f>
        <v>205.15683199660916</v>
      </c>
      <c r="K62" s="158">
        <f>'国環研90~15'!K263*CO2換算ガス!K146</f>
        <v>202.44766309006803</v>
      </c>
      <c r="L62" s="158">
        <f>'国環研90~15'!L263*CO2換算ガス!L146</f>
        <v>194.01969914164155</v>
      </c>
      <c r="M62" s="158">
        <f>'国環研90~15'!M263*CO2換算ガス!M146</f>
        <v>190.82101731219308</v>
      </c>
      <c r="N62" s="158">
        <f>'国環研90~15'!N263*CO2換算ガス!N146</f>
        <v>188.86380873783813</v>
      </c>
      <c r="O62" s="158">
        <f>'国環研90~15'!O263*CO2換算ガス!O146</f>
        <v>187.6332431956165</v>
      </c>
      <c r="P62" s="158">
        <f>'国環研90~15'!P263*CO2換算ガス!P146</f>
        <v>187.24037990272956</v>
      </c>
      <c r="Q62" s="158">
        <f>'国環研90~15'!Q263*CO2換算ガス!Q146</f>
        <v>188.43614726458287</v>
      </c>
      <c r="R62" s="158">
        <f>'国環研90~15'!R263*CO2換算ガス!R146</f>
        <v>183.29301156066796</v>
      </c>
      <c r="S62" s="158">
        <f>'国環研90~15'!S263*CO2換算ガス!S146</f>
        <v>182.13311540696751</v>
      </c>
      <c r="T62" s="158">
        <f>'国環研90~15'!T263*CO2換算ガス!T146</f>
        <v>180.7124031734252</v>
      </c>
      <c r="U62" s="158">
        <f>'国環研90~15'!U263*CO2換算ガス!U146</f>
        <v>177.43566858922733</v>
      </c>
      <c r="V62" s="158">
        <f>'国環研90~15'!V263*CO2換算ガス!V146</f>
        <v>176.30559825234678</v>
      </c>
      <c r="W62" s="158">
        <f>'国環研90~15'!W263*CO2換算ガス!W146</f>
        <v>174.73749456843083</v>
      </c>
      <c r="X62" s="158">
        <f>'国環研90~15'!X263*CO2換算ガス!X146</f>
        <v>184.65743767198359</v>
      </c>
      <c r="Y62" s="158">
        <f>'国環研90~15'!Y263*CO2換算ガス!Y146</f>
        <v>163.16690512791178</v>
      </c>
      <c r="Z62" s="158">
        <f>'国環研90~15'!Z263*CO2換算ガス!Z146</f>
        <v>155.39980520303342</v>
      </c>
      <c r="AA62" s="158">
        <f>'国環研90~15'!AA263*CO2換算ガス!AA146</f>
        <v>166.47006950950052</v>
      </c>
      <c r="AB62" s="158">
        <f>'国環研90~15'!AB263*CO2換算ガス!AB146</f>
        <v>152.58569164082698</v>
      </c>
      <c r="AC62" s="158">
        <f>'国環研90~15'!AC263*CO2換算ガス!AC146</f>
        <v>154.28121513514083</v>
      </c>
      <c r="AD62" s="158">
        <f>'国環研90~15'!AD263*CO2換算ガス!AD146</f>
        <v>158.3036255703079</v>
      </c>
      <c r="AE62" s="158">
        <f>'国環研90~15'!AE263*CO2換算ガス!AE146</f>
        <v>155.90371877421893</v>
      </c>
      <c r="AF62" s="158">
        <f>'国環研90~15'!AF263*CO2換算ガス!AF146</f>
        <v>0</v>
      </c>
    </row>
    <row r="63" spans="2:37" s="41" customFormat="1" ht="9.9499999999999993" customHeight="1" thickBot="1">
      <c r="B63" s="127"/>
      <c r="C63" s="69" t="s">
        <v>783</v>
      </c>
      <c r="D63" s="389"/>
      <c r="E63" s="389"/>
      <c r="F63" s="171"/>
      <c r="G63" s="160">
        <f>'国環研90~15'!G264*CO2換算ガス!G147</f>
        <v>1.1215857227232746</v>
      </c>
      <c r="H63" s="160">
        <f>'国環研90~15'!H264*CO2換算ガス!H147</f>
        <v>1.0394859400104461</v>
      </c>
      <c r="I63" s="160">
        <f>'国環研90~15'!I264*CO2換算ガス!I147</f>
        <v>1.0770391491568923</v>
      </c>
      <c r="J63" s="160">
        <f>'国環研90~15'!J264*CO2換算ガス!J147</f>
        <v>0.98173194132409813</v>
      </c>
      <c r="K63" s="160">
        <f>'国環研90~15'!K264*CO2換算ガス!K147</f>
        <v>1.0325829284656067</v>
      </c>
      <c r="L63" s="160">
        <f>'国環研90~15'!L264*CO2換算ガス!L147</f>
        <v>0.99136664045350653</v>
      </c>
      <c r="M63" s="160">
        <f>'国環研90~15'!M264*CO2換算ガス!M147</f>
        <v>0.96975249158516597</v>
      </c>
      <c r="N63" s="160">
        <f>'国環研90~15'!N264*CO2換算ガス!N147</f>
        <v>0.94527819050708839</v>
      </c>
      <c r="O63" s="160">
        <f>'国環研90~15'!O264*CO2換算ガス!O147</f>
        <v>0.90636362157171069</v>
      </c>
      <c r="P63" s="160">
        <f>'国環研90~15'!P264*CO2換算ガス!P147</f>
        <v>0.8922947888463717</v>
      </c>
      <c r="Q63" s="160">
        <f>'国環研90~15'!Q264*CO2換算ガス!Q147</f>
        <v>0.86982383823098397</v>
      </c>
      <c r="R63" s="160">
        <f>'国環研90~15'!R264*CO2換算ガス!R147</f>
        <v>0.86555208005531636</v>
      </c>
      <c r="S63" s="160">
        <f>'国環研90~15'!S264*CO2換算ガス!S147</f>
        <v>0.83843494528043672</v>
      </c>
      <c r="T63" s="160">
        <f>'国環研90~15'!T264*CO2換算ガス!T147</f>
        <v>0.79785188847937805</v>
      </c>
      <c r="U63" s="160">
        <f>'国環研90~15'!U264*CO2換算ガス!U147</f>
        <v>0.76628326825752358</v>
      </c>
      <c r="V63" s="160">
        <f>'国環研90~15'!V264*CO2換算ガス!V147</f>
        <v>0.77896194928992091</v>
      </c>
      <c r="W63" s="160">
        <f>'国環研90~15'!W264*CO2換算ガス!W147</f>
        <v>0.75552587549249239</v>
      </c>
      <c r="X63" s="160">
        <f>'国環研90~15'!X264*CO2換算ガス!X147</f>
        <v>0.73639572297108402</v>
      </c>
      <c r="Y63" s="160">
        <f>'国環研90~15'!Y264*CO2換算ガス!Y147</f>
        <v>0.71113917028034712</v>
      </c>
      <c r="Z63" s="160">
        <f>'国環研90~15'!Z264*CO2換算ガス!Z147</f>
        <v>0.69216691231280358</v>
      </c>
      <c r="AA63" s="160">
        <f>'国環研90~15'!AA264*CO2換算ガス!AA147</f>
        <v>0.67479429092364263</v>
      </c>
      <c r="AB63" s="160">
        <f>'国環研90~15'!AB264*CO2換算ガス!AB147</f>
        <v>0.62184918911870579</v>
      </c>
      <c r="AC63" s="160">
        <f>'国環研90~15'!AC264*CO2換算ガス!AC147</f>
        <v>0.61549377928340654</v>
      </c>
      <c r="AD63" s="160">
        <f>'国環研90~15'!AD264*CO2換算ガス!AD147</f>
        <v>0.63715870535401942</v>
      </c>
      <c r="AE63" s="160">
        <f>'国環研90~15'!AE264*CO2換算ガス!AE147</f>
        <v>0.6192047392932446</v>
      </c>
      <c r="AF63" s="160">
        <f>'国環研90~15'!AF264*CO2換算ガス!AF147</f>
        <v>0</v>
      </c>
    </row>
    <row r="64" spans="2:37" s="41" customFormat="1" ht="9.9499999999999993" customHeight="1">
      <c r="B64" s="139" t="s">
        <v>784</v>
      </c>
      <c r="C64" s="179"/>
      <c r="D64" s="179"/>
      <c r="E64" s="179"/>
      <c r="F64" s="172"/>
      <c r="G64" s="109">
        <f>SUM(G65:G68)</f>
        <v>86.343042722673118</v>
      </c>
      <c r="H64" s="109">
        <f t="shared" ref="H64:AD64" si="24">SUM(H65:H68)</f>
        <v>87.486941078834832</v>
      </c>
      <c r="I64" s="109">
        <f t="shared" si="24"/>
        <v>89.913338738166502</v>
      </c>
      <c r="J64" s="109">
        <f t="shared" si="24"/>
        <v>88.824707621427649</v>
      </c>
      <c r="K64" s="109">
        <f t="shared" si="24"/>
        <v>90.561849644651716</v>
      </c>
      <c r="L64" s="109">
        <f t="shared" si="24"/>
        <v>95.306755501450823</v>
      </c>
      <c r="M64" s="109">
        <f t="shared" si="24"/>
        <v>95.665133178544224</v>
      </c>
      <c r="N64" s="109">
        <f t="shared" si="24"/>
        <v>97.656969276894998</v>
      </c>
      <c r="O64" s="109">
        <f t="shared" si="24"/>
        <v>97.711164203195011</v>
      </c>
      <c r="P64" s="109">
        <f t="shared" si="24"/>
        <v>97.87624815694538</v>
      </c>
      <c r="Q64" s="109">
        <f t="shared" si="24"/>
        <v>97.18827275611352</v>
      </c>
      <c r="R64" s="109">
        <f t="shared" si="24"/>
        <v>96.808999916957163</v>
      </c>
      <c r="S64" s="109">
        <f t="shared" si="24"/>
        <v>85.501879647858374</v>
      </c>
      <c r="T64" s="109">
        <f t="shared" si="24"/>
        <v>94.548632457020673</v>
      </c>
      <c r="U64" s="109">
        <f t="shared" si="24"/>
        <v>93.058146093322335</v>
      </c>
      <c r="V64" s="109">
        <f t="shared" si="24"/>
        <v>94.255233656761433</v>
      </c>
      <c r="W64" s="109">
        <f t="shared" si="24"/>
        <v>91.335938247325458</v>
      </c>
      <c r="X64" s="109">
        <f t="shared" si="24"/>
        <v>88.940735553469452</v>
      </c>
      <c r="Y64" s="109">
        <f t="shared" si="24"/>
        <v>85.493742113838323</v>
      </c>
      <c r="Z64" s="109">
        <f t="shared" si="24"/>
        <v>79.583552425335796</v>
      </c>
      <c r="AA64" s="109">
        <f t="shared" si="24"/>
        <v>79.858640140794876</v>
      </c>
      <c r="AB64" s="109">
        <f t="shared" si="24"/>
        <v>81.456670656649479</v>
      </c>
      <c r="AC64" s="109">
        <f t="shared" si="24"/>
        <v>80.84213996939846</v>
      </c>
      <c r="AD64" s="109">
        <f t="shared" si="24"/>
        <v>84.861199148348419</v>
      </c>
      <c r="AE64" s="109">
        <f>SUM(AE65:AE68)</f>
        <v>68.963909762407411</v>
      </c>
      <c r="AF64" s="109">
        <f>SUM(AF65:AF68)</f>
        <v>0</v>
      </c>
    </row>
    <row r="65" spans="2:37" s="41" customFormat="1" ht="9.9499999999999993" customHeight="1">
      <c r="B65" s="52"/>
      <c r="C65" s="68" t="s">
        <v>786</v>
      </c>
      <c r="D65" s="73"/>
      <c r="E65" s="73"/>
      <c r="F65" s="177"/>
      <c r="G65" s="162">
        <f>'国環研90~15'!G266*CO2換算ガス!G149</f>
        <v>0</v>
      </c>
      <c r="H65" s="162">
        <f>'国環研90~15'!H266*CO2換算ガス!H149</f>
        <v>0</v>
      </c>
      <c r="I65" s="162">
        <f>'国環研90~15'!I266*CO2換算ガス!I149</f>
        <v>0</v>
      </c>
      <c r="J65" s="162">
        <f>'国環研90~15'!J266*CO2換算ガス!J149</f>
        <v>0</v>
      </c>
      <c r="K65" s="162">
        <f>'国環研90~15'!K266*CO2換算ガス!K149</f>
        <v>0</v>
      </c>
      <c r="L65" s="162">
        <f>'国環研90~15'!L266*CO2換算ガス!L149</f>
        <v>0</v>
      </c>
      <c r="M65" s="162">
        <f>'国環研90~15'!M266*CO2換算ガス!M149</f>
        <v>0</v>
      </c>
      <c r="N65" s="162">
        <f>'国環研90~15'!N266*CO2換算ガス!N149</f>
        <v>0</v>
      </c>
      <c r="O65" s="162">
        <f>'国環研90~15'!O266*CO2換算ガス!O149</f>
        <v>0</v>
      </c>
      <c r="P65" s="162">
        <f>'国環研90~15'!P266*CO2換算ガス!P149</f>
        <v>0</v>
      </c>
      <c r="Q65" s="162">
        <f>'国環研90~15'!Q266*CO2換算ガス!Q149</f>
        <v>0</v>
      </c>
      <c r="R65" s="162">
        <f>'国環研90~15'!R266*CO2換算ガス!R149</f>
        <v>0</v>
      </c>
      <c r="S65" s="162">
        <f>'国環研90~15'!S266*CO2換算ガス!S149</f>
        <v>0</v>
      </c>
      <c r="T65" s="162">
        <f>'国環研90~15'!T266*CO2換算ガス!T149</f>
        <v>0</v>
      </c>
      <c r="U65" s="162">
        <f>'国環研90~15'!U266*CO2換算ガス!U149</f>
        <v>0</v>
      </c>
      <c r="V65" s="162">
        <f>'国環研90~15'!V266*CO2換算ガス!V149</f>
        <v>0</v>
      </c>
      <c r="W65" s="162">
        <f>'国環研90~15'!W266*CO2換算ガス!W149</f>
        <v>0</v>
      </c>
      <c r="X65" s="162">
        <f>'国環研90~15'!X266*CO2換算ガス!X149</f>
        <v>0</v>
      </c>
      <c r="Y65" s="162">
        <f>'国環研90~15'!Y266*CO2換算ガス!Y149</f>
        <v>0</v>
      </c>
      <c r="Z65" s="162">
        <f>'国環研90~15'!Z266*CO2換算ガス!Z149</f>
        <v>0</v>
      </c>
      <c r="AA65" s="162">
        <f>'国環研90~15'!AA266*CO2換算ガス!AA149</f>
        <v>0</v>
      </c>
      <c r="AB65" s="162">
        <f>'国環研90~15'!AB266*CO2換算ガス!AB149</f>
        <v>0</v>
      </c>
      <c r="AC65" s="162">
        <f>'国環研90~15'!AC266*CO2換算ガス!AC149</f>
        <v>0</v>
      </c>
      <c r="AD65" s="162">
        <f>'国環研90~15'!AD266*CO2換算ガス!AD149</f>
        <v>0</v>
      </c>
      <c r="AE65" s="162">
        <f>'国環研90~15'!AE266*CO2換算ガス!AE149</f>
        <v>0</v>
      </c>
      <c r="AF65" s="162">
        <f>'国環研90~15'!AF266*CO2換算ガス!AF149</f>
        <v>0</v>
      </c>
    </row>
    <row r="66" spans="2:37" s="41" customFormat="1" ht="9.9499999999999993" customHeight="1">
      <c r="B66" s="52"/>
      <c r="C66" s="180" t="s">
        <v>787</v>
      </c>
      <c r="D66" s="180"/>
      <c r="E66" s="180"/>
      <c r="F66" s="169"/>
      <c r="G66" s="158">
        <f>'国環研90~15'!G267*CO2換算ガス!G150</f>
        <v>33.507972320385129</v>
      </c>
      <c r="H66" s="158">
        <f>'国環研90~15'!H267*CO2換算ガス!H150</f>
        <v>33.69271475628917</v>
      </c>
      <c r="I66" s="158">
        <f>'国環研90~15'!I267*CO2換算ガス!I150</f>
        <v>36.429277828040959</v>
      </c>
      <c r="J66" s="158">
        <f>'国環研90~15'!J267*CO2換算ガス!J150</f>
        <v>35.608436504689962</v>
      </c>
      <c r="K66" s="158">
        <f>'国環研90~15'!K267*CO2換算ガス!K150</f>
        <v>37.546387349897195</v>
      </c>
      <c r="L66" s="158">
        <f>'国環研90~15'!L267*CO2換算ガス!L150</f>
        <v>41.13561387275201</v>
      </c>
      <c r="M66" s="158">
        <f>'国環研90~15'!M267*CO2換算ガス!M150</f>
        <v>42.25235008920172</v>
      </c>
      <c r="N66" s="158">
        <f>'国環研90~15'!N267*CO2換算ガス!N150</f>
        <v>43.990713228207248</v>
      </c>
      <c r="O66" s="158">
        <f>'国環研90~15'!O267*CO2換算ガス!O150</f>
        <v>43.878245040774758</v>
      </c>
      <c r="P66" s="158">
        <f>'国環研90~15'!P267*CO2換算ガス!P150</f>
        <v>46.346408025547888</v>
      </c>
      <c r="Q66" s="158">
        <f>'国環研90~15'!Q267*CO2換算ガス!Q150</f>
        <v>46.470946475537971</v>
      </c>
      <c r="R66" s="158">
        <f>'国環研90~15'!R267*CO2換算ガス!R150</f>
        <v>45.060662154268954</v>
      </c>
      <c r="S66" s="158">
        <f>'国環研90~15'!S267*CO2換算ガス!S150</f>
        <v>39.192670241502483</v>
      </c>
      <c r="T66" s="158">
        <f>'国環研90~15'!T267*CO2換算ガス!T150</f>
        <v>44.703196811773608</v>
      </c>
      <c r="U66" s="158">
        <f>'国環研90~15'!U267*CO2換算ガス!U150</f>
        <v>43.811354596049235</v>
      </c>
      <c r="V66" s="158">
        <f>'国環研90~15'!V267*CO2換算ガス!V150</f>
        <v>45.50430867557349</v>
      </c>
      <c r="W66" s="158">
        <f>'国環研90~15'!W267*CO2換算ガス!W150</f>
        <v>43.143906099890408</v>
      </c>
      <c r="X66" s="158">
        <f>'国環研90~15'!X267*CO2換算ガス!X150</f>
        <v>41.900783332116141</v>
      </c>
      <c r="Y66" s="158">
        <f>'国環研90~15'!Y267*CO2換算ガス!Y150</f>
        <v>39.203593281533742</v>
      </c>
      <c r="Z66" s="158">
        <f>'国環研90~15'!Z267*CO2換算ガス!Z150</f>
        <v>35.465438346580008</v>
      </c>
      <c r="AA66" s="158">
        <f>'国環研90~15'!AA267*CO2換算ガス!AA150</f>
        <v>36.533800817149874</v>
      </c>
      <c r="AB66" s="158">
        <f>'国環研90~15'!AB267*CO2換算ガス!AB150</f>
        <v>38.173263076408773</v>
      </c>
      <c r="AC66" s="158">
        <f>'国環研90~15'!AC267*CO2換算ガス!AC150</f>
        <v>38.959382104545405</v>
      </c>
      <c r="AD66" s="158">
        <f>'国環研90~15'!AD267*CO2換算ガス!AD150</f>
        <v>43.281878838549865</v>
      </c>
      <c r="AE66" s="158">
        <f>'国環研90~15'!AE267*CO2換算ガス!AE150</f>
        <v>28.121379531000237</v>
      </c>
      <c r="AF66" s="158">
        <f>'国環研90~15'!AF267*CO2換算ガス!AF150</f>
        <v>0</v>
      </c>
    </row>
    <row r="67" spans="2:37" s="41" customFormat="1" ht="9.9499999999999993" customHeight="1">
      <c r="B67" s="52"/>
      <c r="C67" s="181" t="s">
        <v>788</v>
      </c>
      <c r="D67" s="181"/>
      <c r="E67" s="181"/>
      <c r="F67" s="173"/>
      <c r="G67" s="158">
        <f>'国環研90~15'!G268*CO2換算ガス!G151</f>
        <v>38.303664486594769</v>
      </c>
      <c r="H67" s="158">
        <f>'国環研90~15'!H268*CO2換算ガス!H151</f>
        <v>39.788623640574201</v>
      </c>
      <c r="I67" s="158">
        <f>'国環研90~15'!I268*CO2換算ガス!I151</f>
        <v>39.528756346201845</v>
      </c>
      <c r="J67" s="158">
        <f>'国環研90~15'!J268*CO2換算ガス!J151</f>
        <v>39.923936997120798</v>
      </c>
      <c r="K67" s="158">
        <f>'国環研90~15'!K268*CO2換算ガス!K151</f>
        <v>39.813343370871678</v>
      </c>
      <c r="L67" s="158">
        <f>'国環研90~15'!L268*CO2換算ガス!L151</f>
        <v>40.530162796867643</v>
      </c>
      <c r="M67" s="158">
        <f>'国環研90~15'!M268*CO2換算ガス!M151</f>
        <v>39.826884951817092</v>
      </c>
      <c r="N67" s="158">
        <f>'国環研90~15'!N268*CO2換算ガス!N151</f>
        <v>39.494532285274808</v>
      </c>
      <c r="O67" s="158">
        <f>'国環研90~15'!O268*CO2換算ガス!O151</f>
        <v>39.709321208822153</v>
      </c>
      <c r="P67" s="158">
        <f>'国環研90~15'!P268*CO2換算ガス!P151</f>
        <v>37.903348702244948</v>
      </c>
      <c r="Q67" s="158">
        <f>'国環研90~15'!Q268*CO2換算ガス!Q151</f>
        <v>36.594087470557241</v>
      </c>
      <c r="R67" s="158">
        <f>'国環研90~15'!R268*CO2換算ガス!R151</f>
        <v>37.186910363348133</v>
      </c>
      <c r="S67" s="158">
        <f>'国環研90~15'!S268*CO2換算ガス!S151</f>
        <v>35.275292869842588</v>
      </c>
      <c r="T67" s="158">
        <f>'国環研90~15'!T268*CO2換算ガス!T151</f>
        <v>39.222919329175205</v>
      </c>
      <c r="U67" s="158">
        <f>'国環研90~15'!U268*CO2換算ガス!U151</f>
        <v>39.024935165855872</v>
      </c>
      <c r="V67" s="158">
        <f>'国環研90~15'!V268*CO2換算ガス!V151</f>
        <v>38.639086484513577</v>
      </c>
      <c r="W67" s="158">
        <f>'国環研90~15'!W268*CO2換算ガス!W151</f>
        <v>38.215459422124759</v>
      </c>
      <c r="X67" s="158">
        <f>'国環研90~15'!X268*CO2換算ガス!X151</f>
        <v>37.452910527560988</v>
      </c>
      <c r="Y67" s="158">
        <f>'国環研90~15'!Y268*CO2換算ガス!Y151</f>
        <v>37.011261092294852</v>
      </c>
      <c r="Z67" s="158">
        <f>'国環研90~15'!Z268*CO2換算ガス!Z151</f>
        <v>36.062000441630317</v>
      </c>
      <c r="AA67" s="158">
        <f>'国環研90~15'!AA268*CO2換算ガス!AA151</f>
        <v>35.22290439409683</v>
      </c>
      <c r="AB67" s="158">
        <f>'国環研90~15'!AB268*CO2換算ガス!AB151</f>
        <v>35.445832836590533</v>
      </c>
      <c r="AC67" s="158">
        <f>'国環研90~15'!AC268*CO2換算ガス!AC151</f>
        <v>33.754945718952193</v>
      </c>
      <c r="AD67" s="158">
        <f>'国環研90~15'!AD268*CO2換算ガス!AD151</f>
        <v>34.008659259196719</v>
      </c>
      <c r="AE67" s="158">
        <f>'国環研90~15'!AE268*CO2換算ガス!AE151</f>
        <v>33.284857789545356</v>
      </c>
      <c r="AF67" s="158">
        <f>'国環研90~15'!AF268*CO2換算ガス!AF151</f>
        <v>0</v>
      </c>
    </row>
    <row r="68" spans="2:37" s="41" customFormat="1" ht="9.9499999999999993" customHeight="1" thickBot="1">
      <c r="B68" s="128"/>
      <c r="C68" s="182" t="s">
        <v>789</v>
      </c>
      <c r="D68" s="182"/>
      <c r="E68" s="182"/>
      <c r="F68" s="174"/>
      <c r="G68" s="163">
        <f>'国環研90~15'!G269*CO2換算ガス!G152</f>
        <v>14.531405915693227</v>
      </c>
      <c r="H68" s="163">
        <f>'国環研90~15'!H269*CO2換算ガス!H152</f>
        <v>14.005602681971457</v>
      </c>
      <c r="I68" s="163">
        <f>'国環研90~15'!I269*CO2換算ガス!I152</f>
        <v>13.955304563923695</v>
      </c>
      <c r="J68" s="163">
        <f>'国環研90~15'!J269*CO2換算ガス!J152</f>
        <v>13.292334119616894</v>
      </c>
      <c r="K68" s="163">
        <f>'国環研90~15'!K269*CO2換算ガス!K152</f>
        <v>13.202118923882841</v>
      </c>
      <c r="L68" s="163">
        <f>'国環研90~15'!L269*CO2換算ガス!L152</f>
        <v>13.640978831831172</v>
      </c>
      <c r="M68" s="163">
        <f>'国環研90~15'!M269*CO2換算ガス!M152</f>
        <v>13.585898137525401</v>
      </c>
      <c r="N68" s="163">
        <f>'国環研90~15'!N269*CO2換算ガス!N152</f>
        <v>14.171723763412945</v>
      </c>
      <c r="O68" s="163">
        <f>'国環研90~15'!O269*CO2換算ガス!O152</f>
        <v>14.123597953598114</v>
      </c>
      <c r="P68" s="163">
        <f>'国環研90~15'!P269*CO2換算ガス!P152</f>
        <v>13.626491429152557</v>
      </c>
      <c r="Q68" s="163">
        <f>'国環研90~15'!Q269*CO2換算ガス!Q152</f>
        <v>14.123238810018311</v>
      </c>
      <c r="R68" s="163">
        <f>'国環研90~15'!R269*CO2換算ガス!R152</f>
        <v>14.561427399340081</v>
      </c>
      <c r="S68" s="163">
        <f>'国環研90~15'!S269*CO2換算ガス!S152</f>
        <v>11.03391653651331</v>
      </c>
      <c r="T68" s="163">
        <f>'国環研90~15'!T269*CO2換算ガス!T152</f>
        <v>10.622516316071868</v>
      </c>
      <c r="U68" s="163">
        <f>'国環研90~15'!U269*CO2換算ガス!U152</f>
        <v>10.221856331417229</v>
      </c>
      <c r="V68" s="163">
        <f>'国環研90~15'!V269*CO2換算ガス!V152</f>
        <v>10.11183849667437</v>
      </c>
      <c r="W68" s="163">
        <f>'国環研90~15'!W269*CO2換算ガス!W152</f>
        <v>9.9765727253102874</v>
      </c>
      <c r="X68" s="163">
        <f>'国環研90~15'!X269*CO2換算ガス!X152</f>
        <v>9.587041693792326</v>
      </c>
      <c r="Y68" s="163">
        <f>'国環研90~15'!Y269*CO2換算ガス!Y152</f>
        <v>9.278887740009738</v>
      </c>
      <c r="Z68" s="163">
        <f>'国環研90~15'!Z269*CO2換算ガス!Z152</f>
        <v>8.0561136371254687</v>
      </c>
      <c r="AA68" s="163">
        <f>'国環研90~15'!AA269*CO2換算ガス!AA152</f>
        <v>8.1019349295481806</v>
      </c>
      <c r="AB68" s="163">
        <f>'国環研90~15'!AB269*CO2換算ガス!AB152</f>
        <v>7.8375747436501593</v>
      </c>
      <c r="AC68" s="163">
        <f>'国環研90~15'!AC269*CO2換算ガス!AC152</f>
        <v>8.1278121459008545</v>
      </c>
      <c r="AD68" s="163">
        <f>'国環研90~15'!AD269*CO2換算ガス!AD152</f>
        <v>7.570661050601835</v>
      </c>
      <c r="AE68" s="163">
        <f>'国環研90~15'!AE269*CO2換算ガス!AE152</f>
        <v>7.5576724418618157</v>
      </c>
      <c r="AF68" s="163">
        <f>'国環研90~15'!AF269*CO2換算ガス!AF152</f>
        <v>0</v>
      </c>
    </row>
    <row r="69" spans="2:37" s="41" customFormat="1" ht="9.9499999999999993" customHeight="1" thickTop="1" thickBot="1">
      <c r="B69" s="141" t="s">
        <v>710</v>
      </c>
      <c r="C69" s="183"/>
      <c r="D69" s="183"/>
      <c r="E69" s="183"/>
      <c r="F69" s="175"/>
      <c r="G69" s="164">
        <f>SUM(G50,G56,G57,G60,G64)</f>
        <v>538.74422266142642</v>
      </c>
      <c r="H69" s="164">
        <f t="shared" ref="H69:AD69" si="25">SUM(H50,H56,H57,H60,H64)</f>
        <v>534.01774878018057</v>
      </c>
      <c r="I69" s="164">
        <f t="shared" si="25"/>
        <v>543.73476025569528</v>
      </c>
      <c r="J69" s="164">
        <f t="shared" si="25"/>
        <v>548.89136216910242</v>
      </c>
      <c r="K69" s="164">
        <f t="shared" si="25"/>
        <v>548.86866820471823</v>
      </c>
      <c r="L69" s="164">
        <f t="shared" si="25"/>
        <v>545.87749577091381</v>
      </c>
      <c r="M69" s="164">
        <f t="shared" si="25"/>
        <v>543.39568587263818</v>
      </c>
      <c r="N69" s="164">
        <f t="shared" si="25"/>
        <v>550.1370854143313</v>
      </c>
      <c r="O69" s="164">
        <f t="shared" si="25"/>
        <v>541.70386079000298</v>
      </c>
      <c r="P69" s="164">
        <f t="shared" si="25"/>
        <v>530.09207288994628</v>
      </c>
      <c r="Q69" s="164">
        <f t="shared" si="25"/>
        <v>541.45611469287201</v>
      </c>
      <c r="R69" s="164">
        <f t="shared" si="25"/>
        <v>528.68262772535365</v>
      </c>
      <c r="S69" s="164">
        <f t="shared" si="25"/>
        <v>506.23446885733904</v>
      </c>
      <c r="T69" s="164">
        <f t="shared" si="25"/>
        <v>515.75592744496896</v>
      </c>
      <c r="U69" s="164">
        <f t="shared" si="25"/>
        <v>505.46930738388858</v>
      </c>
      <c r="V69" s="164">
        <f t="shared" si="25"/>
        <v>506.31230704558493</v>
      </c>
      <c r="W69" s="164">
        <f t="shared" si="25"/>
        <v>511.54315875442035</v>
      </c>
      <c r="X69" s="164">
        <f t="shared" si="25"/>
        <v>510.49782232862214</v>
      </c>
      <c r="Y69" s="164">
        <f t="shared" si="25"/>
        <v>478.11464378740345</v>
      </c>
      <c r="Z69" s="164">
        <f t="shared" si="25"/>
        <v>463.01919811268635</v>
      </c>
      <c r="AA69" s="164">
        <f t="shared" si="25"/>
        <v>465.06903628888739</v>
      </c>
      <c r="AB69" s="164">
        <f t="shared" si="25"/>
        <v>412.36616481932242</v>
      </c>
      <c r="AC69" s="164">
        <f t="shared" si="25"/>
        <v>447.75076386903322</v>
      </c>
      <c r="AD69" s="164">
        <f t="shared" si="25"/>
        <v>448.65170687212589</v>
      </c>
      <c r="AE69" s="164">
        <f>SUM(AE50,AE56,AE57,AE60,AE64)</f>
        <v>430.39211752691403</v>
      </c>
      <c r="AF69" s="164">
        <f>SUM(AF50,AF56,AF57,AF60,AF64)</f>
        <v>0</v>
      </c>
    </row>
    <row r="70" spans="2:37" s="36" customFormat="1" ht="9.9499999999999993" customHeight="1">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row>
    <row r="71" spans="2:37" s="36" customFormat="1" ht="12" customHeight="1" thickBot="1">
      <c r="B71" s="1168" t="s">
        <v>1213</v>
      </c>
      <c r="G71" s="80"/>
      <c r="H71" s="80"/>
      <c r="J71" s="80"/>
      <c r="K71" s="81" t="s">
        <v>749</v>
      </c>
      <c r="V71" s="85" t="s">
        <v>1212</v>
      </c>
    </row>
    <row r="72" spans="2:37" s="41" customFormat="1" ht="9.9499999999999993" customHeight="1" thickBot="1">
      <c r="B72" s="129"/>
      <c r="C72" s="136"/>
      <c r="D72" s="779"/>
      <c r="E72" s="779"/>
      <c r="F72" s="135"/>
      <c r="G72" s="132">
        <v>1990</v>
      </c>
      <c r="H72" s="132">
        <v>1991</v>
      </c>
      <c r="I72" s="132">
        <v>1992</v>
      </c>
      <c r="J72" s="132">
        <v>1993</v>
      </c>
      <c r="K72" s="132">
        <v>1994</v>
      </c>
      <c r="L72" s="132">
        <v>1995</v>
      </c>
      <c r="M72" s="132">
        <v>1996</v>
      </c>
      <c r="N72" s="132">
        <v>1997</v>
      </c>
      <c r="O72" s="132">
        <v>1998</v>
      </c>
      <c r="P72" s="133">
        <v>1999</v>
      </c>
      <c r="Q72" s="133">
        <v>2000</v>
      </c>
      <c r="R72" s="133">
        <v>2001</v>
      </c>
      <c r="S72" s="133">
        <v>2002</v>
      </c>
      <c r="T72" s="132">
        <v>2003</v>
      </c>
      <c r="U72" s="132">
        <v>2004</v>
      </c>
      <c r="V72" s="134">
        <v>2005</v>
      </c>
      <c r="W72" s="132">
        <v>2006</v>
      </c>
      <c r="X72" s="132">
        <v>2007</v>
      </c>
      <c r="Y72" s="132">
        <v>2008</v>
      </c>
      <c r="Z72" s="132">
        <v>2009</v>
      </c>
      <c r="AA72" s="133">
        <v>2010</v>
      </c>
      <c r="AB72" s="133">
        <v>2011</v>
      </c>
      <c r="AC72" s="132">
        <v>2012</v>
      </c>
      <c r="AD72" s="132">
        <v>2013</v>
      </c>
      <c r="AE72" s="135">
        <v>2014</v>
      </c>
      <c r="AF72" s="135">
        <v>2015</v>
      </c>
      <c r="AG72" s="36"/>
      <c r="AH72" s="36"/>
      <c r="AI72" s="36"/>
      <c r="AJ72" s="36"/>
      <c r="AK72" s="36"/>
    </row>
    <row r="73" spans="2:37" s="36" customFormat="1" ht="9.9499999999999993" customHeight="1">
      <c r="B73" s="142" t="s">
        <v>713</v>
      </c>
      <c r="C73" s="103"/>
      <c r="D73" s="102"/>
      <c r="E73" s="102"/>
      <c r="F73" s="143"/>
      <c r="G73" s="108">
        <f>SUM(G74:G83)</f>
        <v>2.0460946986942861E-2</v>
      </c>
      <c r="H73" s="108">
        <f t="shared" ref="H73:AF73" si="26">SUM(H74:H83)</f>
        <v>0</v>
      </c>
      <c r="I73" s="108">
        <f t="shared" si="26"/>
        <v>2.0203610479517313</v>
      </c>
      <c r="J73" s="108">
        <f t="shared" si="26"/>
        <v>15.306126849964837</v>
      </c>
      <c r="K73" s="108">
        <f t="shared" si="26"/>
        <v>31.561434405935803</v>
      </c>
      <c r="L73" s="108">
        <f t="shared" si="26"/>
        <v>46.90242615283212</v>
      </c>
      <c r="M73" s="108">
        <f t="shared" si="26"/>
        <v>66.511476701536068</v>
      </c>
      <c r="N73" s="108">
        <f t="shared" si="26"/>
        <v>83.957672845619967</v>
      </c>
      <c r="O73" s="108">
        <f t="shared" si="26"/>
        <v>94.075237701639495</v>
      </c>
      <c r="P73" s="108">
        <f t="shared" si="26"/>
        <v>99.071320647040949</v>
      </c>
      <c r="Q73" s="108">
        <f t="shared" si="26"/>
        <v>105.24031190248807</v>
      </c>
      <c r="R73" s="108">
        <f t="shared" si="26"/>
        <v>110.60307567473197</v>
      </c>
      <c r="S73" s="108">
        <f t="shared" si="26"/>
        <v>122.83509081693167</v>
      </c>
      <c r="T73" s="108">
        <f t="shared" si="26"/>
        <v>140.54350496520317</v>
      </c>
      <c r="U73" s="108">
        <f t="shared" si="26"/>
        <v>153.50587606150555</v>
      </c>
      <c r="V73" s="108">
        <f t="shared" si="26"/>
        <v>166.97351392762297</v>
      </c>
      <c r="W73" s="108">
        <f t="shared" si="26"/>
        <v>185.33945451515515</v>
      </c>
      <c r="X73" s="108">
        <f t="shared" si="26"/>
        <v>221.04161246394557</v>
      </c>
      <c r="Y73" s="108">
        <f t="shared" si="26"/>
        <v>254.94929314797537</v>
      </c>
      <c r="Z73" s="108">
        <f t="shared" si="26"/>
        <v>285.73888744940206</v>
      </c>
      <c r="AA73" s="108">
        <f t="shared" si="26"/>
        <v>317.25255194523896</v>
      </c>
      <c r="AB73" s="108">
        <f t="shared" si="26"/>
        <v>351.37951810945867</v>
      </c>
      <c r="AC73" s="108">
        <f t="shared" si="26"/>
        <v>402.24378509101598</v>
      </c>
      <c r="AD73" s="108">
        <f t="shared" si="26"/>
        <v>442.80476013949863</v>
      </c>
      <c r="AE73" s="108">
        <f t="shared" si="26"/>
        <v>497.79554623811453</v>
      </c>
      <c r="AF73" s="108">
        <f t="shared" si="26"/>
        <v>0</v>
      </c>
    </row>
    <row r="74" spans="2:37" s="36" customFormat="1" ht="9.9499999999999993" customHeight="1">
      <c r="B74" s="112"/>
      <c r="C74" s="65" t="s">
        <v>714</v>
      </c>
      <c r="D74" s="110"/>
      <c r="E74" s="110"/>
      <c r="F74" s="111"/>
      <c r="G74" s="84">
        <f>'国環研90~15'!G276*CO2換算ガス!G158</f>
        <v>0</v>
      </c>
      <c r="H74" s="84">
        <f>'国環研90~15'!H276*CO2換算ガス!H158</f>
        <v>0</v>
      </c>
      <c r="I74" s="84">
        <f>'国環研90~15'!I276*CO2換算ガス!I158</f>
        <v>0</v>
      </c>
      <c r="J74" s="84">
        <f>'国環研90~15'!J276*CO2換算ガス!J158</f>
        <v>0</v>
      </c>
      <c r="K74" s="84">
        <f>'国環研90~15'!K276*CO2換算ガス!K158</f>
        <v>0</v>
      </c>
      <c r="L74" s="84">
        <f>'国環研90~15'!L276*CO2換算ガス!L158</f>
        <v>0</v>
      </c>
      <c r="M74" s="84">
        <f>'国環研90~15'!M276*CO2換算ガス!M158</f>
        <v>0</v>
      </c>
      <c r="N74" s="84">
        <f>'国環研90~15'!N276*CO2換算ガス!N158</f>
        <v>0</v>
      </c>
      <c r="O74" s="84">
        <f>'国環研90~15'!O276*CO2換算ガス!O158</f>
        <v>0</v>
      </c>
      <c r="P74" s="84">
        <f>'国環研90~15'!P276*CO2換算ガス!P158</f>
        <v>0</v>
      </c>
      <c r="Q74" s="84">
        <f>'国環研90~15'!Q276*CO2換算ガス!Q158</f>
        <v>0</v>
      </c>
      <c r="R74" s="84">
        <f>'国環研90~15'!R276*CO2換算ガス!R158</f>
        <v>0</v>
      </c>
      <c r="S74" s="84">
        <f>'国環研90~15'!S276*CO2換算ガス!S158</f>
        <v>0</v>
      </c>
      <c r="T74" s="84">
        <f>'国環研90~15'!T276*CO2換算ガス!T158</f>
        <v>0</v>
      </c>
      <c r="U74" s="84">
        <f>'国環研90~15'!U276*CO2換算ガス!U158</f>
        <v>0</v>
      </c>
      <c r="V74" s="84">
        <f>'国環研90~15'!V276*CO2換算ガス!V158</f>
        <v>0</v>
      </c>
      <c r="W74" s="84">
        <f>'国環研90~15'!W276*CO2換算ガス!W158</f>
        <v>0</v>
      </c>
      <c r="X74" s="84">
        <f>'国環研90~15'!X276*CO2換算ガス!X158</f>
        <v>0</v>
      </c>
      <c r="Y74" s="84">
        <f>'国環研90~15'!Y276*CO2換算ガス!Y158</f>
        <v>0</v>
      </c>
      <c r="Z74" s="84">
        <f>'国環研90~15'!Z276*CO2換算ガス!Z158</f>
        <v>0</v>
      </c>
      <c r="AA74" s="84">
        <f>'国環研90~15'!AA276*CO2換算ガス!AA158</f>
        <v>0</v>
      </c>
      <c r="AB74" s="84">
        <f>'国環研90~15'!AB276*CO2換算ガス!AB158</f>
        <v>0</v>
      </c>
      <c r="AC74" s="84">
        <f>'国環研90~15'!AC276*CO2換算ガス!AC158</f>
        <v>0</v>
      </c>
      <c r="AD74" s="84">
        <f>'国環研90~15'!AD276*CO2換算ガス!AD158</f>
        <v>0</v>
      </c>
      <c r="AE74" s="84">
        <f>'国環研90~15'!AE276*CO2換算ガス!AE158</f>
        <v>0</v>
      </c>
      <c r="AF74" s="84">
        <f>'国環研90~15'!AF276*CO2換算ガス!AF158</f>
        <v>0</v>
      </c>
    </row>
    <row r="75" spans="2:37" s="36" customFormat="1" ht="9.9499999999999993" customHeight="1">
      <c r="B75" s="112"/>
      <c r="C75" s="65" t="s">
        <v>715</v>
      </c>
      <c r="D75" s="110"/>
      <c r="E75" s="110"/>
      <c r="F75" s="111"/>
      <c r="G75" s="84">
        <f>'国環研90~15'!G277*CO2換算ガス!G159</f>
        <v>0</v>
      </c>
      <c r="H75" s="791" t="s">
        <v>716</v>
      </c>
      <c r="I75" s="84">
        <f>'国環研90~15'!I277*CO2換算ガス!I159</f>
        <v>0</v>
      </c>
      <c r="J75" s="84">
        <f>'国環研90~15'!J277*CO2換算ガス!J159</f>
        <v>0</v>
      </c>
      <c r="K75" s="84">
        <f>'国環研90~15'!K277*CO2換算ガス!K159</f>
        <v>0</v>
      </c>
      <c r="L75" s="84">
        <f>'国環研90~15'!L277*CO2換算ガス!L159</f>
        <v>0</v>
      </c>
      <c r="M75" s="84">
        <f>'国環研90~15'!M277*CO2換算ガス!M159</f>
        <v>0</v>
      </c>
      <c r="N75" s="84">
        <f>'国環研90~15'!N277*CO2換算ガス!N159</f>
        <v>0</v>
      </c>
      <c r="O75" s="84">
        <f>'国環研90~15'!O277*CO2換算ガス!O159</f>
        <v>0</v>
      </c>
      <c r="P75" s="84">
        <f>'国環研90~15'!P277*CO2換算ガス!P159</f>
        <v>0</v>
      </c>
      <c r="Q75" s="84">
        <f>'国環研90~15'!Q277*CO2換算ガス!Q159</f>
        <v>0</v>
      </c>
      <c r="R75" s="84">
        <f>'国環研90~15'!R277*CO2換算ガス!R159</f>
        <v>0</v>
      </c>
      <c r="S75" s="84">
        <f>'国環研90~15'!S277*CO2換算ガス!S159</f>
        <v>0</v>
      </c>
      <c r="T75" s="84">
        <f>'国環研90~15'!T277*CO2換算ガス!T159</f>
        <v>0</v>
      </c>
      <c r="U75" s="84">
        <f>'国環研90~15'!U277*CO2換算ガス!U159</f>
        <v>0</v>
      </c>
      <c r="V75" s="84">
        <f>'国環研90~15'!V277*CO2換算ガス!V159</f>
        <v>0</v>
      </c>
      <c r="W75" s="84">
        <f>'国環研90~15'!W277*CO2換算ガス!W159</f>
        <v>0</v>
      </c>
      <c r="X75" s="84">
        <f>'国環研90~15'!X277*CO2換算ガス!X159</f>
        <v>0</v>
      </c>
      <c r="Y75" s="84">
        <f>'国環研90~15'!Y277*CO2換算ガス!Y159</f>
        <v>0</v>
      </c>
      <c r="Z75" s="84">
        <f>'国環研90~15'!Z277*CO2換算ガス!Z159</f>
        <v>0</v>
      </c>
      <c r="AA75" s="84">
        <f>'国環研90~15'!AA277*CO2換算ガス!AA159</f>
        <v>0</v>
      </c>
      <c r="AB75" s="84">
        <f>'国環研90~15'!AB277*CO2換算ガス!AB159</f>
        <v>0</v>
      </c>
      <c r="AC75" s="84">
        <f>'国環研90~15'!AC277*CO2換算ガス!AC159</f>
        <v>0</v>
      </c>
      <c r="AD75" s="84">
        <f>'国環研90~15'!AD277*CO2換算ガス!AD159</f>
        <v>0</v>
      </c>
      <c r="AE75" s="84">
        <f>'国環研90~15'!AE277*CO2換算ガス!AE159</f>
        <v>0</v>
      </c>
      <c r="AF75" s="84">
        <f>'国環研90~15'!AF277*CO2換算ガス!AF159</f>
        <v>0</v>
      </c>
    </row>
    <row r="76" spans="2:37" s="36" customFormat="1" ht="9.9499999999999993" customHeight="1">
      <c r="B76" s="112"/>
      <c r="C76" s="65" t="s">
        <v>733</v>
      </c>
      <c r="D76" s="110"/>
      <c r="E76" s="110"/>
      <c r="F76" s="111"/>
      <c r="G76" s="791" t="s">
        <v>716</v>
      </c>
      <c r="H76" s="791" t="s">
        <v>716</v>
      </c>
      <c r="I76" s="791" t="s">
        <v>716</v>
      </c>
      <c r="J76" s="791" t="s">
        <v>716</v>
      </c>
      <c r="K76" s="791" t="s">
        <v>716</v>
      </c>
      <c r="L76" s="791" t="s">
        <v>716</v>
      </c>
      <c r="M76" s="791" t="s">
        <v>716</v>
      </c>
      <c r="N76" s="791" t="s">
        <v>716</v>
      </c>
      <c r="O76" s="791" t="s">
        <v>716</v>
      </c>
      <c r="P76" s="791" t="s">
        <v>716</v>
      </c>
      <c r="Q76" s="791" t="s">
        <v>716</v>
      </c>
      <c r="R76" s="791" t="s">
        <v>716</v>
      </c>
      <c r="S76" s="791" t="s">
        <v>716</v>
      </c>
      <c r="T76" s="791" t="s">
        <v>716</v>
      </c>
      <c r="U76" s="791" t="s">
        <v>716</v>
      </c>
      <c r="V76" s="791" t="s">
        <v>716</v>
      </c>
      <c r="W76" s="791" t="s">
        <v>716</v>
      </c>
      <c r="X76" s="791" t="s">
        <v>716</v>
      </c>
      <c r="Y76" s="791" t="s">
        <v>716</v>
      </c>
      <c r="Z76" s="791" t="s">
        <v>716</v>
      </c>
      <c r="AA76" s="791" t="s">
        <v>716</v>
      </c>
      <c r="AB76" s="84">
        <f>'国環研90~15'!AB278*CO2換算ガス!AB160</f>
        <v>0</v>
      </c>
      <c r="AC76" s="84">
        <f>'国環研90~15'!AC278*CO2換算ガス!AC160</f>
        <v>0</v>
      </c>
      <c r="AD76" s="84">
        <f>'国環研90~15'!AD278*CO2換算ガス!AD160</f>
        <v>0</v>
      </c>
      <c r="AE76" s="84">
        <f>'国環研90~15'!AE278*CO2換算ガス!AE160</f>
        <v>0</v>
      </c>
      <c r="AF76" s="84">
        <f>'国環研90~15'!AF278*CO2換算ガス!AF160</f>
        <v>0</v>
      </c>
    </row>
    <row r="77" spans="2:37" s="36" customFormat="1" ht="9.9499999999999993" customHeight="1">
      <c r="B77" s="112"/>
      <c r="C77" s="65" t="s">
        <v>720</v>
      </c>
      <c r="D77" s="110"/>
      <c r="E77" s="110"/>
      <c r="F77" s="111"/>
      <c r="G77" s="84">
        <f>'国環研90~15'!G279*CO2換算ガス!G161</f>
        <v>1.7267216959921134E-2</v>
      </c>
      <c r="H77" s="791" t="s">
        <v>716</v>
      </c>
      <c r="I77" s="84">
        <f>'国環研90~15'!I279*CO2換算ガス!I161</f>
        <v>0.51345876613127073</v>
      </c>
      <c r="J77" s="84">
        <f>'国環研90~15'!J279*CO2換算ガス!J161</f>
        <v>3.480837171934525</v>
      </c>
      <c r="K77" s="84">
        <f>'国環研90~15'!K279*CO2換算ガス!K161</f>
        <v>5.9641768603508538</v>
      </c>
      <c r="L77" s="84">
        <f>'国環研90~15'!L279*CO2換算ガス!L161</f>
        <v>6.2243195335611805</v>
      </c>
      <c r="M77" s="84">
        <f>'国環研90~15'!M279*CO2換算ガス!M161</f>
        <v>5.7437644519219138</v>
      </c>
      <c r="N77" s="84">
        <f>'国環研90~15'!N279*CO2換算ガス!N161</f>
        <v>6.099039511075997</v>
      </c>
      <c r="O77" s="84">
        <f>'国環研90~15'!O279*CO2換算ガス!O161</f>
        <v>6.0187978381181066</v>
      </c>
      <c r="P77" s="84">
        <f>'国環研90~15'!P279*CO2換算ガス!P161</f>
        <v>6.1736379761160478</v>
      </c>
      <c r="Q77" s="84">
        <f>'国環研90~15'!Q279*CO2換算ガス!Q161</f>
        <v>5.6740879193058227</v>
      </c>
      <c r="R77" s="84">
        <f>'国環研90~15'!R279*CO2換算ガス!R161</f>
        <v>5.3802630967612171</v>
      </c>
      <c r="S77" s="84">
        <f>'国環研90~15'!S279*CO2換算ガス!S161</f>
        <v>5.3077551729374584</v>
      </c>
      <c r="T77" s="84">
        <f>'国環研90~15'!T279*CO2換算ガス!T161</f>
        <v>4.8646748818376109</v>
      </c>
      <c r="U77" s="84">
        <f>'国環研90~15'!U279*CO2換算ガス!U161</f>
        <v>5.0173263323809492</v>
      </c>
      <c r="V77" s="84">
        <f>'国環研90~15'!V279*CO2換算ガス!V161</f>
        <v>5.3539041374370973</v>
      </c>
      <c r="W77" s="84">
        <f>'国環研90~15'!W279*CO2換算ガス!W161</f>
        <v>5.5599902011260012</v>
      </c>
      <c r="X77" s="84">
        <f>'国環研90~15'!X279*CO2換算ガス!X161</f>
        <v>5.9475368937328765</v>
      </c>
      <c r="Y77" s="84">
        <f>'国環研90~15'!Y279*CO2換算ガス!Y161</f>
        <v>5.3977250040976115</v>
      </c>
      <c r="Z77" s="84">
        <f>'国環研90~15'!Z279*CO2換算ガス!Z161</f>
        <v>3.3656096403772611</v>
      </c>
      <c r="AA77" s="84">
        <f>'国環研90~15'!AA279*CO2換算ガス!AA161</f>
        <v>4.2761872057182249</v>
      </c>
      <c r="AB77" s="84">
        <f>'国環研90~15'!AB279*CO2換算ガス!AB161</f>
        <v>3.7620590172991091</v>
      </c>
      <c r="AC77" s="84">
        <f>'国環研90~15'!AC279*CO2換算ガス!AC161</f>
        <v>2.3434190449928325</v>
      </c>
      <c r="AD77" s="84">
        <f>'国環研90~15'!AD279*CO2換算ガス!AD161</f>
        <v>3.4064053116237019</v>
      </c>
      <c r="AE77" s="84">
        <f>'国環研90~15'!AE279*CO2換算ガス!AE161</f>
        <v>3.9104747678917784</v>
      </c>
      <c r="AF77" s="84">
        <f>'国環研90~15'!AF279*CO2換算ガス!AF161</f>
        <v>0</v>
      </c>
    </row>
    <row r="78" spans="2:37" s="36" customFormat="1" ht="9.9499999999999993" customHeight="1">
      <c r="B78" s="113"/>
      <c r="C78" s="65" t="s">
        <v>734</v>
      </c>
      <c r="D78" s="110"/>
      <c r="E78" s="110"/>
      <c r="F78" s="111"/>
      <c r="G78" s="84">
        <f>'国環研90~15'!G280*CO2換算ガス!G162</f>
        <v>1.699826161532376E-5</v>
      </c>
      <c r="H78" s="791" t="s">
        <v>716</v>
      </c>
      <c r="I78" s="84">
        <f>'国環研90~15'!I280*CO2換算ガス!I162</f>
        <v>5.0546109750279882E-4</v>
      </c>
      <c r="J78" s="84">
        <f>'国環研90~15'!J280*CO2換算ガス!J162</f>
        <v>3.4266194156372613E-3</v>
      </c>
      <c r="K78" s="84">
        <f>'国環研90~15'!K280*CO2換算ガス!K162</f>
        <v>5.8712784363350668E-3</v>
      </c>
      <c r="L78" s="84">
        <f>'国環研90~15'!L280*CO2換算ガス!L162</f>
        <v>6.1273691095919463E-3</v>
      </c>
      <c r="M78" s="84">
        <f>'国環研90~15'!M280*CO2換算ガス!M162</f>
        <v>5.7357402988758048E-3</v>
      </c>
      <c r="N78" s="84">
        <f>'国環研90~15'!N280*CO2換算ガス!N162</f>
        <v>1.7381407499287318E-2</v>
      </c>
      <c r="O78" s="84">
        <f>'国環研90~15'!O280*CO2換算ガス!O162</f>
        <v>1.7563865417029641E-2</v>
      </c>
      <c r="P78" s="84">
        <f>'国環研90~15'!P280*CO2換算ガス!P162</f>
        <v>8.4664402783256695E-2</v>
      </c>
      <c r="Q78" s="84">
        <f>'国環研90~15'!Q280*CO2換算ガス!Q162</f>
        <v>3.6891911640022472E-2</v>
      </c>
      <c r="R78" s="84">
        <f>'国環研90~15'!R280*CO2換算ガス!R162</f>
        <v>2.8383091354664929E-2</v>
      </c>
      <c r="S78" s="84">
        <f>'国環研90~15'!S280*CO2換算ガス!S162</f>
        <v>4.7385067985912244E-2</v>
      </c>
      <c r="T78" s="84">
        <f>'国環研90~15'!T280*CO2換算ガス!T162</f>
        <v>3.8986402237653116E-2</v>
      </c>
      <c r="U78" s="84">
        <f>'国環研90~15'!U280*CO2換算ガス!U162</f>
        <v>6.5644815007171897E-2</v>
      </c>
      <c r="V78" s="84">
        <f>'国環研90~15'!V280*CO2換算ガス!V162</f>
        <v>7.1191170650898028E-2</v>
      </c>
      <c r="W78" s="84">
        <f>'国環研90~15'!W280*CO2換算ガス!W162</f>
        <v>6.4811774976415756E-2</v>
      </c>
      <c r="X78" s="84">
        <f>'国環研90~15'!X280*CO2換算ガス!X162</f>
        <v>6.9301045062011582E-2</v>
      </c>
      <c r="Y78" s="84">
        <f>'国環研90~15'!Y280*CO2換算ガス!Y162</f>
        <v>6.5309249314868326E-2</v>
      </c>
      <c r="Z78" s="84">
        <f>'国環研90~15'!Z280*CO2換算ガス!Z162</f>
        <v>5.1631567125145397E-2</v>
      </c>
      <c r="AA78" s="84">
        <f>'国環研90~15'!AA280*CO2換算ガス!AA162</f>
        <v>7.8327078933741634E-2</v>
      </c>
      <c r="AB78" s="84">
        <f>'国環研90~15'!AB280*CO2換算ガス!AB162</f>
        <v>8.6693681873546022E-2</v>
      </c>
      <c r="AC78" s="84">
        <f>'国環研90~15'!AC280*CO2換算ガス!AC162</f>
        <v>4.6022037064142353E-2</v>
      </c>
      <c r="AD78" s="84">
        <f>'国環研90~15'!AD280*CO2換算ガス!AD162</f>
        <v>7.3834553077317289E-2</v>
      </c>
      <c r="AE78" s="84">
        <f>'国環研90~15'!AE280*CO2換算ガス!AE162</f>
        <v>7.8272025905140832E-2</v>
      </c>
      <c r="AF78" s="84">
        <f>'国環研90~15'!AF280*CO2換算ガス!AF162</f>
        <v>0</v>
      </c>
    </row>
    <row r="79" spans="2:37" s="36" customFormat="1" ht="9.9499999999999993" customHeight="1">
      <c r="B79" s="113"/>
      <c r="C79" s="65" t="s">
        <v>717</v>
      </c>
      <c r="D79" s="110"/>
      <c r="E79" s="110"/>
      <c r="F79" s="111"/>
      <c r="G79" s="791" t="s">
        <v>716</v>
      </c>
      <c r="H79" s="791" t="s">
        <v>716</v>
      </c>
      <c r="I79" s="84">
        <f>'国環研90~15'!I281*CO2換算ガス!I163</f>
        <v>4.9775115359477484E-2</v>
      </c>
      <c r="J79" s="84">
        <f>'国環研90~15'!J281*CO2換算ガス!J163</f>
        <v>0.86254866163461585</v>
      </c>
      <c r="K79" s="84">
        <f>'国環研90~15'!K281*CO2換算ガス!K163</f>
        <v>4.4883006641201115</v>
      </c>
      <c r="L79" s="84">
        <f>'国環研90~15'!L281*CO2換算ガス!L163</f>
        <v>11.492184812136944</v>
      </c>
      <c r="M79" s="84">
        <f>'国環研90~15'!M281*CO2換算ガス!M163</f>
        <v>16.885883768975532</v>
      </c>
      <c r="N79" s="84">
        <f>'国環研90~15'!N281*CO2換算ガス!N163</f>
        <v>22.619537847166878</v>
      </c>
      <c r="O79" s="84">
        <f>'国環研90~15'!O281*CO2換算ガス!O163</f>
        <v>28.070057690952822</v>
      </c>
      <c r="P79" s="84">
        <f>'国環研90~15'!P281*CO2換算ガス!P163</f>
        <v>33.746344516957478</v>
      </c>
      <c r="Q79" s="84">
        <f>'国環研90~15'!Q281*CO2換算ガス!Q163</f>
        <v>40.140037387047933</v>
      </c>
      <c r="R79" s="84">
        <f>'国環研90~15'!R281*CO2換算ガス!R163</f>
        <v>48.617749694373451</v>
      </c>
      <c r="S79" s="84">
        <f>'国環研90~15'!S281*CO2換算ガス!S163</f>
        <v>60.632331622093723</v>
      </c>
      <c r="T79" s="84">
        <f>'国環研90~15'!T281*CO2換算ガス!T163</f>
        <v>76.225228751955157</v>
      </c>
      <c r="U79" s="84">
        <f>'国環研90~15'!U281*CO2換算ガス!U163</f>
        <v>97.230341006225359</v>
      </c>
      <c r="V79" s="84">
        <f>'国環研90~15'!V281*CO2換算ガス!V163</f>
        <v>122.50873473755381</v>
      </c>
      <c r="W79" s="84">
        <f>'国環研90~15'!W281*CO2換算ガス!W163</f>
        <v>150.79443962874356</v>
      </c>
      <c r="X79" s="84">
        <f>'国環研90~15'!X281*CO2換算ガス!X163</f>
        <v>188.0006808284987</v>
      </c>
      <c r="Y79" s="84">
        <f>'国環研90~15'!Y281*CO2換算ガス!Y163</f>
        <v>220.10898889719351</v>
      </c>
      <c r="Z79" s="84">
        <f>'国環研90~15'!Z281*CO2換算ガス!Z163</f>
        <v>254.1329368568631</v>
      </c>
      <c r="AA79" s="84">
        <f>'国環研90~15'!AA281*CO2換算ガス!AA163</f>
        <v>289.39089744213385</v>
      </c>
      <c r="AB79" s="84">
        <f>'国環研90~15'!AB281*CO2換算ガス!AB163</f>
        <v>327.23743931909803</v>
      </c>
      <c r="AC79" s="84">
        <f>'国環研90~15'!AC281*CO2換算ガス!AC163</f>
        <v>376.83089653692292</v>
      </c>
      <c r="AD79" s="84">
        <f>'国環研90~15'!AD281*CO2換算ガス!AD163</f>
        <v>418.14982440373194</v>
      </c>
      <c r="AE79" s="84">
        <f>'国環研90~15'!AE281*CO2換算ガス!AE163</f>
        <v>470.93871811710068</v>
      </c>
      <c r="AF79" s="84">
        <f>'国環研90~15'!AF281*CO2換算ガス!AF163</f>
        <v>0</v>
      </c>
    </row>
    <row r="80" spans="2:37" s="36" customFormat="1" ht="9.9499999999999993" customHeight="1">
      <c r="B80" s="113"/>
      <c r="C80" s="65" t="s">
        <v>879</v>
      </c>
      <c r="D80" s="110"/>
      <c r="E80" s="110"/>
      <c r="F80" s="111"/>
      <c r="G80" s="84">
        <f>'国環研90~15'!G282*CO2換算ガス!G164</f>
        <v>3.1767317654064027E-3</v>
      </c>
      <c r="H80" s="791" t="s">
        <v>716</v>
      </c>
      <c r="I80" s="84">
        <f>'国環研90~15'!I282*CO2換算ガス!I164</f>
        <v>7.5373168540031815E-2</v>
      </c>
      <c r="J80" s="84">
        <f>'国環研90~15'!J282*CO2換算ガス!J164</f>
        <v>0.55832604729915847</v>
      </c>
      <c r="K80" s="84">
        <f>'国環研90~15'!K282*CO2換算ガス!K164</f>
        <v>1.4957806031417755</v>
      </c>
      <c r="L80" s="84">
        <f>'国環研90~15'!L282*CO2換算ガス!L164</f>
        <v>1.3308376808371725</v>
      </c>
      <c r="M80" s="84">
        <f>'国環研90~15'!M282*CO2換算ガス!M164</f>
        <v>1.3024530586194123</v>
      </c>
      <c r="N80" s="84">
        <f>'国環研90~15'!N282*CO2換算ガス!N164</f>
        <v>1.0069897242517978</v>
      </c>
      <c r="O80" s="84">
        <f>'国環研90~15'!O282*CO2換算ガス!O164</f>
        <v>1.3196675942432279</v>
      </c>
      <c r="P80" s="84">
        <f>'国環研90~15'!P282*CO2換算ガス!P164</f>
        <v>1.3994290782032983</v>
      </c>
      <c r="Q80" s="84">
        <f>'国環研90~15'!Q282*CO2換算ガス!Q164</f>
        <v>1.4647435806451852</v>
      </c>
      <c r="R80" s="84">
        <f>'国環研90~15'!R282*CO2換算ガス!R164</f>
        <v>1.8446938725991286</v>
      </c>
      <c r="S80" s="84">
        <f>'国環研90~15'!S282*CO2換算ガス!S164</f>
        <v>2.2490996732890367</v>
      </c>
      <c r="T80" s="84">
        <f>'国環研90~15'!T282*CO2換算ガス!T164</f>
        <v>6.9458250272392208</v>
      </c>
      <c r="U80" s="84">
        <f>'国環研90~15'!U282*CO2換算ガス!U164</f>
        <v>7.8944950403908081</v>
      </c>
      <c r="V80" s="84">
        <f>'国環研90~15'!V282*CO2換算ガス!V164</f>
        <v>7.6903427186395064</v>
      </c>
      <c r="W80" s="84">
        <f>'国環研90~15'!W282*CO2換算ガス!W164</f>
        <v>8.0911393017451463</v>
      </c>
      <c r="X80" s="84">
        <f>'国環研90~15'!X282*CO2換算ガス!X164</f>
        <v>10.355382243343634</v>
      </c>
      <c r="Y80" s="84">
        <f>'国環研90~15'!Y282*CO2換算ガス!Y164</f>
        <v>12.006438914997609</v>
      </c>
      <c r="Z80" s="84">
        <f>'国環研90~15'!Z282*CO2換算ガス!Z164</f>
        <v>11.896297386510518</v>
      </c>
      <c r="AA80" s="84">
        <f>'国環研90~15'!AA282*CO2換算ガス!AA164</f>
        <v>10.353607481078269</v>
      </c>
      <c r="AB80" s="84">
        <f>'国環研90~15'!AB282*CO2換算ガス!AB164</f>
        <v>7.803229384683112</v>
      </c>
      <c r="AC80" s="84">
        <f>'国環研90~15'!AC282*CO2換算ガス!AC164</f>
        <v>11.218419745141368</v>
      </c>
      <c r="AD80" s="84">
        <f>'国環研90~15'!AD282*CO2換算ガス!AD164</f>
        <v>10.315864432613706</v>
      </c>
      <c r="AE80" s="84">
        <f>'国環研90~15'!AE282*CO2換算ガス!AE164</f>
        <v>11.599359373333945</v>
      </c>
      <c r="AF80" s="84">
        <f>'国環研90~15'!AF282*CO2換算ガス!AF164</f>
        <v>0</v>
      </c>
    </row>
    <row r="81" spans="2:32" s="36" customFormat="1" ht="9.9499999999999993" customHeight="1">
      <c r="B81" s="113"/>
      <c r="C81" s="65" t="s">
        <v>735</v>
      </c>
      <c r="D81" s="110"/>
      <c r="E81" s="110"/>
      <c r="F81" s="111"/>
      <c r="G81" s="791" t="s">
        <v>716</v>
      </c>
      <c r="H81" s="791" t="s">
        <v>716</v>
      </c>
      <c r="I81" s="791" t="s">
        <v>716</v>
      </c>
      <c r="J81" s="791" t="s">
        <v>716</v>
      </c>
      <c r="K81" s="791" t="s">
        <v>716</v>
      </c>
      <c r="L81" s="791" t="s">
        <v>716</v>
      </c>
      <c r="M81" s="84">
        <f>'国環研90~15'!M283*CO2換算ガス!M165</f>
        <v>4.5556273420301564E-3</v>
      </c>
      <c r="N81" s="84">
        <f>'国環研90~15'!N283*CO2換算ガス!N165</f>
        <v>1.2407068436248083E-2</v>
      </c>
      <c r="O81" s="84">
        <f>'国環研90~15'!O283*CO2換算ガス!O165</f>
        <v>3.3742203514930902E-2</v>
      </c>
      <c r="P81" s="84">
        <f>'国環研90~15'!P283*CO2換算ガス!P165</f>
        <v>7.0217507262884671E-2</v>
      </c>
      <c r="Q81" s="84">
        <f>'国環研90~15'!Q283*CO2換算ガス!Q165</f>
        <v>8.5880240511429326E-2</v>
      </c>
      <c r="R81" s="84">
        <f>'国環研90~15'!R283*CO2換算ガス!R165</f>
        <v>9.9191364363724097E-2</v>
      </c>
      <c r="S81" s="84">
        <f>'国環研90~15'!S283*CO2換算ガス!S165</f>
        <v>0.11066061692912747</v>
      </c>
      <c r="T81" s="84">
        <f>'国環研90~15'!T283*CO2換算ガス!T165</f>
        <v>0.12073395635757185</v>
      </c>
      <c r="U81" s="84">
        <f>'国環研90~15'!U283*CO2換算ガス!U165</f>
        <v>0.12896276173520266</v>
      </c>
      <c r="V81" s="84">
        <f>'国環研90~15'!V283*CO2換算ガス!V165</f>
        <v>0.13486819262992508</v>
      </c>
      <c r="W81" s="84">
        <f>'国環研90~15'!W283*CO2換算ガス!W165</f>
        <v>0.13684831283993712</v>
      </c>
      <c r="X81" s="84">
        <f>'国環研90~15'!X283*CO2換算ガス!X165</f>
        <v>0.14114909933915162</v>
      </c>
      <c r="Y81" s="84">
        <f>'国環研90~15'!Y283*CO2換算ガス!Y165</f>
        <v>0.1432380080436963</v>
      </c>
      <c r="Z81" s="84">
        <f>'国環研90~15'!Z283*CO2換算ガス!Z165</f>
        <v>0.14748898721439641</v>
      </c>
      <c r="AA81" s="84">
        <f>'国環研90~15'!AA283*CO2換算ガス!AA165</f>
        <v>0.15128907156651805</v>
      </c>
      <c r="AB81" s="84">
        <f>'国環研90~15'!AB283*CO2換算ガス!AB165</f>
        <v>0.1523369379943865</v>
      </c>
      <c r="AC81" s="84">
        <f>'国環研90~15'!AC283*CO2換算ガス!AC165</f>
        <v>0.15679878301673603</v>
      </c>
      <c r="AD81" s="84">
        <f>'国環研90~15'!AD283*CO2換算ガス!AD165</f>
        <v>0.16042659083619698</v>
      </c>
      <c r="AE81" s="84">
        <f>'国環研90~15'!AE283*CO2換算ガス!AE165</f>
        <v>0.16529409186022306</v>
      </c>
      <c r="AF81" s="84">
        <f>'国環研90~15'!AF283*CO2換算ガス!AF165</f>
        <v>0</v>
      </c>
    </row>
    <row r="82" spans="2:32" s="36" customFormat="1" ht="9.9499999999999993" customHeight="1">
      <c r="B82" s="113"/>
      <c r="C82" s="65" t="s">
        <v>880</v>
      </c>
      <c r="D82" s="110"/>
      <c r="E82" s="110"/>
      <c r="F82" s="111"/>
      <c r="G82" s="791" t="s">
        <v>716</v>
      </c>
      <c r="H82" s="791" t="s">
        <v>716</v>
      </c>
      <c r="I82" s="84">
        <f>'国環研90~15'!I284*CO2換算ガス!I166</f>
        <v>1.3812485368234484</v>
      </c>
      <c r="J82" s="84">
        <f>'国環研90~15'!J284*CO2換算ガス!J166</f>
        <v>10.400988349680899</v>
      </c>
      <c r="K82" s="84">
        <f>'国環研90~15'!K284*CO2換算ガス!K166</f>
        <v>19.607304999886725</v>
      </c>
      <c r="L82" s="84">
        <f>'国環研90~15'!L284*CO2換算ガス!L166</f>
        <v>27.848956757187224</v>
      </c>
      <c r="M82" s="84">
        <f>'国環研90~15'!M284*CO2換算ガス!M166</f>
        <v>42.569084054378308</v>
      </c>
      <c r="N82" s="84">
        <f>'国環研90~15'!N284*CO2換算ガス!N166</f>
        <v>54.202317287189764</v>
      </c>
      <c r="O82" s="84">
        <f>'国環研90~15'!O284*CO2換算ガス!O166</f>
        <v>58.615408509393376</v>
      </c>
      <c r="P82" s="84">
        <f>'国環研90~15'!P284*CO2換算ガス!P166</f>
        <v>57.597027165717982</v>
      </c>
      <c r="Q82" s="84">
        <f>'国環研90~15'!Q284*CO2換算ガス!Q166</f>
        <v>57.838670863337683</v>
      </c>
      <c r="R82" s="84">
        <f>'国環研90~15'!R284*CO2換算ガス!R166</f>
        <v>54.632794555279773</v>
      </c>
      <c r="S82" s="84">
        <f>'国環研90~15'!S284*CO2換算ガス!S166</f>
        <v>54.487858663696414</v>
      </c>
      <c r="T82" s="84">
        <f>'国環研90~15'!T284*CO2換算ガス!T166</f>
        <v>52.32219750418971</v>
      </c>
      <c r="U82" s="84">
        <f>'国環研90~15'!U284*CO2換算ガス!U166</f>
        <v>43.122254028578816</v>
      </c>
      <c r="V82" s="84">
        <f>'国環研90~15'!V284*CO2換算ガス!V166</f>
        <v>31.152059034656567</v>
      </c>
      <c r="W82" s="84">
        <f>'国環研90~15'!W284*CO2換算ガス!W166</f>
        <v>20.605693659674277</v>
      </c>
      <c r="X82" s="84">
        <f>'国環研90~15'!X284*CO2換算ガス!X166</f>
        <v>16.362621593776602</v>
      </c>
      <c r="Y82" s="84">
        <f>'国環研90~15'!Y284*CO2換算ガス!Y166</f>
        <v>16.990694930170825</v>
      </c>
      <c r="Z82" s="84">
        <f>'国環研90~15'!Z284*CO2換算ガス!Z166</f>
        <v>15.411390073731567</v>
      </c>
      <c r="AA82" s="84">
        <f>'国環研90~15'!AA284*CO2換算ガス!AA166</f>
        <v>12.158050085821159</v>
      </c>
      <c r="AB82" s="84">
        <f>'国環研90~15'!AB284*CO2換算ガス!AB166</f>
        <v>11.477960239998749</v>
      </c>
      <c r="AC82" s="84">
        <f>'国環研90~15'!AC284*CO2換算ガス!AC166</f>
        <v>10.195190401213232</v>
      </c>
      <c r="AD82" s="84">
        <f>'国環研90~15'!AD284*CO2換算ガス!AD166</f>
        <v>8.9181534787072074</v>
      </c>
      <c r="AE82" s="84">
        <f>'国環研90~15'!AE284*CO2換算ガス!AE166</f>
        <v>9.1870774491382203</v>
      </c>
      <c r="AF82" s="84">
        <f>'国環研90~15'!AF284*CO2換算ガス!AF166</f>
        <v>0</v>
      </c>
    </row>
    <row r="83" spans="2:32" s="36" customFormat="1" ht="9.9499999999999993" customHeight="1">
      <c r="B83" s="114"/>
      <c r="C83" s="65" t="s">
        <v>881</v>
      </c>
      <c r="D83" s="110"/>
      <c r="E83" s="110"/>
      <c r="F83" s="111"/>
      <c r="G83" s="791" t="s">
        <v>716</v>
      </c>
      <c r="H83" s="791" t="s">
        <v>716</v>
      </c>
      <c r="I83" s="791" t="s">
        <v>716</v>
      </c>
      <c r="J83" s="791" t="s">
        <v>716</v>
      </c>
      <c r="K83" s="791" t="s">
        <v>716</v>
      </c>
      <c r="L83" s="791" t="s">
        <v>716</v>
      </c>
      <c r="M83" s="791" t="s">
        <v>716</v>
      </c>
      <c r="N83" s="791" t="s">
        <v>716</v>
      </c>
      <c r="O83" s="791" t="s">
        <v>716</v>
      </c>
      <c r="P83" s="791" t="s">
        <v>716</v>
      </c>
      <c r="Q83" s="791" t="s">
        <v>716</v>
      </c>
      <c r="R83" s="791" t="s">
        <v>716</v>
      </c>
      <c r="S83" s="791" t="s">
        <v>716</v>
      </c>
      <c r="T83" s="84">
        <f>'国環研90~15'!T285*CO2換算ガス!T167</f>
        <v>2.5858441386261435E-2</v>
      </c>
      <c r="U83" s="84">
        <f>'国環研90~15'!U285*CO2換算ガス!U167</f>
        <v>4.6852077187228891E-2</v>
      </c>
      <c r="V83" s="84">
        <f>'国環研90~15'!V285*CO2換算ガス!V167</f>
        <v>6.2413936055189023E-2</v>
      </c>
      <c r="W83" s="84">
        <f>'国環研90~15'!W285*CO2換算ガス!W167</f>
        <v>8.6531636049804281E-2</v>
      </c>
      <c r="X83" s="84">
        <f>'国環研90~15'!X285*CO2換算ガス!X167</f>
        <v>0.16494076019261794</v>
      </c>
      <c r="Y83" s="84">
        <f>'国環研90~15'!Y285*CO2換算ガス!Y167</f>
        <v>0.23689814415723767</v>
      </c>
      <c r="Z83" s="84">
        <f>'国環研90~15'!Z285*CO2換算ガス!Z167</f>
        <v>0.73353293758005023</v>
      </c>
      <c r="AA83" s="84">
        <f>'国環研90~15'!AA285*CO2換算ガス!AA167</f>
        <v>0.8441935799872492</v>
      </c>
      <c r="AB83" s="84">
        <f>'国環研90~15'!AB285*CO2換算ガス!AB167</f>
        <v>0.85979952851172037</v>
      </c>
      <c r="AC83" s="84">
        <f>'国環研90~15'!AC285*CO2換算ガス!AC167</f>
        <v>1.4530385426647898</v>
      </c>
      <c r="AD83" s="84">
        <f>'国環研90~15'!AD285*CO2換算ガス!AD167</f>
        <v>1.7802513689085331</v>
      </c>
      <c r="AE83" s="84">
        <f>'国環研90~15'!AE285*CO2換算ガス!AE167</f>
        <v>1.916350412884571</v>
      </c>
      <c r="AF83" s="84">
        <f>'国環研90~15'!AF285*CO2換算ガス!AF167</f>
        <v>0</v>
      </c>
    </row>
    <row r="84" spans="2:32" s="36" customFormat="1" ht="9.9499999999999993" customHeight="1">
      <c r="B84" s="142" t="s">
        <v>718</v>
      </c>
      <c r="C84" s="103"/>
      <c r="D84" s="102"/>
      <c r="E84" s="102"/>
      <c r="F84" s="143"/>
      <c r="G84" s="108">
        <f>SUM(G85:G90)</f>
        <v>120.62507526983245</v>
      </c>
      <c r="H84" s="108">
        <f t="shared" ref="H84:AF84" si="27">SUM(H85:H90)</f>
        <v>136.61020211060688</v>
      </c>
      <c r="I84" s="108">
        <f t="shared" si="27"/>
        <v>142.31343405524467</v>
      </c>
      <c r="J84" s="108">
        <f t="shared" si="27"/>
        <v>208.74544533719813</v>
      </c>
      <c r="K84" s="108">
        <f t="shared" si="27"/>
        <v>258.95108843905768</v>
      </c>
      <c r="L84" s="108">
        <f t="shared" si="27"/>
        <v>331.52880834019828</v>
      </c>
      <c r="M84" s="108">
        <f t="shared" si="27"/>
        <v>333.87185484989959</v>
      </c>
      <c r="N84" s="108">
        <f t="shared" si="27"/>
        <v>353.90381957049937</v>
      </c>
      <c r="O84" s="108">
        <f t="shared" si="27"/>
        <v>299.78273294070669</v>
      </c>
      <c r="P84" s="108">
        <f t="shared" si="27"/>
        <v>243.056316270986</v>
      </c>
      <c r="Q84" s="108">
        <f t="shared" si="27"/>
        <v>201.65167658585841</v>
      </c>
      <c r="R84" s="108">
        <f t="shared" si="27"/>
        <v>188.17184888814569</v>
      </c>
      <c r="S84" s="108">
        <f t="shared" si="27"/>
        <v>179.07055580757631</v>
      </c>
      <c r="T84" s="108">
        <f t="shared" si="27"/>
        <v>166.20871786307131</v>
      </c>
      <c r="U84" s="108">
        <f t="shared" si="27"/>
        <v>164.60707841162608</v>
      </c>
      <c r="V84" s="108">
        <f t="shared" si="27"/>
        <v>162.60520623520571</v>
      </c>
      <c r="W84" s="108">
        <f t="shared" si="27"/>
        <v>165.66677188426843</v>
      </c>
      <c r="X84" s="108">
        <f t="shared" si="27"/>
        <v>143.07289076850836</v>
      </c>
      <c r="Y84" s="108">
        <f t="shared" si="27"/>
        <v>106.41453633412964</v>
      </c>
      <c r="Z84" s="108">
        <f t="shared" si="27"/>
        <v>73.252125199615122</v>
      </c>
      <c r="AA84" s="108">
        <f t="shared" si="27"/>
        <v>88.022740929130038</v>
      </c>
      <c r="AB84" s="108">
        <f t="shared" si="27"/>
        <v>77.576568840322508</v>
      </c>
      <c r="AC84" s="108">
        <f t="shared" si="27"/>
        <v>60.979033039159823</v>
      </c>
      <c r="AD84" s="108">
        <f t="shared" si="27"/>
        <v>78.490474441370296</v>
      </c>
      <c r="AE84" s="108">
        <f t="shared" si="27"/>
        <v>87.654187342428187</v>
      </c>
      <c r="AF84" s="108">
        <f t="shared" si="27"/>
        <v>0</v>
      </c>
    </row>
    <row r="85" spans="2:32" s="36" customFormat="1" ht="9.9499999999999993" customHeight="1">
      <c r="B85" s="112"/>
      <c r="C85" s="65" t="s">
        <v>719</v>
      </c>
      <c r="D85" s="110"/>
      <c r="E85" s="110"/>
      <c r="F85" s="111"/>
      <c r="G85" s="84">
        <f>'国環研90~15'!G287*CO2換算ガス!G169</f>
        <v>0</v>
      </c>
      <c r="H85" s="84">
        <f>'国環研90~15'!H287*CO2換算ガス!H169</f>
        <v>0</v>
      </c>
      <c r="I85" s="84">
        <f>'国環研90~15'!I287*CO2換算ガス!I169</f>
        <v>0</v>
      </c>
      <c r="J85" s="84">
        <f>'国環研90~15'!J287*CO2換算ガス!J169</f>
        <v>0</v>
      </c>
      <c r="K85" s="84">
        <f>'国環研90~15'!K287*CO2換算ガス!K169</f>
        <v>0</v>
      </c>
      <c r="L85" s="84">
        <f>'国環研90~15'!L287*CO2換算ガス!L169</f>
        <v>0</v>
      </c>
      <c r="M85" s="84">
        <f>'国環研90~15'!M287*CO2換算ガス!M169</f>
        <v>0</v>
      </c>
      <c r="N85" s="84">
        <f>'国環研90~15'!N287*CO2換算ガス!N169</f>
        <v>0</v>
      </c>
      <c r="O85" s="84">
        <f>'国環研90~15'!O287*CO2換算ガス!O169</f>
        <v>0</v>
      </c>
      <c r="P85" s="84">
        <f>'国環研90~15'!P287*CO2換算ガス!P169</f>
        <v>0</v>
      </c>
      <c r="Q85" s="84">
        <f>'国環研90~15'!Q287*CO2換算ガス!Q169</f>
        <v>0</v>
      </c>
      <c r="R85" s="84">
        <f>'国環研90~15'!R287*CO2換算ガス!R169</f>
        <v>0</v>
      </c>
      <c r="S85" s="84">
        <f>'国環研90~15'!S287*CO2換算ガス!S169</f>
        <v>0</v>
      </c>
      <c r="T85" s="84">
        <f>'国環研90~15'!T287*CO2換算ガス!T169</f>
        <v>0</v>
      </c>
      <c r="U85" s="84">
        <f>'国環研90~15'!U287*CO2換算ガス!U169</f>
        <v>0</v>
      </c>
      <c r="V85" s="84">
        <f>'国環研90~15'!V287*CO2換算ガス!V169</f>
        <v>0</v>
      </c>
      <c r="W85" s="84">
        <f>'国環研90~15'!W287*CO2換算ガス!W169</f>
        <v>0</v>
      </c>
      <c r="X85" s="84">
        <f>'国環研90~15'!X287*CO2換算ガス!X169</f>
        <v>0</v>
      </c>
      <c r="Y85" s="84">
        <f>'国環研90~15'!Y287*CO2換算ガス!Y169</f>
        <v>0</v>
      </c>
      <c r="Z85" s="84">
        <f>'国環研90~15'!Z287*CO2換算ガス!Z169</f>
        <v>0</v>
      </c>
      <c r="AA85" s="84">
        <f>'国環研90~15'!AA287*CO2換算ガス!AA169</f>
        <v>0</v>
      </c>
      <c r="AB85" s="84">
        <f>'国環研90~15'!AB287*CO2換算ガス!AB169</f>
        <v>0</v>
      </c>
      <c r="AC85" s="84">
        <f>'国環研90~15'!AC287*CO2換算ガス!AC169</f>
        <v>0</v>
      </c>
      <c r="AD85" s="84">
        <f>'国環研90~15'!AD287*CO2換算ガス!AD169</f>
        <v>0</v>
      </c>
      <c r="AE85" s="84">
        <f>'国環研90~15'!AE287*CO2換算ガス!AE169</f>
        <v>0</v>
      </c>
      <c r="AF85" s="84">
        <f>'国環研90~15'!AF287*CO2換算ガス!AF169</f>
        <v>0</v>
      </c>
    </row>
    <row r="86" spans="2:32" s="36" customFormat="1" ht="9.9499999999999993" customHeight="1">
      <c r="B86" s="112"/>
      <c r="C86" s="65" t="s">
        <v>736</v>
      </c>
      <c r="D86" s="110"/>
      <c r="E86" s="110"/>
      <c r="F86" s="111"/>
      <c r="G86" s="84">
        <f>'国環研90~15'!G288*CO2換算ガス!G170</f>
        <v>0</v>
      </c>
      <c r="H86" s="84">
        <f>'国環研90~15'!H288*CO2換算ガス!H170</f>
        <v>0</v>
      </c>
      <c r="I86" s="84">
        <f>'国環研90~15'!I288*CO2換算ガス!I170</f>
        <v>0</v>
      </c>
      <c r="J86" s="84">
        <f>'国環研90~15'!J288*CO2換算ガス!J170</f>
        <v>0</v>
      </c>
      <c r="K86" s="84">
        <f>'国環研90~15'!K288*CO2換算ガス!K170</f>
        <v>0</v>
      </c>
      <c r="L86" s="84">
        <f>'国環研90~15'!L288*CO2換算ガス!L170</f>
        <v>0</v>
      </c>
      <c r="M86" s="84">
        <f>'国環研90~15'!M288*CO2換算ガス!M170</f>
        <v>0</v>
      </c>
      <c r="N86" s="84">
        <f>'国環研90~15'!N288*CO2換算ガス!N170</f>
        <v>0</v>
      </c>
      <c r="O86" s="84">
        <f>'国環研90~15'!O288*CO2換算ガス!O170</f>
        <v>0</v>
      </c>
      <c r="P86" s="84">
        <f>'国環研90~15'!P288*CO2換算ガス!P170</f>
        <v>0</v>
      </c>
      <c r="Q86" s="84">
        <f>'国環研90~15'!Q288*CO2換算ガス!Q170</f>
        <v>0</v>
      </c>
      <c r="R86" s="84">
        <f>'国環研90~15'!R288*CO2換算ガス!R170</f>
        <v>0</v>
      </c>
      <c r="S86" s="84">
        <f>'国環研90~15'!S288*CO2換算ガス!S170</f>
        <v>0</v>
      </c>
      <c r="T86" s="84">
        <f>'国環研90~15'!T288*CO2換算ガス!T170</f>
        <v>0</v>
      </c>
      <c r="U86" s="84">
        <f>'国環研90~15'!U288*CO2換算ガス!U170</f>
        <v>0</v>
      </c>
      <c r="V86" s="84">
        <f>'国環研90~15'!V288*CO2換算ガス!V170</f>
        <v>0</v>
      </c>
      <c r="W86" s="84">
        <f>'国環研90~15'!W288*CO2換算ガス!W170</f>
        <v>0</v>
      </c>
      <c r="X86" s="84">
        <f>'国環研90~15'!X288*CO2換算ガス!X170</f>
        <v>0</v>
      </c>
      <c r="Y86" s="84">
        <f>'国環研90~15'!Y288*CO2換算ガス!Y170</f>
        <v>0</v>
      </c>
      <c r="Z86" s="84">
        <f>'国環研90~15'!Z288*CO2換算ガス!Z170</f>
        <v>0</v>
      </c>
      <c r="AA86" s="84">
        <f>'国環研90~15'!AA288*CO2換算ガス!AA170</f>
        <v>0</v>
      </c>
      <c r="AB86" s="84">
        <f>'国環研90~15'!AB288*CO2換算ガス!AB170</f>
        <v>0</v>
      </c>
      <c r="AC86" s="84">
        <f>'国環研90~15'!AC288*CO2換算ガス!AC170</f>
        <v>0</v>
      </c>
      <c r="AD86" s="84">
        <f>'国環研90~15'!AD288*CO2換算ガス!AD170</f>
        <v>0</v>
      </c>
      <c r="AE86" s="84">
        <f>'国環研90~15'!AE288*CO2換算ガス!AE170</f>
        <v>0</v>
      </c>
      <c r="AF86" s="84">
        <f>'国環研90~15'!AF288*CO2換算ガス!AF170</f>
        <v>0</v>
      </c>
    </row>
    <row r="87" spans="2:32" s="36" customFormat="1" ht="9.9499999999999993" customHeight="1">
      <c r="B87" s="112"/>
      <c r="C87" s="65" t="s">
        <v>720</v>
      </c>
      <c r="D87" s="110"/>
      <c r="E87" s="110"/>
      <c r="F87" s="111"/>
      <c r="G87" s="84">
        <f>'国環研90~15'!G289*CO2換算ガス!G171</f>
        <v>33.60535827050802</v>
      </c>
      <c r="H87" s="84">
        <f>'国環研90~15'!H289*CO2換算ガス!H171</f>
        <v>36.046045346723126</v>
      </c>
      <c r="I87" s="84">
        <f>'国環研90~15'!I289*CO2換算ガス!I171</f>
        <v>39.445677456664896</v>
      </c>
      <c r="J87" s="84">
        <f>'国環研90~15'!J289*CO2換算ガス!J171</f>
        <v>59.424432201607331</v>
      </c>
      <c r="K87" s="84">
        <f>'国環研90~15'!K289*CO2換算ガス!K171</f>
        <v>72.945462249022668</v>
      </c>
      <c r="L87" s="84">
        <f>'国環研90~15'!L289*CO2換算ガス!L171</f>
        <v>90.465302962199431</v>
      </c>
      <c r="M87" s="84">
        <f>'国環研90~15'!M289*CO2換算ガス!M171</f>
        <v>100.49092719811119</v>
      </c>
      <c r="N87" s="84">
        <f>'国環研90~15'!N289*CO2換算ガス!N171</f>
        <v>120.21581952391432</v>
      </c>
      <c r="O87" s="84">
        <f>'国環研90~15'!O289*CO2換算ガス!O171</f>
        <v>130.25982691774854</v>
      </c>
      <c r="P87" s="84">
        <f>'国環研90~15'!P289*CO2換算ガス!P171</f>
        <v>141.90469752369742</v>
      </c>
      <c r="Q87" s="84">
        <f>'国環研90~15'!Q289*CO2換算ガス!Q171</f>
        <v>135.90359123231693</v>
      </c>
      <c r="R87" s="84">
        <f>'国環研90~15'!R289*CO2換算ガス!R171</f>
        <v>127.32029139530142</v>
      </c>
      <c r="S87" s="84">
        <f>'国環研90~15'!S289*CO2換算ガス!S171</f>
        <v>128.94871412207038</v>
      </c>
      <c r="T87" s="84">
        <f>'国環研90~15'!T289*CO2換算ガス!T171</f>
        <v>121.15339502022954</v>
      </c>
      <c r="U87" s="84">
        <f>'国環研90~15'!U289*CO2換算ガス!U171</f>
        <v>117.11252106670884</v>
      </c>
      <c r="V87" s="84">
        <f>'国環研90~15'!V289*CO2換算ガス!V171</f>
        <v>109.81742918535002</v>
      </c>
      <c r="W87" s="84">
        <f>'国環研90~15'!W289*CO2換算ガス!W171</f>
        <v>113.03963625996114</v>
      </c>
      <c r="X87" s="84">
        <f>'国環研90~15'!X289*CO2換算ガス!X171</f>
        <v>100.3308930680204</v>
      </c>
      <c r="Y87" s="84">
        <f>'国環研90~15'!Y289*CO2換算ガス!Y171</f>
        <v>76.950913386338428</v>
      </c>
      <c r="Z87" s="84">
        <f>'国環研90~15'!Z289*CO2換算ガス!Z171</f>
        <v>47.382238619223237</v>
      </c>
      <c r="AA87" s="84">
        <f>'国環研90~15'!AA289*CO2換算ガス!AA171</f>
        <v>57.412654136438995</v>
      </c>
      <c r="AB87" s="84">
        <f>'国環研90~15'!AB289*CO2換算ガス!AB171</f>
        <v>49.299301694566019</v>
      </c>
      <c r="AC87" s="84">
        <f>'国環研90~15'!AC289*CO2換算ガス!AC171</f>
        <v>31.293231427740132</v>
      </c>
      <c r="AD87" s="84">
        <f>'国環研90~15'!AD289*CO2換算ガス!AD171</f>
        <v>48.511700025938815</v>
      </c>
      <c r="AE87" s="84">
        <f>'国環研90~15'!AE289*CO2換算ガス!AE171</f>
        <v>56.005485029426708</v>
      </c>
      <c r="AF87" s="84">
        <f>'国環研90~15'!AF289*CO2換算ガス!AF171</f>
        <v>0</v>
      </c>
    </row>
    <row r="88" spans="2:32" s="36" customFormat="1" ht="9.9499999999999993" customHeight="1">
      <c r="B88" s="112"/>
      <c r="C88" s="65" t="s">
        <v>734</v>
      </c>
      <c r="D88" s="110"/>
      <c r="E88" s="110"/>
      <c r="F88" s="111"/>
      <c r="G88" s="84">
        <f>'国環研90~15'!G290*CO2換算ガス!G172</f>
        <v>0.74012206015408732</v>
      </c>
      <c r="H88" s="84">
        <f>'国環研90~15'!H290*CO2換算ガス!H172</f>
        <v>0.79387558161632032</v>
      </c>
      <c r="I88" s="84">
        <f>'国環研90~15'!I290*CO2換算ガス!I172</f>
        <v>0.86874884143168285</v>
      </c>
      <c r="J88" s="84">
        <f>'国環研90~15'!J290*CO2換算ガス!J172</f>
        <v>1.3087595385982957</v>
      </c>
      <c r="K88" s="84">
        <f>'国環研90~15'!K290*CO2換算ガス!K172</f>
        <v>1.6065457586869138</v>
      </c>
      <c r="L88" s="84">
        <f>'国環研90~15'!L290*CO2換算ガス!L172</f>
        <v>1.9924015051970614</v>
      </c>
      <c r="M88" s="84">
        <f>'国環研90~15'!M290*CO2換算ガス!M172</f>
        <v>1.8173636903088595</v>
      </c>
      <c r="N88" s="84">
        <f>'国環研90~15'!N290*CO2換算ガス!N172</f>
        <v>3.2202711794209171</v>
      </c>
      <c r="O88" s="84">
        <f>'国環研90~15'!O290*CO2換算ガス!O172</f>
        <v>3.7774055346634579</v>
      </c>
      <c r="P88" s="84">
        <f>'国環研90~15'!P290*CO2換算ガス!P172</f>
        <v>4.817151973800244</v>
      </c>
      <c r="Q88" s="84">
        <f>'国環研90~15'!Q290*CO2換算ガス!Q172</f>
        <v>4.296976683833055</v>
      </c>
      <c r="R88" s="84">
        <f>'国環研90~15'!R290*CO2換算ガス!R172</f>
        <v>3.5158059507753068</v>
      </c>
      <c r="S88" s="84">
        <f>'国環研90~15'!S290*CO2換算ガス!S172</f>
        <v>4.5156955375804486</v>
      </c>
      <c r="T88" s="84">
        <f>'国環研90~15'!T290*CO2換算ガス!T172</f>
        <v>3.9625178106073737</v>
      </c>
      <c r="U88" s="84">
        <f>'国環研90~15'!U290*CO2換算ガス!U172</f>
        <v>3.8626407524572608</v>
      </c>
      <c r="V88" s="84">
        <f>'国環研90~15'!V290*CO2換算ガス!V172</f>
        <v>3.6340018513040824</v>
      </c>
      <c r="W88" s="84">
        <f>'国環研90~15'!W290*CO2換算ガス!W172</f>
        <v>3.6100661793527862</v>
      </c>
      <c r="X88" s="84">
        <f>'国環研90~15'!X290*CO2換算ガス!X172</f>
        <v>2.4205153760429248</v>
      </c>
      <c r="Y88" s="84">
        <f>'国環研90~15'!Y290*CO2換算ガス!Y172</f>
        <v>1.9243677246548774</v>
      </c>
      <c r="Z88" s="84">
        <f>'国環研90~15'!Z290*CO2換算ガス!Z172</f>
        <v>0.88339182087235513</v>
      </c>
      <c r="AA88" s="84">
        <f>'国環研90~15'!AA290*CO2換算ガス!AA172</f>
        <v>1.2056373597007077</v>
      </c>
      <c r="AB88" s="84">
        <f>'国環研90~15'!AB290*CO2換算ガス!AB172</f>
        <v>1.5642989805780205</v>
      </c>
      <c r="AC88" s="84">
        <f>'国環研90~15'!AC290*CO2換算ガス!AC172</f>
        <v>1.3143154798233863</v>
      </c>
      <c r="AD88" s="84">
        <f>'国環研90~15'!AD290*CO2換算ガス!AD172</f>
        <v>2.3583159820810193</v>
      </c>
      <c r="AE88" s="84">
        <f>'国環研90~15'!AE290*CO2換算ガス!AE172</f>
        <v>3.1083193741230049</v>
      </c>
      <c r="AF88" s="84">
        <f>'国環研90~15'!AF290*CO2換算ガス!AF172</f>
        <v>0</v>
      </c>
    </row>
    <row r="89" spans="2:32" s="36" customFormat="1" ht="9.9499999999999993" customHeight="1">
      <c r="B89" s="112"/>
      <c r="C89" s="65" t="s">
        <v>737</v>
      </c>
      <c r="D89" s="110"/>
      <c r="E89" s="110"/>
      <c r="F89" s="111"/>
      <c r="G89" s="84">
        <f>'国環研90~15'!G291*CO2換算ガス!G173</f>
        <v>86.279594939170337</v>
      </c>
      <c r="H89" s="84">
        <f>'国環研90~15'!H291*CO2換算ガス!H173</f>
        <v>99.770281182267425</v>
      </c>
      <c r="I89" s="84">
        <f>'国環研90~15'!I291*CO2換算ガス!I173</f>
        <v>101.99900775714808</v>
      </c>
      <c r="J89" s="84">
        <f>'国環研90~15'!J291*CO2換算ガス!J173</f>
        <v>148.01225359699251</v>
      </c>
      <c r="K89" s="84">
        <f>'国環研90~15'!K291*CO2換算ガス!K173</f>
        <v>184.39908043134812</v>
      </c>
      <c r="L89" s="84">
        <f>'国環研90~15'!L291*CO2換算ガス!L173</f>
        <v>239.07110387280179</v>
      </c>
      <c r="M89" s="84">
        <f>'国環研90~15'!M291*CO2換算ガス!M173</f>
        <v>231.56356396147956</v>
      </c>
      <c r="N89" s="84">
        <f>'国環研90~15'!N291*CO2換算ガス!N173</f>
        <v>230.46772886716411</v>
      </c>
      <c r="O89" s="84">
        <f>'国環研90~15'!O291*CO2換算ガス!O173</f>
        <v>165.74550048829471</v>
      </c>
      <c r="P89" s="84">
        <f>'国環研90~15'!P291*CO2換算ガス!P173</f>
        <v>96.334466773488344</v>
      </c>
      <c r="Q89" s="84">
        <f>'国環研90~15'!Q291*CO2換算ガス!Q173</f>
        <v>61.451108669708418</v>
      </c>
      <c r="R89" s="84">
        <f>'国環研90~15'!R291*CO2換算ガス!R173</f>
        <v>57.335751542068955</v>
      </c>
      <c r="S89" s="84">
        <f>'国環研90~15'!S291*CO2換算ガス!S173</f>
        <v>45.60544663475163</v>
      </c>
      <c r="T89" s="84">
        <f>'国環研90~15'!T291*CO2換算ガス!T173</f>
        <v>41.091081712005099</v>
      </c>
      <c r="U89" s="84">
        <f>'国環研90~15'!U291*CO2換算ガス!U173</f>
        <v>43.628961741227855</v>
      </c>
      <c r="V89" s="84">
        <f>'国環研90~15'!V291*CO2換算ガス!V173</f>
        <v>49.148731003416209</v>
      </c>
      <c r="W89" s="84">
        <f>'国環研90~15'!W291*CO2換算ガス!W173</f>
        <v>49.00594885433452</v>
      </c>
      <c r="X89" s="84">
        <f>'国環研90~15'!X291*CO2換算ガス!X173</f>
        <v>40.297963285841583</v>
      </c>
      <c r="Y89" s="84">
        <f>'国環研90~15'!Y291*CO2換算ガス!Y173</f>
        <v>27.500616071177262</v>
      </c>
      <c r="Z89" s="84">
        <f>'国環研90~15'!Z291*CO2換算ガス!Z173</f>
        <v>24.931532063528092</v>
      </c>
      <c r="AA89" s="84">
        <f>'国環研90~15'!AA291*CO2換算ガス!AA173</f>
        <v>29.330508219766809</v>
      </c>
      <c r="AB89" s="84">
        <f>'国環研90~15'!AB291*CO2換算ガス!AB173</f>
        <v>26.614572654160874</v>
      </c>
      <c r="AC89" s="84">
        <f>'国環研90~15'!AC291*CO2換算ガス!AC173</f>
        <v>28.371486131596306</v>
      </c>
      <c r="AD89" s="84">
        <f>'国環研90~15'!AD291*CO2換算ガス!AD173</f>
        <v>27.433207815002667</v>
      </c>
      <c r="AE89" s="84">
        <f>'国環研90~15'!AE291*CO2換算ガス!AE173</f>
        <v>28.374163547502899</v>
      </c>
      <c r="AF89" s="84">
        <f>'国環研90~15'!AF291*CO2換算ガス!AF173</f>
        <v>0</v>
      </c>
    </row>
    <row r="90" spans="2:32" s="36" customFormat="1" ht="9.9499999999999993" customHeight="1">
      <c r="B90" s="115"/>
      <c r="C90" s="65" t="s">
        <v>738</v>
      </c>
      <c r="D90" s="110"/>
      <c r="E90" s="110"/>
      <c r="F90" s="111"/>
      <c r="G90" s="791" t="s">
        <v>716</v>
      </c>
      <c r="H90" s="791" t="s">
        <v>716</v>
      </c>
      <c r="I90" s="791" t="s">
        <v>716</v>
      </c>
      <c r="J90" s="791" t="s">
        <v>716</v>
      </c>
      <c r="K90" s="791" t="s">
        <v>716</v>
      </c>
      <c r="L90" s="791" t="s">
        <v>716</v>
      </c>
      <c r="M90" s="791" t="s">
        <v>716</v>
      </c>
      <c r="N90" s="791" t="s">
        <v>716</v>
      </c>
      <c r="O90" s="791" t="s">
        <v>716</v>
      </c>
      <c r="P90" s="791" t="s">
        <v>716</v>
      </c>
      <c r="Q90" s="791" t="s">
        <v>716</v>
      </c>
      <c r="R90" s="791" t="s">
        <v>716</v>
      </c>
      <c r="S90" s="84">
        <f>'国環研90~15'!S292*CO2換算ガス!S174</f>
        <v>6.9951317382321355E-4</v>
      </c>
      <c r="T90" s="84">
        <f>'国環研90~15'!T292*CO2換算ガス!T174</f>
        <v>1.7233202293147024E-3</v>
      </c>
      <c r="U90" s="84">
        <f>'国環研90~15'!U292*CO2換算ガス!U174</f>
        <v>2.9548512321311252E-3</v>
      </c>
      <c r="V90" s="84">
        <f>'国環研90~15'!V292*CO2換算ガス!V174</f>
        <v>5.0441951354113813E-3</v>
      </c>
      <c r="W90" s="84">
        <f>'国環研90~15'!W292*CO2換算ガス!W174</f>
        <v>1.1120590619972011E-2</v>
      </c>
      <c r="X90" s="84">
        <f>'国環研90~15'!X292*CO2換算ガス!X174</f>
        <v>2.3519038603438517E-2</v>
      </c>
      <c r="Y90" s="84">
        <f>'国環研90~15'!Y292*CO2換算ガス!Y174</f>
        <v>3.863915195908034E-2</v>
      </c>
      <c r="Z90" s="84">
        <f>'国環研90~15'!Z292*CO2換算ガス!Z174</f>
        <v>5.4962695991439818E-2</v>
      </c>
      <c r="AA90" s="84">
        <f>'国環研90~15'!AA292*CO2換算ガス!AA174</f>
        <v>7.3941213223521637E-2</v>
      </c>
      <c r="AB90" s="84">
        <f>'国環研90~15'!AB292*CO2換算ガス!AB174</f>
        <v>9.8395511017592155E-2</v>
      </c>
      <c r="AC90" s="791" t="s">
        <v>716</v>
      </c>
      <c r="AD90" s="84">
        <f>'国環研90~15'!AD292*CO2換算ガス!AD174</f>
        <v>0.18725061834779211</v>
      </c>
      <c r="AE90" s="84">
        <f>'国環研90~15'!AE292*CO2換算ガス!AE174</f>
        <v>0.1662193913755772</v>
      </c>
      <c r="AF90" s="84">
        <f>'国環研90~15'!AF292*CO2換算ガス!AF174</f>
        <v>0</v>
      </c>
    </row>
    <row r="91" spans="2:32" s="36" customFormat="1" ht="9.9499999999999993" customHeight="1">
      <c r="B91" s="142" t="s">
        <v>721</v>
      </c>
      <c r="C91" s="103"/>
      <c r="D91" s="102"/>
      <c r="E91" s="102"/>
      <c r="F91" s="143"/>
      <c r="G91" s="108">
        <f>SUM(G92:G97)</f>
        <v>127.8039503524999</v>
      </c>
      <c r="H91" s="108">
        <f t="shared" ref="H91" si="28">SUM(H92:H97)</f>
        <v>141.44333764680633</v>
      </c>
      <c r="I91" s="108">
        <f t="shared" ref="I91" si="29">SUM(I92:I97)</f>
        <v>159.46893665084806</v>
      </c>
      <c r="J91" s="108">
        <f t="shared" ref="J91" si="30">SUM(J92:J97)</f>
        <v>162.312513447762</v>
      </c>
      <c r="K91" s="108">
        <f t="shared" ref="K91" si="31">SUM(K92:K97)</f>
        <v>157.10665480268926</v>
      </c>
      <c r="L91" s="108">
        <f t="shared" ref="L91" si="32">SUM(L92:L97)</f>
        <v>172.56042995160948</v>
      </c>
      <c r="M91" s="108">
        <f t="shared" ref="M91" si="33">SUM(M92:M97)</f>
        <v>194.73966616936909</v>
      </c>
      <c r="N91" s="108">
        <f t="shared" ref="N91" si="34">SUM(N92:N97)</f>
        <v>182.07478731565249</v>
      </c>
      <c r="O91" s="108">
        <f t="shared" ref="O91" si="35">SUM(O92:O97)</f>
        <v>167.4761471875216</v>
      </c>
      <c r="P91" s="108">
        <f t="shared" ref="P91" si="36">SUM(P92:P97)</f>
        <v>111.29116389067326</v>
      </c>
      <c r="Q91" s="108">
        <f t="shared" ref="Q91" si="37">SUM(Q92:Q97)</f>
        <v>78.077949356181335</v>
      </c>
      <c r="R91" s="108">
        <f t="shared" ref="R91" si="38">SUM(R92:R97)</f>
        <v>66.19233219855073</v>
      </c>
      <c r="S91" s="108">
        <f t="shared" ref="S91" si="39">SUM(S92:S97)</f>
        <v>61.083919749906784</v>
      </c>
      <c r="T91" s="108">
        <f t="shared" ref="T91" si="40">SUM(T92:T97)</f>
        <v>54.958888496831662</v>
      </c>
      <c r="U91" s="108">
        <f t="shared" ref="U91" si="41">SUM(U92:U97)</f>
        <v>50.376090674991389</v>
      </c>
      <c r="V91" s="108">
        <f t="shared" ref="V91" si="42">SUM(V92:V97)</f>
        <v>45.071073944078663</v>
      </c>
      <c r="W91" s="108">
        <f t="shared" ref="W91" si="43">SUM(W92:W97)</f>
        <v>40.016651690157332</v>
      </c>
      <c r="X91" s="108">
        <f t="shared" ref="X91" si="44">SUM(X92:X97)</f>
        <v>32.770541340904124</v>
      </c>
      <c r="Y91" s="108">
        <f t="shared" ref="Y91" si="45">SUM(Y92:Y97)</f>
        <v>28.155889312617859</v>
      </c>
      <c r="Z91" s="108">
        <f t="shared" ref="Z91" si="46">SUM(Z92:Z97)</f>
        <v>21.180253847591459</v>
      </c>
      <c r="AA91" s="108">
        <f t="shared" ref="AA91" si="47">SUM(AA92:AA97)</f>
        <v>22.996751259621469</v>
      </c>
      <c r="AB91" s="108">
        <f t="shared" ref="AB91" si="48">SUM(AB92:AB97)</f>
        <v>20.554173678654664</v>
      </c>
      <c r="AC91" s="108">
        <f t="shared" ref="AC91" si="49">SUM(AC92:AC97)</f>
        <v>18.290374077916145</v>
      </c>
      <c r="AD91" s="108">
        <f t="shared" ref="AD91" si="50">SUM(AD92:AD97)</f>
        <v>21.288633525730383</v>
      </c>
      <c r="AE91" s="108">
        <f t="shared" ref="AE91" si="51">SUM(AE92:AE97)</f>
        <v>22.490575435976648</v>
      </c>
      <c r="AF91" s="108">
        <f t="shared" ref="AF91" si="52">SUM(AF92:AF97)</f>
        <v>0</v>
      </c>
    </row>
    <row r="92" spans="2:32" s="36" customFormat="1" ht="9.9499999999999993" customHeight="1">
      <c r="B92" s="112"/>
      <c r="C92" s="65" t="s">
        <v>739</v>
      </c>
      <c r="D92" s="110"/>
      <c r="E92" s="110"/>
      <c r="F92" s="111"/>
      <c r="G92" s="84">
        <f>'国環研90~15'!G294*CO2換算ガス!G176</f>
        <v>0</v>
      </c>
      <c r="H92" s="84">
        <f>'国環研90~15'!H294*CO2換算ガス!H176</f>
        <v>0</v>
      </c>
      <c r="I92" s="84">
        <f>'国環研90~15'!I294*CO2換算ガス!I176</f>
        <v>0</v>
      </c>
      <c r="J92" s="84">
        <f>'国環研90~15'!J294*CO2換算ガス!J176</f>
        <v>0</v>
      </c>
      <c r="K92" s="84">
        <f>'国環研90~15'!K294*CO2換算ガス!K176</f>
        <v>0</v>
      </c>
      <c r="L92" s="84">
        <f>'国環研90~15'!L294*CO2換算ガス!L176</f>
        <v>0</v>
      </c>
      <c r="M92" s="84">
        <f>'国環研90~15'!M294*CO2換算ガス!M176</f>
        <v>0</v>
      </c>
      <c r="N92" s="84">
        <f>'国環研90~15'!N294*CO2換算ガス!N176</f>
        <v>0</v>
      </c>
      <c r="O92" s="84">
        <f>'国環研90~15'!O294*CO2換算ガス!O176</f>
        <v>0</v>
      </c>
      <c r="P92" s="84">
        <f>'国環研90~15'!P294*CO2換算ガス!P176</f>
        <v>0</v>
      </c>
      <c r="Q92" s="84">
        <f>'国環研90~15'!Q294*CO2換算ガス!Q176</f>
        <v>0</v>
      </c>
      <c r="R92" s="84">
        <f>'国環研90~15'!R294*CO2換算ガス!R176</f>
        <v>0</v>
      </c>
      <c r="S92" s="84">
        <f>'国環研90~15'!S294*CO2換算ガス!S176</f>
        <v>0</v>
      </c>
      <c r="T92" s="84">
        <f>'国環研90~15'!T294*CO2換算ガス!T176</f>
        <v>0</v>
      </c>
      <c r="U92" s="84">
        <f>'国環研90~15'!U294*CO2換算ガス!U176</f>
        <v>0</v>
      </c>
      <c r="V92" s="84">
        <f>'国環研90~15'!V294*CO2換算ガス!V176</f>
        <v>0</v>
      </c>
      <c r="W92" s="84">
        <f>'国環研90~15'!W294*CO2換算ガス!W176</f>
        <v>0</v>
      </c>
      <c r="X92" s="84">
        <f>'国環研90~15'!X294*CO2換算ガス!X176</f>
        <v>0</v>
      </c>
      <c r="Y92" s="84">
        <f>'国環研90~15'!Y294*CO2換算ガス!Y176</f>
        <v>0</v>
      </c>
      <c r="Z92" s="84">
        <f>'国環研90~15'!Z294*CO2換算ガス!Z176</f>
        <v>0</v>
      </c>
      <c r="AA92" s="84">
        <f>'国環研90~15'!AA294*CO2換算ガス!AA176</f>
        <v>0</v>
      </c>
      <c r="AB92" s="84">
        <f>'国環研90~15'!AB294*CO2換算ガス!AB176</f>
        <v>0</v>
      </c>
      <c r="AC92" s="84">
        <f>'国環研90~15'!AC294*CO2換算ガス!AC176</f>
        <v>0</v>
      </c>
      <c r="AD92" s="84">
        <f>'国環研90~15'!AD294*CO2換算ガス!AD176</f>
        <v>0</v>
      </c>
      <c r="AE92" s="84">
        <f>'国環研90~15'!AE294*CO2換算ガス!AE176</f>
        <v>0</v>
      </c>
      <c r="AF92" s="84">
        <f>'国環研90~15'!AF294*CO2換算ガス!AF176</f>
        <v>0</v>
      </c>
    </row>
    <row r="93" spans="2:32" s="36" customFormat="1" ht="9.9499999999999993" customHeight="1">
      <c r="B93" s="112"/>
      <c r="C93" s="65" t="s">
        <v>733</v>
      </c>
      <c r="D93" s="110"/>
      <c r="E93" s="110"/>
      <c r="F93" s="111"/>
      <c r="G93" s="84">
        <f>'国環研90~15'!G295*CO2換算ガス!G177</f>
        <v>0</v>
      </c>
      <c r="H93" s="84">
        <f>'国環研90~15'!H295*CO2換算ガス!H177</f>
        <v>0</v>
      </c>
      <c r="I93" s="84">
        <f>'国環研90~15'!I295*CO2換算ガス!I177</f>
        <v>0</v>
      </c>
      <c r="J93" s="84">
        <f>'国環研90~15'!J295*CO2換算ガス!J177</f>
        <v>0</v>
      </c>
      <c r="K93" s="84">
        <f>'国環研90~15'!K295*CO2換算ガス!K177</f>
        <v>0</v>
      </c>
      <c r="L93" s="84">
        <f>'国環研90~15'!L295*CO2換算ガス!L177</f>
        <v>0</v>
      </c>
      <c r="M93" s="84">
        <f>'国環研90~15'!M295*CO2換算ガス!M177</f>
        <v>0</v>
      </c>
      <c r="N93" s="84">
        <f>'国環研90~15'!N295*CO2換算ガス!N177</f>
        <v>0</v>
      </c>
      <c r="O93" s="84">
        <f>'国環研90~15'!O295*CO2換算ガス!O177</f>
        <v>0</v>
      </c>
      <c r="P93" s="84">
        <f>'国環研90~15'!P295*CO2換算ガス!P177</f>
        <v>0</v>
      </c>
      <c r="Q93" s="84">
        <f>'国環研90~15'!Q295*CO2換算ガス!Q177</f>
        <v>0</v>
      </c>
      <c r="R93" s="84">
        <f>'国環研90~15'!R295*CO2換算ガス!R177</f>
        <v>0</v>
      </c>
      <c r="S93" s="84">
        <f>'国環研90~15'!S295*CO2換算ガス!S177</f>
        <v>0</v>
      </c>
      <c r="T93" s="84">
        <f>'国環研90~15'!T295*CO2換算ガス!T177</f>
        <v>0</v>
      </c>
      <c r="U93" s="84">
        <f>'国環研90~15'!U295*CO2換算ガス!U177</f>
        <v>0</v>
      </c>
      <c r="V93" s="84">
        <f>'国環研90~15'!V295*CO2換算ガス!V177</f>
        <v>0</v>
      </c>
      <c r="W93" s="84">
        <f>'国環研90~15'!W295*CO2換算ガス!W177</f>
        <v>0</v>
      </c>
      <c r="X93" s="84">
        <f>'国環研90~15'!X295*CO2換算ガス!X177</f>
        <v>0</v>
      </c>
      <c r="Y93" s="84">
        <f>'国環研90~15'!Y295*CO2換算ガス!Y177</f>
        <v>0</v>
      </c>
      <c r="Z93" s="84">
        <f>'国環研90~15'!Z295*CO2換算ガス!Z177</f>
        <v>0</v>
      </c>
      <c r="AA93" s="84">
        <f>'国環研90~15'!AA295*CO2換算ガス!AA177</f>
        <v>0</v>
      </c>
      <c r="AB93" s="84">
        <f>'国環研90~15'!AB295*CO2換算ガス!AB177</f>
        <v>0</v>
      </c>
      <c r="AC93" s="84">
        <f>'国環研90~15'!AC295*CO2換算ガス!AC177</f>
        <v>0</v>
      </c>
      <c r="AD93" s="84">
        <f>'国環研90~15'!AD295*CO2換算ガス!AD177</f>
        <v>0</v>
      </c>
      <c r="AE93" s="84">
        <f>'国環研90~15'!AE295*CO2換算ガス!AE177</f>
        <v>0</v>
      </c>
      <c r="AF93" s="84">
        <f>'国環研90~15'!AF295*CO2換算ガス!AF177</f>
        <v>0</v>
      </c>
    </row>
    <row r="94" spans="2:32" s="36" customFormat="1" ht="9.9499999999999993" customHeight="1">
      <c r="B94" s="112"/>
      <c r="C94" s="65" t="s">
        <v>720</v>
      </c>
      <c r="D94" s="110"/>
      <c r="E94" s="110"/>
      <c r="F94" s="111"/>
      <c r="G94" s="84">
        <f>'国環研90~15'!G296*CO2換算ガス!G178</f>
        <v>7.2971346907453407</v>
      </c>
      <c r="H94" s="84">
        <f>'国環研90~15'!H296*CO2換算ガス!H178</f>
        <v>7.5550450293064886</v>
      </c>
      <c r="I94" s="84">
        <f>'国環研90~15'!I296*CO2換算ガス!I178</f>
        <v>8.9347973790289057</v>
      </c>
      <c r="J94" s="84">
        <f>'国環研90~15'!J296*CO2換算ガス!J178</f>
        <v>9.3185746105494776</v>
      </c>
      <c r="K94" s="84">
        <f>'国環研90~15'!K296*CO2換算ガス!K178</f>
        <v>8.8514984440668449</v>
      </c>
      <c r="L94" s="84">
        <f>'国環研90~15'!L296*CO2換算ガス!L178</f>
        <v>9.2001293135296063</v>
      </c>
      <c r="M94" s="84">
        <f>'国環研90~15'!M296*CO2換算ガス!M178</f>
        <v>9.3390084134613573</v>
      </c>
      <c r="N94" s="84">
        <f>'国環研90~15'!N296*CO2換算ガス!N178</f>
        <v>10.975523079085795</v>
      </c>
      <c r="O94" s="84">
        <f>'国環研90~15'!O296*CO2換算ガス!O178</f>
        <v>11.802578611480202</v>
      </c>
      <c r="P94" s="84">
        <f>'国環研90~15'!P296*CO2換算ガス!P178</f>
        <v>12.461068548893957</v>
      </c>
      <c r="Q94" s="84">
        <f>'国環研90~15'!Q296*CO2換算ガス!Q178</f>
        <v>12.618280240640139</v>
      </c>
      <c r="R94" s="84">
        <f>'国環研90~15'!R296*CO2換算ガス!R178</f>
        <v>11.345455837800682</v>
      </c>
      <c r="S94" s="84">
        <f>'国環研90~15'!S296*CO2換算ガス!S178</f>
        <v>12.280904805702221</v>
      </c>
      <c r="T94" s="84">
        <f>'国環研90~15'!T296*CO2換算ガス!T178</f>
        <v>12.176903506120706</v>
      </c>
      <c r="U94" s="84">
        <f>'国環研90~15'!U296*CO2換算ガス!U178</f>
        <v>12.673160026624805</v>
      </c>
      <c r="V94" s="84">
        <f>'国環研90~15'!V296*CO2換算ガス!V178</f>
        <v>12.913082207423548</v>
      </c>
      <c r="W94" s="84">
        <f>'国環研90~15'!W296*CO2換算ガス!W178</f>
        <v>10.613876304306322</v>
      </c>
      <c r="X94" s="84">
        <f>'国環研90~15'!X296*CO2換算ガス!X178</f>
        <v>9.7459880450353715</v>
      </c>
      <c r="Y94" s="84">
        <f>'国環研90~15'!Y296*CO2換算ガス!Y178</f>
        <v>7.5736000468025573</v>
      </c>
      <c r="Z94" s="84">
        <f>'国環研90~15'!Z296*CO2換算ガス!Z178</f>
        <v>4.7385623117645057</v>
      </c>
      <c r="AA94" s="84">
        <f>'国環研90~15'!AA296*CO2換算ガス!AA178</f>
        <v>5.8281957265007689</v>
      </c>
      <c r="AB94" s="84">
        <f>'国環研90~15'!AB296*CO2換算ガス!AB178</f>
        <v>5.1988688612595872</v>
      </c>
      <c r="AC94" s="84">
        <f>'国環研90~15'!AC296*CO2換算ガス!AC178</f>
        <v>3.5364077809519099</v>
      </c>
      <c r="AD94" s="84">
        <f>'国環研90~15'!AD296*CO2換算ガス!AD178</f>
        <v>5.6585195065305163</v>
      </c>
      <c r="AE94" s="84">
        <f>'国環研90~15'!AE296*CO2換算ガス!AE178</f>
        <v>6.0532504978815727</v>
      </c>
      <c r="AF94" s="84">
        <f>'国環研90~15'!AF296*CO2換算ガス!AF178</f>
        <v>0</v>
      </c>
    </row>
    <row r="95" spans="2:32" s="36" customFormat="1" ht="9.9499999999999993" customHeight="1">
      <c r="B95" s="112"/>
      <c r="C95" s="65" t="s">
        <v>734</v>
      </c>
      <c r="D95" s="110"/>
      <c r="E95" s="110"/>
      <c r="F95" s="111"/>
      <c r="G95" s="84">
        <f>'国環研90~15'!G297*CO2換算ガス!G179</f>
        <v>2.5879431443383067</v>
      </c>
      <c r="H95" s="84">
        <f>'国環研90~15'!H297*CO2換算ガス!H179</f>
        <v>2.6794115522573501</v>
      </c>
      <c r="I95" s="84">
        <f>'国環研90~15'!I297*CO2換算ガス!I179</f>
        <v>3.1687434319165533</v>
      </c>
      <c r="J95" s="84">
        <f>'国環研90~15'!J297*CO2換算ガス!J179</f>
        <v>3.3048507805346934</v>
      </c>
      <c r="K95" s="84">
        <f>'国環研90~15'!K297*CO2換算ガス!K179</f>
        <v>3.1392013010937321</v>
      </c>
      <c r="L95" s="84">
        <f>'国環研90~15'!L297*CO2換算ガス!L179</f>
        <v>3.2628439234061757</v>
      </c>
      <c r="M95" s="84">
        <f>'国環研90~15'!M297*CO2換算ガス!M179</f>
        <v>8.9646661398547351</v>
      </c>
      <c r="N95" s="84">
        <f>'国環研90~15'!N297*CO2換算ガス!N179</f>
        <v>11.095015463597202</v>
      </c>
      <c r="O95" s="84">
        <f>'国環研90~15'!O297*CO2換算ガス!O179</f>
        <v>14.346197450217462</v>
      </c>
      <c r="P95" s="84">
        <f>'国環研90~15'!P297*CO2換算ガス!P179</f>
        <v>19.611229400354279</v>
      </c>
      <c r="Q95" s="84">
        <f>'国環研90~15'!Q297*CO2換算ガス!Q179</f>
        <v>17.606272501410668</v>
      </c>
      <c r="R95" s="84">
        <f>'国環研90~15'!R297*CO2換算ガス!R179</f>
        <v>20.15922208270317</v>
      </c>
      <c r="S95" s="84">
        <f>'国環研90~15'!S297*CO2換算ガス!S179</f>
        <v>22.442177518797909</v>
      </c>
      <c r="T95" s="84">
        <f>'国環研90~15'!T297*CO2換算ガス!T179</f>
        <v>20.138559003880598</v>
      </c>
      <c r="U95" s="84">
        <f>'国環研90~15'!U297*CO2換算ガス!U179</f>
        <v>18.323905447349564</v>
      </c>
      <c r="V95" s="84">
        <f>'国環研90~15'!V297*CO2換算ガス!V179</f>
        <v>17.013909360091571</v>
      </c>
      <c r="W95" s="84">
        <f>'国環研90~15'!W297*CO2換算ガス!W179</f>
        <v>13.112584219662036</v>
      </c>
      <c r="X95" s="84">
        <f>'国環研90~15'!X297*CO2換算ガス!X179</f>
        <v>8.2727033013009237</v>
      </c>
      <c r="Y95" s="84">
        <f>'国環研90~15'!Y297*CO2換算ガス!Y179</f>
        <v>6.8201406977578314</v>
      </c>
      <c r="Z95" s="84">
        <f>'国環研90~15'!Z297*CO2換算ガス!Z179</f>
        <v>4.4794637893714739</v>
      </c>
      <c r="AA95" s="84">
        <f>'国環研90~15'!AA297*CO2換算ガス!AA179</f>
        <v>6.9713368409686449</v>
      </c>
      <c r="AB95" s="84">
        <f>'国環研90~15'!AB297*CO2換算ガス!AB179</f>
        <v>5.2365360165525408</v>
      </c>
      <c r="AC95" s="84">
        <f>'国環研90~15'!AC297*CO2換算ガス!AC179</f>
        <v>3.3148765207414161</v>
      </c>
      <c r="AD95" s="84">
        <f>'国環研90~15'!AD297*CO2換算ガス!AD179</f>
        <v>5.2961739149463867</v>
      </c>
      <c r="AE95" s="84">
        <f>'国環研90~15'!AE297*CO2換算ガス!AE179</f>
        <v>6.6183902531697445</v>
      </c>
      <c r="AF95" s="84">
        <f>'国環研90~15'!AF297*CO2換算ガス!AF179</f>
        <v>0</v>
      </c>
    </row>
    <row r="96" spans="2:32" s="36" customFormat="1" ht="9.9499999999999993" customHeight="1">
      <c r="B96" s="112"/>
      <c r="C96" s="65" t="s">
        <v>740</v>
      </c>
      <c r="D96" s="110"/>
      <c r="E96" s="110"/>
      <c r="F96" s="111"/>
      <c r="G96" s="84">
        <f>'国環研90~15'!G298*CO2換算ガス!G180</f>
        <v>117.91887251741625</v>
      </c>
      <c r="H96" s="84">
        <f>'国環研90~15'!H298*CO2換算ガス!H180</f>
        <v>131.20888106524248</v>
      </c>
      <c r="I96" s="84">
        <f>'国環研90~15'!I298*CO2換算ガス!I180</f>
        <v>147.36539583990262</v>
      </c>
      <c r="J96" s="84">
        <f>'国環研90~15'!J298*CO2換算ガス!J180</f>
        <v>149.68908805667783</v>
      </c>
      <c r="K96" s="84">
        <f>'国環研90~15'!K298*CO2換算ガス!K180</f>
        <v>145.11595505752868</v>
      </c>
      <c r="L96" s="84">
        <f>'国環研90~15'!L298*CO2換算ガス!L180</f>
        <v>160.09745671467371</v>
      </c>
      <c r="M96" s="84">
        <f>'国環研90~15'!M298*CO2換算ガス!M180</f>
        <v>176.435991616053</v>
      </c>
      <c r="N96" s="84">
        <f>'国環研90~15'!N298*CO2換算ガス!N180</f>
        <v>160.00424877296948</v>
      </c>
      <c r="O96" s="84">
        <f>'国環研90~15'!O298*CO2換算ガス!O180</f>
        <v>141.32737112582393</v>
      </c>
      <c r="P96" s="84">
        <f>'国環研90~15'!P298*CO2換算ガス!P180</f>
        <v>79.218865941425022</v>
      </c>
      <c r="Q96" s="84">
        <f>'国環研90~15'!Q298*CO2換算ガス!Q180</f>
        <v>47.853396614130531</v>
      </c>
      <c r="R96" s="84">
        <f>'国環研90~15'!R298*CO2換算ガス!R180</f>
        <v>34.687654278046885</v>
      </c>
      <c r="S96" s="84">
        <f>'国環研90~15'!S298*CO2換算ガス!S180</f>
        <v>26.360837425406654</v>
      </c>
      <c r="T96" s="84">
        <f>'国環研90~15'!T298*CO2換算ガス!T180</f>
        <v>22.643425986830362</v>
      </c>
      <c r="U96" s="84">
        <f>'国環研90~15'!U298*CO2換算ガス!U180</f>
        <v>19.379025201017026</v>
      </c>
      <c r="V96" s="84">
        <f>'国環研90~15'!V298*CO2換算ガス!V180</f>
        <v>15.144082376563544</v>
      </c>
      <c r="W96" s="84">
        <f>'国環研90~15'!W298*CO2換算ガス!W180</f>
        <v>16.290191166188979</v>
      </c>
      <c r="X96" s="84">
        <f>'国環研90~15'!X298*CO2換算ガス!X180</f>
        <v>14.751849994567825</v>
      </c>
      <c r="Y96" s="84">
        <f>'国環研90~15'!Y298*CO2換算ガス!Y180</f>
        <v>13.762148568057468</v>
      </c>
      <c r="Z96" s="84">
        <f>'国環研90~15'!Z298*CO2換算ガス!Z180</f>
        <v>11.962227746455481</v>
      </c>
      <c r="AA96" s="84">
        <f>'国環研90~15'!AA298*CO2換算ガス!AA180</f>
        <v>10.197218692152054</v>
      </c>
      <c r="AB96" s="84">
        <f>'国環研90~15'!AB298*CO2換算ガス!AB180</f>
        <v>10.118768800842535</v>
      </c>
      <c r="AC96" s="84">
        <f>'国環研90~15'!AC298*CO2換算ガス!AC180</f>
        <v>11.439089776222819</v>
      </c>
      <c r="AD96" s="84">
        <f>'国環研90~15'!AD298*CO2換算ガス!AD180</f>
        <v>10.333940104253481</v>
      </c>
      <c r="AE96" s="84">
        <f>'国環研90~15'!AE298*CO2換算ガス!AE180</f>
        <v>9.8189346849253312</v>
      </c>
      <c r="AF96" s="84">
        <f>'国環研90~15'!AF298*CO2換算ガス!AF180</f>
        <v>0</v>
      </c>
    </row>
    <row r="97" spans="2:39" s="36" customFormat="1" ht="9.9499999999999993" customHeight="1">
      <c r="B97" s="115"/>
      <c r="C97" s="65" t="s">
        <v>741</v>
      </c>
      <c r="D97" s="110"/>
      <c r="E97" s="110"/>
      <c r="F97" s="111"/>
      <c r="G97" s="84">
        <f>'国環研90~15'!G299*CO2換算ガス!G181</f>
        <v>0</v>
      </c>
      <c r="H97" s="84">
        <f>'国環研90~15'!H299*CO2換算ガス!H181</f>
        <v>0</v>
      </c>
      <c r="I97" s="84">
        <f>'国環研90~15'!I299*CO2換算ガス!I181</f>
        <v>0</v>
      </c>
      <c r="J97" s="84">
        <f>'国環研90~15'!J299*CO2換算ガス!J181</f>
        <v>0</v>
      </c>
      <c r="K97" s="84">
        <f>'国環研90~15'!K299*CO2換算ガス!K181</f>
        <v>0</v>
      </c>
      <c r="L97" s="84">
        <f>'国環研90~15'!L299*CO2換算ガス!L181</f>
        <v>0</v>
      </c>
      <c r="M97" s="84">
        <f>'国環研90~15'!M299*CO2換算ガス!M181</f>
        <v>0</v>
      </c>
      <c r="N97" s="84">
        <f>'国環研90~15'!N299*CO2換算ガス!N181</f>
        <v>0</v>
      </c>
      <c r="O97" s="84">
        <f>'国環研90~15'!O299*CO2換算ガス!O181</f>
        <v>0</v>
      </c>
      <c r="P97" s="84">
        <f>'国環研90~15'!P299*CO2換算ガス!P181</f>
        <v>0</v>
      </c>
      <c r="Q97" s="84">
        <f>'国環研90~15'!Q299*CO2換算ガス!Q181</f>
        <v>0</v>
      </c>
      <c r="R97" s="84">
        <f>'国環研90~15'!R299*CO2換算ガス!R181</f>
        <v>0</v>
      </c>
      <c r="S97" s="84">
        <f>'国環研90~15'!S299*CO2換算ガス!S181</f>
        <v>0</v>
      </c>
      <c r="T97" s="84">
        <f>'国環研90~15'!T299*CO2換算ガス!T181</f>
        <v>0</v>
      </c>
      <c r="U97" s="84">
        <f>'国環研90~15'!U299*CO2換算ガス!U181</f>
        <v>0</v>
      </c>
      <c r="V97" s="84">
        <f>'国環研90~15'!V299*CO2換算ガス!V181</f>
        <v>0</v>
      </c>
      <c r="W97" s="84">
        <f>'国環研90~15'!W299*CO2換算ガス!W181</f>
        <v>0</v>
      </c>
      <c r="X97" s="84">
        <f>'国環研90~15'!X299*CO2換算ガス!X181</f>
        <v>0</v>
      </c>
      <c r="Y97" s="84">
        <f>'国環研90~15'!Y299*CO2換算ガス!Y181</f>
        <v>0</v>
      </c>
      <c r="Z97" s="84">
        <f>'国環研90~15'!Z299*CO2換算ガス!Z181</f>
        <v>0</v>
      </c>
      <c r="AA97" s="84">
        <f>'国環研90~15'!AA299*CO2換算ガス!AA181</f>
        <v>0</v>
      </c>
      <c r="AB97" s="84">
        <f>'国環研90~15'!AB299*CO2換算ガス!AB181</f>
        <v>0</v>
      </c>
      <c r="AC97" s="84">
        <f>'国環研90~15'!AC299*CO2換算ガス!AC181</f>
        <v>0</v>
      </c>
      <c r="AD97" s="84">
        <f>'国環研90~15'!AD299*CO2換算ガス!AD181</f>
        <v>0</v>
      </c>
      <c r="AE97" s="84">
        <f>'国環研90~15'!AE299*CO2換算ガス!AE181</f>
        <v>0</v>
      </c>
      <c r="AF97" s="84">
        <f>'国環研90~15'!AF299*CO2換算ガス!AF181</f>
        <v>0</v>
      </c>
    </row>
    <row r="98" spans="2:39" s="36" customFormat="1" ht="9.9499999999999993" customHeight="1">
      <c r="B98" s="142" t="s">
        <v>722</v>
      </c>
      <c r="C98" s="103"/>
      <c r="D98" s="102"/>
      <c r="E98" s="102"/>
      <c r="F98" s="143"/>
      <c r="G98" s="108">
        <f>SUM(G99:G101)</f>
        <v>0.70402702740900991</v>
      </c>
      <c r="H98" s="108">
        <f t="shared" ref="H98:AF98" si="53">SUM(H99:H101)</f>
        <v>0.65218280894038383</v>
      </c>
      <c r="I98" s="108">
        <f t="shared" si="53"/>
        <v>0.69783268038222712</v>
      </c>
      <c r="J98" s="108">
        <f t="shared" si="53"/>
        <v>0.97040900827953336</v>
      </c>
      <c r="K98" s="108">
        <f t="shared" si="53"/>
        <v>1.6937506610775965</v>
      </c>
      <c r="L98" s="108">
        <f t="shared" si="53"/>
        <v>4.2296810086498597</v>
      </c>
      <c r="M98" s="108">
        <f t="shared" si="53"/>
        <v>3.8136081386080494</v>
      </c>
      <c r="N98" s="108">
        <f t="shared" si="53"/>
        <v>3.186867900418743</v>
      </c>
      <c r="O98" s="108">
        <f t="shared" si="53"/>
        <v>3.4012725227996286</v>
      </c>
      <c r="P98" s="108">
        <f t="shared" si="53"/>
        <v>5.9556872707758437</v>
      </c>
      <c r="Q98" s="108">
        <f t="shared" si="53"/>
        <v>3.3190320429469624</v>
      </c>
      <c r="R98" s="108">
        <f t="shared" si="53"/>
        <v>4.266934188899846</v>
      </c>
      <c r="S98" s="108">
        <f t="shared" si="53"/>
        <v>5.3871438824140929</v>
      </c>
      <c r="T98" s="108">
        <f t="shared" si="53"/>
        <v>6.5664489556553765</v>
      </c>
      <c r="U98" s="108">
        <f t="shared" si="53"/>
        <v>7.4734443757122317</v>
      </c>
      <c r="V98" s="108">
        <f t="shared" si="53"/>
        <v>5.5369349951908049</v>
      </c>
      <c r="W98" s="108">
        <f t="shared" si="53"/>
        <v>6.3715834301495509</v>
      </c>
      <c r="X98" s="108">
        <f t="shared" si="53"/>
        <v>8.118968609597907</v>
      </c>
      <c r="Y98" s="108">
        <f t="shared" si="53"/>
        <v>5.9488372859265519</v>
      </c>
      <c r="Z98" s="108">
        <f t="shared" si="53"/>
        <v>4.6098879573972722</v>
      </c>
      <c r="AA98" s="108">
        <f t="shared" si="53"/>
        <v>5.6279133020214109</v>
      </c>
      <c r="AB98" s="108">
        <f t="shared" si="53"/>
        <v>5.266663591050893</v>
      </c>
      <c r="AC98" s="108">
        <f t="shared" si="53"/>
        <v>3.8105152560736713</v>
      </c>
      <c r="AD98" s="108">
        <f t="shared" si="53"/>
        <v>4.0898209633772025</v>
      </c>
      <c r="AE98" s="108">
        <f t="shared" si="53"/>
        <v>5.4797528777888287</v>
      </c>
      <c r="AF98" s="108">
        <f t="shared" si="53"/>
        <v>0</v>
      </c>
    </row>
    <row r="99" spans="2:39" s="36" customFormat="1" ht="9.9499999999999993" customHeight="1">
      <c r="B99" s="112"/>
      <c r="C99" s="65" t="s">
        <v>742</v>
      </c>
      <c r="D99" s="110"/>
      <c r="E99" s="110"/>
      <c r="F99" s="111"/>
      <c r="G99" s="84">
        <f>'国環研90~15'!G301*CO2換算ガス!G183</f>
        <v>0</v>
      </c>
      <c r="H99" s="84">
        <f>'国環研90~15'!H301*CO2換算ガス!H183</f>
        <v>0</v>
      </c>
      <c r="I99" s="84">
        <f>'国環研90~15'!I301*CO2換算ガス!I183</f>
        <v>0</v>
      </c>
      <c r="J99" s="84">
        <f>'国環研90~15'!J301*CO2換算ガス!J183</f>
        <v>0</v>
      </c>
      <c r="K99" s="84">
        <f>'国環研90~15'!K301*CO2換算ガス!K183</f>
        <v>0</v>
      </c>
      <c r="L99" s="84">
        <f>'国環研90~15'!L301*CO2換算ガス!L183</f>
        <v>0</v>
      </c>
      <c r="M99" s="84">
        <f>'国環研90~15'!M301*CO2換算ガス!M183</f>
        <v>0</v>
      </c>
      <c r="N99" s="84">
        <f>'国環研90~15'!N301*CO2換算ガス!N183</f>
        <v>0</v>
      </c>
      <c r="O99" s="84">
        <f>'国環研90~15'!O301*CO2換算ガス!O183</f>
        <v>0</v>
      </c>
      <c r="P99" s="84">
        <f>'国環研90~15'!P301*CO2換算ガス!P183</f>
        <v>0</v>
      </c>
      <c r="Q99" s="84">
        <f>'国環研90~15'!Q301*CO2換算ガス!Q183</f>
        <v>0</v>
      </c>
      <c r="R99" s="84">
        <f>'国環研90~15'!R301*CO2換算ガス!R183</f>
        <v>0</v>
      </c>
      <c r="S99" s="84">
        <f>'国環研90~15'!S301*CO2換算ガス!S183</f>
        <v>0</v>
      </c>
      <c r="T99" s="84">
        <f>'国環研90~15'!T301*CO2換算ガス!T183</f>
        <v>0</v>
      </c>
      <c r="U99" s="84">
        <f>'国環研90~15'!U301*CO2換算ガス!U183</f>
        <v>0</v>
      </c>
      <c r="V99" s="84">
        <f>'国環研90~15'!V301*CO2換算ガス!V183</f>
        <v>0</v>
      </c>
      <c r="W99" s="84">
        <f>'国環研90~15'!W301*CO2換算ガス!W183</f>
        <v>0</v>
      </c>
      <c r="X99" s="84">
        <f>'国環研90~15'!X301*CO2換算ガス!X183</f>
        <v>0</v>
      </c>
      <c r="Y99" s="84">
        <f>'国環研90~15'!Y301*CO2換算ガス!Y183</f>
        <v>0</v>
      </c>
      <c r="Z99" s="84">
        <f>'国環研90~15'!Z301*CO2換算ガス!Z183</f>
        <v>0</v>
      </c>
      <c r="AA99" s="84">
        <f>'国環研90~15'!AA301*CO2換算ガス!AA183</f>
        <v>0</v>
      </c>
      <c r="AB99" s="84">
        <f>'国環研90~15'!AB301*CO2換算ガス!AB183</f>
        <v>0</v>
      </c>
      <c r="AC99" s="84">
        <f>'国環研90~15'!AC301*CO2換算ガス!AC183</f>
        <v>0</v>
      </c>
      <c r="AD99" s="84">
        <f>'国環研90~15'!AD301*CO2換算ガス!AD183</f>
        <v>0</v>
      </c>
      <c r="AE99" s="84">
        <f>'国環研90~15'!AE301*CO2換算ガス!AE183</f>
        <v>0</v>
      </c>
      <c r="AF99" s="84">
        <f>'国環研90~15'!AF301*CO2換算ガス!AF183</f>
        <v>0</v>
      </c>
    </row>
    <row r="100" spans="2:39" s="36" customFormat="1" ht="9.9499999999999993" customHeight="1">
      <c r="B100" s="112"/>
      <c r="C100" s="65" t="s">
        <v>720</v>
      </c>
      <c r="D100" s="110"/>
      <c r="E100" s="110"/>
      <c r="F100" s="111"/>
      <c r="G100" s="84">
        <f>'国環研90~15'!G302*CO2換算ガス!G184</f>
        <v>0.64425396363853749</v>
      </c>
      <c r="H100" s="84">
        <f>'国環研90~15'!H302*CO2換算ガス!H184</f>
        <v>0.59681140541307021</v>
      </c>
      <c r="I100" s="84">
        <f>'国環研90~15'!I302*CO2換算ガス!I184</f>
        <v>0.63858552696097948</v>
      </c>
      <c r="J100" s="84">
        <f>'国環研90~15'!J302*CO2換算ガス!J184</f>
        <v>0.88801967196555209</v>
      </c>
      <c r="K100" s="84">
        <f>'国環研90~15'!K302*CO2換算ガス!K184</f>
        <v>1.5499484172227531</v>
      </c>
      <c r="L100" s="84">
        <f>'国環研90~15'!L302*CO2換算ガス!L184</f>
        <v>3.8705740669899256</v>
      </c>
      <c r="M100" s="84">
        <f>'国環研90~15'!M302*CO2換算ガス!M184</f>
        <v>3.6742628275025959</v>
      </c>
      <c r="N100" s="84">
        <f>'国環研90~15'!N302*CO2換算ガス!N184</f>
        <v>2.5743869226932898</v>
      </c>
      <c r="O100" s="84">
        <f>'国環研90~15'!O302*CO2換算ガス!O184</f>
        <v>2.6261063313928283</v>
      </c>
      <c r="P100" s="84">
        <f>'国環研90~15'!P302*CO2換算ガス!P184</f>
        <v>4.7791708793295964</v>
      </c>
      <c r="Q100" s="84">
        <f>'国環研90~15'!Q302*CO2換算ガス!Q184</f>
        <v>1.9979741796805404</v>
      </c>
      <c r="R100" s="84">
        <f>'国環研90~15'!R302*CO2換算ガス!R184</f>
        <v>2.8679640027147846</v>
      </c>
      <c r="S100" s="84">
        <f>'国環研90~15'!S302*CO2換算ガス!S184</f>
        <v>4.1401506098222027</v>
      </c>
      <c r="T100" s="84">
        <f>'国環研90~15'!T302*CO2換算ガス!T184</f>
        <v>3.0729814949615637</v>
      </c>
      <c r="U100" s="84">
        <f>'国環研90~15'!U302*CO2換算ガス!U184</f>
        <v>3.9128749499679731</v>
      </c>
      <c r="V100" s="84">
        <f>'国環研90~15'!V302*CO2換算ガス!V184</f>
        <v>3.8494733759710811</v>
      </c>
      <c r="W100" s="84">
        <f>'国環研90~15'!W302*CO2換算ガス!W184</f>
        <v>4.4246559029245711</v>
      </c>
      <c r="X100" s="84">
        <f>'国環研90~15'!X302*CO2換算ガス!X184</f>
        <v>5.5488124768985374</v>
      </c>
      <c r="Y100" s="84">
        <f>'国環研90~15'!Y302*CO2換算ガス!Y184</f>
        <v>5.2383422385142815</v>
      </c>
      <c r="Z100" s="84">
        <f>'国環研90~15'!Z302*CO2換算ガス!Z184</f>
        <v>4.0917443919174046</v>
      </c>
      <c r="AA100" s="84">
        <f>'国環研90~15'!AA302*CO2換算ガス!AA184</f>
        <v>4.9442352724397738</v>
      </c>
      <c r="AB100" s="84">
        <f>'国環研90~15'!AB302*CO2換算ガス!AB184</f>
        <v>4.6254089363886859</v>
      </c>
      <c r="AC100" s="84">
        <f>'国環研90~15'!AC302*CO2換算ガス!AC184</f>
        <v>3.4109092972394079</v>
      </c>
      <c r="AD100" s="84">
        <f>'国環研90~15'!AD302*CO2換算ガス!AD184</f>
        <v>3.4231019145345329</v>
      </c>
      <c r="AE100" s="84">
        <f>'国環研90~15'!AE302*CO2換算ガス!AE184</f>
        <v>4.5726089992935011</v>
      </c>
      <c r="AF100" s="84">
        <f>'国環研90~15'!AF302*CO2換算ガス!AF184</f>
        <v>0</v>
      </c>
    </row>
    <row r="101" spans="2:39" s="36" customFormat="1" ht="9.9499999999999993" customHeight="1">
      <c r="B101" s="115"/>
      <c r="C101" s="116" t="s">
        <v>734</v>
      </c>
      <c r="D101" s="781"/>
      <c r="E101" s="781"/>
      <c r="F101" s="117"/>
      <c r="G101" s="84">
        <f>'国環研90~15'!G303*CO2換算ガス!G185</f>
        <v>5.9773063770472395E-2</v>
      </c>
      <c r="H101" s="84">
        <f>'国環研90~15'!H303*CO2換算ガス!H185</f>
        <v>5.5371403527313616E-2</v>
      </c>
      <c r="I101" s="84">
        <f>'国環研90~15'!I303*CO2換算ガス!I185</f>
        <v>5.9247153421247659E-2</v>
      </c>
      <c r="J101" s="84">
        <f>'国環研90~15'!J303*CO2換算ガス!J185</f>
        <v>8.2389336313981251E-2</v>
      </c>
      <c r="K101" s="84">
        <f>'国環研90~15'!K303*CO2換算ガス!K185</f>
        <v>0.14380224385484339</v>
      </c>
      <c r="L101" s="84">
        <f>'国環研90~15'!L303*CO2換算ガス!L185</f>
        <v>0.35910694165993412</v>
      </c>
      <c r="M101" s="84">
        <f>'国環研90~15'!M303*CO2換算ガス!M185</f>
        <v>0.13934531110545334</v>
      </c>
      <c r="N101" s="84">
        <f>'国環研90~15'!N303*CO2換算ガス!N185</f>
        <v>0.61248097772545307</v>
      </c>
      <c r="O101" s="84">
        <f>'国環研90~15'!O303*CO2換算ガス!O185</f>
        <v>0.7751661914068001</v>
      </c>
      <c r="P101" s="84">
        <f>'国環研90~15'!P303*CO2換算ガス!P185</f>
        <v>1.1765163914462473</v>
      </c>
      <c r="Q101" s="84">
        <f>'国環研90~15'!Q303*CO2換算ガス!Q185</f>
        <v>1.3210578632664223</v>
      </c>
      <c r="R101" s="84">
        <f>'国環研90~15'!R303*CO2換算ガス!R185</f>
        <v>1.3989701861850612</v>
      </c>
      <c r="S101" s="84">
        <f>'国環研90~15'!S303*CO2換算ガス!S185</f>
        <v>1.2469932725918904</v>
      </c>
      <c r="T101" s="84">
        <f>'国環研90~15'!T303*CO2換算ガス!T185</f>
        <v>3.4934674606938128</v>
      </c>
      <c r="U101" s="84">
        <f>'国環研90~15'!U303*CO2換算ガス!U185</f>
        <v>3.5605694257442591</v>
      </c>
      <c r="V101" s="84">
        <f>'国環研90~15'!V303*CO2換算ガス!V185</f>
        <v>1.6874616192197243</v>
      </c>
      <c r="W101" s="84">
        <f>'国環研90~15'!W303*CO2換算ガス!W185</f>
        <v>1.9469275272249802</v>
      </c>
      <c r="X101" s="84">
        <f>'国環研90~15'!X303*CO2換算ガス!X185</f>
        <v>2.5701561326993705</v>
      </c>
      <c r="Y101" s="84">
        <f>'国環研90~15'!Y303*CO2換算ガス!Y185</f>
        <v>0.7104950474122701</v>
      </c>
      <c r="Z101" s="84">
        <f>'国環研90~15'!Z303*CO2換算ガス!Z185</f>
        <v>0.51814356547986773</v>
      </c>
      <c r="AA101" s="84">
        <f>'国環研90~15'!AA303*CO2換算ガス!AA185</f>
        <v>0.68367802958163681</v>
      </c>
      <c r="AB101" s="84">
        <f>'国環研90~15'!AB303*CO2換算ガス!AB185</f>
        <v>0.64125465466220677</v>
      </c>
      <c r="AC101" s="84">
        <f>'国環研90~15'!AC303*CO2換算ガス!AC185</f>
        <v>0.39960595883426314</v>
      </c>
      <c r="AD101" s="84">
        <f>'国環研90~15'!AD303*CO2換算ガス!AD185</f>
        <v>0.66671904884266919</v>
      </c>
      <c r="AE101" s="84">
        <f>'国環研90~15'!AE303*CO2換算ガス!AE185</f>
        <v>0.90714387849532796</v>
      </c>
      <c r="AF101" s="84">
        <f>'国環研90~15'!AF303*CO2換算ガス!AF185</f>
        <v>0</v>
      </c>
    </row>
    <row r="102" spans="2:39" s="36" customFormat="1" ht="9.9499999999999993" customHeight="1">
      <c r="B102" s="144" t="s">
        <v>723</v>
      </c>
      <c r="C102" s="103"/>
      <c r="D102" s="102"/>
      <c r="E102" s="102"/>
      <c r="F102" s="143"/>
      <c r="G102" s="108">
        <f>G98+G91+G84+G73</f>
        <v>249.15351359672829</v>
      </c>
      <c r="H102" s="108">
        <f t="shared" ref="H102:AF102" si="54">H98+H91+H84+H73</f>
        <v>278.70572256635359</v>
      </c>
      <c r="I102" s="108">
        <f t="shared" si="54"/>
        <v>304.50056443442668</v>
      </c>
      <c r="J102" s="108">
        <f t="shared" si="54"/>
        <v>387.33449464320449</v>
      </c>
      <c r="K102" s="108">
        <f t="shared" si="54"/>
        <v>449.31292830876038</v>
      </c>
      <c r="L102" s="108">
        <f t="shared" si="54"/>
        <v>555.22134545328981</v>
      </c>
      <c r="M102" s="108">
        <f t="shared" si="54"/>
        <v>598.93660585941279</v>
      </c>
      <c r="N102" s="108">
        <f t="shared" si="54"/>
        <v>623.12314763219058</v>
      </c>
      <c r="O102" s="108">
        <f t="shared" si="54"/>
        <v>564.73539035266742</v>
      </c>
      <c r="P102" s="108">
        <f t="shared" si="54"/>
        <v>459.37448807947601</v>
      </c>
      <c r="Q102" s="108">
        <f t="shared" si="54"/>
        <v>388.28896988747476</v>
      </c>
      <c r="R102" s="108">
        <f t="shared" si="54"/>
        <v>369.23419095032818</v>
      </c>
      <c r="S102" s="108">
        <f t="shared" si="54"/>
        <v>368.37671025682886</v>
      </c>
      <c r="T102" s="108">
        <f t="shared" si="54"/>
        <v>368.27756028076152</v>
      </c>
      <c r="U102" s="108">
        <f t="shared" si="54"/>
        <v>375.96248952383525</v>
      </c>
      <c r="V102" s="108">
        <f t="shared" si="54"/>
        <v>380.18672910209818</v>
      </c>
      <c r="W102" s="108">
        <f t="shared" si="54"/>
        <v>397.3944615197305</v>
      </c>
      <c r="X102" s="108">
        <f t="shared" si="54"/>
        <v>405.00401318295599</v>
      </c>
      <c r="Y102" s="108">
        <f t="shared" si="54"/>
        <v>395.46855608064942</v>
      </c>
      <c r="Z102" s="108">
        <f t="shared" si="54"/>
        <v>384.7811544540059</v>
      </c>
      <c r="AA102" s="108">
        <f t="shared" si="54"/>
        <v>433.89995743601185</v>
      </c>
      <c r="AB102" s="108">
        <f t="shared" si="54"/>
        <v>454.77692421948677</v>
      </c>
      <c r="AC102" s="108">
        <f t="shared" si="54"/>
        <v>485.32370746416564</v>
      </c>
      <c r="AD102" s="108">
        <f t="shared" si="54"/>
        <v>546.67368906997649</v>
      </c>
      <c r="AE102" s="108">
        <f t="shared" si="54"/>
        <v>613.42006189430822</v>
      </c>
      <c r="AF102" s="108">
        <f t="shared" si="54"/>
        <v>0</v>
      </c>
    </row>
    <row r="103" spans="2:39" s="36" customFormat="1" ht="9.9499999999999993" customHeight="1">
      <c r="B103" s="80"/>
      <c r="C103" s="80"/>
      <c r="D103" s="80"/>
      <c r="E103" s="80"/>
      <c r="F103" s="80"/>
      <c r="G103" s="80"/>
      <c r="H103" s="80"/>
      <c r="I103" s="80"/>
      <c r="J103" s="80"/>
    </row>
    <row r="104" spans="2:39" s="36" customFormat="1" ht="15.75" customHeight="1">
      <c r="B104" s="489" t="s">
        <v>1186</v>
      </c>
      <c r="O104" s="777" t="s">
        <v>1192</v>
      </c>
      <c r="AD104" s="1183" t="s">
        <v>1214</v>
      </c>
      <c r="AE104" s="488"/>
      <c r="AF104" s="488"/>
      <c r="AK104"/>
      <c r="AL104"/>
      <c r="AM104"/>
    </row>
    <row r="105" spans="2:39" s="36" customFormat="1" ht="9.9499999999999993" customHeight="1" thickBot="1">
      <c r="B105" s="36" t="s">
        <v>1013</v>
      </c>
      <c r="I105" s="85" t="s">
        <v>767</v>
      </c>
    </row>
    <row r="106" spans="2:39" s="41" customFormat="1" ht="9.9499999999999993" customHeight="1" thickBot="1">
      <c r="B106" s="129" t="s">
        <v>798</v>
      </c>
      <c r="C106" s="136"/>
      <c r="D106" s="779"/>
      <c r="E106" s="779"/>
      <c r="F106" s="135"/>
      <c r="G106" s="152">
        <v>1990</v>
      </c>
      <c r="H106" s="152">
        <f t="shared" ref="H106" si="55">G106+1</f>
        <v>1991</v>
      </c>
      <c r="I106" s="152">
        <f t="shared" ref="I106" si="56">H106+1</f>
        <v>1992</v>
      </c>
      <c r="J106" s="152">
        <f t="shared" ref="J106" si="57">I106+1</f>
        <v>1993</v>
      </c>
      <c r="K106" s="152">
        <f t="shared" ref="K106" si="58">J106+1</f>
        <v>1994</v>
      </c>
      <c r="L106" s="152">
        <f t="shared" ref="L106" si="59">K106+1</f>
        <v>1995</v>
      </c>
      <c r="M106" s="152">
        <f t="shared" ref="M106" si="60">L106+1</f>
        <v>1996</v>
      </c>
      <c r="N106" s="152">
        <f t="shared" ref="N106" si="61">M106+1</f>
        <v>1997</v>
      </c>
      <c r="O106" s="152">
        <f t="shared" ref="O106" si="62">N106+1</f>
        <v>1998</v>
      </c>
      <c r="P106" s="153">
        <f t="shared" ref="P106" si="63">O106+1</f>
        <v>1999</v>
      </c>
      <c r="Q106" s="153">
        <f t="shared" ref="Q106" si="64">P106+1</f>
        <v>2000</v>
      </c>
      <c r="R106" s="153">
        <f t="shared" ref="R106" si="65">Q106+1</f>
        <v>2001</v>
      </c>
      <c r="S106" s="153">
        <f t="shared" ref="S106" si="66">R106+1</f>
        <v>2002</v>
      </c>
      <c r="T106" s="152">
        <f t="shared" ref="T106" si="67">S106+1</f>
        <v>2003</v>
      </c>
      <c r="U106" s="152">
        <f t="shared" ref="U106" si="68">T106+1</f>
        <v>2004</v>
      </c>
      <c r="V106" s="154">
        <f t="shared" ref="V106" si="69">U106+1</f>
        <v>2005</v>
      </c>
      <c r="W106" s="152">
        <f t="shared" ref="W106" si="70">V106+1</f>
        <v>2006</v>
      </c>
      <c r="X106" s="152">
        <f t="shared" ref="X106" si="71">W106+1</f>
        <v>2007</v>
      </c>
      <c r="Y106" s="152">
        <f t="shared" ref="Y106" si="72">X106+1</f>
        <v>2008</v>
      </c>
      <c r="Z106" s="152">
        <f t="shared" ref="Z106" si="73">Y106+1</f>
        <v>2009</v>
      </c>
      <c r="AA106" s="153">
        <f t="shared" ref="AA106" si="74">Z106+1</f>
        <v>2010</v>
      </c>
      <c r="AB106" s="153">
        <f t="shared" ref="AB106" si="75">AA106+1</f>
        <v>2011</v>
      </c>
      <c r="AC106" s="152">
        <f t="shared" ref="AC106" si="76">AB106+1</f>
        <v>2012</v>
      </c>
      <c r="AD106" s="152">
        <f t="shared" ref="AD106" si="77">AC106+1</f>
        <v>2013</v>
      </c>
      <c r="AE106" s="155">
        <f t="shared" ref="AE106" si="78">AD106+1</f>
        <v>2014</v>
      </c>
      <c r="AF106" s="155">
        <f t="shared" ref="AF106" si="79">AE106+1</f>
        <v>2015</v>
      </c>
      <c r="AG106" s="36"/>
      <c r="AH106" s="36"/>
      <c r="AI106" s="36"/>
      <c r="AJ106" s="36"/>
      <c r="AK106" s="36"/>
    </row>
    <row r="107" spans="2:39" s="41" customFormat="1" ht="9.9499999999999993" customHeight="1">
      <c r="B107" s="140" t="s">
        <v>769</v>
      </c>
      <c r="C107" s="178"/>
      <c r="D107" s="178"/>
      <c r="E107" s="178"/>
      <c r="F107" s="167"/>
      <c r="G107" s="797"/>
      <c r="H107" s="797"/>
      <c r="I107" s="797"/>
      <c r="J107" s="797"/>
      <c r="K107" s="797"/>
      <c r="L107" s="797"/>
      <c r="M107" s="797"/>
      <c r="N107" s="797"/>
      <c r="O107" s="797"/>
      <c r="P107" s="797"/>
      <c r="Q107" s="797"/>
      <c r="R107" s="797"/>
      <c r="S107" s="797"/>
      <c r="T107" s="797"/>
      <c r="U107" s="797"/>
      <c r="V107" s="797"/>
      <c r="W107" s="797"/>
      <c r="X107" s="797"/>
      <c r="Y107" s="797"/>
      <c r="Z107" s="797"/>
      <c r="AA107" s="797"/>
      <c r="AB107" s="797"/>
      <c r="AC107" s="797"/>
      <c r="AD107" s="797"/>
      <c r="AE107" s="797"/>
      <c r="AF107" s="797"/>
    </row>
    <row r="108" spans="2:39" s="41" customFormat="1" ht="9.9499999999999993" customHeight="1">
      <c r="B108" s="52"/>
      <c r="C108" s="67" t="s">
        <v>770</v>
      </c>
      <c r="D108" s="388"/>
      <c r="E108" s="388"/>
      <c r="F108" s="168"/>
      <c r="G108" s="793">
        <f>CO2直排!G21/'国環研90~15'!G18</f>
        <v>7.2885183148975654E-3</v>
      </c>
      <c r="H108" s="793">
        <f>CO2直排!H21/'国環研90~15'!H18</f>
        <v>6.1578343006010606E-3</v>
      </c>
      <c r="I108" s="793">
        <f>CO2直排!I21/'国環研90~15'!I18</f>
        <v>6.867049697782548E-3</v>
      </c>
      <c r="J108" s="793">
        <f>CO2直排!J21/'国環研90~15'!J18</f>
        <v>6.4990180178742278E-3</v>
      </c>
      <c r="K108" s="793">
        <f>CO2直排!K21/'国環研90~15'!K18</f>
        <v>6.7937337638853262E-3</v>
      </c>
      <c r="L108" s="793">
        <f>CO2直排!L21/'国環研90~15'!L18</f>
        <v>6.3432049963709526E-3</v>
      </c>
      <c r="M108" s="793">
        <f>CO2直排!M21/'国環研90~15'!M18</f>
        <v>6.4772503356421637E-3</v>
      </c>
      <c r="N108" s="793">
        <f>CO2直排!N21/'国環研90~15'!N18</f>
        <v>6.6814864703569005E-3</v>
      </c>
      <c r="O108" s="793">
        <f>CO2直排!O21/'国環研90~15'!O18</f>
        <v>6.0997506515831235E-3</v>
      </c>
      <c r="P108" s="793">
        <f>CO2直排!P21/'国環研90~15'!P18</f>
        <v>5.9591182627958539E-3</v>
      </c>
      <c r="Q108" s="793">
        <f>CO2直排!Q21/'国環研90~15'!Q18</f>
        <v>5.6739292095938443E-3</v>
      </c>
      <c r="R108" s="793">
        <f>CO2直排!R21/'国環研90~15'!R18</f>
        <v>8.7847172623080217E-3</v>
      </c>
      <c r="S108" s="793">
        <f>CO2直排!S21/'国環研90~15'!S18</f>
        <v>7.2230217990395511E-3</v>
      </c>
      <c r="T108" s="793">
        <f>CO2直排!T21/'国環研90~15'!T18</f>
        <v>8.154115301420262E-3</v>
      </c>
      <c r="U108" s="793">
        <f>CO2直排!U21/'国環研90~15'!U18</f>
        <v>7.803128782869026E-3</v>
      </c>
      <c r="V108" s="793">
        <f>CO2直排!V21/'国環研90~15'!V18</f>
        <v>9.2354787978120786E-3</v>
      </c>
      <c r="W108" s="793">
        <f>CO2直排!W21/'国環研90~15'!W18</f>
        <v>1.5425927609742048E-2</v>
      </c>
      <c r="X108" s="793">
        <f>CO2直排!X21/'国環研90~15'!X18</f>
        <v>1.1454622789142669E-2</v>
      </c>
      <c r="Y108" s="793">
        <f>CO2直排!Y21/'国環研90~15'!Y18</f>
        <v>9.7399317724173665E-3</v>
      </c>
      <c r="Z108" s="793">
        <f>CO2直排!Z21/'国環研90~15'!Z18</f>
        <v>9.9376339964557785E-3</v>
      </c>
      <c r="AA108" s="793">
        <f>CO2直排!AA21/'国環研90~15'!AA18</f>
        <v>1.019163621131456E-2</v>
      </c>
      <c r="AB108" s="793">
        <f>CO2直排!AB21/'国環研90~15'!AB18</f>
        <v>5.9301310313515144E-4</v>
      </c>
      <c r="AC108" s="793">
        <f>CO2直排!AC21/'国環研90~15'!AC18</f>
        <v>9.6856837426997529E-3</v>
      </c>
      <c r="AD108" s="793">
        <f>CO2直排!AD21/'国環研90~15'!AD18</f>
        <v>8.4458146108108163E-3</v>
      </c>
      <c r="AE108" s="793">
        <f>CO2直排!AE21/'国環研90~15'!AE18</f>
        <v>9.3311340164592849E-3</v>
      </c>
      <c r="AF108" s="793"/>
      <c r="AG108" s="485" t="s">
        <v>1019</v>
      </c>
    </row>
    <row r="109" spans="2:39" s="41" customFormat="1" ht="9.9499999999999993" customHeight="1">
      <c r="B109" s="52"/>
      <c r="C109" s="68" t="s">
        <v>771</v>
      </c>
      <c r="D109" s="180"/>
      <c r="E109" s="180"/>
      <c r="F109" s="169"/>
      <c r="G109" s="794">
        <f>(CO2直排!G28+CO2直排!G31+CO2直排!G32)/('国環研90~15'!G25+'国環研90~15'!G28+'国環研90~15'!G29)</f>
        <v>1.0724399923002314E-2</v>
      </c>
      <c r="H109" s="794">
        <f>(CO2直排!H28+CO2直排!H31+CO2直排!H32)/('国環研90~15'!H25+'国環研90~15'!H28+'国環研90~15'!H29)</f>
        <v>1.1791127936167239E-2</v>
      </c>
      <c r="I109" s="794">
        <f>(CO2直排!I28+CO2直排!I31+CO2直排!I32)/('国環研90~15'!I25+'国環研90~15'!I28+'国環研90~15'!I29)</f>
        <v>1.1923866683005034E-2</v>
      </c>
      <c r="J109" s="794">
        <f>(CO2直排!J28+CO2直排!J31+CO2直排!J32)/('国環研90~15'!J25+'国環研90~15'!J28+'国環研90~15'!J29)</f>
        <v>1.236939493418243E-2</v>
      </c>
      <c r="K109" s="794">
        <f>(CO2直排!K28+CO2直排!K31+CO2直排!K32)/('国環研90~15'!K25+'国環研90~15'!K28+'国環研90~15'!K29)</f>
        <v>1.2687802809283963E-2</v>
      </c>
      <c r="L109" s="794">
        <f>(CO2直排!L28+CO2直排!L31+CO2直排!L32)/('国環研90~15'!L25+'国環研90~15'!L28+'国環研90~15'!L29)</f>
        <v>1.2775007448396044E-2</v>
      </c>
      <c r="M109" s="794">
        <f>(CO2直排!M28+CO2直排!M31+CO2直排!M32)/('国環研90~15'!M25+'国環研90~15'!M28+'国環研90~15'!M29)</f>
        <v>1.2763027330269905E-2</v>
      </c>
      <c r="N109" s="794">
        <f>(CO2直排!N28+CO2直排!N31+CO2直排!N32)/('国環研90~15'!N25+'国環研90~15'!N28+'国環研90~15'!N29)</f>
        <v>1.4237998672342399E-2</v>
      </c>
      <c r="O109" s="794">
        <f>(CO2直排!O28+CO2直排!O31+CO2直排!O32)/('国環研90~15'!O25+'国環研90~15'!O28+'国環研90~15'!O29)</f>
        <v>1.3424871741408547E-2</v>
      </c>
      <c r="P109" s="794">
        <f>(CO2直排!P28+CO2直排!P31+CO2直排!P32)/('国環研90~15'!P25+'国環研90~15'!P28+'国環研90~15'!P29)</f>
        <v>1.3137710158270244E-2</v>
      </c>
      <c r="Q109" s="794">
        <f>(CO2直排!Q28+CO2直排!Q31+CO2直排!Q32)/('国環研90~15'!Q25+'国環研90~15'!Q28+'国環研90~15'!Q29)</f>
        <v>1.3341624015854729E-2</v>
      </c>
      <c r="R109" s="794">
        <f>(CO2直排!R28+CO2直排!R31+CO2直排!R32)/('国環研90~15'!R25+'国環研90~15'!R28+'国環研90~15'!R29)</f>
        <v>1.3067152893088066E-2</v>
      </c>
      <c r="S109" s="794">
        <f>(CO2直排!S28+CO2直排!S31+CO2直排!S32)/('国環研90~15'!S25+'国環研90~15'!S28+'国環研90~15'!S29)</f>
        <v>1.2636693113917239E-2</v>
      </c>
      <c r="T109" s="794">
        <f>(CO2直排!T28+CO2直排!T31+CO2直排!T32)/('国環研90~15'!T25+'国環研90~15'!T28+'国環研90~15'!T29)</f>
        <v>1.2801719745321407E-2</v>
      </c>
      <c r="U109" s="794">
        <f>(CO2直排!U28+CO2直排!U31+CO2直排!U32)/('国環研90~15'!U25+'国環研90~15'!U28+'国環研90~15'!U29)</f>
        <v>1.294266141066521E-2</v>
      </c>
      <c r="V109" s="794">
        <f>(CO2直排!V28+CO2直排!V31+CO2直排!V32)/('国環研90~15'!V25+'国環研90~15'!V28+'国環研90~15'!V29)</f>
        <v>1.4301379979444206E-2</v>
      </c>
      <c r="W109" s="794">
        <f>(CO2直排!W28+CO2直排!W31+CO2直排!W32)/('国環研90~15'!W25+'国環研90~15'!W28+'国環研90~15'!W29)</f>
        <v>1.3486045211208482E-2</v>
      </c>
      <c r="X109" s="794">
        <f>(CO2直排!X28+CO2直排!X31+CO2直排!X32)/('国環研90~15'!X25+'国環研90~15'!X28+'国環研90~15'!X29)</f>
        <v>1.4224935960830262E-2</v>
      </c>
      <c r="Y109" s="794">
        <f>(CO2直排!Y28+CO2直排!Y31+CO2直排!Y32)/('国環研90~15'!Y25+'国環研90~15'!Y28+'国環研90~15'!Y29)</f>
        <v>1.5029184919212952E-2</v>
      </c>
      <c r="Z109" s="794">
        <f>(CO2直排!Z28+CO2直排!Z31+CO2直排!Z32)/('国環研90~15'!Z25+'国環研90~15'!Z28+'国環研90~15'!Z29)</f>
        <v>1.5299070348138518E-2</v>
      </c>
      <c r="AA109" s="794">
        <f>(CO2直排!AA28+CO2直排!AA31+CO2直排!AA32)/('国環研90~15'!AA25+'国環研90~15'!AA28+'国環研90~15'!AA29)</f>
        <v>1.4107721705311037E-2</v>
      </c>
      <c r="AB109" s="794">
        <f>(CO2直排!AB28+CO2直排!AB31+CO2直排!AB32)/('国環研90~15'!AB25+'国環研90~15'!AB28+'国環研90~15'!AB29)</f>
        <v>1.0217179260830324E-2</v>
      </c>
      <c r="AC109" s="794">
        <f>(CO2直排!AC28+CO2直排!AC31+CO2直排!AC32)/('国環研90~15'!AC25+'国環研90~15'!AC28+'国環研90~15'!AC29)</f>
        <v>1.4652619802692836E-2</v>
      </c>
      <c r="AD109" s="794">
        <f>(CO2直排!AD28+CO2直排!AD31+CO2直排!AD32)/('国環研90~15'!AD25+'国環研90~15'!AD28+'国環研90~15'!AD29)</f>
        <v>1.4270626545085078E-2</v>
      </c>
      <c r="AE109" s="794">
        <f>(CO2直排!AE28+CO2直排!AE31+CO2直排!AE32)/('国環研90~15'!AE25+'国環研90~15'!AE28+'国環研90~15'!AE29)</f>
        <v>1.3801568966226195E-2</v>
      </c>
      <c r="AF109" s="794"/>
      <c r="AG109" s="485" t="s">
        <v>1016</v>
      </c>
    </row>
    <row r="110" spans="2:39" s="41" customFormat="1" ht="9.9499999999999993" customHeight="1">
      <c r="B110" s="52"/>
      <c r="C110" s="68" t="s">
        <v>772</v>
      </c>
      <c r="D110" s="180"/>
      <c r="E110" s="180"/>
      <c r="F110" s="169"/>
      <c r="G110" s="794">
        <f>CO2直排!G62/'国環研90~15'!G59</f>
        <v>1.67698880682422E-2</v>
      </c>
      <c r="H110" s="794">
        <f>CO2直排!H62/'国環研90~15'!H59</f>
        <v>1.6257116914964891E-2</v>
      </c>
      <c r="I110" s="794">
        <f>CO2直排!I62/'国環研90~15'!I59</f>
        <v>1.6884781145352839E-2</v>
      </c>
      <c r="J110" s="794">
        <f>CO2直排!J62/'国環研90~15'!J59</f>
        <v>1.7765308305337277E-2</v>
      </c>
      <c r="K110" s="794">
        <f>CO2直排!K62/'国環研90~15'!K59</f>
        <v>1.7126323448301835E-2</v>
      </c>
      <c r="L110" s="794">
        <f>CO2直排!L62/'国環研90~15'!L59</f>
        <v>1.6665098991440457E-2</v>
      </c>
      <c r="M110" s="794">
        <f>CO2直排!M62/'国環研90~15'!M59</f>
        <v>1.7064135130432319E-2</v>
      </c>
      <c r="N110" s="794">
        <f>CO2直排!N62/'国環研90~15'!N59</f>
        <v>1.7255622977777735E-2</v>
      </c>
      <c r="O110" s="794">
        <f>CO2直排!O62/'国環研90~15'!O59</f>
        <v>1.8135341346918056E-2</v>
      </c>
      <c r="P110" s="794">
        <f>CO2直排!P62/'国環研90~15'!P59</f>
        <v>1.8614234137206649E-2</v>
      </c>
      <c r="Q110" s="794">
        <f>CO2直排!Q62/'国環研90~15'!Q59</f>
        <v>1.9009880779004444E-2</v>
      </c>
      <c r="R110" s="794">
        <f>CO2直排!R62/'国環研90~15'!R59</f>
        <v>1.8636374544432802E-2</v>
      </c>
      <c r="S110" s="794">
        <f>CO2直排!S62/'国環研90~15'!S59</f>
        <v>1.7868692158195386E-2</v>
      </c>
      <c r="T110" s="794">
        <f>CO2直排!T62/'国環研90~15'!T59</f>
        <v>1.9500211008224605E-2</v>
      </c>
      <c r="U110" s="794">
        <f>CO2直排!U62/'国環研90~15'!U59</f>
        <v>1.9331469597081593E-2</v>
      </c>
      <c r="V110" s="794">
        <f>CO2直排!V62/'国環研90~15'!V59</f>
        <v>1.900524351278228E-2</v>
      </c>
      <c r="W110" s="794">
        <f>CO2直排!W62/'国環研90~15'!W59</f>
        <v>1.895939614686231E-2</v>
      </c>
      <c r="X110" s="794">
        <f>CO2直排!X62/'国環研90~15'!X59</f>
        <v>1.9194409150314635E-2</v>
      </c>
      <c r="Y110" s="794">
        <f>CO2直排!Y62/'国環研90~15'!Y59</f>
        <v>1.8394750192700329E-2</v>
      </c>
      <c r="Z110" s="794">
        <f>CO2直排!Z62/'国環研90~15'!Z59</f>
        <v>1.8663130419556112E-2</v>
      </c>
      <c r="AA110" s="794">
        <f>CO2直排!AA62/'国環研90~15'!AA59</f>
        <v>1.8867059318325666E-2</v>
      </c>
      <c r="AB110" s="794">
        <f>CO2直排!AB62/'国環研90~15'!AB59</f>
        <v>1.7693046273451321E-2</v>
      </c>
      <c r="AC110" s="794">
        <f>CO2直排!AC62/'国環研90~15'!AC59</f>
        <v>2.1173218226819879E-2</v>
      </c>
      <c r="AD110" s="794">
        <f>CO2直排!AD62/'国環研90~15'!AD59</f>
        <v>2.203001244761061E-2</v>
      </c>
      <c r="AE110" s="794">
        <f>CO2直排!AE62/'国環研90~15'!AE59</f>
        <v>2.2172095037553196E-2</v>
      </c>
      <c r="AF110" s="794"/>
      <c r="AG110" s="485" t="s">
        <v>1016</v>
      </c>
    </row>
    <row r="111" spans="2:39" s="41" customFormat="1" ht="9.9499999999999993" customHeight="1">
      <c r="B111" s="52"/>
      <c r="C111" s="68" t="s">
        <v>773</v>
      </c>
      <c r="D111" s="780"/>
      <c r="E111" s="780"/>
      <c r="F111" s="170"/>
      <c r="G111" s="796">
        <f>(CO2直排!G67+CO2直排!G46+CO2直排!G30)/('国環研90~15'!G64+'国環研90~15'!G43+'国環研90~15'!G27)</f>
        <v>1.9117581905467262E-2</v>
      </c>
      <c r="H111" s="796">
        <f>(CO2直排!H67+CO2直排!H46+CO2直排!H30)/('国環研90~15'!H64+'国環研90~15'!H43+'国環研90~15'!H27)</f>
        <v>1.9484299967464511E-2</v>
      </c>
      <c r="I111" s="796">
        <f>(CO2直排!I67+CO2直排!I46+CO2直排!I30)/('国環研90~15'!I64+'国環研90~15'!I43+'国環研90~15'!I27)</f>
        <v>1.9967363699902076E-2</v>
      </c>
      <c r="J111" s="796">
        <f>(CO2直排!J67+CO2直排!J46+CO2直排!J30)/('国環研90~15'!J64+'国環研90~15'!J43+'国環研90~15'!J27)</f>
        <v>2.1871204620408449E-2</v>
      </c>
      <c r="K111" s="796">
        <f>(CO2直排!K67+CO2直排!K46+CO2直排!K30)/('国環研90~15'!K64+'国環研90~15'!K43+'国環研90~15'!K27)</f>
        <v>2.1509804309255066E-2</v>
      </c>
      <c r="L111" s="796">
        <f>(CO2直排!L67+CO2直排!L46+CO2直排!L30)/('国環研90~15'!L64+'国環研90~15'!L43+'国環研90~15'!L27)</f>
        <v>2.1227225169017195E-2</v>
      </c>
      <c r="M111" s="796">
        <f>(CO2直排!M67+CO2直排!M46+CO2直排!M30)/('国環研90~15'!M64+'国環研90~15'!M43+'国環研90~15'!M27)</f>
        <v>2.0040719824559929E-2</v>
      </c>
      <c r="N111" s="796">
        <f>(CO2直排!N67+CO2直排!N46+CO2直排!N30)/('国環研90~15'!N64+'国環研90~15'!N43+'国環研90~15'!N27)</f>
        <v>2.4218529605188374E-2</v>
      </c>
      <c r="O111" s="796">
        <f>(CO2直排!O67+CO2直排!O46+CO2直排!O30)/('国環研90~15'!O64+'国環研90~15'!O43+'国環研90~15'!O27)</f>
        <v>1.9639605972755023E-2</v>
      </c>
      <c r="P111" s="796">
        <f>(CO2直排!P67+CO2直排!P46+CO2直排!P30)/('国環研90~15'!P64+'国環研90~15'!P43+'国環研90~15'!P27)</f>
        <v>1.9781540176540772E-2</v>
      </c>
      <c r="Q111" s="796">
        <f>(CO2直排!Q67+CO2直排!Q46+CO2直排!Q30)/('国環研90~15'!Q64+'国環研90~15'!Q43+'国環研90~15'!Q27)</f>
        <v>1.9113431161771336E-2</v>
      </c>
      <c r="R111" s="796">
        <f>(CO2直排!R67+CO2直排!R46+CO2直排!R30)/('国環研90~15'!R64+'国環研90~15'!R43+'国環研90~15'!R27)</f>
        <v>1.9279767123368735E-2</v>
      </c>
      <c r="S111" s="796">
        <f>(CO2直排!S67+CO2直排!S46+CO2直排!S30)/('国環研90~15'!S64+'国環研90~15'!S43+'国環研90~15'!S27)</f>
        <v>1.8236057703673175E-2</v>
      </c>
      <c r="T111" s="796">
        <f>(CO2直排!T67+CO2直排!T46+CO2直排!T30)/('国環研90~15'!T64+'国環研90~15'!T43+'国環研90~15'!T27)</f>
        <v>1.8842567305728447E-2</v>
      </c>
      <c r="U111" s="796">
        <f>(CO2直排!U67+CO2直排!U46+CO2直排!U30)/('国環研90~15'!U64+'国環研90~15'!U43+'国環研90~15'!U27)</f>
        <v>1.8311235886229502E-2</v>
      </c>
      <c r="V111" s="796">
        <f>(CO2直排!V67+CO2直排!V46+CO2直排!V30)/('国環研90~15'!V64+'国環研90~15'!V43+'国環研90~15'!V27)</f>
        <v>1.9784843993054999E-2</v>
      </c>
      <c r="W111" s="796">
        <f>(CO2直排!W67+CO2直排!W46+CO2直排!W30)/('国環研90~15'!W64+'国環研90~15'!W43+'国環研90~15'!W27)</f>
        <v>1.8757898491528147E-2</v>
      </c>
      <c r="X111" s="796">
        <f>(CO2直排!X67+CO2直排!X46+CO2直排!X30)/('国環研90~15'!X64+'国環研90~15'!X43+'国環研90~15'!X27)</f>
        <v>1.9146856358802304E-2</v>
      </c>
      <c r="Y111" s="796">
        <f>(CO2直排!Y67+CO2直排!Y46+CO2直排!Y30)/('国環研90~15'!Y64+'国環研90~15'!Y43+'国環研90~15'!Y27)</f>
        <v>1.8482487959230708E-2</v>
      </c>
      <c r="Z111" s="796">
        <f>(CO2直排!Z67+CO2直排!Z46+CO2直排!Z30)/('国環研90~15'!Z64+'国環研90~15'!Z43+'国環研90~15'!Z27)</f>
        <v>2.1410944967900598E-2</v>
      </c>
      <c r="AA111" s="796">
        <f>(CO2直排!AA67+CO2直排!AA46+CO2直排!AA30)/('国環研90~15'!AA64+'国環研90~15'!AA43+'国環研90~15'!AA27)</f>
        <v>1.9463377650283054E-2</v>
      </c>
      <c r="AB111" s="796">
        <f>(CO2直排!AB67+CO2直排!AB46+CO2直排!AB30)/('国環研90~15'!AB64+'国環研90~15'!AB43+'国環研90~15'!AB27)</f>
        <v>2.1103151006054328E-2</v>
      </c>
      <c r="AC111" s="796">
        <f>(CO2直排!AC67+CO2直排!AC46+CO2直排!AC30)/('国環研90~15'!AC64+'国環研90~15'!AC43+'国環研90~15'!AC27)</f>
        <v>2.0922409495279924E-2</v>
      </c>
      <c r="AD111" s="796">
        <f>(CO2直排!AD67+CO2直排!AD46+CO2直排!AD30)/('国環研90~15'!AD64+'国環研90~15'!AD43+'国環研90~15'!AD27)</f>
        <v>1.9621041513429784E-2</v>
      </c>
      <c r="AE111" s="796">
        <f>(CO2直排!AE67+CO2直排!AE46+CO2直排!AE30)/('国環研90~15'!AE64+'国環研90~15'!AE43+'国環研90~15'!AE27)</f>
        <v>1.875291635953422E-2</v>
      </c>
      <c r="AF111" s="796"/>
      <c r="AG111" s="485" t="s">
        <v>1016</v>
      </c>
    </row>
    <row r="112" spans="2:39" s="41" customFormat="1" ht="9.9499999999999993" customHeight="1" thickBot="1">
      <c r="B112" s="127"/>
      <c r="C112" s="69" t="s">
        <v>774</v>
      </c>
      <c r="D112" s="389"/>
      <c r="E112" s="389"/>
      <c r="F112" s="171"/>
      <c r="G112" s="795">
        <f>CO2直排!G84/'国環研90~15'!G81</f>
        <v>1.9977827312188383E-2</v>
      </c>
      <c r="H112" s="795">
        <f>CO2直排!H84/'国環研90~15'!H81</f>
        <v>1.991145256404242E-2</v>
      </c>
      <c r="I112" s="795">
        <f>CO2直排!I84/'国環研90~15'!I81</f>
        <v>1.9864168577020471E-2</v>
      </c>
      <c r="J112" s="795">
        <f>CO2直排!J84/'国環研90~15'!J81</f>
        <v>1.9924830958387669E-2</v>
      </c>
      <c r="K112" s="795">
        <f>CO2直排!K84/'国環研90~15'!K81</f>
        <v>1.9887996704386169E-2</v>
      </c>
      <c r="L112" s="795">
        <f>CO2直排!L84/'国環研90~15'!L81</f>
        <v>1.9577048849084382E-2</v>
      </c>
      <c r="M112" s="795">
        <f>CO2直排!M84/'国環研90~15'!M81</f>
        <v>1.9549578404705486E-2</v>
      </c>
      <c r="N112" s="795">
        <f>CO2直排!N84/'国環研90~15'!N81</f>
        <v>1.9438941042726289E-2</v>
      </c>
      <c r="O112" s="795">
        <f>CO2直排!O84/'国環研90~15'!O81</f>
        <v>1.966441669881263E-2</v>
      </c>
      <c r="P112" s="795">
        <f>CO2直排!P84/'国環研90~15'!P81</f>
        <v>1.962925617160538E-2</v>
      </c>
      <c r="Q112" s="795">
        <f>CO2直排!Q84/'国環研90~15'!Q81</f>
        <v>2.0081619110565118E-2</v>
      </c>
      <c r="R112" s="795">
        <f>CO2直排!R84/'国環研90~15'!R81</f>
        <v>1.9258746866012359E-2</v>
      </c>
      <c r="S112" s="795">
        <f>CO2直排!S84/'国環研90~15'!S81</f>
        <v>1.9288693911084502E-2</v>
      </c>
      <c r="T112" s="795">
        <f>CO2直排!T84/'国環研90~15'!T81</f>
        <v>1.9108464480654026E-2</v>
      </c>
      <c r="U112" s="795">
        <f>CO2直排!U84/'国環研90~15'!U81</f>
        <v>1.9259684858329677E-2</v>
      </c>
      <c r="V112" s="795">
        <f>CO2直排!V84/'国環研90~15'!V81</f>
        <v>1.9111455500691241E-2</v>
      </c>
      <c r="W112" s="795">
        <f>CO2直排!W84/'国環研90~15'!W81</f>
        <v>1.8672003619008365E-2</v>
      </c>
      <c r="X112" s="795">
        <f>CO2直排!X84/'国環研90~15'!X81</f>
        <v>1.8379273349667449E-2</v>
      </c>
      <c r="Y112" s="795">
        <f>CO2直排!Y84/'国環研90~15'!Y81</f>
        <v>1.818220381799341E-2</v>
      </c>
      <c r="Z112" s="795">
        <f>CO2直排!Z84/'国環研90~15'!Z81</f>
        <v>1.8823852262681989E-2</v>
      </c>
      <c r="AA112" s="795">
        <f>CO2直排!AA84/'国環研90~15'!AA81</f>
        <v>1.8648137366838496E-2</v>
      </c>
      <c r="AB112" s="795">
        <f>CO2直排!AB84/'国環研90~15'!AB81</f>
        <v>1.8397956486059422E-2</v>
      </c>
      <c r="AC112" s="795">
        <f>CO2直排!AC84/'国環研90~15'!AC81</f>
        <v>1.9927155521566542E-2</v>
      </c>
      <c r="AD112" s="795">
        <f>CO2直排!AD84/'国環研90~15'!AD81</f>
        <v>2.0267171935093798E-2</v>
      </c>
      <c r="AE112" s="795">
        <f>CO2直排!AE84/'国環研90~15'!AE81</f>
        <v>4.1198967487732607E-2</v>
      </c>
      <c r="AF112" s="795"/>
      <c r="AG112" s="485"/>
    </row>
    <row r="113" spans="2:33" s="41" customFormat="1" ht="9.9499999999999993" customHeight="1">
      <c r="B113" s="140" t="s">
        <v>775</v>
      </c>
      <c r="C113" s="178"/>
      <c r="D113" s="178"/>
      <c r="E113" s="178"/>
      <c r="F113" s="167"/>
      <c r="G113" s="797"/>
      <c r="H113" s="797"/>
      <c r="I113" s="797"/>
      <c r="J113" s="797"/>
      <c r="K113" s="797"/>
      <c r="L113" s="797"/>
      <c r="M113" s="797"/>
      <c r="N113" s="797"/>
      <c r="O113" s="797"/>
      <c r="P113" s="797"/>
      <c r="Q113" s="797"/>
      <c r="R113" s="797"/>
      <c r="S113" s="797"/>
      <c r="T113" s="797"/>
      <c r="U113" s="797"/>
      <c r="V113" s="797"/>
      <c r="W113" s="797"/>
      <c r="X113" s="797"/>
      <c r="Y113" s="797"/>
      <c r="Z113" s="797"/>
      <c r="AA113" s="797"/>
      <c r="AB113" s="797"/>
      <c r="AC113" s="797"/>
      <c r="AD113" s="797"/>
      <c r="AE113" s="797"/>
      <c r="AF113" s="797"/>
      <c r="AG113" s="485"/>
    </row>
    <row r="114" spans="2:33" s="41" customFormat="1" ht="9.9499999999999993" customHeight="1">
      <c r="B114" s="52"/>
      <c r="C114" s="67" t="s">
        <v>877</v>
      </c>
      <c r="D114" s="388"/>
      <c r="E114" s="388"/>
      <c r="F114" s="168"/>
      <c r="G114" s="793">
        <f>G200</f>
        <v>7.5021552590417984E-4</v>
      </c>
      <c r="H114" s="793">
        <f t="shared" ref="H114:AC114" si="80">H200</f>
        <v>5.220580818770422E-4</v>
      </c>
      <c r="I114" s="793">
        <f t="shared" si="80"/>
        <v>6.2048325195394351E-4</v>
      </c>
      <c r="J114" s="793">
        <f t="shared" si="80"/>
        <v>6.4512826864891715E-4</v>
      </c>
      <c r="K114" s="793">
        <f t="shared" si="80"/>
        <v>8.7819509608700957E-4</v>
      </c>
      <c r="L114" s="793">
        <f t="shared" si="80"/>
        <v>8.5148334651729163E-4</v>
      </c>
      <c r="M114" s="793">
        <f t="shared" si="80"/>
        <v>1.0180608624572674E-3</v>
      </c>
      <c r="N114" s="793">
        <f t="shared" si="80"/>
        <v>1.1173558949565644E-3</v>
      </c>
      <c r="O114" s="793">
        <f t="shared" si="80"/>
        <v>9.8465653051190913E-4</v>
      </c>
      <c r="P114" s="793">
        <f t="shared" si="80"/>
        <v>8.7453813518029795E-4</v>
      </c>
      <c r="Q114" s="793">
        <f t="shared" si="80"/>
        <v>1.0367235530985535E-3</v>
      </c>
      <c r="R114" s="793">
        <f t="shared" si="80"/>
        <v>1.8147899844060983E-3</v>
      </c>
      <c r="S114" s="793">
        <f t="shared" si="80"/>
        <v>1.7546095985190666E-3</v>
      </c>
      <c r="T114" s="793">
        <f t="shared" si="80"/>
        <v>2.2536683783549224E-3</v>
      </c>
      <c r="U114" s="793">
        <f t="shared" si="80"/>
        <v>2.1573212931991887E-3</v>
      </c>
      <c r="V114" s="793">
        <f t="shared" si="80"/>
        <v>1.9811008594135954E-3</v>
      </c>
      <c r="W114" s="793">
        <f t="shared" si="80"/>
        <v>2.1919077108523283E-3</v>
      </c>
      <c r="X114" s="793">
        <f t="shared" si="80"/>
        <v>1.8493294153555206E-3</v>
      </c>
      <c r="Y114" s="793">
        <f t="shared" si="80"/>
        <v>1.9071680653833291E-3</v>
      </c>
      <c r="Z114" s="793">
        <f t="shared" si="80"/>
        <v>2.1530718059489212E-3</v>
      </c>
      <c r="AA114" s="793">
        <f t="shared" si="80"/>
        <v>2.0270921854612226E-3</v>
      </c>
      <c r="AB114" s="793">
        <f t="shared" si="80"/>
        <v>3.5752567242595398E-4</v>
      </c>
      <c r="AC114" s="793">
        <f t="shared" si="80"/>
        <v>0</v>
      </c>
      <c r="AD114" s="793">
        <f>AD200</f>
        <v>0</v>
      </c>
      <c r="AE114" s="793">
        <f t="shared" ref="AE114" si="81">AE200</f>
        <v>0</v>
      </c>
      <c r="AF114" s="793"/>
      <c r="AG114" s="485" t="s">
        <v>1020</v>
      </c>
    </row>
    <row r="115" spans="2:33" s="41" customFormat="1" ht="9.9499999999999993" customHeight="1" thickBot="1">
      <c r="B115" s="127"/>
      <c r="C115" s="69" t="s">
        <v>776</v>
      </c>
      <c r="D115" s="389"/>
      <c r="E115" s="389"/>
      <c r="F115" s="171"/>
      <c r="G115" s="795">
        <f>G212</f>
        <v>1.2616435825052912E-2</v>
      </c>
      <c r="H115" s="795">
        <f t="shared" ref="H115:AC115" si="82">H212</f>
        <v>1.241809569733205E-2</v>
      </c>
      <c r="I115" s="795">
        <f t="shared" si="82"/>
        <v>1.2422321704213202E-2</v>
      </c>
      <c r="J115" s="795">
        <f t="shared" si="82"/>
        <v>1.1980860760025889E-2</v>
      </c>
      <c r="K115" s="795">
        <f t="shared" si="82"/>
        <v>1.1965767474950716E-2</v>
      </c>
      <c r="L115" s="795">
        <f t="shared" si="82"/>
        <v>1.1570899170852231E-2</v>
      </c>
      <c r="M115" s="795">
        <f t="shared" si="82"/>
        <v>1.1748652177026904E-2</v>
      </c>
      <c r="N115" s="795">
        <f t="shared" si="82"/>
        <v>1.1456909400262935E-2</v>
      </c>
      <c r="O115" s="795">
        <f t="shared" si="82"/>
        <v>1.1674244391593489E-2</v>
      </c>
      <c r="P115" s="795">
        <f t="shared" si="82"/>
        <v>1.0939291781897762E-2</v>
      </c>
      <c r="Q115" s="795">
        <f t="shared" si="82"/>
        <v>1.1512980869148537E-2</v>
      </c>
      <c r="R115" s="795">
        <f t="shared" si="82"/>
        <v>1.1608309644128366E-2</v>
      </c>
      <c r="S115" s="795">
        <f t="shared" si="82"/>
        <v>1.1481674178611304E-2</v>
      </c>
      <c r="T115" s="795">
        <f t="shared" si="82"/>
        <v>1.098250951497747E-2</v>
      </c>
      <c r="U115" s="795">
        <f t="shared" si="82"/>
        <v>1.1614463527492076E-2</v>
      </c>
      <c r="V115" s="795">
        <f t="shared" si="82"/>
        <v>1.1102513272889183E-2</v>
      </c>
      <c r="W115" s="795">
        <f t="shared" si="82"/>
        <v>1.0367256801447702E-2</v>
      </c>
      <c r="X115" s="795">
        <f t="shared" si="82"/>
        <v>1.0184897117479936E-2</v>
      </c>
      <c r="Y115" s="795">
        <f t="shared" si="82"/>
        <v>1.0599984861862935E-2</v>
      </c>
      <c r="Z115" s="795">
        <f t="shared" si="82"/>
        <v>1.1120400431254687E-2</v>
      </c>
      <c r="AA115" s="795">
        <f t="shared" si="82"/>
        <v>1.1248787047014626E-2</v>
      </c>
      <c r="AB115" s="795">
        <f t="shared" si="82"/>
        <v>1.0699167001832578E-2</v>
      </c>
      <c r="AC115" s="795">
        <f t="shared" si="82"/>
        <v>1.1796686976657263E-2</v>
      </c>
      <c r="AD115" s="795">
        <f>AD212</f>
        <v>1.1854098661911623E-2</v>
      </c>
      <c r="AE115" s="795">
        <f t="shared" ref="AE115" si="83">AE212</f>
        <v>1.1597751050024006E-2</v>
      </c>
      <c r="AF115" s="795"/>
      <c r="AG115" s="485" t="s">
        <v>1021</v>
      </c>
    </row>
    <row r="116" spans="2:33" s="41" customFormat="1" ht="9.9499999999999993" customHeight="1">
      <c r="B116" s="140" t="s">
        <v>878</v>
      </c>
      <c r="C116" s="178"/>
      <c r="D116" s="178"/>
      <c r="E116" s="178"/>
      <c r="F116" s="167"/>
      <c r="G116" s="797"/>
      <c r="H116" s="797"/>
      <c r="I116" s="797"/>
      <c r="J116" s="797"/>
      <c r="K116" s="797"/>
      <c r="L116" s="797"/>
      <c r="M116" s="797"/>
      <c r="N116" s="797"/>
      <c r="O116" s="797"/>
      <c r="P116" s="797"/>
      <c r="Q116" s="797"/>
      <c r="R116" s="797"/>
      <c r="S116" s="797"/>
      <c r="T116" s="797"/>
      <c r="U116" s="797"/>
      <c r="V116" s="797"/>
      <c r="W116" s="797"/>
      <c r="X116" s="797"/>
      <c r="Y116" s="797"/>
      <c r="Z116" s="797"/>
      <c r="AA116" s="797"/>
      <c r="AB116" s="797"/>
      <c r="AC116" s="797"/>
      <c r="AD116" s="797"/>
      <c r="AE116" s="797"/>
      <c r="AF116" s="797"/>
      <c r="AG116" s="485"/>
    </row>
    <row r="117" spans="2:33" s="41" customFormat="1" ht="9.9499999999999993" customHeight="1">
      <c r="B117" s="52"/>
      <c r="C117" s="67" t="s">
        <v>777</v>
      </c>
      <c r="D117" s="388"/>
      <c r="E117" s="388"/>
      <c r="F117" s="168"/>
      <c r="G117" s="793">
        <f>G215</f>
        <v>2.0160362506914009E-3</v>
      </c>
      <c r="H117" s="793">
        <f t="shared" ref="H117:AE117" si="84">H215</f>
        <v>1.4579945609625449E-3</v>
      </c>
      <c r="I117" s="793">
        <f t="shared" si="84"/>
        <v>1.9604824361785758E-3</v>
      </c>
      <c r="J117" s="793">
        <f t="shared" si="84"/>
        <v>2.0480451418744623E-3</v>
      </c>
      <c r="K117" s="793">
        <f t="shared" si="84"/>
        <v>2.1649964557859296E-3</v>
      </c>
      <c r="L117" s="793">
        <f t="shared" si="84"/>
        <v>2.1802328468090572E-3</v>
      </c>
      <c r="M117" s="793">
        <f t="shared" si="84"/>
        <v>1.8468492975734355E-3</v>
      </c>
      <c r="N117" s="793">
        <f t="shared" si="84"/>
        <v>2.0190264442636291E-3</v>
      </c>
      <c r="O117" s="793">
        <f t="shared" si="84"/>
        <v>2.0961215174611376E-3</v>
      </c>
      <c r="P117" s="793">
        <f t="shared" si="84"/>
        <v>2.1739743478637664E-3</v>
      </c>
      <c r="Q117" s="793">
        <f t="shared" si="84"/>
        <v>2.9057840249137276E-3</v>
      </c>
      <c r="R117" s="793">
        <f t="shared" si="84"/>
        <v>3.3829520406406062E-3</v>
      </c>
      <c r="S117" s="793">
        <f t="shared" si="84"/>
        <v>3.305015547281279E-3</v>
      </c>
      <c r="T117" s="793">
        <f t="shared" si="84"/>
        <v>3.4338508392526561E-3</v>
      </c>
      <c r="U117" s="793">
        <f t="shared" si="84"/>
        <v>3.2770933456161668E-3</v>
      </c>
      <c r="V117" s="793">
        <f t="shared" si="84"/>
        <v>3.1426629943093268E-3</v>
      </c>
      <c r="W117" s="793">
        <f t="shared" si="84"/>
        <v>3.1561326268807173E-3</v>
      </c>
      <c r="X117" s="793">
        <f t="shared" si="84"/>
        <v>3.0232070139520418E-3</v>
      </c>
      <c r="Y117" s="793">
        <f t="shared" si="84"/>
        <v>3.5843924977120678E-3</v>
      </c>
      <c r="Z117" s="793">
        <f t="shared" si="84"/>
        <v>3.5797459199697866E-3</v>
      </c>
      <c r="AA117" s="793">
        <f t="shared" si="84"/>
        <v>3.0804000662889267E-3</v>
      </c>
      <c r="AB117" s="793">
        <f t="shared" si="84"/>
        <v>2.5305677633997003E-3</v>
      </c>
      <c r="AC117" s="793">
        <f t="shared" si="84"/>
        <v>4.3818488417332975E-3</v>
      </c>
      <c r="AD117" s="793">
        <f t="shared" si="84"/>
        <v>3.1954352381612797E-3</v>
      </c>
      <c r="AE117" s="793">
        <f t="shared" si="84"/>
        <v>3.1809318870654165E-3</v>
      </c>
      <c r="AF117" s="793"/>
      <c r="AG117" s="792" t="s">
        <v>1026</v>
      </c>
    </row>
    <row r="118" spans="2:33" s="41" customFormat="1" ht="9.9499999999999993" customHeight="1" thickBot="1">
      <c r="B118" s="127"/>
      <c r="C118" s="69" t="s">
        <v>778</v>
      </c>
      <c r="D118" s="389"/>
      <c r="E118" s="389"/>
      <c r="F118" s="171"/>
      <c r="G118" s="795">
        <f>G218</f>
        <v>1.1382478733713793E-2</v>
      </c>
      <c r="H118" s="795">
        <f t="shared" ref="H118:AE118" si="85">H218</f>
        <v>9.370217993079584E-3</v>
      </c>
      <c r="I118" s="795">
        <f t="shared" si="85"/>
        <v>1.0674989144155515E-2</v>
      </c>
      <c r="J118" s="795">
        <f t="shared" si="85"/>
        <v>1.2209772047832586E-2</v>
      </c>
      <c r="K118" s="795">
        <f t="shared" si="85"/>
        <v>1.2167996823956443E-2</v>
      </c>
      <c r="L118" s="795">
        <f t="shared" si="85"/>
        <v>1.2003522611356681E-2</v>
      </c>
      <c r="M118" s="795">
        <f t="shared" si="85"/>
        <v>1.1513095410695366E-2</v>
      </c>
      <c r="N118" s="795">
        <f t="shared" si="85"/>
        <v>1.127709627586207E-2</v>
      </c>
      <c r="O118" s="795">
        <f t="shared" si="85"/>
        <v>1.2632304015296369E-2</v>
      </c>
      <c r="P118" s="795">
        <f t="shared" si="85"/>
        <v>1.3898069300433129E-2</v>
      </c>
      <c r="Q118" s="795">
        <f t="shared" si="85"/>
        <v>1.4011000462259792E-2</v>
      </c>
      <c r="R118" s="795">
        <f t="shared" si="85"/>
        <v>1.3593546235819869E-2</v>
      </c>
      <c r="S118" s="795">
        <f t="shared" si="85"/>
        <v>1.3109538810108999E-2</v>
      </c>
      <c r="T118" s="795">
        <f t="shared" si="85"/>
        <v>1.27995485638194E-2</v>
      </c>
      <c r="U118" s="795">
        <f t="shared" si="85"/>
        <v>1.2029535722683983E-2</v>
      </c>
      <c r="V118" s="795">
        <f t="shared" si="85"/>
        <v>1.2652994398059132E-2</v>
      </c>
      <c r="W118" s="795">
        <f t="shared" si="85"/>
        <v>1.3157018045623064E-2</v>
      </c>
      <c r="X118" s="795">
        <f t="shared" si="85"/>
        <v>1.2044101355737325E-2</v>
      </c>
      <c r="Y118" s="795">
        <f t="shared" si="85"/>
        <v>1.1606627273010438E-2</v>
      </c>
      <c r="Z118" s="795">
        <f t="shared" si="85"/>
        <v>1.24432777297843E-2</v>
      </c>
      <c r="AA118" s="795">
        <f t="shared" si="85"/>
        <v>1.2076527711487588E-2</v>
      </c>
      <c r="AB118" s="795">
        <f t="shared" si="85"/>
        <v>1.0269645707090201E-2</v>
      </c>
      <c r="AC118" s="795">
        <f t="shared" si="85"/>
        <v>1.2264543925088696E-2</v>
      </c>
      <c r="AD118" s="795">
        <f t="shared" si="85"/>
        <v>1.290042076373768E-2</v>
      </c>
      <c r="AE118" s="795">
        <f t="shared" si="85"/>
        <v>1.275612606318303E-2</v>
      </c>
      <c r="AF118" s="795"/>
      <c r="AG118" s="792" t="s">
        <v>1026</v>
      </c>
    </row>
    <row r="119" spans="2:33" s="41" customFormat="1" ht="9.9499999999999993" customHeight="1">
      <c r="B119" s="140" t="s">
        <v>779</v>
      </c>
      <c r="C119" s="178"/>
      <c r="D119" s="178"/>
      <c r="E119" s="178"/>
      <c r="F119" s="167"/>
      <c r="G119" s="797"/>
      <c r="H119" s="797"/>
      <c r="I119" s="797"/>
      <c r="J119" s="797"/>
      <c r="K119" s="797"/>
      <c r="L119" s="797"/>
      <c r="M119" s="797"/>
      <c r="N119" s="797"/>
      <c r="O119" s="797"/>
      <c r="P119" s="797"/>
      <c r="Q119" s="797"/>
      <c r="R119" s="797"/>
      <c r="S119" s="797"/>
      <c r="T119" s="797"/>
      <c r="U119" s="797"/>
      <c r="V119" s="797"/>
      <c r="W119" s="797"/>
      <c r="X119" s="797"/>
      <c r="Y119" s="797"/>
      <c r="Z119" s="797"/>
      <c r="AA119" s="797"/>
      <c r="AB119" s="797"/>
      <c r="AC119" s="797"/>
      <c r="AD119" s="797"/>
      <c r="AE119" s="797"/>
      <c r="AF119" s="797"/>
      <c r="AG119" s="485"/>
    </row>
    <row r="120" spans="2:33" s="41" customFormat="1" ht="9.9499999999999993" customHeight="1">
      <c r="B120" s="52"/>
      <c r="C120" s="67" t="s">
        <v>780</v>
      </c>
      <c r="D120" s="388"/>
      <c r="E120" s="388"/>
      <c r="F120" s="168"/>
      <c r="G120" s="793">
        <f>((G219+G220)*88+G221*1.1)/((G224+G225)*88+G226*1.1)</f>
        <v>3.1734998739229324E-2</v>
      </c>
      <c r="H120" s="793">
        <f t="shared" ref="H120:AE120" si="86">((H219+H220)*88+H221*1.1)/((H224+H225)*88+H226*1.1)</f>
        <v>3.2020190689848571E-2</v>
      </c>
      <c r="I120" s="793">
        <f t="shared" si="86"/>
        <v>3.1762530351812313E-2</v>
      </c>
      <c r="J120" s="793">
        <f t="shared" si="86"/>
        <v>3.1460881069437341E-2</v>
      </c>
      <c r="K120" s="793">
        <f t="shared" si="86"/>
        <v>3.1098913704022787E-2</v>
      </c>
      <c r="L120" s="793">
        <f t="shared" si="86"/>
        <v>3.0935494263127895E-2</v>
      </c>
      <c r="M120" s="793">
        <f t="shared" si="86"/>
        <v>3.1043318018882212E-2</v>
      </c>
      <c r="N120" s="793">
        <f t="shared" si="86"/>
        <v>3.0266556873247603E-2</v>
      </c>
      <c r="O120" s="793">
        <f t="shared" si="86"/>
        <v>2.9913282834554411E-2</v>
      </c>
      <c r="P120" s="793">
        <f t="shared" si="86"/>
        <v>2.9943087794331785E-2</v>
      </c>
      <c r="Q120" s="793">
        <f t="shared" si="86"/>
        <v>2.9971388076418786E-2</v>
      </c>
      <c r="R120" s="793">
        <f t="shared" si="86"/>
        <v>2.9653368003696261E-2</v>
      </c>
      <c r="S120" s="793">
        <f t="shared" si="86"/>
        <v>2.9699358474856698E-2</v>
      </c>
      <c r="T120" s="793">
        <f t="shared" si="86"/>
        <v>2.8804638835447805E-2</v>
      </c>
      <c r="U120" s="793">
        <f t="shared" si="86"/>
        <v>2.8650357100151101E-2</v>
      </c>
      <c r="V120" s="793">
        <f t="shared" si="86"/>
        <v>2.8237137677154037E-2</v>
      </c>
      <c r="W120" s="793">
        <f t="shared" si="86"/>
        <v>2.7985314491548906E-2</v>
      </c>
      <c r="X120" s="793">
        <f t="shared" si="86"/>
        <v>2.8045708091006889E-2</v>
      </c>
      <c r="Y120" s="793">
        <f t="shared" si="86"/>
        <v>2.7673858932574225E-2</v>
      </c>
      <c r="Z120" s="793">
        <f t="shared" si="86"/>
        <v>2.7626677370312231E-2</v>
      </c>
      <c r="AA120" s="793">
        <f t="shared" si="86"/>
        <v>2.7428951678667237E-2</v>
      </c>
      <c r="AB120" s="793">
        <f t="shared" si="86"/>
        <v>2.6720433813561269E-2</v>
      </c>
      <c r="AC120" s="793">
        <f t="shared" si="86"/>
        <v>2.6882196247398071E-2</v>
      </c>
      <c r="AD120" s="793">
        <f t="shared" si="86"/>
        <v>2.6336802185824983E-2</v>
      </c>
      <c r="AE120" s="793">
        <f t="shared" si="86"/>
        <v>2.6342355366205508E-2</v>
      </c>
      <c r="AF120" s="793"/>
      <c r="AG120" s="485" t="s">
        <v>1029</v>
      </c>
    </row>
    <row r="121" spans="2:33" s="41" customFormat="1" ht="9.9499999999999993" customHeight="1">
      <c r="B121" s="52"/>
      <c r="C121" s="68" t="s">
        <v>781</v>
      </c>
      <c r="D121" s="180"/>
      <c r="E121" s="180"/>
      <c r="F121" s="169"/>
      <c r="G121" s="794">
        <f>((G219+G220)*24+G221*1.5+(G222+G223/2)*0.011)/((G224+G225)*24+G226*1.5+(G227+G228/2)*0.011)</f>
        <v>3.1268263482711757E-2</v>
      </c>
      <c r="H121" s="794">
        <f t="shared" ref="H121:AE121" si="87">((H219+H220)*24+H221*1.5+(H222+H223/2)*0.011)/((H224+H225)*24+H226*1.5+(H227+H228/2)*0.011)</f>
        <v>3.1543000909932908E-2</v>
      </c>
      <c r="I121" s="794">
        <f t="shared" si="87"/>
        <v>3.1181605746062952E-2</v>
      </c>
      <c r="J121" s="794">
        <f t="shared" si="87"/>
        <v>3.0940893881454084E-2</v>
      </c>
      <c r="K121" s="794">
        <f t="shared" si="87"/>
        <v>3.0569833269314263E-2</v>
      </c>
      <c r="L121" s="794">
        <f t="shared" si="87"/>
        <v>3.0416269348075686E-2</v>
      </c>
      <c r="M121" s="794">
        <f t="shared" si="87"/>
        <v>3.0438881934090393E-2</v>
      </c>
      <c r="N121" s="794">
        <f t="shared" si="87"/>
        <v>2.9644601921653753E-2</v>
      </c>
      <c r="O121" s="794">
        <f t="shared" si="87"/>
        <v>2.9411383306684122E-2</v>
      </c>
      <c r="P121" s="794">
        <f t="shared" si="87"/>
        <v>2.9468989945178641E-2</v>
      </c>
      <c r="Q121" s="794">
        <f t="shared" si="87"/>
        <v>2.9416447118574083E-2</v>
      </c>
      <c r="R121" s="794">
        <f t="shared" si="87"/>
        <v>2.9154980076364946E-2</v>
      </c>
      <c r="S121" s="794">
        <f t="shared" si="87"/>
        <v>2.9039279613573027E-2</v>
      </c>
      <c r="T121" s="794">
        <f t="shared" si="87"/>
        <v>2.8346386655591634E-2</v>
      </c>
      <c r="U121" s="794">
        <f t="shared" si="87"/>
        <v>2.8254094724331432E-2</v>
      </c>
      <c r="V121" s="794">
        <f t="shared" si="87"/>
        <v>2.7757613345810117E-2</v>
      </c>
      <c r="W121" s="794">
        <f t="shared" si="87"/>
        <v>2.741122990799532E-2</v>
      </c>
      <c r="X121" s="794">
        <f t="shared" si="87"/>
        <v>2.7522520584130218E-2</v>
      </c>
      <c r="Y121" s="794">
        <f t="shared" si="87"/>
        <v>2.7198074013885441E-2</v>
      </c>
      <c r="Z121" s="794">
        <f t="shared" si="87"/>
        <v>2.7303574098527666E-2</v>
      </c>
      <c r="AA121" s="794">
        <f t="shared" si="87"/>
        <v>2.7051485094203288E-2</v>
      </c>
      <c r="AB121" s="794">
        <f t="shared" si="87"/>
        <v>2.6329905656396788E-2</v>
      </c>
      <c r="AC121" s="794">
        <f t="shared" si="87"/>
        <v>2.6340405045583277E-2</v>
      </c>
      <c r="AD121" s="794">
        <f t="shared" si="87"/>
        <v>2.5873450817116086E-2</v>
      </c>
      <c r="AE121" s="794">
        <f t="shared" si="87"/>
        <v>2.5875801123546951E-2</v>
      </c>
      <c r="AF121" s="794"/>
      <c r="AG121" s="485" t="s">
        <v>1029</v>
      </c>
    </row>
    <row r="122" spans="2:33" s="41" customFormat="1" ht="9.9499999999999993" customHeight="1">
      <c r="B122" s="52"/>
      <c r="C122" s="68" t="s">
        <v>782</v>
      </c>
      <c r="D122" s="180"/>
      <c r="E122" s="180"/>
      <c r="F122" s="169"/>
      <c r="G122" s="794">
        <f>G239</f>
        <v>4.1925795301258992E-2</v>
      </c>
      <c r="H122" s="794">
        <f t="shared" ref="H122:AE122" si="88">H239</f>
        <v>4.2112548901594944E-2</v>
      </c>
      <c r="I122" s="794">
        <f t="shared" si="88"/>
        <v>4.2228407286481473E-2</v>
      </c>
      <c r="J122" s="794">
        <f t="shared" si="88"/>
        <v>4.2403911839787152E-2</v>
      </c>
      <c r="K122" s="794">
        <f t="shared" si="88"/>
        <v>4.259603626549352E-2</v>
      </c>
      <c r="L122" s="794">
        <f t="shared" si="88"/>
        <v>4.2710378771043341E-2</v>
      </c>
      <c r="M122" s="794">
        <f t="shared" si="88"/>
        <v>4.2843406391755608E-2</v>
      </c>
      <c r="N122" s="794">
        <f t="shared" si="88"/>
        <v>4.3025666081832385E-2</v>
      </c>
      <c r="O122" s="794">
        <f t="shared" si="88"/>
        <v>4.3192963076303006E-2</v>
      </c>
      <c r="P122" s="794">
        <f t="shared" si="88"/>
        <v>4.3368039496591418E-2</v>
      </c>
      <c r="Q122" s="794">
        <f t="shared" si="88"/>
        <v>4.3476516063572834E-2</v>
      </c>
      <c r="R122" s="794">
        <f t="shared" si="88"/>
        <v>4.3586703770060617E-2</v>
      </c>
      <c r="S122" s="794">
        <f t="shared" si="88"/>
        <v>4.3629368805425145E-2</v>
      </c>
      <c r="T122" s="794">
        <f t="shared" si="88"/>
        <v>4.3729094731968905E-2</v>
      </c>
      <c r="U122" s="794">
        <f t="shared" si="88"/>
        <v>4.3669536647598192E-2</v>
      </c>
      <c r="V122" s="794">
        <f t="shared" si="88"/>
        <v>4.3761052944582692E-2</v>
      </c>
      <c r="W122" s="794">
        <f t="shared" si="88"/>
        <v>4.3787605886378117E-2</v>
      </c>
      <c r="X122" s="794">
        <f t="shared" si="88"/>
        <v>4.3895391353500859E-2</v>
      </c>
      <c r="Y122" s="794">
        <f t="shared" si="88"/>
        <v>4.4060513794871588E-2</v>
      </c>
      <c r="Z122" s="794">
        <f t="shared" si="88"/>
        <v>4.4115780777964457E-2</v>
      </c>
      <c r="AA122" s="794">
        <f t="shared" si="88"/>
        <v>4.4190705128205131E-2</v>
      </c>
      <c r="AB122" s="794">
        <f t="shared" si="88"/>
        <v>4.118835893290218E-2</v>
      </c>
      <c r="AC122" s="794">
        <f t="shared" si="88"/>
        <v>4.2000810044552452E-2</v>
      </c>
      <c r="AD122" s="794">
        <f t="shared" si="88"/>
        <v>4.288032454361055E-2</v>
      </c>
      <c r="AE122" s="794">
        <f t="shared" si="88"/>
        <v>4.288032454361055E-2</v>
      </c>
      <c r="AF122" s="794"/>
      <c r="AG122" s="485" t="s">
        <v>1015</v>
      </c>
    </row>
    <row r="123" spans="2:33" s="41" customFormat="1" ht="9.9499999999999993" customHeight="1" thickBot="1">
      <c r="B123" s="127"/>
      <c r="C123" s="69" t="s">
        <v>783</v>
      </c>
      <c r="D123" s="389"/>
      <c r="E123" s="389"/>
      <c r="F123" s="171"/>
      <c r="G123" s="795">
        <f>G240</f>
        <v>2.8571237856208357E-2</v>
      </c>
      <c r="H123" s="795">
        <f t="shared" ref="H123:AE123" si="89">H240</f>
        <v>2.8678291780756114E-2</v>
      </c>
      <c r="I123" s="795">
        <f t="shared" si="89"/>
        <v>2.871141056544594E-2</v>
      </c>
      <c r="J123" s="795">
        <f t="shared" si="89"/>
        <v>2.8804668136843542E-2</v>
      </c>
      <c r="K123" s="795">
        <f t="shared" si="89"/>
        <v>2.8889466082651531E-2</v>
      </c>
      <c r="L123" s="795">
        <f t="shared" si="89"/>
        <v>2.8914321100862797E-2</v>
      </c>
      <c r="M123" s="795">
        <f t="shared" si="89"/>
        <v>2.8986876934721063E-2</v>
      </c>
      <c r="N123" s="795">
        <f t="shared" si="89"/>
        <v>2.9091507863388776E-2</v>
      </c>
      <c r="O123" s="795">
        <f t="shared" si="89"/>
        <v>2.9207008589517282E-2</v>
      </c>
      <c r="P123" s="795">
        <f t="shared" si="89"/>
        <v>2.9289652069031408E-2</v>
      </c>
      <c r="Q123" s="795">
        <f t="shared" si="89"/>
        <v>2.9346565972739772E-2</v>
      </c>
      <c r="R123" s="795">
        <f t="shared" si="89"/>
        <v>2.9426455247235552E-2</v>
      </c>
      <c r="S123" s="795">
        <f t="shared" si="89"/>
        <v>2.9383222544626924E-2</v>
      </c>
      <c r="T123" s="795">
        <f t="shared" si="89"/>
        <v>2.9388427309101278E-2</v>
      </c>
      <c r="U123" s="795">
        <f t="shared" si="89"/>
        <v>2.9387516097618933E-2</v>
      </c>
      <c r="V123" s="795">
        <f t="shared" si="89"/>
        <v>2.9419111723056064E-2</v>
      </c>
      <c r="W123" s="795">
        <f t="shared" si="89"/>
        <v>2.9413124636092754E-2</v>
      </c>
      <c r="X123" s="795">
        <f t="shared" si="89"/>
        <v>2.9491516675233514E-2</v>
      </c>
      <c r="Y123" s="795">
        <f t="shared" si="89"/>
        <v>2.9559897921037904E-2</v>
      </c>
      <c r="Z123" s="795">
        <f t="shared" si="89"/>
        <v>2.9641058358125721E-2</v>
      </c>
      <c r="AA123" s="795">
        <f t="shared" si="89"/>
        <v>2.9699714739890682E-2</v>
      </c>
      <c r="AB123" s="795">
        <f t="shared" si="89"/>
        <v>2.7659014668157601E-2</v>
      </c>
      <c r="AC123" s="795">
        <f t="shared" si="89"/>
        <v>2.8117375535773162E-2</v>
      </c>
      <c r="AD123" s="795">
        <f t="shared" si="89"/>
        <v>2.8591897015385975E-2</v>
      </c>
      <c r="AE123" s="795">
        <f t="shared" si="89"/>
        <v>2.8591897015385975E-2</v>
      </c>
      <c r="AF123" s="795"/>
      <c r="AG123" s="485" t="s">
        <v>1023</v>
      </c>
    </row>
    <row r="124" spans="2:33" s="41" customFormat="1" ht="9.9499999999999993" customHeight="1">
      <c r="B124" s="139" t="s">
        <v>784</v>
      </c>
      <c r="C124" s="179"/>
      <c r="D124" s="179"/>
      <c r="E124" s="179"/>
      <c r="F124" s="172"/>
      <c r="G124" s="798"/>
      <c r="H124" s="798"/>
      <c r="I124" s="798"/>
      <c r="J124" s="798"/>
      <c r="K124" s="798"/>
      <c r="L124" s="798"/>
      <c r="M124" s="798"/>
      <c r="N124" s="798"/>
      <c r="O124" s="798"/>
      <c r="P124" s="798"/>
      <c r="Q124" s="798"/>
      <c r="R124" s="798"/>
      <c r="S124" s="798"/>
      <c r="T124" s="798"/>
      <c r="U124" s="798"/>
      <c r="V124" s="798"/>
      <c r="W124" s="798"/>
      <c r="X124" s="798"/>
      <c r="Y124" s="798"/>
      <c r="Z124" s="798"/>
      <c r="AA124" s="798"/>
      <c r="AB124" s="798"/>
      <c r="AC124" s="798"/>
      <c r="AD124" s="798"/>
      <c r="AE124" s="798"/>
      <c r="AF124" s="798"/>
      <c r="AG124" s="485"/>
    </row>
    <row r="125" spans="2:33" s="41" customFormat="1" ht="9.9499999999999993" customHeight="1">
      <c r="B125" s="52"/>
      <c r="C125" s="67" t="s">
        <v>785</v>
      </c>
      <c r="D125" s="388"/>
      <c r="E125" s="388"/>
      <c r="F125" s="168"/>
      <c r="G125" s="793">
        <f>G243</f>
        <v>9.3724208375893774E-3</v>
      </c>
      <c r="H125" s="793">
        <f t="shared" ref="H125:AE125" si="90">H243</f>
        <v>1.0118467722865924E-2</v>
      </c>
      <c r="I125" s="793">
        <f t="shared" si="90"/>
        <v>1.1648486501227162E-2</v>
      </c>
      <c r="J125" s="793">
        <f t="shared" si="90"/>
        <v>1.1072571588994946E-2</v>
      </c>
      <c r="K125" s="793">
        <f t="shared" si="90"/>
        <v>1.2994850337946572E-2</v>
      </c>
      <c r="L125" s="793">
        <f t="shared" si="90"/>
        <v>1.1153731865058558E-2</v>
      </c>
      <c r="M125" s="793">
        <f t="shared" si="90"/>
        <v>1.1228571428571428E-2</v>
      </c>
      <c r="N125" s="793">
        <f t="shared" si="90"/>
        <v>1.0814720812182741E-2</v>
      </c>
      <c r="O125" s="793">
        <f t="shared" si="90"/>
        <v>6.9544502617801046E-3</v>
      </c>
      <c r="P125" s="793">
        <f t="shared" si="90"/>
        <v>6.5476190476190478E-3</v>
      </c>
      <c r="Q125" s="793">
        <f t="shared" si="90"/>
        <v>8.7198443579766527E-3</v>
      </c>
      <c r="R125" s="793">
        <f t="shared" si="90"/>
        <v>7.3466860888565183E-3</v>
      </c>
      <c r="S125" s="793">
        <f t="shared" si="90"/>
        <v>8.5101032779524039E-3</v>
      </c>
      <c r="T125" s="793">
        <f t="shared" si="90"/>
        <v>1.7799785292538915E-2</v>
      </c>
      <c r="U125" s="793">
        <f t="shared" si="90"/>
        <v>1.019109357384442E-2</v>
      </c>
      <c r="V125" s="793">
        <f t="shared" si="90"/>
        <v>7.8185595567867028E-3</v>
      </c>
      <c r="W125" s="793">
        <f t="shared" si="90"/>
        <v>7.5295587010824304E-3</v>
      </c>
      <c r="X125" s="793">
        <f t="shared" si="90"/>
        <v>7.6822429906542051E-3</v>
      </c>
      <c r="Y125" s="793">
        <f t="shared" si="90"/>
        <v>1.141412911084044E-2</v>
      </c>
      <c r="Z125" s="793">
        <f t="shared" si="90"/>
        <v>1.1923291492329149E-2</v>
      </c>
      <c r="AA125" s="793">
        <f t="shared" si="90"/>
        <v>1.0719033232628399E-2</v>
      </c>
      <c r="AB125" s="793">
        <f t="shared" si="90"/>
        <v>8.1419213973799136E-3</v>
      </c>
      <c r="AC125" s="793">
        <f t="shared" si="90"/>
        <v>8.020127118644067E-3</v>
      </c>
      <c r="AD125" s="793">
        <f t="shared" si="90"/>
        <v>5.9377133105802046E-3</v>
      </c>
      <c r="AE125" s="793">
        <f t="shared" si="90"/>
        <v>8.9408450704225352E-3</v>
      </c>
      <c r="AF125" s="793"/>
      <c r="AG125" s="485" t="s">
        <v>1024</v>
      </c>
    </row>
    <row r="126" spans="2:33" s="41" customFormat="1" ht="9.9499999999999993" customHeight="1">
      <c r="B126" s="52"/>
      <c r="C126" s="68" t="s">
        <v>786</v>
      </c>
      <c r="D126" s="180"/>
      <c r="E126" s="180"/>
      <c r="F126" s="169"/>
      <c r="G126" s="794">
        <v>0</v>
      </c>
      <c r="H126" s="794">
        <v>0</v>
      </c>
      <c r="I126" s="794">
        <v>0</v>
      </c>
      <c r="J126" s="794">
        <v>0</v>
      </c>
      <c r="K126" s="794">
        <v>0</v>
      </c>
      <c r="L126" s="794">
        <v>0</v>
      </c>
      <c r="M126" s="794">
        <v>0</v>
      </c>
      <c r="N126" s="794">
        <v>0</v>
      </c>
      <c r="O126" s="794">
        <v>0</v>
      </c>
      <c r="P126" s="794">
        <v>0</v>
      </c>
      <c r="Q126" s="794">
        <v>0</v>
      </c>
      <c r="R126" s="794">
        <v>0</v>
      </c>
      <c r="S126" s="794">
        <v>0</v>
      </c>
      <c r="T126" s="794">
        <v>0</v>
      </c>
      <c r="U126" s="794">
        <v>0</v>
      </c>
      <c r="V126" s="794">
        <v>0</v>
      </c>
      <c r="W126" s="794">
        <v>0</v>
      </c>
      <c r="X126" s="794">
        <v>0</v>
      </c>
      <c r="Y126" s="794">
        <v>0</v>
      </c>
      <c r="Z126" s="794">
        <v>0</v>
      </c>
      <c r="AA126" s="794">
        <v>0</v>
      </c>
      <c r="AB126" s="794">
        <v>0</v>
      </c>
      <c r="AC126" s="794">
        <v>0</v>
      </c>
      <c r="AD126" s="794">
        <v>0</v>
      </c>
      <c r="AE126" s="794">
        <v>0</v>
      </c>
      <c r="AF126" s="794"/>
      <c r="AG126" s="485" t="s">
        <v>1025</v>
      </c>
    </row>
    <row r="127" spans="2:33" s="41" customFormat="1" ht="9.9499999999999993" customHeight="1">
      <c r="B127" s="52"/>
      <c r="C127" s="180" t="s">
        <v>787</v>
      </c>
      <c r="D127" s="180"/>
      <c r="E127" s="180"/>
      <c r="F127" s="169"/>
      <c r="G127" s="794">
        <f>(G244+G245)/(G246+G247)</f>
        <v>2.3346487338905122E-2</v>
      </c>
      <c r="H127" s="794">
        <f t="shared" ref="H127:AE127" si="91">(H244+H245)/(H246+H247)</f>
        <v>2.2836440821392304E-2</v>
      </c>
      <c r="I127" s="794">
        <f t="shared" si="91"/>
        <v>2.264954609554028E-2</v>
      </c>
      <c r="J127" s="794">
        <f t="shared" si="91"/>
        <v>2.2125849206349885E-2</v>
      </c>
      <c r="K127" s="794">
        <f t="shared" si="91"/>
        <v>2.1245906641803824E-2</v>
      </c>
      <c r="L127" s="794">
        <f t="shared" si="91"/>
        <v>2.1596398612737221E-2</v>
      </c>
      <c r="M127" s="794">
        <f t="shared" si="91"/>
        <v>2.0857314894772543E-2</v>
      </c>
      <c r="N127" s="794">
        <f t="shared" si="91"/>
        <v>2.0968729754428702E-2</v>
      </c>
      <c r="O127" s="794">
        <f t="shared" si="91"/>
        <v>2.0870459798845976E-2</v>
      </c>
      <c r="P127" s="794">
        <f t="shared" si="91"/>
        <v>2.1324137538682592E-2</v>
      </c>
      <c r="Q127" s="794">
        <f t="shared" si="91"/>
        <v>2.1566758853007836E-2</v>
      </c>
      <c r="R127" s="794">
        <f t="shared" si="91"/>
        <v>2.1605034704237025E-2</v>
      </c>
      <c r="S127" s="794">
        <f t="shared" si="91"/>
        <v>2.0514037785126057E-2</v>
      </c>
      <c r="T127" s="794">
        <f t="shared" si="91"/>
        <v>2.3429279933596184E-2</v>
      </c>
      <c r="U127" s="794">
        <f t="shared" si="91"/>
        <v>2.3077502713978584E-2</v>
      </c>
      <c r="V127" s="794">
        <f t="shared" si="91"/>
        <v>2.3177272856769168E-2</v>
      </c>
      <c r="W127" s="794">
        <f t="shared" si="91"/>
        <v>2.3406291864709296E-2</v>
      </c>
      <c r="X127" s="794">
        <f t="shared" si="91"/>
        <v>2.4734350117752605E-2</v>
      </c>
      <c r="Y127" s="794">
        <f t="shared" si="91"/>
        <v>2.4070663226111167E-2</v>
      </c>
      <c r="Z127" s="794">
        <f t="shared" si="91"/>
        <v>2.2577782739251519E-2</v>
      </c>
      <c r="AA127" s="794">
        <f t="shared" si="91"/>
        <v>2.4085126933780593E-2</v>
      </c>
      <c r="AB127" s="794">
        <f t="shared" si="91"/>
        <v>2.5042863368377584E-2</v>
      </c>
      <c r="AC127" s="794">
        <f t="shared" si="91"/>
        <v>2.5490193527868778E-2</v>
      </c>
      <c r="AD127" s="794">
        <f t="shared" si="91"/>
        <v>2.8071607422834807E-2</v>
      </c>
      <c r="AE127" s="794">
        <f t="shared" si="91"/>
        <v>1.9625503235618645E-2</v>
      </c>
      <c r="AF127" s="794"/>
      <c r="AG127" s="485" t="s">
        <v>1017</v>
      </c>
    </row>
    <row r="128" spans="2:33" s="41" customFormat="1" ht="9.9499999999999993" customHeight="1">
      <c r="B128" s="52"/>
      <c r="C128" s="181" t="s">
        <v>788</v>
      </c>
      <c r="D128" s="181"/>
      <c r="E128" s="181"/>
      <c r="F128" s="173"/>
      <c r="G128" s="794">
        <f>G256</f>
        <v>2.0111265485210784E-2</v>
      </c>
      <c r="H128" s="794">
        <f t="shared" ref="H128:AE128" si="92">H256</f>
        <v>2.0596567477388191E-2</v>
      </c>
      <c r="I128" s="794">
        <f t="shared" si="92"/>
        <v>2.0525755275556782E-2</v>
      </c>
      <c r="J128" s="794">
        <f t="shared" si="92"/>
        <v>2.0476113190076445E-2</v>
      </c>
      <c r="K128" s="794">
        <f t="shared" si="92"/>
        <v>2.0511702500880524E-2</v>
      </c>
      <c r="L128" s="794">
        <f t="shared" si="92"/>
        <v>2.0666699372068883E-2</v>
      </c>
      <c r="M128" s="794">
        <f t="shared" si="92"/>
        <v>2.030985752081951E-2</v>
      </c>
      <c r="N128" s="794">
        <f t="shared" si="92"/>
        <v>2.0027391016047481E-2</v>
      </c>
      <c r="O128" s="794">
        <f t="shared" si="92"/>
        <v>2.0254151624468524E-2</v>
      </c>
      <c r="P128" s="794">
        <f t="shared" si="92"/>
        <v>2.0002077733715103E-2</v>
      </c>
      <c r="Q128" s="794">
        <f t="shared" si="92"/>
        <v>1.9724947454711823E-2</v>
      </c>
      <c r="R128" s="794">
        <f t="shared" si="92"/>
        <v>1.9980440412193257E-2</v>
      </c>
      <c r="S128" s="794">
        <f t="shared" si="92"/>
        <v>1.9450882721662465E-2</v>
      </c>
      <c r="T128" s="794">
        <f t="shared" si="92"/>
        <v>2.1699752350907098E-2</v>
      </c>
      <c r="U128" s="794">
        <f t="shared" si="92"/>
        <v>2.1651415555199206E-2</v>
      </c>
      <c r="V128" s="794">
        <f t="shared" si="92"/>
        <v>2.1529058319525896E-2</v>
      </c>
      <c r="W128" s="794">
        <f t="shared" si="92"/>
        <v>2.1340113986647015E-2</v>
      </c>
      <c r="X128" s="794">
        <f t="shared" si="92"/>
        <v>2.1224885479394221E-2</v>
      </c>
      <c r="Y128" s="794">
        <f t="shared" si="92"/>
        <v>2.1095216117539943E-2</v>
      </c>
      <c r="Z128" s="794">
        <f t="shared" si="92"/>
        <v>2.0940874003387389E-2</v>
      </c>
      <c r="AA128" s="794">
        <f t="shared" si="92"/>
        <v>2.0492048014281401E-2</v>
      </c>
      <c r="AB128" s="794">
        <f t="shared" si="92"/>
        <v>2.062687044184584E-2</v>
      </c>
      <c r="AC128" s="794">
        <f t="shared" si="92"/>
        <v>2.0404239749583865E-2</v>
      </c>
      <c r="AD128" s="794">
        <f t="shared" si="92"/>
        <v>2.0309560837648285E-2</v>
      </c>
      <c r="AE128" s="794">
        <f t="shared" si="92"/>
        <v>2.0198153288932666E-2</v>
      </c>
      <c r="AF128" s="794"/>
      <c r="AG128" s="485" t="s">
        <v>1030</v>
      </c>
    </row>
    <row r="129" spans="2:37" s="41" customFormat="1" ht="9.9499999999999993" customHeight="1" thickBot="1">
      <c r="B129" s="128"/>
      <c r="C129" s="182" t="s">
        <v>789</v>
      </c>
      <c r="D129" s="182"/>
      <c r="E129" s="182"/>
      <c r="F129" s="174"/>
      <c r="G129" s="799">
        <f>G259</f>
        <v>3.8097686552654747E-2</v>
      </c>
      <c r="H129" s="799">
        <f t="shared" ref="H129:AE129" si="93">H259</f>
        <v>3.5601344209892707E-2</v>
      </c>
      <c r="I129" s="799">
        <f t="shared" si="93"/>
        <v>3.5397211239481856E-2</v>
      </c>
      <c r="J129" s="799">
        <f t="shared" si="93"/>
        <v>3.3531785456918164E-2</v>
      </c>
      <c r="K129" s="799">
        <f t="shared" si="93"/>
        <v>3.2756147982017404E-2</v>
      </c>
      <c r="L129" s="799">
        <f t="shared" si="93"/>
        <v>3.2439735518167576E-2</v>
      </c>
      <c r="M129" s="799">
        <f t="shared" si="93"/>
        <v>3.1753742145258258E-2</v>
      </c>
      <c r="N129" s="799">
        <f t="shared" si="93"/>
        <v>3.1736382891888952E-2</v>
      </c>
      <c r="O129" s="799">
        <f t="shared" si="93"/>
        <v>3.0587193448923397E-2</v>
      </c>
      <c r="P129" s="799">
        <f t="shared" si="93"/>
        <v>2.916865748036717E-2</v>
      </c>
      <c r="Q129" s="799">
        <f t="shared" si="93"/>
        <v>2.8590374302277032E-2</v>
      </c>
      <c r="R129" s="799">
        <f t="shared" si="93"/>
        <v>2.8708704900984192E-2</v>
      </c>
      <c r="S129" s="799">
        <f t="shared" si="93"/>
        <v>2.7206296202126997E-2</v>
      </c>
      <c r="T129" s="799">
        <f t="shared" si="93"/>
        <v>2.662304826913351E-2</v>
      </c>
      <c r="U129" s="799">
        <f t="shared" si="93"/>
        <v>2.6412646498603011E-2</v>
      </c>
      <c r="V129" s="799">
        <f t="shared" si="93"/>
        <v>2.6421132868507766E-2</v>
      </c>
      <c r="W129" s="799">
        <f t="shared" si="93"/>
        <v>2.6169626935293431E-2</v>
      </c>
      <c r="X129" s="799">
        <f t="shared" si="93"/>
        <v>2.6281562943995633E-2</v>
      </c>
      <c r="Y129" s="799">
        <f t="shared" si="93"/>
        <v>2.529092281705661E-2</v>
      </c>
      <c r="Z129" s="799">
        <f t="shared" si="93"/>
        <v>2.374028824391174E-2</v>
      </c>
      <c r="AA129" s="799">
        <f t="shared" si="93"/>
        <v>2.421322613824721E-2</v>
      </c>
      <c r="AB129" s="799">
        <f t="shared" si="93"/>
        <v>2.3901386262254888E-2</v>
      </c>
      <c r="AC129" s="799">
        <f t="shared" si="93"/>
        <v>2.3434520857673783E-2</v>
      </c>
      <c r="AD129" s="799">
        <f t="shared" si="93"/>
        <v>2.277974510222151E-2</v>
      </c>
      <c r="AE129" s="799">
        <f t="shared" si="93"/>
        <v>2.2938499262681596E-2</v>
      </c>
      <c r="AF129" s="799"/>
      <c r="AG129" s="485" t="s">
        <v>1018</v>
      </c>
    </row>
    <row r="130" spans="2:37" s="41" customFormat="1" ht="9.9499999999999993" customHeight="1" thickTop="1" thickBot="1">
      <c r="B130" s="141" t="s">
        <v>710</v>
      </c>
      <c r="C130" s="183"/>
      <c r="D130" s="183"/>
      <c r="E130" s="183"/>
      <c r="F130" s="175"/>
      <c r="G130" s="800"/>
      <c r="H130" s="800"/>
      <c r="I130" s="800"/>
      <c r="J130" s="800"/>
      <c r="K130" s="800"/>
      <c r="L130" s="800"/>
      <c r="M130" s="800"/>
      <c r="N130" s="800"/>
      <c r="O130" s="800"/>
      <c r="P130" s="800"/>
      <c r="Q130" s="800"/>
      <c r="R130" s="800"/>
      <c r="S130" s="800"/>
      <c r="T130" s="800"/>
      <c r="U130" s="800"/>
      <c r="V130" s="800"/>
      <c r="W130" s="800"/>
      <c r="X130" s="800"/>
      <c r="Y130" s="800"/>
      <c r="Z130" s="800"/>
      <c r="AA130" s="800"/>
      <c r="AB130" s="800"/>
      <c r="AC130" s="800"/>
      <c r="AD130" s="800"/>
      <c r="AE130" s="800"/>
      <c r="AF130" s="800"/>
    </row>
    <row r="131" spans="2:37" s="36" customFormat="1" ht="9.9499999999999993" customHeight="1">
      <c r="C131" s="184"/>
      <c r="D131" s="184"/>
      <c r="E131" s="184"/>
      <c r="G131" s="80"/>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row>
    <row r="132" spans="2:37" s="36" customFormat="1" ht="9.9499999999999993" customHeight="1" thickBot="1">
      <c r="B132" s="36" t="s">
        <v>1027</v>
      </c>
      <c r="C132" s="184"/>
      <c r="D132" s="184"/>
      <c r="E132" s="184"/>
      <c r="G132" s="80"/>
      <c r="H132" s="80"/>
      <c r="I132" s="85" t="s">
        <v>768</v>
      </c>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row>
    <row r="133" spans="2:37" s="41" customFormat="1" ht="9.9499999999999993" customHeight="1" thickBot="1">
      <c r="B133" s="129" t="s">
        <v>798</v>
      </c>
      <c r="C133" s="136"/>
      <c r="D133" s="779"/>
      <c r="E133" s="779"/>
      <c r="F133" s="135"/>
      <c r="G133" s="152">
        <v>1990</v>
      </c>
      <c r="H133" s="152">
        <f t="shared" ref="H133" si="94">G133+1</f>
        <v>1991</v>
      </c>
      <c r="I133" s="152">
        <f t="shared" ref="I133" si="95">H133+1</f>
        <v>1992</v>
      </c>
      <c r="J133" s="152">
        <f t="shared" ref="J133" si="96">I133+1</f>
        <v>1993</v>
      </c>
      <c r="K133" s="152">
        <f t="shared" ref="K133" si="97">J133+1</f>
        <v>1994</v>
      </c>
      <c r="L133" s="152">
        <f t="shared" ref="L133" si="98">K133+1</f>
        <v>1995</v>
      </c>
      <c r="M133" s="152">
        <f t="shared" ref="M133" si="99">L133+1</f>
        <v>1996</v>
      </c>
      <c r="N133" s="152">
        <f t="shared" ref="N133" si="100">M133+1</f>
        <v>1997</v>
      </c>
      <c r="O133" s="152">
        <f t="shared" ref="O133" si="101">N133+1</f>
        <v>1998</v>
      </c>
      <c r="P133" s="153">
        <f t="shared" ref="P133" si="102">O133+1</f>
        <v>1999</v>
      </c>
      <c r="Q133" s="153">
        <f t="shared" ref="Q133" si="103">P133+1</f>
        <v>2000</v>
      </c>
      <c r="R133" s="153">
        <f t="shared" ref="R133" si="104">Q133+1</f>
        <v>2001</v>
      </c>
      <c r="S133" s="153">
        <f t="shared" ref="S133" si="105">R133+1</f>
        <v>2002</v>
      </c>
      <c r="T133" s="152">
        <f t="shared" ref="T133" si="106">S133+1</f>
        <v>2003</v>
      </c>
      <c r="U133" s="152">
        <f t="shared" ref="U133" si="107">T133+1</f>
        <v>2004</v>
      </c>
      <c r="V133" s="154">
        <f t="shared" ref="V133" si="108">U133+1</f>
        <v>2005</v>
      </c>
      <c r="W133" s="152">
        <f t="shared" ref="W133" si="109">V133+1</f>
        <v>2006</v>
      </c>
      <c r="X133" s="152">
        <f t="shared" ref="X133" si="110">W133+1</f>
        <v>2007</v>
      </c>
      <c r="Y133" s="152">
        <f t="shared" ref="Y133" si="111">X133+1</f>
        <v>2008</v>
      </c>
      <c r="Z133" s="152">
        <f t="shared" ref="Z133" si="112">Y133+1</f>
        <v>2009</v>
      </c>
      <c r="AA133" s="153">
        <f t="shared" ref="AA133" si="113">Z133+1</f>
        <v>2010</v>
      </c>
      <c r="AB133" s="153">
        <f t="shared" ref="AB133" si="114">AA133+1</f>
        <v>2011</v>
      </c>
      <c r="AC133" s="152">
        <f t="shared" ref="AC133" si="115">AB133+1</f>
        <v>2012</v>
      </c>
      <c r="AD133" s="152">
        <f t="shared" ref="AD133" si="116">AC133+1</f>
        <v>2013</v>
      </c>
      <c r="AE133" s="155">
        <f t="shared" ref="AE133" si="117">AD133+1</f>
        <v>2014</v>
      </c>
      <c r="AF133" s="155">
        <f t="shared" ref="AF133" si="118">AE133+1</f>
        <v>2015</v>
      </c>
      <c r="AG133" s="792"/>
      <c r="AH133" s="36"/>
      <c r="AI133" s="36"/>
      <c r="AJ133" s="36"/>
      <c r="AK133" s="36"/>
    </row>
    <row r="134" spans="2:37" s="41" customFormat="1" ht="9.9499999999999993" customHeight="1">
      <c r="B134" s="140" t="s">
        <v>769</v>
      </c>
      <c r="C134" s="178"/>
      <c r="D134" s="178"/>
      <c r="E134" s="178"/>
      <c r="F134" s="167"/>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6"/>
      <c r="AD134" s="156"/>
      <c r="AE134" s="156"/>
      <c r="AF134" s="156"/>
      <c r="AG134" s="485"/>
    </row>
    <row r="135" spans="2:37" s="41" customFormat="1" ht="9.9499999999999993" customHeight="1">
      <c r="B135" s="52"/>
      <c r="C135" s="67" t="s">
        <v>770</v>
      </c>
      <c r="D135" s="388"/>
      <c r="E135" s="388"/>
      <c r="F135" s="168"/>
      <c r="G135" s="793">
        <f>G108</f>
        <v>7.2885183148975654E-3</v>
      </c>
      <c r="H135" s="793">
        <f t="shared" ref="H135:AE135" si="119">H108</f>
        <v>6.1578343006010606E-3</v>
      </c>
      <c r="I135" s="793">
        <f t="shared" si="119"/>
        <v>6.867049697782548E-3</v>
      </c>
      <c r="J135" s="793">
        <f t="shared" si="119"/>
        <v>6.4990180178742278E-3</v>
      </c>
      <c r="K135" s="793">
        <f t="shared" si="119"/>
        <v>6.7937337638853262E-3</v>
      </c>
      <c r="L135" s="793">
        <f t="shared" si="119"/>
        <v>6.3432049963709526E-3</v>
      </c>
      <c r="M135" s="793">
        <f t="shared" si="119"/>
        <v>6.4772503356421637E-3</v>
      </c>
      <c r="N135" s="793">
        <f t="shared" si="119"/>
        <v>6.6814864703569005E-3</v>
      </c>
      <c r="O135" s="793">
        <f t="shared" si="119"/>
        <v>6.0997506515831235E-3</v>
      </c>
      <c r="P135" s="793">
        <f t="shared" si="119"/>
        <v>5.9591182627958539E-3</v>
      </c>
      <c r="Q135" s="793">
        <f t="shared" si="119"/>
        <v>5.6739292095938443E-3</v>
      </c>
      <c r="R135" s="793">
        <f t="shared" si="119"/>
        <v>8.7847172623080217E-3</v>
      </c>
      <c r="S135" s="793">
        <f t="shared" si="119"/>
        <v>7.2230217990395511E-3</v>
      </c>
      <c r="T135" s="793">
        <f t="shared" si="119"/>
        <v>8.154115301420262E-3</v>
      </c>
      <c r="U135" s="793">
        <f t="shared" si="119"/>
        <v>7.803128782869026E-3</v>
      </c>
      <c r="V135" s="793">
        <f t="shared" si="119"/>
        <v>9.2354787978120786E-3</v>
      </c>
      <c r="W135" s="793">
        <f t="shared" si="119"/>
        <v>1.5425927609742048E-2</v>
      </c>
      <c r="X135" s="793">
        <f t="shared" si="119"/>
        <v>1.1454622789142669E-2</v>
      </c>
      <c r="Y135" s="793">
        <f t="shared" si="119"/>
        <v>9.7399317724173665E-3</v>
      </c>
      <c r="Z135" s="793">
        <f t="shared" si="119"/>
        <v>9.9376339964557785E-3</v>
      </c>
      <c r="AA135" s="793">
        <f t="shared" si="119"/>
        <v>1.019163621131456E-2</v>
      </c>
      <c r="AB135" s="793">
        <f t="shared" si="119"/>
        <v>5.9301310313515144E-4</v>
      </c>
      <c r="AC135" s="793">
        <f t="shared" si="119"/>
        <v>9.6856837426997529E-3</v>
      </c>
      <c r="AD135" s="793">
        <f t="shared" si="119"/>
        <v>8.4458146108108163E-3</v>
      </c>
      <c r="AE135" s="793">
        <f t="shared" si="119"/>
        <v>9.3311340164592849E-3</v>
      </c>
      <c r="AF135" s="793"/>
      <c r="AG135" s="485" t="s">
        <v>1019</v>
      </c>
    </row>
    <row r="136" spans="2:37" s="41" customFormat="1" ht="9.9499999999999993" customHeight="1">
      <c r="B136" s="52"/>
      <c r="C136" s="68" t="s">
        <v>771</v>
      </c>
      <c r="D136" s="180"/>
      <c r="E136" s="180"/>
      <c r="F136" s="169"/>
      <c r="G136" s="794">
        <f t="shared" ref="G136" si="120">G109</f>
        <v>1.0724399923002314E-2</v>
      </c>
      <c r="H136" s="794">
        <f t="shared" ref="H136:AE136" si="121">H109</f>
        <v>1.1791127936167239E-2</v>
      </c>
      <c r="I136" s="794">
        <f t="shared" si="121"/>
        <v>1.1923866683005034E-2</v>
      </c>
      <c r="J136" s="794">
        <f t="shared" si="121"/>
        <v>1.236939493418243E-2</v>
      </c>
      <c r="K136" s="794">
        <f t="shared" si="121"/>
        <v>1.2687802809283963E-2</v>
      </c>
      <c r="L136" s="794">
        <f t="shared" si="121"/>
        <v>1.2775007448396044E-2</v>
      </c>
      <c r="M136" s="794">
        <f t="shared" si="121"/>
        <v>1.2763027330269905E-2</v>
      </c>
      <c r="N136" s="794">
        <f t="shared" si="121"/>
        <v>1.4237998672342399E-2</v>
      </c>
      <c r="O136" s="794">
        <f t="shared" si="121"/>
        <v>1.3424871741408547E-2</v>
      </c>
      <c r="P136" s="794">
        <f t="shared" si="121"/>
        <v>1.3137710158270244E-2</v>
      </c>
      <c r="Q136" s="794">
        <f t="shared" si="121"/>
        <v>1.3341624015854729E-2</v>
      </c>
      <c r="R136" s="794">
        <f t="shared" si="121"/>
        <v>1.3067152893088066E-2</v>
      </c>
      <c r="S136" s="794">
        <f t="shared" si="121"/>
        <v>1.2636693113917239E-2</v>
      </c>
      <c r="T136" s="794">
        <f t="shared" si="121"/>
        <v>1.2801719745321407E-2</v>
      </c>
      <c r="U136" s="794">
        <f t="shared" si="121"/>
        <v>1.294266141066521E-2</v>
      </c>
      <c r="V136" s="794">
        <f t="shared" si="121"/>
        <v>1.4301379979444206E-2</v>
      </c>
      <c r="W136" s="794">
        <f t="shared" si="121"/>
        <v>1.3486045211208482E-2</v>
      </c>
      <c r="X136" s="794">
        <f t="shared" si="121"/>
        <v>1.4224935960830262E-2</v>
      </c>
      <c r="Y136" s="794">
        <f t="shared" si="121"/>
        <v>1.5029184919212952E-2</v>
      </c>
      <c r="Z136" s="794">
        <f t="shared" si="121"/>
        <v>1.5299070348138518E-2</v>
      </c>
      <c r="AA136" s="794">
        <f t="shared" si="121"/>
        <v>1.4107721705311037E-2</v>
      </c>
      <c r="AB136" s="794">
        <f t="shared" si="121"/>
        <v>1.0217179260830324E-2</v>
      </c>
      <c r="AC136" s="794">
        <f t="shared" si="121"/>
        <v>1.4652619802692836E-2</v>
      </c>
      <c r="AD136" s="794">
        <f t="shared" si="121"/>
        <v>1.4270626545085078E-2</v>
      </c>
      <c r="AE136" s="794">
        <f t="shared" si="121"/>
        <v>1.3801568966226195E-2</v>
      </c>
      <c r="AF136" s="794"/>
      <c r="AG136" s="485" t="s">
        <v>1028</v>
      </c>
    </row>
    <row r="137" spans="2:37" s="41" customFormat="1" ht="9.9499999999999993" customHeight="1">
      <c r="B137" s="52"/>
      <c r="C137" s="68" t="s">
        <v>772</v>
      </c>
      <c r="D137" s="180"/>
      <c r="E137" s="180"/>
      <c r="F137" s="169"/>
      <c r="G137" s="794">
        <f t="shared" ref="G137" si="122">G110</f>
        <v>1.67698880682422E-2</v>
      </c>
      <c r="H137" s="794">
        <f t="shared" ref="H137:AE137" si="123">H110</f>
        <v>1.6257116914964891E-2</v>
      </c>
      <c r="I137" s="794">
        <f t="shared" si="123"/>
        <v>1.6884781145352839E-2</v>
      </c>
      <c r="J137" s="794">
        <f t="shared" si="123"/>
        <v>1.7765308305337277E-2</v>
      </c>
      <c r="K137" s="794">
        <f t="shared" si="123"/>
        <v>1.7126323448301835E-2</v>
      </c>
      <c r="L137" s="794">
        <f t="shared" si="123"/>
        <v>1.6665098991440457E-2</v>
      </c>
      <c r="M137" s="794">
        <f t="shared" si="123"/>
        <v>1.7064135130432319E-2</v>
      </c>
      <c r="N137" s="794">
        <f t="shared" si="123"/>
        <v>1.7255622977777735E-2</v>
      </c>
      <c r="O137" s="794">
        <f t="shared" si="123"/>
        <v>1.8135341346918056E-2</v>
      </c>
      <c r="P137" s="794">
        <f t="shared" si="123"/>
        <v>1.8614234137206649E-2</v>
      </c>
      <c r="Q137" s="794">
        <f t="shared" si="123"/>
        <v>1.9009880779004444E-2</v>
      </c>
      <c r="R137" s="794">
        <f t="shared" si="123"/>
        <v>1.8636374544432802E-2</v>
      </c>
      <c r="S137" s="794">
        <f t="shared" si="123"/>
        <v>1.7868692158195386E-2</v>
      </c>
      <c r="T137" s="794">
        <f t="shared" si="123"/>
        <v>1.9500211008224605E-2</v>
      </c>
      <c r="U137" s="794">
        <f t="shared" si="123"/>
        <v>1.9331469597081593E-2</v>
      </c>
      <c r="V137" s="794">
        <f t="shared" si="123"/>
        <v>1.900524351278228E-2</v>
      </c>
      <c r="W137" s="794">
        <f t="shared" si="123"/>
        <v>1.895939614686231E-2</v>
      </c>
      <c r="X137" s="794">
        <f t="shared" si="123"/>
        <v>1.9194409150314635E-2</v>
      </c>
      <c r="Y137" s="794">
        <f t="shared" si="123"/>
        <v>1.8394750192700329E-2</v>
      </c>
      <c r="Z137" s="794">
        <f t="shared" si="123"/>
        <v>1.8663130419556112E-2</v>
      </c>
      <c r="AA137" s="794">
        <f t="shared" si="123"/>
        <v>1.8867059318325666E-2</v>
      </c>
      <c r="AB137" s="794">
        <f t="shared" si="123"/>
        <v>1.7693046273451321E-2</v>
      </c>
      <c r="AC137" s="794">
        <f t="shared" si="123"/>
        <v>2.1173218226819879E-2</v>
      </c>
      <c r="AD137" s="794">
        <f t="shared" si="123"/>
        <v>2.203001244761061E-2</v>
      </c>
      <c r="AE137" s="794">
        <f t="shared" si="123"/>
        <v>2.2172095037553196E-2</v>
      </c>
      <c r="AF137" s="794"/>
      <c r="AG137" s="485" t="s">
        <v>1028</v>
      </c>
    </row>
    <row r="138" spans="2:37" s="41" customFormat="1" ht="9.9499999999999993" customHeight="1">
      <c r="B138" s="52"/>
      <c r="C138" s="68" t="s">
        <v>773</v>
      </c>
      <c r="D138" s="780"/>
      <c r="E138" s="780"/>
      <c r="F138" s="170"/>
      <c r="G138" s="801">
        <f t="shared" ref="G138" si="124">G111</f>
        <v>1.9117581905467262E-2</v>
      </c>
      <c r="H138" s="801">
        <f t="shared" ref="H138:AE138" si="125">H111</f>
        <v>1.9484299967464511E-2</v>
      </c>
      <c r="I138" s="801">
        <f t="shared" si="125"/>
        <v>1.9967363699902076E-2</v>
      </c>
      <c r="J138" s="801">
        <f t="shared" si="125"/>
        <v>2.1871204620408449E-2</v>
      </c>
      <c r="K138" s="801">
        <f t="shared" si="125"/>
        <v>2.1509804309255066E-2</v>
      </c>
      <c r="L138" s="801">
        <f t="shared" si="125"/>
        <v>2.1227225169017195E-2</v>
      </c>
      <c r="M138" s="801">
        <f t="shared" si="125"/>
        <v>2.0040719824559929E-2</v>
      </c>
      <c r="N138" s="801">
        <f t="shared" si="125"/>
        <v>2.4218529605188374E-2</v>
      </c>
      <c r="O138" s="801">
        <f t="shared" si="125"/>
        <v>1.9639605972755023E-2</v>
      </c>
      <c r="P138" s="801">
        <f t="shared" si="125"/>
        <v>1.9781540176540772E-2</v>
      </c>
      <c r="Q138" s="801">
        <f t="shared" si="125"/>
        <v>1.9113431161771336E-2</v>
      </c>
      <c r="R138" s="801">
        <f t="shared" si="125"/>
        <v>1.9279767123368735E-2</v>
      </c>
      <c r="S138" s="801">
        <f t="shared" si="125"/>
        <v>1.8236057703673175E-2</v>
      </c>
      <c r="T138" s="801">
        <f t="shared" si="125"/>
        <v>1.8842567305728447E-2</v>
      </c>
      <c r="U138" s="801">
        <f t="shared" si="125"/>
        <v>1.8311235886229502E-2</v>
      </c>
      <c r="V138" s="801">
        <f t="shared" si="125"/>
        <v>1.9784843993054999E-2</v>
      </c>
      <c r="W138" s="801">
        <f t="shared" si="125"/>
        <v>1.8757898491528147E-2</v>
      </c>
      <c r="X138" s="801">
        <f t="shared" si="125"/>
        <v>1.9146856358802304E-2</v>
      </c>
      <c r="Y138" s="801">
        <f t="shared" si="125"/>
        <v>1.8482487959230708E-2</v>
      </c>
      <c r="Z138" s="801">
        <f t="shared" si="125"/>
        <v>2.1410944967900598E-2</v>
      </c>
      <c r="AA138" s="801">
        <f t="shared" si="125"/>
        <v>1.9463377650283054E-2</v>
      </c>
      <c r="AB138" s="801">
        <f t="shared" si="125"/>
        <v>2.1103151006054328E-2</v>
      </c>
      <c r="AC138" s="801">
        <f t="shared" si="125"/>
        <v>2.0922409495279924E-2</v>
      </c>
      <c r="AD138" s="801">
        <f t="shared" si="125"/>
        <v>1.9621041513429784E-2</v>
      </c>
      <c r="AE138" s="801">
        <f t="shared" si="125"/>
        <v>1.875291635953422E-2</v>
      </c>
      <c r="AF138" s="801"/>
      <c r="AG138" s="485" t="s">
        <v>1028</v>
      </c>
    </row>
    <row r="139" spans="2:37" s="41" customFormat="1" ht="9.9499999999999993" customHeight="1" thickBot="1">
      <c r="B139" s="127"/>
      <c r="C139" s="69" t="s">
        <v>774</v>
      </c>
      <c r="D139" s="389"/>
      <c r="E139" s="389"/>
      <c r="F139" s="171"/>
      <c r="G139" s="795">
        <f t="shared" ref="G139" si="126">G112</f>
        <v>1.9977827312188383E-2</v>
      </c>
      <c r="H139" s="795">
        <f t="shared" ref="H139:AE139" si="127">H112</f>
        <v>1.991145256404242E-2</v>
      </c>
      <c r="I139" s="795">
        <f t="shared" si="127"/>
        <v>1.9864168577020471E-2</v>
      </c>
      <c r="J139" s="795">
        <f t="shared" si="127"/>
        <v>1.9924830958387669E-2</v>
      </c>
      <c r="K139" s="795">
        <f t="shared" si="127"/>
        <v>1.9887996704386169E-2</v>
      </c>
      <c r="L139" s="795">
        <f t="shared" si="127"/>
        <v>1.9577048849084382E-2</v>
      </c>
      <c r="M139" s="795">
        <f t="shared" si="127"/>
        <v>1.9549578404705486E-2</v>
      </c>
      <c r="N139" s="795">
        <f t="shared" si="127"/>
        <v>1.9438941042726289E-2</v>
      </c>
      <c r="O139" s="795">
        <f t="shared" si="127"/>
        <v>1.966441669881263E-2</v>
      </c>
      <c r="P139" s="795">
        <f t="shared" si="127"/>
        <v>1.962925617160538E-2</v>
      </c>
      <c r="Q139" s="795">
        <f t="shared" si="127"/>
        <v>2.0081619110565118E-2</v>
      </c>
      <c r="R139" s="795">
        <f t="shared" si="127"/>
        <v>1.9258746866012359E-2</v>
      </c>
      <c r="S139" s="795">
        <f t="shared" si="127"/>
        <v>1.9288693911084502E-2</v>
      </c>
      <c r="T139" s="795">
        <f t="shared" si="127"/>
        <v>1.9108464480654026E-2</v>
      </c>
      <c r="U139" s="795">
        <f t="shared" si="127"/>
        <v>1.9259684858329677E-2</v>
      </c>
      <c r="V139" s="795">
        <f t="shared" si="127"/>
        <v>1.9111455500691241E-2</v>
      </c>
      <c r="W139" s="795">
        <f t="shared" si="127"/>
        <v>1.8672003619008365E-2</v>
      </c>
      <c r="X139" s="795">
        <f t="shared" si="127"/>
        <v>1.8379273349667449E-2</v>
      </c>
      <c r="Y139" s="795">
        <f t="shared" si="127"/>
        <v>1.818220381799341E-2</v>
      </c>
      <c r="Z139" s="795">
        <f t="shared" si="127"/>
        <v>1.8823852262681989E-2</v>
      </c>
      <c r="AA139" s="795">
        <f t="shared" si="127"/>
        <v>1.8648137366838496E-2</v>
      </c>
      <c r="AB139" s="795">
        <f t="shared" si="127"/>
        <v>1.8397956486059422E-2</v>
      </c>
      <c r="AC139" s="795">
        <f t="shared" si="127"/>
        <v>1.9927155521566542E-2</v>
      </c>
      <c r="AD139" s="795">
        <f t="shared" si="127"/>
        <v>2.0267171935093798E-2</v>
      </c>
      <c r="AE139" s="795">
        <f t="shared" si="127"/>
        <v>4.1198967487732607E-2</v>
      </c>
      <c r="AF139" s="795"/>
      <c r="AG139" s="485"/>
    </row>
    <row r="140" spans="2:37" s="41" customFormat="1" ht="9.9499999999999993" customHeight="1" thickBot="1">
      <c r="B140" s="66" t="s">
        <v>791</v>
      </c>
      <c r="C140" s="185"/>
      <c r="D140" s="185"/>
      <c r="E140" s="185"/>
      <c r="F140" s="176"/>
      <c r="G140" s="802">
        <f>G115</f>
        <v>1.2616435825052912E-2</v>
      </c>
      <c r="H140" s="802">
        <f t="shared" ref="H140:AE140" si="128">H115</f>
        <v>1.241809569733205E-2</v>
      </c>
      <c r="I140" s="802">
        <f t="shared" si="128"/>
        <v>1.2422321704213202E-2</v>
      </c>
      <c r="J140" s="802">
        <f t="shared" si="128"/>
        <v>1.1980860760025889E-2</v>
      </c>
      <c r="K140" s="802">
        <f t="shared" si="128"/>
        <v>1.1965767474950716E-2</v>
      </c>
      <c r="L140" s="802">
        <f t="shared" si="128"/>
        <v>1.1570899170852231E-2</v>
      </c>
      <c r="M140" s="802">
        <f t="shared" si="128"/>
        <v>1.1748652177026904E-2</v>
      </c>
      <c r="N140" s="802">
        <f t="shared" si="128"/>
        <v>1.1456909400262935E-2</v>
      </c>
      <c r="O140" s="802">
        <f t="shared" si="128"/>
        <v>1.1674244391593489E-2</v>
      </c>
      <c r="P140" s="802">
        <f t="shared" si="128"/>
        <v>1.0939291781897762E-2</v>
      </c>
      <c r="Q140" s="802">
        <f t="shared" si="128"/>
        <v>1.1512980869148537E-2</v>
      </c>
      <c r="R140" s="802">
        <f t="shared" si="128"/>
        <v>1.1608309644128366E-2</v>
      </c>
      <c r="S140" s="802">
        <f t="shared" si="128"/>
        <v>1.1481674178611304E-2</v>
      </c>
      <c r="T140" s="802">
        <f t="shared" si="128"/>
        <v>1.098250951497747E-2</v>
      </c>
      <c r="U140" s="802">
        <f t="shared" si="128"/>
        <v>1.1614463527492076E-2</v>
      </c>
      <c r="V140" s="802">
        <f t="shared" si="128"/>
        <v>1.1102513272889183E-2</v>
      </c>
      <c r="W140" s="802">
        <f t="shared" si="128"/>
        <v>1.0367256801447702E-2</v>
      </c>
      <c r="X140" s="802">
        <f t="shared" si="128"/>
        <v>1.0184897117479936E-2</v>
      </c>
      <c r="Y140" s="802">
        <f t="shared" si="128"/>
        <v>1.0599984861862935E-2</v>
      </c>
      <c r="Z140" s="802">
        <f t="shared" si="128"/>
        <v>1.1120400431254687E-2</v>
      </c>
      <c r="AA140" s="802">
        <f t="shared" si="128"/>
        <v>1.1248787047014626E-2</v>
      </c>
      <c r="AB140" s="802">
        <f t="shared" si="128"/>
        <v>1.0699167001832578E-2</v>
      </c>
      <c r="AC140" s="802">
        <f t="shared" si="128"/>
        <v>1.1796686976657263E-2</v>
      </c>
      <c r="AD140" s="802">
        <f t="shared" si="128"/>
        <v>1.1854098661911623E-2</v>
      </c>
      <c r="AE140" s="802">
        <f t="shared" si="128"/>
        <v>1.1597751050024006E-2</v>
      </c>
      <c r="AF140" s="802"/>
      <c r="AG140" s="485" t="s">
        <v>1034</v>
      </c>
    </row>
    <row r="141" spans="2:37" s="41" customFormat="1" ht="9.9499999999999993" customHeight="1">
      <c r="B141" s="140" t="s">
        <v>792</v>
      </c>
      <c r="C141" s="178"/>
      <c r="D141" s="178"/>
      <c r="E141" s="178"/>
      <c r="F141" s="167"/>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6"/>
      <c r="AD141" s="156"/>
      <c r="AE141" s="156"/>
      <c r="AF141" s="156"/>
      <c r="AG141" s="485"/>
    </row>
    <row r="142" spans="2:37" s="41" customFormat="1" ht="9.9499999999999993" customHeight="1">
      <c r="B142" s="52"/>
      <c r="C142" s="70" t="s">
        <v>793</v>
      </c>
      <c r="D142" s="181"/>
      <c r="E142" s="181"/>
      <c r="F142" s="173"/>
      <c r="G142" s="793">
        <f>G117</f>
        <v>2.0160362506914009E-3</v>
      </c>
      <c r="H142" s="793">
        <f t="shared" ref="H142:AE142" si="129">H117</f>
        <v>1.4579945609625449E-3</v>
      </c>
      <c r="I142" s="793">
        <f t="shared" si="129"/>
        <v>1.9604824361785758E-3</v>
      </c>
      <c r="J142" s="793">
        <f t="shared" si="129"/>
        <v>2.0480451418744623E-3</v>
      </c>
      <c r="K142" s="793">
        <f t="shared" si="129"/>
        <v>2.1649964557859296E-3</v>
      </c>
      <c r="L142" s="793">
        <f t="shared" si="129"/>
        <v>2.1802328468090572E-3</v>
      </c>
      <c r="M142" s="793">
        <f t="shared" si="129"/>
        <v>1.8468492975734355E-3</v>
      </c>
      <c r="N142" s="793">
        <f t="shared" si="129"/>
        <v>2.0190264442636291E-3</v>
      </c>
      <c r="O142" s="793">
        <f t="shared" si="129"/>
        <v>2.0961215174611376E-3</v>
      </c>
      <c r="P142" s="793">
        <f t="shared" si="129"/>
        <v>2.1739743478637664E-3</v>
      </c>
      <c r="Q142" s="793">
        <f t="shared" si="129"/>
        <v>2.9057840249137276E-3</v>
      </c>
      <c r="R142" s="793">
        <f t="shared" si="129"/>
        <v>3.3829520406406062E-3</v>
      </c>
      <c r="S142" s="793">
        <f t="shared" si="129"/>
        <v>3.305015547281279E-3</v>
      </c>
      <c r="T142" s="793">
        <f t="shared" si="129"/>
        <v>3.4338508392526561E-3</v>
      </c>
      <c r="U142" s="793">
        <f t="shared" si="129"/>
        <v>3.2770933456161668E-3</v>
      </c>
      <c r="V142" s="793">
        <f t="shared" si="129"/>
        <v>3.1426629943093268E-3</v>
      </c>
      <c r="W142" s="793">
        <f t="shared" si="129"/>
        <v>3.1561326268807173E-3</v>
      </c>
      <c r="X142" s="793">
        <f t="shared" si="129"/>
        <v>3.0232070139520418E-3</v>
      </c>
      <c r="Y142" s="793">
        <f t="shared" si="129"/>
        <v>3.5843924977120678E-3</v>
      </c>
      <c r="Z142" s="793">
        <f t="shared" si="129"/>
        <v>3.5797459199697866E-3</v>
      </c>
      <c r="AA142" s="793">
        <f t="shared" si="129"/>
        <v>3.0804000662889267E-3</v>
      </c>
      <c r="AB142" s="793">
        <f t="shared" si="129"/>
        <v>2.5305677633997003E-3</v>
      </c>
      <c r="AC142" s="793">
        <f t="shared" si="129"/>
        <v>4.3818488417332975E-3</v>
      </c>
      <c r="AD142" s="793">
        <f t="shared" si="129"/>
        <v>3.1954352381612797E-3</v>
      </c>
      <c r="AE142" s="793">
        <f t="shared" si="129"/>
        <v>3.1809318870654165E-3</v>
      </c>
      <c r="AF142" s="793"/>
      <c r="AG142" s="485" t="s">
        <v>1026</v>
      </c>
    </row>
    <row r="143" spans="2:37" s="41" customFormat="1" ht="9.9499999999999993" customHeight="1" thickBot="1">
      <c r="B143" s="52"/>
      <c r="C143" s="68" t="s">
        <v>794</v>
      </c>
      <c r="D143" s="180"/>
      <c r="E143" s="180"/>
      <c r="F143" s="169"/>
      <c r="G143" s="802">
        <f t="shared" ref="G143" si="130">G118</f>
        <v>1.1382478733713793E-2</v>
      </c>
      <c r="H143" s="802">
        <f t="shared" ref="H143:AE143" si="131">H118</f>
        <v>9.370217993079584E-3</v>
      </c>
      <c r="I143" s="802">
        <f t="shared" si="131"/>
        <v>1.0674989144155515E-2</v>
      </c>
      <c r="J143" s="802">
        <f t="shared" si="131"/>
        <v>1.2209772047832586E-2</v>
      </c>
      <c r="K143" s="802">
        <f t="shared" si="131"/>
        <v>1.2167996823956443E-2</v>
      </c>
      <c r="L143" s="802">
        <f t="shared" si="131"/>
        <v>1.2003522611356681E-2</v>
      </c>
      <c r="M143" s="802">
        <f t="shared" si="131"/>
        <v>1.1513095410695366E-2</v>
      </c>
      <c r="N143" s="802">
        <f t="shared" si="131"/>
        <v>1.127709627586207E-2</v>
      </c>
      <c r="O143" s="802">
        <f t="shared" si="131"/>
        <v>1.2632304015296369E-2</v>
      </c>
      <c r="P143" s="802">
        <f t="shared" si="131"/>
        <v>1.3898069300433129E-2</v>
      </c>
      <c r="Q143" s="802">
        <f t="shared" si="131"/>
        <v>1.4011000462259792E-2</v>
      </c>
      <c r="R143" s="802">
        <f t="shared" si="131"/>
        <v>1.3593546235819869E-2</v>
      </c>
      <c r="S143" s="802">
        <f t="shared" si="131"/>
        <v>1.3109538810108999E-2</v>
      </c>
      <c r="T143" s="802">
        <f t="shared" si="131"/>
        <v>1.27995485638194E-2</v>
      </c>
      <c r="U143" s="802">
        <f t="shared" si="131"/>
        <v>1.2029535722683983E-2</v>
      </c>
      <c r="V143" s="802">
        <f t="shared" si="131"/>
        <v>1.2652994398059132E-2</v>
      </c>
      <c r="W143" s="802">
        <f t="shared" si="131"/>
        <v>1.3157018045623064E-2</v>
      </c>
      <c r="X143" s="802">
        <f t="shared" si="131"/>
        <v>1.2044101355737325E-2</v>
      </c>
      <c r="Y143" s="802">
        <f t="shared" si="131"/>
        <v>1.1606627273010438E-2</v>
      </c>
      <c r="Z143" s="802">
        <f t="shared" si="131"/>
        <v>1.24432777297843E-2</v>
      </c>
      <c r="AA143" s="802">
        <f t="shared" si="131"/>
        <v>1.2076527711487588E-2</v>
      </c>
      <c r="AB143" s="802">
        <f t="shared" si="131"/>
        <v>1.0269645707090201E-2</v>
      </c>
      <c r="AC143" s="802">
        <f t="shared" si="131"/>
        <v>1.2264543925088696E-2</v>
      </c>
      <c r="AD143" s="802">
        <f t="shared" si="131"/>
        <v>1.290042076373768E-2</v>
      </c>
      <c r="AE143" s="802">
        <f t="shared" si="131"/>
        <v>1.275612606318303E-2</v>
      </c>
      <c r="AF143" s="802"/>
      <c r="AG143" s="485" t="s">
        <v>1026</v>
      </c>
    </row>
    <row r="144" spans="2:37" s="41" customFormat="1" ht="9.9499999999999993" customHeight="1">
      <c r="B144" s="140" t="s">
        <v>779</v>
      </c>
      <c r="C144" s="178"/>
      <c r="D144" s="178"/>
      <c r="E144" s="178"/>
      <c r="F144" s="167"/>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6"/>
      <c r="AD144" s="156"/>
      <c r="AE144" s="156"/>
      <c r="AF144" s="156"/>
      <c r="AG144" s="485"/>
    </row>
    <row r="145" spans="2:37" s="41" customFormat="1" ht="9.9499999999999993" customHeight="1">
      <c r="B145" s="52"/>
      <c r="C145" s="68" t="s">
        <v>781</v>
      </c>
      <c r="D145" s="180"/>
      <c r="E145" s="180"/>
      <c r="F145" s="169"/>
      <c r="G145" s="794">
        <f>G121</f>
        <v>3.1268263482711757E-2</v>
      </c>
      <c r="H145" s="794">
        <f t="shared" ref="H145:AE145" si="132">H121</f>
        <v>3.1543000909932908E-2</v>
      </c>
      <c r="I145" s="794">
        <f t="shared" si="132"/>
        <v>3.1181605746062952E-2</v>
      </c>
      <c r="J145" s="794">
        <f t="shared" si="132"/>
        <v>3.0940893881454084E-2</v>
      </c>
      <c r="K145" s="794">
        <f t="shared" si="132"/>
        <v>3.0569833269314263E-2</v>
      </c>
      <c r="L145" s="794">
        <f t="shared" si="132"/>
        <v>3.0416269348075686E-2</v>
      </c>
      <c r="M145" s="794">
        <f t="shared" si="132"/>
        <v>3.0438881934090393E-2</v>
      </c>
      <c r="N145" s="794">
        <f t="shared" si="132"/>
        <v>2.9644601921653753E-2</v>
      </c>
      <c r="O145" s="794">
        <f t="shared" si="132"/>
        <v>2.9411383306684122E-2</v>
      </c>
      <c r="P145" s="794">
        <f t="shared" si="132"/>
        <v>2.9468989945178641E-2</v>
      </c>
      <c r="Q145" s="794">
        <f t="shared" si="132"/>
        <v>2.9416447118574083E-2</v>
      </c>
      <c r="R145" s="794">
        <f t="shared" si="132"/>
        <v>2.9154980076364946E-2</v>
      </c>
      <c r="S145" s="794">
        <f t="shared" si="132"/>
        <v>2.9039279613573027E-2</v>
      </c>
      <c r="T145" s="794">
        <f t="shared" si="132"/>
        <v>2.8346386655591634E-2</v>
      </c>
      <c r="U145" s="794">
        <f t="shared" si="132"/>
        <v>2.8254094724331432E-2</v>
      </c>
      <c r="V145" s="794">
        <f t="shared" si="132"/>
        <v>2.7757613345810117E-2</v>
      </c>
      <c r="W145" s="794">
        <f t="shared" si="132"/>
        <v>2.741122990799532E-2</v>
      </c>
      <c r="X145" s="794">
        <f t="shared" si="132"/>
        <v>2.7522520584130218E-2</v>
      </c>
      <c r="Y145" s="794">
        <f t="shared" si="132"/>
        <v>2.7198074013885441E-2</v>
      </c>
      <c r="Z145" s="794">
        <f t="shared" si="132"/>
        <v>2.7303574098527666E-2</v>
      </c>
      <c r="AA145" s="794">
        <f t="shared" si="132"/>
        <v>2.7051485094203288E-2</v>
      </c>
      <c r="AB145" s="794">
        <f t="shared" si="132"/>
        <v>2.6329905656396788E-2</v>
      </c>
      <c r="AC145" s="794">
        <f t="shared" si="132"/>
        <v>2.6340405045583277E-2</v>
      </c>
      <c r="AD145" s="794">
        <f t="shared" si="132"/>
        <v>2.5873450817116086E-2</v>
      </c>
      <c r="AE145" s="794">
        <f t="shared" si="132"/>
        <v>2.5875801123546951E-2</v>
      </c>
      <c r="AF145" s="794"/>
      <c r="AG145" s="485" t="s">
        <v>1029</v>
      </c>
    </row>
    <row r="146" spans="2:37" s="41" customFormat="1" ht="9.9499999999999993" customHeight="1">
      <c r="B146" s="52"/>
      <c r="C146" s="68" t="s">
        <v>795</v>
      </c>
      <c r="D146" s="180"/>
      <c r="E146" s="180"/>
      <c r="F146" s="169"/>
      <c r="G146" s="794">
        <f>G123</f>
        <v>2.8571237856208357E-2</v>
      </c>
      <c r="H146" s="794">
        <f t="shared" ref="H146:AE146" si="133">H123</f>
        <v>2.8678291780756114E-2</v>
      </c>
      <c r="I146" s="794">
        <f t="shared" si="133"/>
        <v>2.871141056544594E-2</v>
      </c>
      <c r="J146" s="794">
        <f t="shared" si="133"/>
        <v>2.8804668136843542E-2</v>
      </c>
      <c r="K146" s="794">
        <f t="shared" si="133"/>
        <v>2.8889466082651531E-2</v>
      </c>
      <c r="L146" s="794">
        <f t="shared" si="133"/>
        <v>2.8914321100862797E-2</v>
      </c>
      <c r="M146" s="794">
        <f t="shared" si="133"/>
        <v>2.8986876934721063E-2</v>
      </c>
      <c r="N146" s="794">
        <f t="shared" si="133"/>
        <v>2.9091507863388776E-2</v>
      </c>
      <c r="O146" s="794">
        <f t="shared" si="133"/>
        <v>2.9207008589517282E-2</v>
      </c>
      <c r="P146" s="794">
        <f t="shared" si="133"/>
        <v>2.9289652069031408E-2</v>
      </c>
      <c r="Q146" s="794">
        <f t="shared" si="133"/>
        <v>2.9346565972739772E-2</v>
      </c>
      <c r="R146" s="794">
        <f t="shared" si="133"/>
        <v>2.9426455247235552E-2</v>
      </c>
      <c r="S146" s="794">
        <f t="shared" si="133"/>
        <v>2.9383222544626924E-2</v>
      </c>
      <c r="T146" s="794">
        <f t="shared" si="133"/>
        <v>2.9388427309101278E-2</v>
      </c>
      <c r="U146" s="794">
        <f t="shared" si="133"/>
        <v>2.9387516097618933E-2</v>
      </c>
      <c r="V146" s="794">
        <f t="shared" si="133"/>
        <v>2.9419111723056064E-2</v>
      </c>
      <c r="W146" s="794">
        <f t="shared" si="133"/>
        <v>2.9413124636092754E-2</v>
      </c>
      <c r="X146" s="794">
        <f t="shared" si="133"/>
        <v>2.9491516675233514E-2</v>
      </c>
      <c r="Y146" s="794">
        <f t="shared" si="133"/>
        <v>2.9559897921037904E-2</v>
      </c>
      <c r="Z146" s="794">
        <f t="shared" si="133"/>
        <v>2.9641058358125721E-2</v>
      </c>
      <c r="AA146" s="794">
        <f t="shared" si="133"/>
        <v>2.9699714739890682E-2</v>
      </c>
      <c r="AB146" s="794">
        <f t="shared" si="133"/>
        <v>2.7659014668157601E-2</v>
      </c>
      <c r="AC146" s="794">
        <f t="shared" si="133"/>
        <v>2.8117375535773162E-2</v>
      </c>
      <c r="AD146" s="794">
        <f t="shared" si="133"/>
        <v>2.8591897015385975E-2</v>
      </c>
      <c r="AE146" s="794">
        <f t="shared" si="133"/>
        <v>2.8591897015385975E-2</v>
      </c>
      <c r="AF146" s="794"/>
      <c r="AG146" s="485" t="s">
        <v>1023</v>
      </c>
    </row>
    <row r="147" spans="2:37" s="41" customFormat="1" ht="9.9499999999999993" customHeight="1" thickBot="1">
      <c r="B147" s="127"/>
      <c r="C147" s="69" t="s">
        <v>783</v>
      </c>
      <c r="D147" s="389"/>
      <c r="E147" s="389"/>
      <c r="F147" s="171"/>
      <c r="G147" s="795">
        <f>G123</f>
        <v>2.8571237856208357E-2</v>
      </c>
      <c r="H147" s="795">
        <f t="shared" ref="H147:AE147" si="134">H123</f>
        <v>2.8678291780756114E-2</v>
      </c>
      <c r="I147" s="795">
        <f t="shared" si="134"/>
        <v>2.871141056544594E-2</v>
      </c>
      <c r="J147" s="795">
        <f t="shared" si="134"/>
        <v>2.8804668136843542E-2</v>
      </c>
      <c r="K147" s="795">
        <f t="shared" si="134"/>
        <v>2.8889466082651531E-2</v>
      </c>
      <c r="L147" s="795">
        <f t="shared" si="134"/>
        <v>2.8914321100862797E-2</v>
      </c>
      <c r="M147" s="795">
        <f t="shared" si="134"/>
        <v>2.8986876934721063E-2</v>
      </c>
      <c r="N147" s="795">
        <f t="shared" si="134"/>
        <v>2.9091507863388776E-2</v>
      </c>
      <c r="O147" s="795">
        <f t="shared" si="134"/>
        <v>2.9207008589517282E-2</v>
      </c>
      <c r="P147" s="795">
        <f t="shared" si="134"/>
        <v>2.9289652069031408E-2</v>
      </c>
      <c r="Q147" s="795">
        <f t="shared" si="134"/>
        <v>2.9346565972739772E-2</v>
      </c>
      <c r="R147" s="795">
        <f t="shared" si="134"/>
        <v>2.9426455247235552E-2</v>
      </c>
      <c r="S147" s="795">
        <f t="shared" si="134"/>
        <v>2.9383222544626924E-2</v>
      </c>
      <c r="T147" s="795">
        <f t="shared" si="134"/>
        <v>2.9388427309101278E-2</v>
      </c>
      <c r="U147" s="795">
        <f t="shared" si="134"/>
        <v>2.9387516097618933E-2</v>
      </c>
      <c r="V147" s="795">
        <f t="shared" si="134"/>
        <v>2.9419111723056064E-2</v>
      </c>
      <c r="W147" s="795">
        <f t="shared" si="134"/>
        <v>2.9413124636092754E-2</v>
      </c>
      <c r="X147" s="795">
        <f t="shared" si="134"/>
        <v>2.9491516675233514E-2</v>
      </c>
      <c r="Y147" s="795">
        <f t="shared" si="134"/>
        <v>2.9559897921037904E-2</v>
      </c>
      <c r="Z147" s="795">
        <f t="shared" si="134"/>
        <v>2.9641058358125721E-2</v>
      </c>
      <c r="AA147" s="795">
        <f t="shared" si="134"/>
        <v>2.9699714739890682E-2</v>
      </c>
      <c r="AB147" s="795">
        <f t="shared" si="134"/>
        <v>2.7659014668157601E-2</v>
      </c>
      <c r="AC147" s="795">
        <f t="shared" si="134"/>
        <v>2.8117375535773162E-2</v>
      </c>
      <c r="AD147" s="795">
        <f t="shared" si="134"/>
        <v>2.8591897015385975E-2</v>
      </c>
      <c r="AE147" s="795">
        <f t="shared" si="134"/>
        <v>2.8591897015385975E-2</v>
      </c>
      <c r="AF147" s="795"/>
      <c r="AG147" s="485" t="s">
        <v>1023</v>
      </c>
    </row>
    <row r="148" spans="2:37" s="41" customFormat="1" ht="9.9499999999999993" customHeight="1">
      <c r="B148" s="139" t="s">
        <v>784</v>
      </c>
      <c r="C148" s="179"/>
      <c r="D148" s="179"/>
      <c r="E148" s="179"/>
      <c r="F148" s="172"/>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485"/>
    </row>
    <row r="149" spans="2:37" s="41" customFormat="1" ht="9.9499999999999993" customHeight="1">
      <c r="B149" s="52"/>
      <c r="C149" s="68" t="s">
        <v>786</v>
      </c>
      <c r="D149" s="73"/>
      <c r="E149" s="73"/>
      <c r="F149" s="177"/>
      <c r="G149" s="803">
        <f>G126</f>
        <v>0</v>
      </c>
      <c r="H149" s="803">
        <f t="shared" ref="H149:AE149" si="135">H126</f>
        <v>0</v>
      </c>
      <c r="I149" s="803">
        <f t="shared" si="135"/>
        <v>0</v>
      </c>
      <c r="J149" s="803">
        <f t="shared" si="135"/>
        <v>0</v>
      </c>
      <c r="K149" s="803">
        <f t="shared" si="135"/>
        <v>0</v>
      </c>
      <c r="L149" s="803">
        <f t="shared" si="135"/>
        <v>0</v>
      </c>
      <c r="M149" s="803">
        <f t="shared" si="135"/>
        <v>0</v>
      </c>
      <c r="N149" s="803">
        <f t="shared" si="135"/>
        <v>0</v>
      </c>
      <c r="O149" s="803">
        <f t="shared" si="135"/>
        <v>0</v>
      </c>
      <c r="P149" s="803">
        <f t="shared" si="135"/>
        <v>0</v>
      </c>
      <c r="Q149" s="803">
        <f t="shared" si="135"/>
        <v>0</v>
      </c>
      <c r="R149" s="803">
        <f t="shared" si="135"/>
        <v>0</v>
      </c>
      <c r="S149" s="803">
        <f t="shared" si="135"/>
        <v>0</v>
      </c>
      <c r="T149" s="803">
        <f t="shared" si="135"/>
        <v>0</v>
      </c>
      <c r="U149" s="803">
        <f t="shared" si="135"/>
        <v>0</v>
      </c>
      <c r="V149" s="803">
        <f t="shared" si="135"/>
        <v>0</v>
      </c>
      <c r="W149" s="803">
        <f t="shared" si="135"/>
        <v>0</v>
      </c>
      <c r="X149" s="803">
        <f t="shared" si="135"/>
        <v>0</v>
      </c>
      <c r="Y149" s="803">
        <f t="shared" si="135"/>
        <v>0</v>
      </c>
      <c r="Z149" s="803">
        <f t="shared" si="135"/>
        <v>0</v>
      </c>
      <c r="AA149" s="803">
        <f t="shared" si="135"/>
        <v>0</v>
      </c>
      <c r="AB149" s="803">
        <f t="shared" si="135"/>
        <v>0</v>
      </c>
      <c r="AC149" s="803">
        <f t="shared" si="135"/>
        <v>0</v>
      </c>
      <c r="AD149" s="803">
        <f t="shared" si="135"/>
        <v>0</v>
      </c>
      <c r="AE149" s="803">
        <f t="shared" si="135"/>
        <v>0</v>
      </c>
      <c r="AF149" s="803"/>
      <c r="AG149" s="485" t="s">
        <v>1025</v>
      </c>
    </row>
    <row r="150" spans="2:37" s="41" customFormat="1" ht="9.9499999999999993" customHeight="1">
      <c r="B150" s="52"/>
      <c r="C150" s="180" t="s">
        <v>787</v>
      </c>
      <c r="D150" s="180"/>
      <c r="E150" s="180"/>
      <c r="F150" s="169"/>
      <c r="G150" s="794">
        <f>G127</f>
        <v>2.3346487338905122E-2</v>
      </c>
      <c r="H150" s="794">
        <f t="shared" ref="H150:AE150" si="136">H127</f>
        <v>2.2836440821392304E-2</v>
      </c>
      <c r="I150" s="794">
        <f t="shared" si="136"/>
        <v>2.264954609554028E-2</v>
      </c>
      <c r="J150" s="794">
        <f t="shared" si="136"/>
        <v>2.2125849206349885E-2</v>
      </c>
      <c r="K150" s="794">
        <f t="shared" si="136"/>
        <v>2.1245906641803824E-2</v>
      </c>
      <c r="L150" s="794">
        <f t="shared" si="136"/>
        <v>2.1596398612737221E-2</v>
      </c>
      <c r="M150" s="794">
        <f t="shared" si="136"/>
        <v>2.0857314894772543E-2</v>
      </c>
      <c r="N150" s="794">
        <f t="shared" si="136"/>
        <v>2.0968729754428702E-2</v>
      </c>
      <c r="O150" s="794">
        <f t="shared" si="136"/>
        <v>2.0870459798845976E-2</v>
      </c>
      <c r="P150" s="794">
        <f t="shared" si="136"/>
        <v>2.1324137538682592E-2</v>
      </c>
      <c r="Q150" s="794">
        <f t="shared" si="136"/>
        <v>2.1566758853007836E-2</v>
      </c>
      <c r="R150" s="794">
        <f t="shared" si="136"/>
        <v>2.1605034704237025E-2</v>
      </c>
      <c r="S150" s="794">
        <f t="shared" si="136"/>
        <v>2.0514037785126057E-2</v>
      </c>
      <c r="T150" s="794">
        <f t="shared" si="136"/>
        <v>2.3429279933596184E-2</v>
      </c>
      <c r="U150" s="794">
        <f t="shared" si="136"/>
        <v>2.3077502713978584E-2</v>
      </c>
      <c r="V150" s="794">
        <f t="shared" si="136"/>
        <v>2.3177272856769168E-2</v>
      </c>
      <c r="W150" s="794">
        <f t="shared" si="136"/>
        <v>2.3406291864709296E-2</v>
      </c>
      <c r="X150" s="794">
        <f t="shared" si="136"/>
        <v>2.4734350117752605E-2</v>
      </c>
      <c r="Y150" s="794">
        <f t="shared" si="136"/>
        <v>2.4070663226111167E-2</v>
      </c>
      <c r="Z150" s="794">
        <f t="shared" si="136"/>
        <v>2.2577782739251519E-2</v>
      </c>
      <c r="AA150" s="794">
        <f t="shared" si="136"/>
        <v>2.4085126933780593E-2</v>
      </c>
      <c r="AB150" s="794">
        <f t="shared" si="136"/>
        <v>2.5042863368377584E-2</v>
      </c>
      <c r="AC150" s="794">
        <f t="shared" si="136"/>
        <v>2.5490193527868778E-2</v>
      </c>
      <c r="AD150" s="794">
        <f t="shared" si="136"/>
        <v>2.8071607422834807E-2</v>
      </c>
      <c r="AE150" s="794">
        <f t="shared" si="136"/>
        <v>1.9625503235618645E-2</v>
      </c>
      <c r="AF150" s="794"/>
      <c r="AG150" s="485" t="s">
        <v>1017</v>
      </c>
    </row>
    <row r="151" spans="2:37" s="41" customFormat="1" ht="9.9499999999999993" customHeight="1">
      <c r="B151" s="52"/>
      <c r="C151" s="181" t="s">
        <v>788</v>
      </c>
      <c r="D151" s="181"/>
      <c r="E151" s="181"/>
      <c r="F151" s="173"/>
      <c r="G151" s="794">
        <f>G128</f>
        <v>2.0111265485210784E-2</v>
      </c>
      <c r="H151" s="794">
        <f t="shared" ref="H151:AE151" si="137">H128</f>
        <v>2.0596567477388191E-2</v>
      </c>
      <c r="I151" s="794">
        <f t="shared" si="137"/>
        <v>2.0525755275556782E-2</v>
      </c>
      <c r="J151" s="794">
        <f t="shared" si="137"/>
        <v>2.0476113190076445E-2</v>
      </c>
      <c r="K151" s="794">
        <f t="shared" si="137"/>
        <v>2.0511702500880524E-2</v>
      </c>
      <c r="L151" s="794">
        <f t="shared" si="137"/>
        <v>2.0666699372068883E-2</v>
      </c>
      <c r="M151" s="794">
        <f t="shared" si="137"/>
        <v>2.030985752081951E-2</v>
      </c>
      <c r="N151" s="794">
        <f t="shared" si="137"/>
        <v>2.0027391016047481E-2</v>
      </c>
      <c r="O151" s="794">
        <f t="shared" si="137"/>
        <v>2.0254151624468524E-2</v>
      </c>
      <c r="P151" s="794">
        <f t="shared" si="137"/>
        <v>2.0002077733715103E-2</v>
      </c>
      <c r="Q151" s="794">
        <f t="shared" si="137"/>
        <v>1.9724947454711823E-2</v>
      </c>
      <c r="R151" s="794">
        <f t="shared" si="137"/>
        <v>1.9980440412193257E-2</v>
      </c>
      <c r="S151" s="794">
        <f t="shared" si="137"/>
        <v>1.9450882721662465E-2</v>
      </c>
      <c r="T151" s="794">
        <f t="shared" si="137"/>
        <v>2.1699752350907098E-2</v>
      </c>
      <c r="U151" s="794">
        <f t="shared" si="137"/>
        <v>2.1651415555199206E-2</v>
      </c>
      <c r="V151" s="794">
        <f t="shared" si="137"/>
        <v>2.1529058319525896E-2</v>
      </c>
      <c r="W151" s="794">
        <f t="shared" si="137"/>
        <v>2.1340113986647015E-2</v>
      </c>
      <c r="X151" s="794">
        <f t="shared" si="137"/>
        <v>2.1224885479394221E-2</v>
      </c>
      <c r="Y151" s="794">
        <f t="shared" si="137"/>
        <v>2.1095216117539943E-2</v>
      </c>
      <c r="Z151" s="794">
        <f t="shared" si="137"/>
        <v>2.0940874003387389E-2</v>
      </c>
      <c r="AA151" s="794">
        <f t="shared" si="137"/>
        <v>2.0492048014281401E-2</v>
      </c>
      <c r="AB151" s="794">
        <f t="shared" si="137"/>
        <v>2.062687044184584E-2</v>
      </c>
      <c r="AC151" s="794">
        <f t="shared" si="137"/>
        <v>2.0404239749583865E-2</v>
      </c>
      <c r="AD151" s="794">
        <f t="shared" si="137"/>
        <v>2.0309560837648285E-2</v>
      </c>
      <c r="AE151" s="794">
        <f t="shared" si="137"/>
        <v>2.0198153288932666E-2</v>
      </c>
      <c r="AF151" s="794"/>
      <c r="AG151" s="485" t="s">
        <v>1030</v>
      </c>
    </row>
    <row r="152" spans="2:37" s="41" customFormat="1" ht="9.9499999999999993" customHeight="1" thickBot="1">
      <c r="B152" s="128"/>
      <c r="C152" s="182" t="s">
        <v>789</v>
      </c>
      <c r="D152" s="182"/>
      <c r="E152" s="182"/>
      <c r="F152" s="174"/>
      <c r="G152" s="804">
        <f>G129</f>
        <v>3.8097686552654747E-2</v>
      </c>
      <c r="H152" s="804">
        <f t="shared" ref="H152:AE152" si="138">H129</f>
        <v>3.5601344209892707E-2</v>
      </c>
      <c r="I152" s="804">
        <f t="shared" si="138"/>
        <v>3.5397211239481856E-2</v>
      </c>
      <c r="J152" s="804">
        <f t="shared" si="138"/>
        <v>3.3531785456918164E-2</v>
      </c>
      <c r="K152" s="804">
        <f t="shared" si="138"/>
        <v>3.2756147982017404E-2</v>
      </c>
      <c r="L152" s="804">
        <f t="shared" si="138"/>
        <v>3.2439735518167576E-2</v>
      </c>
      <c r="M152" s="804">
        <f t="shared" si="138"/>
        <v>3.1753742145258258E-2</v>
      </c>
      <c r="N152" s="804">
        <f t="shared" si="138"/>
        <v>3.1736382891888952E-2</v>
      </c>
      <c r="O152" s="804">
        <f t="shared" si="138"/>
        <v>3.0587193448923397E-2</v>
      </c>
      <c r="P152" s="804">
        <f t="shared" si="138"/>
        <v>2.916865748036717E-2</v>
      </c>
      <c r="Q152" s="804">
        <f t="shared" si="138"/>
        <v>2.8590374302277032E-2</v>
      </c>
      <c r="R152" s="804">
        <f t="shared" si="138"/>
        <v>2.8708704900984192E-2</v>
      </c>
      <c r="S152" s="804">
        <f t="shared" si="138"/>
        <v>2.7206296202126997E-2</v>
      </c>
      <c r="T152" s="804">
        <f t="shared" si="138"/>
        <v>2.662304826913351E-2</v>
      </c>
      <c r="U152" s="804">
        <f t="shared" si="138"/>
        <v>2.6412646498603011E-2</v>
      </c>
      <c r="V152" s="804">
        <f t="shared" si="138"/>
        <v>2.6421132868507766E-2</v>
      </c>
      <c r="W152" s="804">
        <f t="shared" si="138"/>
        <v>2.6169626935293431E-2</v>
      </c>
      <c r="X152" s="804">
        <f t="shared" si="138"/>
        <v>2.6281562943995633E-2</v>
      </c>
      <c r="Y152" s="804">
        <f t="shared" si="138"/>
        <v>2.529092281705661E-2</v>
      </c>
      <c r="Z152" s="804">
        <f t="shared" si="138"/>
        <v>2.374028824391174E-2</v>
      </c>
      <c r="AA152" s="804">
        <f t="shared" si="138"/>
        <v>2.421322613824721E-2</v>
      </c>
      <c r="AB152" s="804">
        <f t="shared" si="138"/>
        <v>2.3901386262254888E-2</v>
      </c>
      <c r="AC152" s="804">
        <f t="shared" si="138"/>
        <v>2.3434520857673783E-2</v>
      </c>
      <c r="AD152" s="804">
        <f t="shared" si="138"/>
        <v>2.277974510222151E-2</v>
      </c>
      <c r="AE152" s="804">
        <f t="shared" si="138"/>
        <v>2.2938499262681596E-2</v>
      </c>
      <c r="AF152" s="804"/>
      <c r="AG152" s="485" t="s">
        <v>1018</v>
      </c>
    </row>
    <row r="153" spans="2:37" s="41" customFormat="1" ht="9.9499999999999993" customHeight="1" thickTop="1" thickBot="1">
      <c r="B153" s="141" t="s">
        <v>710</v>
      </c>
      <c r="C153" s="183"/>
      <c r="D153" s="183"/>
      <c r="E153" s="183"/>
      <c r="F153" s="175"/>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4"/>
      <c r="AF153" s="164"/>
      <c r="AG153" s="485"/>
    </row>
    <row r="154" spans="2:37" s="36" customFormat="1" ht="9.9499999999999993" customHeight="1">
      <c r="G154" s="80"/>
      <c r="H154" s="80"/>
      <c r="I154" s="80"/>
      <c r="J154" s="80"/>
      <c r="K154" s="80"/>
      <c r="L154" s="80"/>
      <c r="M154" s="80"/>
      <c r="N154" s="80"/>
      <c r="O154" s="80"/>
      <c r="P154" s="80"/>
      <c r="Q154" s="80"/>
      <c r="R154" s="80"/>
      <c r="S154" s="80"/>
      <c r="T154" s="80"/>
      <c r="U154" s="80"/>
      <c r="V154" s="80"/>
      <c r="W154" s="80"/>
      <c r="X154" s="80"/>
      <c r="Y154" s="80"/>
      <c r="Z154" s="80"/>
      <c r="AA154" s="80"/>
      <c r="AB154" s="80"/>
      <c r="AC154" s="80"/>
      <c r="AD154" s="80"/>
      <c r="AE154" s="80"/>
      <c r="AF154" s="80"/>
    </row>
    <row r="155" spans="2:37" s="36" customFormat="1" ht="9.9499999999999993" customHeight="1" thickBot="1">
      <c r="B155" s="36" t="s">
        <v>1014</v>
      </c>
      <c r="G155" s="80"/>
      <c r="H155" s="80"/>
      <c r="I155" s="85" t="s">
        <v>725</v>
      </c>
      <c r="J155" s="80"/>
      <c r="K155" s="80"/>
      <c r="L155" s="80"/>
      <c r="M155" s="80"/>
      <c r="N155" s="80"/>
      <c r="O155" s="80"/>
      <c r="P155" s="80"/>
      <c r="Q155" s="80"/>
      <c r="R155" s="80"/>
      <c r="S155" s="80"/>
      <c r="T155" s="80"/>
      <c r="U155" s="80"/>
      <c r="V155" s="80"/>
      <c r="W155" s="80"/>
      <c r="X155" s="80"/>
      <c r="Y155" s="80"/>
      <c r="Z155" s="80"/>
      <c r="AA155" s="80"/>
      <c r="AB155" s="80"/>
      <c r="AC155" s="80"/>
      <c r="AD155" s="80"/>
      <c r="AE155" s="80"/>
      <c r="AF155" s="80"/>
    </row>
    <row r="156" spans="2:37" s="41" customFormat="1" ht="9.9499999999999993" customHeight="1" thickBot="1">
      <c r="B156" s="129"/>
      <c r="C156" s="136"/>
      <c r="D156" s="779"/>
      <c r="E156" s="779"/>
      <c r="F156" s="135"/>
      <c r="G156" s="132">
        <v>1990</v>
      </c>
      <c r="H156" s="132">
        <v>1991</v>
      </c>
      <c r="I156" s="132">
        <v>1992</v>
      </c>
      <c r="J156" s="132">
        <v>1993</v>
      </c>
      <c r="K156" s="132">
        <v>1994</v>
      </c>
      <c r="L156" s="132">
        <v>1995</v>
      </c>
      <c r="M156" s="132">
        <v>1996</v>
      </c>
      <c r="N156" s="132">
        <v>1997</v>
      </c>
      <c r="O156" s="132">
        <v>1998</v>
      </c>
      <c r="P156" s="133">
        <v>1999</v>
      </c>
      <c r="Q156" s="133">
        <v>2000</v>
      </c>
      <c r="R156" s="133">
        <v>2001</v>
      </c>
      <c r="S156" s="133">
        <v>2002</v>
      </c>
      <c r="T156" s="132">
        <v>2003</v>
      </c>
      <c r="U156" s="132">
        <v>2004</v>
      </c>
      <c r="V156" s="134">
        <v>2005</v>
      </c>
      <c r="W156" s="132">
        <v>2006</v>
      </c>
      <c r="X156" s="132">
        <v>2007</v>
      </c>
      <c r="Y156" s="132">
        <v>2008</v>
      </c>
      <c r="Z156" s="132">
        <v>2009</v>
      </c>
      <c r="AA156" s="133">
        <v>2010</v>
      </c>
      <c r="AB156" s="133">
        <v>2011</v>
      </c>
      <c r="AC156" s="132">
        <v>2012</v>
      </c>
      <c r="AD156" s="132">
        <v>2013</v>
      </c>
      <c r="AE156" s="135">
        <v>2014</v>
      </c>
      <c r="AF156" s="135">
        <v>2015</v>
      </c>
      <c r="AG156" s="36"/>
      <c r="AH156" s="36"/>
      <c r="AI156" s="36"/>
      <c r="AJ156" s="36"/>
      <c r="AK156" s="36"/>
    </row>
    <row r="157" spans="2:37" s="36" customFormat="1" ht="9.9499999999999993" customHeight="1">
      <c r="B157" s="142" t="s">
        <v>713</v>
      </c>
      <c r="C157" s="103"/>
      <c r="D157" s="102"/>
      <c r="E157" s="102"/>
      <c r="F157" s="143"/>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row>
    <row r="158" spans="2:37" s="36" customFormat="1" ht="9.9499999999999993" customHeight="1">
      <c r="B158" s="112"/>
      <c r="C158" s="65" t="s">
        <v>714</v>
      </c>
      <c r="D158" s="110"/>
      <c r="E158" s="110"/>
      <c r="F158" s="111"/>
      <c r="G158" s="806">
        <v>0</v>
      </c>
      <c r="H158" s="806">
        <v>0</v>
      </c>
      <c r="I158" s="806">
        <v>0</v>
      </c>
      <c r="J158" s="806">
        <v>0</v>
      </c>
      <c r="K158" s="806">
        <v>0</v>
      </c>
      <c r="L158" s="806">
        <v>0</v>
      </c>
      <c r="M158" s="806">
        <v>0</v>
      </c>
      <c r="N158" s="806">
        <v>0</v>
      </c>
      <c r="O158" s="806">
        <v>0</v>
      </c>
      <c r="P158" s="806">
        <v>0</v>
      </c>
      <c r="Q158" s="806">
        <v>0</v>
      </c>
      <c r="R158" s="806">
        <v>0</v>
      </c>
      <c r="S158" s="806">
        <v>0</v>
      </c>
      <c r="T158" s="806">
        <v>0</v>
      </c>
      <c r="U158" s="806">
        <v>0</v>
      </c>
      <c r="V158" s="806">
        <v>0</v>
      </c>
      <c r="W158" s="806">
        <v>0</v>
      </c>
      <c r="X158" s="806">
        <v>0</v>
      </c>
      <c r="Y158" s="806">
        <v>0</v>
      </c>
      <c r="Z158" s="806">
        <v>0</v>
      </c>
      <c r="AA158" s="806">
        <v>0</v>
      </c>
      <c r="AB158" s="806">
        <v>0</v>
      </c>
      <c r="AC158" s="806">
        <v>0</v>
      </c>
      <c r="AD158" s="806">
        <v>0</v>
      </c>
      <c r="AE158" s="806">
        <v>0</v>
      </c>
      <c r="AF158" s="806">
        <v>0</v>
      </c>
      <c r="AG158" s="792" t="s">
        <v>1032</v>
      </c>
    </row>
    <row r="159" spans="2:37" s="36" customFormat="1" ht="9.9499999999999993" customHeight="1">
      <c r="B159" s="112"/>
      <c r="C159" s="65" t="s">
        <v>715</v>
      </c>
      <c r="D159" s="110"/>
      <c r="E159" s="110"/>
      <c r="F159" s="111"/>
      <c r="G159" s="806">
        <v>0</v>
      </c>
      <c r="H159" s="806">
        <v>0</v>
      </c>
      <c r="I159" s="806">
        <v>0</v>
      </c>
      <c r="J159" s="806">
        <v>0</v>
      </c>
      <c r="K159" s="806">
        <v>0</v>
      </c>
      <c r="L159" s="806">
        <v>0</v>
      </c>
      <c r="M159" s="806">
        <v>0</v>
      </c>
      <c r="N159" s="806">
        <v>0</v>
      </c>
      <c r="O159" s="806">
        <v>0</v>
      </c>
      <c r="P159" s="806">
        <v>0</v>
      </c>
      <c r="Q159" s="806">
        <v>0</v>
      </c>
      <c r="R159" s="806">
        <v>0</v>
      </c>
      <c r="S159" s="806">
        <v>0</v>
      </c>
      <c r="T159" s="806">
        <v>0</v>
      </c>
      <c r="U159" s="806">
        <v>0</v>
      </c>
      <c r="V159" s="806">
        <v>0</v>
      </c>
      <c r="W159" s="806">
        <v>0</v>
      </c>
      <c r="X159" s="806">
        <v>0</v>
      </c>
      <c r="Y159" s="806">
        <v>0</v>
      </c>
      <c r="Z159" s="806">
        <v>0</v>
      </c>
      <c r="AA159" s="806">
        <v>0</v>
      </c>
      <c r="AB159" s="806">
        <v>0</v>
      </c>
      <c r="AC159" s="806">
        <v>0</v>
      </c>
      <c r="AD159" s="806">
        <v>0</v>
      </c>
      <c r="AE159" s="806">
        <v>0</v>
      </c>
      <c r="AF159" s="806">
        <v>0</v>
      </c>
      <c r="AG159" s="792" t="s">
        <v>1032</v>
      </c>
    </row>
    <row r="160" spans="2:37" s="36" customFormat="1" ht="9.9499999999999993" customHeight="1">
      <c r="B160" s="112"/>
      <c r="C160" s="65" t="s">
        <v>733</v>
      </c>
      <c r="D160" s="110"/>
      <c r="E160" s="110"/>
      <c r="F160" s="111"/>
      <c r="G160" s="806">
        <v>0</v>
      </c>
      <c r="H160" s="806">
        <v>0</v>
      </c>
      <c r="I160" s="806">
        <v>0</v>
      </c>
      <c r="J160" s="806">
        <v>0</v>
      </c>
      <c r="K160" s="806">
        <v>0</v>
      </c>
      <c r="L160" s="806">
        <v>0</v>
      </c>
      <c r="M160" s="806">
        <v>0</v>
      </c>
      <c r="N160" s="806">
        <v>0</v>
      </c>
      <c r="O160" s="806">
        <v>0</v>
      </c>
      <c r="P160" s="806">
        <v>0</v>
      </c>
      <c r="Q160" s="806">
        <v>0</v>
      </c>
      <c r="R160" s="806">
        <v>0</v>
      </c>
      <c r="S160" s="806">
        <v>0</v>
      </c>
      <c r="T160" s="806">
        <v>0</v>
      </c>
      <c r="U160" s="806">
        <v>0</v>
      </c>
      <c r="V160" s="806">
        <v>0</v>
      </c>
      <c r="W160" s="806">
        <v>0</v>
      </c>
      <c r="X160" s="806">
        <v>0</v>
      </c>
      <c r="Y160" s="806">
        <v>0</v>
      </c>
      <c r="Z160" s="806">
        <v>0</v>
      </c>
      <c r="AA160" s="806">
        <v>0</v>
      </c>
      <c r="AB160" s="806">
        <v>0</v>
      </c>
      <c r="AC160" s="806">
        <v>0</v>
      </c>
      <c r="AD160" s="806">
        <v>0</v>
      </c>
      <c r="AE160" s="806">
        <v>0</v>
      </c>
      <c r="AF160" s="806">
        <v>0</v>
      </c>
      <c r="AG160" s="792" t="s">
        <v>1032</v>
      </c>
    </row>
    <row r="161" spans="2:33" s="36" customFormat="1" ht="9.9499999999999993" customHeight="1">
      <c r="B161" s="112"/>
      <c r="C161" s="65" t="s">
        <v>720</v>
      </c>
      <c r="D161" s="110"/>
      <c r="E161" s="110"/>
      <c r="F161" s="111"/>
      <c r="G161" s="806">
        <f>G263</f>
        <v>2.3608696687949671E-2</v>
      </c>
      <c r="H161" s="806">
        <v>2.1870163391360029E-2</v>
      </c>
      <c r="I161" s="806">
        <v>2.340097673624069E-2</v>
      </c>
      <c r="J161" s="806">
        <v>2.4406121193997588E-2</v>
      </c>
      <c r="K161" s="806">
        <v>2.4341950399399119E-2</v>
      </c>
      <c r="L161" s="806">
        <v>2.3000634795765567E-2</v>
      </c>
      <c r="M161" s="806">
        <v>2.1748037047941142E-2</v>
      </c>
      <c r="N161" s="806">
        <v>2.0712864649515373E-2</v>
      </c>
      <c r="O161" s="806">
        <v>2.2124303939463345E-2</v>
      </c>
      <c r="P161" s="806">
        <v>2.258772706161831E-2</v>
      </c>
      <c r="Q161" s="806">
        <v>2.0070022000273361E-2</v>
      </c>
      <c r="R161" s="806">
        <v>2.4464554699359181E-2</v>
      </c>
      <c r="S161" s="806">
        <v>2.4861885947667858E-2</v>
      </c>
      <c r="T161" s="806">
        <v>2.3578229320252653E-2</v>
      </c>
      <c r="U161" s="806">
        <v>2.1554799750493556E-2</v>
      </c>
      <c r="V161" s="806">
        <v>2.3903942400369662E-2</v>
      </c>
      <c r="W161" s="806">
        <v>2.2906696633508236E-2</v>
      </c>
      <c r="X161" s="806">
        <v>2.2633324549388149E-2</v>
      </c>
      <c r="Y161" s="806">
        <v>2.3046820328497152E-2</v>
      </c>
      <c r="Z161" s="806">
        <v>2.2465844814888569E-2</v>
      </c>
      <c r="AA161" s="806">
        <v>2.5927739556269785E-2</v>
      </c>
      <c r="AB161" s="806">
        <v>2.6457673132265887E-2</v>
      </c>
      <c r="AC161" s="806">
        <v>1.9267188738378013E-2</v>
      </c>
      <c r="AD161" s="806">
        <v>3.118254885924153E-2</v>
      </c>
      <c r="AE161" s="806">
        <v>3.4638472001147516E-2</v>
      </c>
      <c r="AF161" s="84"/>
      <c r="AG161" s="792" t="s">
        <v>1033</v>
      </c>
    </row>
    <row r="162" spans="2:33" s="36" customFormat="1" ht="9.9499999999999993" customHeight="1">
      <c r="B162" s="113"/>
      <c r="C162" s="65" t="s">
        <v>734</v>
      </c>
      <c r="D162" s="110"/>
      <c r="E162" s="110"/>
      <c r="F162" s="111"/>
      <c r="G162" s="806">
        <f>G263</f>
        <v>2.3608696687949671E-2</v>
      </c>
      <c r="H162" s="806">
        <v>2.1870163391360029E-2</v>
      </c>
      <c r="I162" s="806">
        <v>2.340097673624069E-2</v>
      </c>
      <c r="J162" s="806">
        <v>2.4406121193997588E-2</v>
      </c>
      <c r="K162" s="806">
        <v>2.4341950399399119E-2</v>
      </c>
      <c r="L162" s="806">
        <v>2.3000634795765567E-2</v>
      </c>
      <c r="M162" s="806">
        <v>2.1748037047941142E-2</v>
      </c>
      <c r="N162" s="806">
        <v>2.0712864649515373E-2</v>
      </c>
      <c r="O162" s="806">
        <v>2.2124303939463345E-2</v>
      </c>
      <c r="P162" s="806">
        <v>2.258772706161831E-2</v>
      </c>
      <c r="Q162" s="806">
        <v>2.0070022000273361E-2</v>
      </c>
      <c r="R162" s="806">
        <v>2.4464554699359181E-2</v>
      </c>
      <c r="S162" s="806">
        <v>2.4861885947667858E-2</v>
      </c>
      <c r="T162" s="806">
        <v>2.3578229320252653E-2</v>
      </c>
      <c r="U162" s="806">
        <v>2.1554799750493556E-2</v>
      </c>
      <c r="V162" s="806">
        <v>2.3903942400369662E-2</v>
      </c>
      <c r="W162" s="806">
        <v>2.2906696633508236E-2</v>
      </c>
      <c r="X162" s="806">
        <v>2.2633324549388149E-2</v>
      </c>
      <c r="Y162" s="806">
        <v>2.3046820328497152E-2</v>
      </c>
      <c r="Z162" s="806">
        <v>2.2465844814888569E-2</v>
      </c>
      <c r="AA162" s="806">
        <v>2.5927739556269785E-2</v>
      </c>
      <c r="AB162" s="806">
        <v>2.6457673132265887E-2</v>
      </c>
      <c r="AC162" s="806">
        <v>1.9267188738378013E-2</v>
      </c>
      <c r="AD162" s="806">
        <v>3.118254885924153E-2</v>
      </c>
      <c r="AE162" s="806">
        <v>3.4638472001147516E-2</v>
      </c>
      <c r="AF162" s="84"/>
      <c r="AG162" s="792" t="s">
        <v>1031</v>
      </c>
    </row>
    <row r="163" spans="2:33" s="36" customFormat="1" ht="9.9499999999999993" customHeight="1">
      <c r="B163" s="113"/>
      <c r="C163" s="65" t="s">
        <v>717</v>
      </c>
      <c r="D163" s="110"/>
      <c r="E163" s="110"/>
      <c r="F163" s="111"/>
      <c r="G163" s="806">
        <f>G292</f>
        <v>1.1535257210590545E-2</v>
      </c>
      <c r="H163" s="806">
        <f t="shared" ref="H163:AE163" si="139">H292</f>
        <v>1.1708938345005665E-2</v>
      </c>
      <c r="I163" s="806">
        <f t="shared" si="139"/>
        <v>1.1831085941173875E-2</v>
      </c>
      <c r="J163" s="806">
        <f t="shared" si="139"/>
        <v>1.1954131788725033E-2</v>
      </c>
      <c r="K163" s="806">
        <f t="shared" si="139"/>
        <v>1.2057495438542695E-2</v>
      </c>
      <c r="L163" s="806">
        <f t="shared" si="139"/>
        <v>1.242001955696078E-2</v>
      </c>
      <c r="M163" s="806">
        <f t="shared" si="139"/>
        <v>1.2707044376652901E-2</v>
      </c>
      <c r="N163" s="806">
        <f t="shared" si="139"/>
        <v>1.2976838516269355E-2</v>
      </c>
      <c r="O163" s="806">
        <f t="shared" si="139"/>
        <v>1.3199089502320772E-2</v>
      </c>
      <c r="P163" s="806">
        <f t="shared" si="139"/>
        <v>1.3398401500196585E-2</v>
      </c>
      <c r="Q163" s="806">
        <f t="shared" si="139"/>
        <v>1.3483559174953096E-2</v>
      </c>
      <c r="R163" s="806">
        <f t="shared" si="139"/>
        <v>1.3549695301925591E-2</v>
      </c>
      <c r="S163" s="806">
        <f t="shared" si="139"/>
        <v>1.3608378315173043E-2</v>
      </c>
      <c r="T163" s="806">
        <f t="shared" si="139"/>
        <v>1.367505102507845E-2</v>
      </c>
      <c r="U163" s="806">
        <f t="shared" si="139"/>
        <v>1.3731206894132899E-2</v>
      </c>
      <c r="V163" s="806">
        <f t="shared" si="139"/>
        <v>1.3802452864042043E-2</v>
      </c>
      <c r="W163" s="806">
        <f t="shared" si="139"/>
        <v>1.3893430633994699E-2</v>
      </c>
      <c r="X163" s="806">
        <f t="shared" si="139"/>
        <v>1.3958809977787319E-2</v>
      </c>
      <c r="Y163" s="806">
        <f t="shared" si="139"/>
        <v>1.4032627927607389E-2</v>
      </c>
      <c r="Z163" s="806">
        <f t="shared" si="139"/>
        <v>1.4119730471691284E-2</v>
      </c>
      <c r="AA163" s="806">
        <f t="shared" si="139"/>
        <v>1.412851351926845E-2</v>
      </c>
      <c r="AB163" s="806">
        <f t="shared" si="139"/>
        <v>1.4141864429621696E-2</v>
      </c>
      <c r="AC163" s="806">
        <f t="shared" si="139"/>
        <v>1.429903663597989E-2</v>
      </c>
      <c r="AD163" s="806">
        <f t="shared" si="139"/>
        <v>1.4414858323402956E-2</v>
      </c>
      <c r="AE163" s="806">
        <f t="shared" si="139"/>
        <v>1.4474434818611158E-2</v>
      </c>
      <c r="AF163" s="806"/>
      <c r="AG163" s="792" t="s">
        <v>1038</v>
      </c>
    </row>
    <row r="164" spans="2:33" s="36" customFormat="1" ht="9.9499999999999993" customHeight="1">
      <c r="B164" s="113"/>
      <c r="C164" s="65" t="s">
        <v>879</v>
      </c>
      <c r="D164" s="110"/>
      <c r="E164" s="110"/>
      <c r="F164" s="111"/>
      <c r="G164" s="806">
        <f>G276</f>
        <v>2.3672766903793008E-3</v>
      </c>
      <c r="H164" s="806">
        <f t="shared" ref="H164:M164" si="140">H276</f>
        <v>2.0495780083779292E-3</v>
      </c>
      <c r="I164" s="806">
        <f t="shared" si="140"/>
        <v>1.8722506666325471E-3</v>
      </c>
      <c r="J164" s="806">
        <f t="shared" si="140"/>
        <v>2.1336429936173575E-3</v>
      </c>
      <c r="K164" s="806">
        <f t="shared" si="140"/>
        <v>3.3272969824630983E-3</v>
      </c>
      <c r="L164" s="806">
        <f t="shared" si="140"/>
        <v>2.6803520547921365E-3</v>
      </c>
      <c r="M164" s="806">
        <f t="shared" si="140"/>
        <v>2.8811381151687431E-3</v>
      </c>
      <c r="N164" s="806">
        <f t="shared" ref="N164:AE164" si="141">N276</f>
        <v>2.151200207328677E-3</v>
      </c>
      <c r="O164" s="806">
        <f t="shared" si="141"/>
        <v>2.9296649888849546E-3</v>
      </c>
      <c r="P164" s="806">
        <f t="shared" si="141"/>
        <v>3.0774268333625772E-3</v>
      </c>
      <c r="Q164" s="806">
        <f t="shared" si="141"/>
        <v>3.0241990263991385E-3</v>
      </c>
      <c r="R164" s="806">
        <f t="shared" si="141"/>
        <v>4.0859500343800132E-3</v>
      </c>
      <c r="S164" s="806">
        <f t="shared" si="141"/>
        <v>4.580006040471157E-3</v>
      </c>
      <c r="T164" s="806">
        <f t="shared" si="141"/>
        <v>9.5181462282629137E-3</v>
      </c>
      <c r="U164" s="806">
        <f t="shared" si="141"/>
        <v>8.761880234479151E-3</v>
      </c>
      <c r="V164" s="806">
        <f t="shared" si="141"/>
        <v>8.2031782065834277E-3</v>
      </c>
      <c r="W164" s="806">
        <f t="shared" si="141"/>
        <v>6.7737168759354595E-3</v>
      </c>
      <c r="X164" s="806">
        <f t="shared" si="141"/>
        <v>7.2459084290474483E-3</v>
      </c>
      <c r="Y164" s="806">
        <f t="shared" si="141"/>
        <v>7.9536010495333005E-3</v>
      </c>
      <c r="Z164" s="806">
        <f t="shared" si="141"/>
        <v>7.3974312652772033E-3</v>
      </c>
      <c r="AA164" s="806">
        <f t="shared" si="141"/>
        <v>5.9201642791861424E-3</v>
      </c>
      <c r="AB164" s="806">
        <f t="shared" si="141"/>
        <v>4.0569755535396559E-3</v>
      </c>
      <c r="AC164" s="806">
        <f t="shared" si="141"/>
        <v>5.3913202012753937E-3</v>
      </c>
      <c r="AD164" s="806">
        <f t="shared" si="141"/>
        <v>4.6273902167976019E-3</v>
      </c>
      <c r="AE164" s="806">
        <f t="shared" si="141"/>
        <v>4.8881524380642357E-3</v>
      </c>
      <c r="AF164" s="84"/>
      <c r="AG164" s="792" t="s">
        <v>1039</v>
      </c>
    </row>
    <row r="165" spans="2:33" s="36" customFormat="1" ht="9.9499999999999993" customHeight="1">
      <c r="B165" s="113"/>
      <c r="C165" s="65" t="s">
        <v>735</v>
      </c>
      <c r="D165" s="110"/>
      <c r="E165" s="110"/>
      <c r="F165" s="111"/>
      <c r="G165" s="806">
        <f>G266</f>
        <v>1.8194173657684186E-2</v>
      </c>
      <c r="H165" s="806">
        <f t="shared" ref="H165:M165" si="142">H266</f>
        <v>1.826737898969388E-2</v>
      </c>
      <c r="I165" s="806">
        <f t="shared" si="142"/>
        <v>1.8327486412934406E-2</v>
      </c>
      <c r="J165" s="806">
        <f t="shared" si="142"/>
        <v>1.8401126958971649E-2</v>
      </c>
      <c r="K165" s="806">
        <f t="shared" si="142"/>
        <v>1.8464854508442104E-2</v>
      </c>
      <c r="L165" s="806">
        <f t="shared" si="142"/>
        <v>1.8547423747710439E-2</v>
      </c>
      <c r="M165" s="806">
        <f t="shared" si="142"/>
        <v>1.8576343368372543E-2</v>
      </c>
      <c r="N165" s="806">
        <f t="shared" ref="N165:AE165" si="143">N266</f>
        <v>1.8611729828705501E-2</v>
      </c>
      <c r="O165" s="806">
        <f t="shared" si="143"/>
        <v>1.8620722373331646E-2</v>
      </c>
      <c r="P165" s="806">
        <f t="shared" si="143"/>
        <v>1.8631529917026535E-2</v>
      </c>
      <c r="Q165" s="806">
        <f t="shared" si="143"/>
        <v>1.8554118147582056E-2</v>
      </c>
      <c r="R165" s="806">
        <f t="shared" si="143"/>
        <v>1.8520845769581198E-2</v>
      </c>
      <c r="S165" s="806">
        <f t="shared" si="143"/>
        <v>1.8488304598151956E-2</v>
      </c>
      <c r="T165" s="806">
        <f t="shared" si="143"/>
        <v>1.8458189108337117E-2</v>
      </c>
      <c r="U165" s="806">
        <f t="shared" si="143"/>
        <v>1.8421279159851939E-2</v>
      </c>
      <c r="V165" s="806">
        <f t="shared" si="143"/>
        <v>1.8377058418383319E-2</v>
      </c>
      <c r="W165" s="806">
        <f t="shared" si="143"/>
        <v>1.8342311631652605E-2</v>
      </c>
      <c r="X165" s="806">
        <f t="shared" si="143"/>
        <v>1.8292159052744214E-2</v>
      </c>
      <c r="Y165" s="806">
        <f t="shared" si="143"/>
        <v>1.825364604478311E-2</v>
      </c>
      <c r="Z165" s="806">
        <f t="shared" si="143"/>
        <v>1.8245438640339916E-2</v>
      </c>
      <c r="AA165" s="806">
        <f t="shared" si="143"/>
        <v>1.824187666429793E-2</v>
      </c>
      <c r="AB165" s="806">
        <f t="shared" si="143"/>
        <v>1.8101600513165512E-2</v>
      </c>
      <c r="AC165" s="806">
        <f t="shared" si="143"/>
        <v>1.8174978251157978E-2</v>
      </c>
      <c r="AD165" s="806">
        <f t="shared" si="143"/>
        <v>1.8224057011003502E-2</v>
      </c>
      <c r="AE165" s="806">
        <f t="shared" si="143"/>
        <v>1.8249408583981074E-2</v>
      </c>
      <c r="AF165" s="84"/>
      <c r="AG165" s="792" t="s">
        <v>1040</v>
      </c>
    </row>
    <row r="166" spans="2:33" s="36" customFormat="1" ht="9.9499999999999993" customHeight="1">
      <c r="B166" s="113"/>
      <c r="C166" s="65" t="s">
        <v>880</v>
      </c>
      <c r="D166" s="110"/>
      <c r="E166" s="110"/>
      <c r="F166" s="111"/>
      <c r="G166" s="806">
        <f>G266</f>
        <v>1.8194173657684186E-2</v>
      </c>
      <c r="H166" s="806">
        <f t="shared" ref="H166:M166" si="144">H266</f>
        <v>1.826737898969388E-2</v>
      </c>
      <c r="I166" s="806">
        <f t="shared" si="144"/>
        <v>1.8327486412934406E-2</v>
      </c>
      <c r="J166" s="806">
        <f t="shared" si="144"/>
        <v>1.8401126958971649E-2</v>
      </c>
      <c r="K166" s="806">
        <f t="shared" si="144"/>
        <v>1.8464854508442104E-2</v>
      </c>
      <c r="L166" s="806">
        <f t="shared" si="144"/>
        <v>1.8547423747710439E-2</v>
      </c>
      <c r="M166" s="806">
        <f t="shared" si="144"/>
        <v>1.8576343368372543E-2</v>
      </c>
      <c r="N166" s="806">
        <f t="shared" ref="N166:AE166" si="145">N266</f>
        <v>1.8611729828705501E-2</v>
      </c>
      <c r="O166" s="806">
        <f t="shared" si="145"/>
        <v>1.8620722373331646E-2</v>
      </c>
      <c r="P166" s="806">
        <f t="shared" si="145"/>
        <v>1.8631529917026535E-2</v>
      </c>
      <c r="Q166" s="806">
        <f t="shared" si="145"/>
        <v>1.8554118147582056E-2</v>
      </c>
      <c r="R166" s="806">
        <f t="shared" si="145"/>
        <v>1.8520845769581198E-2</v>
      </c>
      <c r="S166" s="806">
        <f t="shared" si="145"/>
        <v>1.8488304598151956E-2</v>
      </c>
      <c r="T166" s="806">
        <f t="shared" si="145"/>
        <v>1.8458189108337117E-2</v>
      </c>
      <c r="U166" s="806">
        <f t="shared" si="145"/>
        <v>1.8421279159851939E-2</v>
      </c>
      <c r="V166" s="806">
        <f t="shared" si="145"/>
        <v>1.8377058418383319E-2</v>
      </c>
      <c r="W166" s="806">
        <f t="shared" si="145"/>
        <v>1.8342311631652605E-2</v>
      </c>
      <c r="X166" s="806">
        <f t="shared" si="145"/>
        <v>1.8292159052744214E-2</v>
      </c>
      <c r="Y166" s="806">
        <f t="shared" si="145"/>
        <v>1.825364604478311E-2</v>
      </c>
      <c r="Z166" s="806">
        <f t="shared" si="145"/>
        <v>1.8245438640339916E-2</v>
      </c>
      <c r="AA166" s="806">
        <f t="shared" si="145"/>
        <v>1.824187666429793E-2</v>
      </c>
      <c r="AB166" s="806">
        <f t="shared" si="145"/>
        <v>1.8101600513165512E-2</v>
      </c>
      <c r="AC166" s="806">
        <f t="shared" si="145"/>
        <v>1.8174978251157978E-2</v>
      </c>
      <c r="AD166" s="806">
        <f t="shared" si="145"/>
        <v>1.8224057011003502E-2</v>
      </c>
      <c r="AE166" s="806">
        <f t="shared" si="145"/>
        <v>1.8249408583981074E-2</v>
      </c>
      <c r="AF166" s="84"/>
      <c r="AG166" s="792" t="s">
        <v>1040</v>
      </c>
    </row>
    <row r="167" spans="2:33" s="36" customFormat="1" ht="9.9499999999999993" customHeight="1">
      <c r="B167" s="114"/>
      <c r="C167" s="65" t="s">
        <v>881</v>
      </c>
      <c r="D167" s="110"/>
      <c r="E167" s="110"/>
      <c r="F167" s="111"/>
      <c r="G167" s="806">
        <f>G269</f>
        <v>1.8962804561731963E-2</v>
      </c>
      <c r="H167" s="806">
        <f t="shared" ref="H167:M167" si="146">H269</f>
        <v>1.8937671892484929E-2</v>
      </c>
      <c r="I167" s="806">
        <f t="shared" si="146"/>
        <v>1.8930474564496595E-2</v>
      </c>
      <c r="J167" s="806">
        <f t="shared" si="146"/>
        <v>1.9017892256670159E-2</v>
      </c>
      <c r="K167" s="806">
        <f t="shared" si="146"/>
        <v>1.9250713565273681E-2</v>
      </c>
      <c r="L167" s="806">
        <f t="shared" si="146"/>
        <v>1.9015854945845369E-2</v>
      </c>
      <c r="M167" s="806">
        <f t="shared" si="146"/>
        <v>1.8904167313879953E-2</v>
      </c>
      <c r="N167" s="806">
        <f t="shared" ref="N167:AE167" si="147">N269</f>
        <v>1.8811577486167439E-2</v>
      </c>
      <c r="O167" s="806">
        <f t="shared" si="147"/>
        <v>1.8854011836758076E-2</v>
      </c>
      <c r="P167" s="806">
        <f t="shared" si="147"/>
        <v>1.9231296121097446E-2</v>
      </c>
      <c r="Q167" s="806">
        <f t="shared" si="147"/>
        <v>1.9204373121391415E-2</v>
      </c>
      <c r="R167" s="806">
        <f t="shared" si="147"/>
        <v>1.8043541332362356E-2</v>
      </c>
      <c r="S167" s="806">
        <f t="shared" si="147"/>
        <v>1.787025574046839E-2</v>
      </c>
      <c r="T167" s="806">
        <f t="shared" si="147"/>
        <v>1.7757926794201614E-2</v>
      </c>
      <c r="U167" s="806">
        <f t="shared" si="147"/>
        <v>1.7477786290766316E-2</v>
      </c>
      <c r="V167" s="806">
        <f t="shared" si="147"/>
        <v>1.7462258368698826E-2</v>
      </c>
      <c r="W167" s="806">
        <f t="shared" si="147"/>
        <v>1.7548146040388041E-2</v>
      </c>
      <c r="X167" s="806">
        <f t="shared" si="147"/>
        <v>1.6952090215286479E-2</v>
      </c>
      <c r="Y167" s="806">
        <f t="shared" si="147"/>
        <v>1.6685797160549735E-2</v>
      </c>
      <c r="Z167" s="806">
        <f t="shared" si="147"/>
        <v>1.7552166174494656E-2</v>
      </c>
      <c r="AA167" s="806">
        <f t="shared" si="147"/>
        <v>1.7045830728444733E-2</v>
      </c>
      <c r="AB167" s="806">
        <f t="shared" si="147"/>
        <v>1.6578516264443066E-2</v>
      </c>
      <c r="AC167" s="806">
        <f t="shared" si="147"/>
        <v>1.7922095080040633E-2</v>
      </c>
      <c r="AD167" s="806">
        <f t="shared" si="147"/>
        <v>1.8072594634945382E-2</v>
      </c>
      <c r="AE167" s="806">
        <f t="shared" si="147"/>
        <v>1.8466208491776121E-2</v>
      </c>
      <c r="AF167" s="84"/>
      <c r="AG167" s="792" t="s">
        <v>1041</v>
      </c>
    </row>
    <row r="168" spans="2:33" s="36" customFormat="1" ht="9.9499999999999993" customHeight="1">
      <c r="B168" s="142" t="s">
        <v>718</v>
      </c>
      <c r="C168" s="103"/>
      <c r="D168" s="102"/>
      <c r="E168" s="102"/>
      <c r="F168" s="143"/>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792"/>
    </row>
    <row r="169" spans="2:33" s="36" customFormat="1" ht="9.9499999999999993" customHeight="1">
      <c r="B169" s="112"/>
      <c r="C169" s="65" t="s">
        <v>719</v>
      </c>
      <c r="D169" s="110"/>
      <c r="E169" s="110"/>
      <c r="F169" s="111"/>
      <c r="G169" s="806">
        <v>0</v>
      </c>
      <c r="H169" s="806">
        <v>0</v>
      </c>
      <c r="I169" s="806">
        <v>0</v>
      </c>
      <c r="J169" s="806">
        <v>0</v>
      </c>
      <c r="K169" s="806">
        <v>0</v>
      </c>
      <c r="L169" s="806">
        <v>0</v>
      </c>
      <c r="M169" s="806">
        <v>0</v>
      </c>
      <c r="N169" s="806">
        <v>0</v>
      </c>
      <c r="O169" s="806">
        <v>0</v>
      </c>
      <c r="P169" s="806">
        <v>0</v>
      </c>
      <c r="Q169" s="806">
        <v>0</v>
      </c>
      <c r="R169" s="806">
        <v>0</v>
      </c>
      <c r="S169" s="806">
        <v>0</v>
      </c>
      <c r="T169" s="806">
        <v>0</v>
      </c>
      <c r="U169" s="806">
        <v>0</v>
      </c>
      <c r="V169" s="806">
        <v>0</v>
      </c>
      <c r="W169" s="806">
        <v>0</v>
      </c>
      <c r="X169" s="806">
        <v>0</v>
      </c>
      <c r="Y169" s="806">
        <v>0</v>
      </c>
      <c r="Z169" s="806">
        <v>0</v>
      </c>
      <c r="AA169" s="806">
        <v>0</v>
      </c>
      <c r="AB169" s="806">
        <v>0</v>
      </c>
      <c r="AC169" s="806">
        <v>0</v>
      </c>
      <c r="AD169" s="806">
        <v>0</v>
      </c>
      <c r="AE169" s="806">
        <v>0</v>
      </c>
      <c r="AF169" s="806">
        <v>0</v>
      </c>
      <c r="AG169" s="792" t="s">
        <v>1032</v>
      </c>
    </row>
    <row r="170" spans="2:33" s="36" customFormat="1" ht="9.9499999999999993" customHeight="1">
      <c r="B170" s="112"/>
      <c r="C170" s="65" t="s">
        <v>736</v>
      </c>
      <c r="D170" s="110"/>
      <c r="E170" s="110"/>
      <c r="F170" s="111"/>
      <c r="G170" s="806">
        <v>0</v>
      </c>
      <c r="H170" s="806">
        <v>0</v>
      </c>
      <c r="I170" s="806">
        <v>0</v>
      </c>
      <c r="J170" s="806">
        <v>0</v>
      </c>
      <c r="K170" s="806">
        <v>0</v>
      </c>
      <c r="L170" s="806">
        <v>0</v>
      </c>
      <c r="M170" s="806">
        <v>0</v>
      </c>
      <c r="N170" s="806">
        <v>0</v>
      </c>
      <c r="O170" s="806">
        <v>0</v>
      </c>
      <c r="P170" s="806">
        <v>0</v>
      </c>
      <c r="Q170" s="806">
        <v>0</v>
      </c>
      <c r="R170" s="806">
        <v>0</v>
      </c>
      <c r="S170" s="806">
        <v>0</v>
      </c>
      <c r="T170" s="806">
        <v>0</v>
      </c>
      <c r="U170" s="806">
        <v>0</v>
      </c>
      <c r="V170" s="806">
        <v>0</v>
      </c>
      <c r="W170" s="806">
        <v>0</v>
      </c>
      <c r="X170" s="806">
        <v>0</v>
      </c>
      <c r="Y170" s="806">
        <v>0</v>
      </c>
      <c r="Z170" s="806">
        <v>0</v>
      </c>
      <c r="AA170" s="806">
        <v>0</v>
      </c>
      <c r="AB170" s="806">
        <v>0</v>
      </c>
      <c r="AC170" s="806">
        <v>0</v>
      </c>
      <c r="AD170" s="806">
        <v>0</v>
      </c>
      <c r="AE170" s="806">
        <v>0</v>
      </c>
      <c r="AF170" s="806">
        <v>0</v>
      </c>
      <c r="AG170" s="792" t="s">
        <v>1032</v>
      </c>
    </row>
    <row r="171" spans="2:33" s="36" customFormat="1" ht="9.9499999999999993" customHeight="1">
      <c r="B171" s="112"/>
      <c r="C171" s="65" t="s">
        <v>720</v>
      </c>
      <c r="D171" s="110"/>
      <c r="E171" s="110"/>
      <c r="F171" s="111"/>
      <c r="G171" s="806">
        <f>G161</f>
        <v>2.3608696687949671E-2</v>
      </c>
      <c r="H171" s="806">
        <f t="shared" ref="H171:M171" si="148">H161</f>
        <v>2.1870163391360029E-2</v>
      </c>
      <c r="I171" s="806">
        <f t="shared" si="148"/>
        <v>2.340097673624069E-2</v>
      </c>
      <c r="J171" s="806">
        <f t="shared" si="148"/>
        <v>2.4406121193997588E-2</v>
      </c>
      <c r="K171" s="806">
        <f t="shared" si="148"/>
        <v>2.4341950399399119E-2</v>
      </c>
      <c r="L171" s="806">
        <f t="shared" si="148"/>
        <v>2.3000634795765567E-2</v>
      </c>
      <c r="M171" s="806">
        <f t="shared" si="148"/>
        <v>2.1748037047941142E-2</v>
      </c>
      <c r="N171" s="806">
        <f t="shared" ref="N171:AE171" si="149">N161</f>
        <v>2.0712864649515373E-2</v>
      </c>
      <c r="O171" s="806">
        <f t="shared" si="149"/>
        <v>2.2124303939463345E-2</v>
      </c>
      <c r="P171" s="806">
        <f t="shared" si="149"/>
        <v>2.258772706161831E-2</v>
      </c>
      <c r="Q171" s="806">
        <f t="shared" si="149"/>
        <v>2.0070022000273361E-2</v>
      </c>
      <c r="R171" s="806">
        <f t="shared" si="149"/>
        <v>2.4464554699359181E-2</v>
      </c>
      <c r="S171" s="806">
        <f t="shared" si="149"/>
        <v>2.4861885947667858E-2</v>
      </c>
      <c r="T171" s="806">
        <f t="shared" si="149"/>
        <v>2.3578229320252653E-2</v>
      </c>
      <c r="U171" s="806">
        <f t="shared" si="149"/>
        <v>2.1554799750493556E-2</v>
      </c>
      <c r="V171" s="806">
        <f t="shared" si="149"/>
        <v>2.3903942400369662E-2</v>
      </c>
      <c r="W171" s="806">
        <f t="shared" si="149"/>
        <v>2.2906696633508236E-2</v>
      </c>
      <c r="X171" s="806">
        <f t="shared" si="149"/>
        <v>2.2633324549388149E-2</v>
      </c>
      <c r="Y171" s="806">
        <f t="shared" si="149"/>
        <v>2.3046820328497152E-2</v>
      </c>
      <c r="Z171" s="806">
        <f t="shared" si="149"/>
        <v>2.2465844814888569E-2</v>
      </c>
      <c r="AA171" s="806">
        <f t="shared" si="149"/>
        <v>2.5927739556269785E-2</v>
      </c>
      <c r="AB171" s="806">
        <f t="shared" si="149"/>
        <v>2.6457673132265887E-2</v>
      </c>
      <c r="AC171" s="806">
        <f t="shared" si="149"/>
        <v>1.9267188738378013E-2</v>
      </c>
      <c r="AD171" s="806">
        <f t="shared" si="149"/>
        <v>3.118254885924153E-2</v>
      </c>
      <c r="AE171" s="806">
        <f t="shared" si="149"/>
        <v>3.4638472001147516E-2</v>
      </c>
      <c r="AF171" s="84"/>
      <c r="AG171" s="792" t="s">
        <v>1031</v>
      </c>
    </row>
    <row r="172" spans="2:33" s="36" customFormat="1" ht="9.9499999999999993" customHeight="1">
      <c r="B172" s="112"/>
      <c r="C172" s="65" t="s">
        <v>734</v>
      </c>
      <c r="D172" s="110"/>
      <c r="E172" s="110"/>
      <c r="F172" s="111"/>
      <c r="G172" s="806">
        <f>G162</f>
        <v>2.3608696687949671E-2</v>
      </c>
      <c r="H172" s="806">
        <f t="shared" ref="H172:M172" si="150">H162</f>
        <v>2.1870163391360029E-2</v>
      </c>
      <c r="I172" s="806">
        <f t="shared" si="150"/>
        <v>2.340097673624069E-2</v>
      </c>
      <c r="J172" s="806">
        <f t="shared" si="150"/>
        <v>2.4406121193997588E-2</v>
      </c>
      <c r="K172" s="806">
        <f t="shared" si="150"/>
        <v>2.4341950399399119E-2</v>
      </c>
      <c r="L172" s="806">
        <f t="shared" si="150"/>
        <v>2.3000634795765567E-2</v>
      </c>
      <c r="M172" s="806">
        <f t="shared" si="150"/>
        <v>2.1748037047941142E-2</v>
      </c>
      <c r="N172" s="806">
        <f t="shared" ref="N172:AE172" si="151">N162</f>
        <v>2.0712864649515373E-2</v>
      </c>
      <c r="O172" s="806">
        <f t="shared" si="151"/>
        <v>2.2124303939463345E-2</v>
      </c>
      <c r="P172" s="806">
        <f t="shared" si="151"/>
        <v>2.258772706161831E-2</v>
      </c>
      <c r="Q172" s="806">
        <f t="shared" si="151"/>
        <v>2.0070022000273361E-2</v>
      </c>
      <c r="R172" s="806">
        <f t="shared" si="151"/>
        <v>2.4464554699359181E-2</v>
      </c>
      <c r="S172" s="806">
        <f t="shared" si="151"/>
        <v>2.4861885947667858E-2</v>
      </c>
      <c r="T172" s="806">
        <f t="shared" si="151"/>
        <v>2.3578229320252653E-2</v>
      </c>
      <c r="U172" s="806">
        <f t="shared" si="151"/>
        <v>2.1554799750493556E-2</v>
      </c>
      <c r="V172" s="806">
        <f t="shared" si="151"/>
        <v>2.3903942400369662E-2</v>
      </c>
      <c r="W172" s="806">
        <f t="shared" si="151"/>
        <v>2.2906696633508236E-2</v>
      </c>
      <c r="X172" s="806">
        <f t="shared" si="151"/>
        <v>2.2633324549388149E-2</v>
      </c>
      <c r="Y172" s="806">
        <f t="shared" si="151"/>
        <v>2.3046820328497152E-2</v>
      </c>
      <c r="Z172" s="806">
        <f t="shared" si="151"/>
        <v>2.2465844814888569E-2</v>
      </c>
      <c r="AA172" s="806">
        <f t="shared" si="151"/>
        <v>2.5927739556269785E-2</v>
      </c>
      <c r="AB172" s="806">
        <f t="shared" si="151"/>
        <v>2.6457673132265887E-2</v>
      </c>
      <c r="AC172" s="806">
        <f t="shared" si="151"/>
        <v>1.9267188738378013E-2</v>
      </c>
      <c r="AD172" s="806">
        <f t="shared" si="151"/>
        <v>3.118254885924153E-2</v>
      </c>
      <c r="AE172" s="806">
        <f t="shared" si="151"/>
        <v>3.4638472001147516E-2</v>
      </c>
      <c r="AF172" s="84"/>
      <c r="AG172" s="792" t="s">
        <v>1031</v>
      </c>
    </row>
    <row r="173" spans="2:33" s="36" customFormat="1" ht="9.9499999999999993" customHeight="1">
      <c r="B173" s="112"/>
      <c r="C173" s="65" t="s">
        <v>737</v>
      </c>
      <c r="D173" s="110"/>
      <c r="E173" s="110"/>
      <c r="F173" s="111"/>
      <c r="G173" s="806">
        <f>G269</f>
        <v>1.8962804561731963E-2</v>
      </c>
      <c r="H173" s="806">
        <f t="shared" ref="H173:M173" si="152">H269</f>
        <v>1.8937671892484929E-2</v>
      </c>
      <c r="I173" s="806">
        <f t="shared" si="152"/>
        <v>1.8930474564496595E-2</v>
      </c>
      <c r="J173" s="806">
        <f t="shared" si="152"/>
        <v>1.9017892256670159E-2</v>
      </c>
      <c r="K173" s="806">
        <f t="shared" si="152"/>
        <v>1.9250713565273681E-2</v>
      </c>
      <c r="L173" s="806">
        <f t="shared" si="152"/>
        <v>1.9015854945845369E-2</v>
      </c>
      <c r="M173" s="806">
        <f t="shared" si="152"/>
        <v>1.8904167313879953E-2</v>
      </c>
      <c r="N173" s="806">
        <f t="shared" ref="N173:AE173" si="153">N269</f>
        <v>1.8811577486167439E-2</v>
      </c>
      <c r="O173" s="806">
        <f t="shared" si="153"/>
        <v>1.8854011836758076E-2</v>
      </c>
      <c r="P173" s="806">
        <f t="shared" si="153"/>
        <v>1.9231296121097446E-2</v>
      </c>
      <c r="Q173" s="806">
        <f t="shared" si="153"/>
        <v>1.9204373121391415E-2</v>
      </c>
      <c r="R173" s="806">
        <f t="shared" si="153"/>
        <v>1.8043541332362356E-2</v>
      </c>
      <c r="S173" s="806">
        <f t="shared" si="153"/>
        <v>1.787025574046839E-2</v>
      </c>
      <c r="T173" s="806">
        <f t="shared" si="153"/>
        <v>1.7757926794201614E-2</v>
      </c>
      <c r="U173" s="806">
        <f t="shared" si="153"/>
        <v>1.7477786290766316E-2</v>
      </c>
      <c r="V173" s="806">
        <f t="shared" si="153"/>
        <v>1.7462258368698826E-2</v>
      </c>
      <c r="W173" s="806">
        <f t="shared" si="153"/>
        <v>1.7548146040388041E-2</v>
      </c>
      <c r="X173" s="806">
        <f t="shared" si="153"/>
        <v>1.6952090215286479E-2</v>
      </c>
      <c r="Y173" s="806">
        <f t="shared" si="153"/>
        <v>1.6685797160549735E-2</v>
      </c>
      <c r="Z173" s="806">
        <f t="shared" si="153"/>
        <v>1.7552166174494656E-2</v>
      </c>
      <c r="AA173" s="806">
        <f t="shared" si="153"/>
        <v>1.7045830728444733E-2</v>
      </c>
      <c r="AB173" s="806">
        <f t="shared" si="153"/>
        <v>1.6578516264443066E-2</v>
      </c>
      <c r="AC173" s="806">
        <f t="shared" si="153"/>
        <v>1.7922095080040633E-2</v>
      </c>
      <c r="AD173" s="806">
        <f t="shared" si="153"/>
        <v>1.8072594634945382E-2</v>
      </c>
      <c r="AE173" s="806">
        <f t="shared" si="153"/>
        <v>1.8466208491776121E-2</v>
      </c>
      <c r="AF173" s="84"/>
      <c r="AG173" s="792" t="s">
        <v>1041</v>
      </c>
    </row>
    <row r="174" spans="2:33" s="36" customFormat="1" ht="9.9499999999999993" customHeight="1">
      <c r="B174" s="115"/>
      <c r="C174" s="65" t="s">
        <v>738</v>
      </c>
      <c r="D174" s="110"/>
      <c r="E174" s="110"/>
      <c r="F174" s="111"/>
      <c r="G174" s="806">
        <f>G269</f>
        <v>1.8962804561731963E-2</v>
      </c>
      <c r="H174" s="806">
        <f t="shared" ref="H174:M174" si="154">H269</f>
        <v>1.8937671892484929E-2</v>
      </c>
      <c r="I174" s="806">
        <f t="shared" si="154"/>
        <v>1.8930474564496595E-2</v>
      </c>
      <c r="J174" s="806">
        <f t="shared" si="154"/>
        <v>1.9017892256670159E-2</v>
      </c>
      <c r="K174" s="806">
        <f t="shared" si="154"/>
        <v>1.9250713565273681E-2</v>
      </c>
      <c r="L174" s="806">
        <f t="shared" si="154"/>
        <v>1.9015854945845369E-2</v>
      </c>
      <c r="M174" s="806">
        <f t="shared" si="154"/>
        <v>1.8904167313879953E-2</v>
      </c>
      <c r="N174" s="806">
        <f t="shared" ref="N174:AE174" si="155">N269</f>
        <v>1.8811577486167439E-2</v>
      </c>
      <c r="O174" s="806">
        <f t="shared" si="155"/>
        <v>1.8854011836758076E-2</v>
      </c>
      <c r="P174" s="806">
        <f t="shared" si="155"/>
        <v>1.9231296121097446E-2</v>
      </c>
      <c r="Q174" s="806">
        <f t="shared" si="155"/>
        <v>1.9204373121391415E-2</v>
      </c>
      <c r="R174" s="806">
        <f t="shared" si="155"/>
        <v>1.8043541332362356E-2</v>
      </c>
      <c r="S174" s="806">
        <f t="shared" si="155"/>
        <v>1.787025574046839E-2</v>
      </c>
      <c r="T174" s="806">
        <f t="shared" si="155"/>
        <v>1.7757926794201614E-2</v>
      </c>
      <c r="U174" s="806">
        <f t="shared" si="155"/>
        <v>1.7477786290766316E-2</v>
      </c>
      <c r="V174" s="806">
        <f t="shared" si="155"/>
        <v>1.7462258368698826E-2</v>
      </c>
      <c r="W174" s="806">
        <f t="shared" si="155"/>
        <v>1.7548146040388041E-2</v>
      </c>
      <c r="X174" s="806">
        <f t="shared" si="155"/>
        <v>1.6952090215286479E-2</v>
      </c>
      <c r="Y174" s="806">
        <f t="shared" si="155"/>
        <v>1.6685797160549735E-2</v>
      </c>
      <c r="Z174" s="806">
        <f t="shared" si="155"/>
        <v>1.7552166174494656E-2</v>
      </c>
      <c r="AA174" s="806">
        <f t="shared" si="155"/>
        <v>1.7045830728444733E-2</v>
      </c>
      <c r="AB174" s="806">
        <f t="shared" si="155"/>
        <v>1.6578516264443066E-2</v>
      </c>
      <c r="AC174" s="806">
        <f t="shared" si="155"/>
        <v>1.7922095080040633E-2</v>
      </c>
      <c r="AD174" s="806">
        <f t="shared" si="155"/>
        <v>1.8072594634945382E-2</v>
      </c>
      <c r="AE174" s="806">
        <f t="shared" si="155"/>
        <v>1.8466208491776121E-2</v>
      </c>
      <c r="AF174" s="84"/>
      <c r="AG174" s="792" t="s">
        <v>1041</v>
      </c>
    </row>
    <row r="175" spans="2:33" s="36" customFormat="1" ht="9.9499999999999993" customHeight="1">
      <c r="B175" s="142" t="s">
        <v>721</v>
      </c>
      <c r="C175" s="103"/>
      <c r="D175" s="102"/>
      <c r="E175" s="102"/>
      <c r="F175" s="143"/>
      <c r="G175" s="108"/>
      <c r="H175" s="108"/>
      <c r="I175" s="108"/>
      <c r="J175" s="108"/>
      <c r="K175" s="108"/>
      <c r="L175" s="108"/>
      <c r="M175" s="108"/>
      <c r="N175" s="108"/>
      <c r="O175" s="108"/>
      <c r="P175" s="108"/>
      <c r="Q175" s="108"/>
      <c r="R175" s="108"/>
      <c r="S175" s="108"/>
      <c r="T175" s="108"/>
      <c r="U175" s="108"/>
      <c r="V175" s="108"/>
      <c r="W175" s="108"/>
      <c r="X175" s="108"/>
      <c r="Y175" s="108"/>
      <c r="Z175" s="108"/>
      <c r="AA175" s="108"/>
      <c r="AB175" s="108"/>
      <c r="AC175" s="108"/>
      <c r="AD175" s="108"/>
      <c r="AE175" s="108"/>
      <c r="AF175" s="108"/>
      <c r="AG175" s="792"/>
    </row>
    <row r="176" spans="2:33" s="36" customFormat="1" ht="9.9499999999999993" customHeight="1">
      <c r="B176" s="112"/>
      <c r="C176" s="65" t="s">
        <v>739</v>
      </c>
      <c r="D176" s="110"/>
      <c r="E176" s="110"/>
      <c r="F176" s="111"/>
      <c r="G176" s="806">
        <v>0</v>
      </c>
      <c r="H176" s="806">
        <v>0</v>
      </c>
      <c r="I176" s="806">
        <v>0</v>
      </c>
      <c r="J176" s="806">
        <v>0</v>
      </c>
      <c r="K176" s="806">
        <v>0</v>
      </c>
      <c r="L176" s="806">
        <v>0</v>
      </c>
      <c r="M176" s="806">
        <v>0</v>
      </c>
      <c r="N176" s="806">
        <v>0</v>
      </c>
      <c r="O176" s="806">
        <v>0</v>
      </c>
      <c r="P176" s="806">
        <v>0</v>
      </c>
      <c r="Q176" s="806">
        <v>0</v>
      </c>
      <c r="R176" s="806">
        <v>0</v>
      </c>
      <c r="S176" s="806">
        <v>0</v>
      </c>
      <c r="T176" s="806">
        <v>0</v>
      </c>
      <c r="U176" s="806">
        <v>0</v>
      </c>
      <c r="V176" s="806">
        <v>0</v>
      </c>
      <c r="W176" s="806">
        <v>0</v>
      </c>
      <c r="X176" s="806">
        <v>0</v>
      </c>
      <c r="Y176" s="806">
        <v>0</v>
      </c>
      <c r="Z176" s="806">
        <v>0</v>
      </c>
      <c r="AA176" s="806">
        <v>0</v>
      </c>
      <c r="AB176" s="806">
        <v>0</v>
      </c>
      <c r="AC176" s="806">
        <v>0</v>
      </c>
      <c r="AD176" s="806">
        <v>0</v>
      </c>
      <c r="AE176" s="806">
        <v>0</v>
      </c>
      <c r="AF176" s="806">
        <v>0</v>
      </c>
      <c r="AG176" s="792" t="s">
        <v>1032</v>
      </c>
    </row>
    <row r="177" spans="1:39" s="36" customFormat="1" ht="9.9499999999999993" customHeight="1">
      <c r="B177" s="112"/>
      <c r="C177" s="65" t="s">
        <v>733</v>
      </c>
      <c r="D177" s="110"/>
      <c r="E177" s="110"/>
      <c r="F177" s="111"/>
      <c r="G177" s="806">
        <v>0</v>
      </c>
      <c r="H177" s="806">
        <v>0</v>
      </c>
      <c r="I177" s="806">
        <v>0</v>
      </c>
      <c r="J177" s="806">
        <v>0</v>
      </c>
      <c r="K177" s="806">
        <v>0</v>
      </c>
      <c r="L177" s="806">
        <v>0</v>
      </c>
      <c r="M177" s="806">
        <v>0</v>
      </c>
      <c r="N177" s="806">
        <v>0</v>
      </c>
      <c r="O177" s="806">
        <v>0</v>
      </c>
      <c r="P177" s="806">
        <v>0</v>
      </c>
      <c r="Q177" s="806">
        <v>0</v>
      </c>
      <c r="R177" s="806">
        <v>0</v>
      </c>
      <c r="S177" s="806">
        <v>0</v>
      </c>
      <c r="T177" s="806">
        <v>0</v>
      </c>
      <c r="U177" s="806">
        <v>0</v>
      </c>
      <c r="V177" s="806">
        <v>0</v>
      </c>
      <c r="W177" s="806">
        <v>0</v>
      </c>
      <c r="X177" s="806">
        <v>0</v>
      </c>
      <c r="Y177" s="806">
        <v>0</v>
      </c>
      <c r="Z177" s="806">
        <v>0</v>
      </c>
      <c r="AA177" s="806">
        <v>0</v>
      </c>
      <c r="AB177" s="806">
        <v>0</v>
      </c>
      <c r="AC177" s="806">
        <v>0</v>
      </c>
      <c r="AD177" s="806">
        <v>0</v>
      </c>
      <c r="AE177" s="806">
        <v>0</v>
      </c>
      <c r="AF177" s="806">
        <v>0</v>
      </c>
      <c r="AG177" s="792" t="s">
        <v>1032</v>
      </c>
    </row>
    <row r="178" spans="1:39" s="36" customFormat="1" ht="9.9499999999999993" customHeight="1">
      <c r="B178" s="112"/>
      <c r="C178" s="65" t="s">
        <v>720</v>
      </c>
      <c r="D178" s="110"/>
      <c r="E178" s="110"/>
      <c r="F178" s="111"/>
      <c r="G178" s="806">
        <f>G161</f>
        <v>2.3608696687949671E-2</v>
      </c>
      <c r="H178" s="806">
        <f t="shared" ref="H178:M178" si="156">H161</f>
        <v>2.1870163391360029E-2</v>
      </c>
      <c r="I178" s="806">
        <f t="shared" si="156"/>
        <v>2.340097673624069E-2</v>
      </c>
      <c r="J178" s="806">
        <f t="shared" si="156"/>
        <v>2.4406121193997588E-2</v>
      </c>
      <c r="K178" s="806">
        <f t="shared" si="156"/>
        <v>2.4341950399399119E-2</v>
      </c>
      <c r="L178" s="806">
        <f t="shared" si="156"/>
        <v>2.3000634795765567E-2</v>
      </c>
      <c r="M178" s="806">
        <f t="shared" si="156"/>
        <v>2.1748037047941142E-2</v>
      </c>
      <c r="N178" s="806">
        <f t="shared" ref="N178:AE178" si="157">N161</f>
        <v>2.0712864649515373E-2</v>
      </c>
      <c r="O178" s="806">
        <f t="shared" si="157"/>
        <v>2.2124303939463345E-2</v>
      </c>
      <c r="P178" s="806">
        <f t="shared" si="157"/>
        <v>2.258772706161831E-2</v>
      </c>
      <c r="Q178" s="806">
        <f t="shared" si="157"/>
        <v>2.0070022000273361E-2</v>
      </c>
      <c r="R178" s="806">
        <f t="shared" si="157"/>
        <v>2.4464554699359181E-2</v>
      </c>
      <c r="S178" s="806">
        <f t="shared" si="157"/>
        <v>2.4861885947667858E-2</v>
      </c>
      <c r="T178" s="806">
        <f t="shared" si="157"/>
        <v>2.3578229320252653E-2</v>
      </c>
      <c r="U178" s="806">
        <f t="shared" si="157"/>
        <v>2.1554799750493556E-2</v>
      </c>
      <c r="V178" s="806">
        <f t="shared" si="157"/>
        <v>2.3903942400369662E-2</v>
      </c>
      <c r="W178" s="806">
        <f t="shared" si="157"/>
        <v>2.2906696633508236E-2</v>
      </c>
      <c r="X178" s="806">
        <f t="shared" si="157"/>
        <v>2.2633324549388149E-2</v>
      </c>
      <c r="Y178" s="806">
        <f t="shared" si="157"/>
        <v>2.3046820328497152E-2</v>
      </c>
      <c r="Z178" s="806">
        <f t="shared" si="157"/>
        <v>2.2465844814888569E-2</v>
      </c>
      <c r="AA178" s="806">
        <f t="shared" si="157"/>
        <v>2.5927739556269785E-2</v>
      </c>
      <c r="AB178" s="806">
        <f t="shared" si="157"/>
        <v>2.6457673132265887E-2</v>
      </c>
      <c r="AC178" s="806">
        <f t="shared" si="157"/>
        <v>1.9267188738378013E-2</v>
      </c>
      <c r="AD178" s="806">
        <f t="shared" si="157"/>
        <v>3.118254885924153E-2</v>
      </c>
      <c r="AE178" s="806">
        <f t="shared" si="157"/>
        <v>3.4638472001147516E-2</v>
      </c>
      <c r="AF178" s="84"/>
      <c r="AG178" s="792" t="s">
        <v>1031</v>
      </c>
    </row>
    <row r="179" spans="1:39" s="36" customFormat="1" ht="9.9499999999999993" customHeight="1">
      <c r="B179" s="112"/>
      <c r="C179" s="65" t="s">
        <v>734</v>
      </c>
      <c r="D179" s="110"/>
      <c r="E179" s="110"/>
      <c r="F179" s="111"/>
      <c r="G179" s="806">
        <f>G162</f>
        <v>2.3608696687949671E-2</v>
      </c>
      <c r="H179" s="806">
        <f t="shared" ref="H179:M179" si="158">H162</f>
        <v>2.1870163391360029E-2</v>
      </c>
      <c r="I179" s="806">
        <f t="shared" si="158"/>
        <v>2.340097673624069E-2</v>
      </c>
      <c r="J179" s="806">
        <f t="shared" si="158"/>
        <v>2.4406121193997588E-2</v>
      </c>
      <c r="K179" s="806">
        <f t="shared" si="158"/>
        <v>2.4341950399399119E-2</v>
      </c>
      <c r="L179" s="806">
        <f t="shared" si="158"/>
        <v>2.3000634795765567E-2</v>
      </c>
      <c r="M179" s="806">
        <f t="shared" si="158"/>
        <v>2.1748037047941142E-2</v>
      </c>
      <c r="N179" s="806">
        <f t="shared" ref="N179:AE179" si="159">N162</f>
        <v>2.0712864649515373E-2</v>
      </c>
      <c r="O179" s="806">
        <f t="shared" si="159"/>
        <v>2.2124303939463345E-2</v>
      </c>
      <c r="P179" s="806">
        <f t="shared" si="159"/>
        <v>2.258772706161831E-2</v>
      </c>
      <c r="Q179" s="806">
        <f t="shared" si="159"/>
        <v>2.0070022000273361E-2</v>
      </c>
      <c r="R179" s="806">
        <f t="shared" si="159"/>
        <v>2.4464554699359181E-2</v>
      </c>
      <c r="S179" s="806">
        <f t="shared" si="159"/>
        <v>2.4861885947667858E-2</v>
      </c>
      <c r="T179" s="806">
        <f t="shared" si="159"/>
        <v>2.3578229320252653E-2</v>
      </c>
      <c r="U179" s="806">
        <f t="shared" si="159"/>
        <v>2.1554799750493556E-2</v>
      </c>
      <c r="V179" s="806">
        <f t="shared" si="159"/>
        <v>2.3903942400369662E-2</v>
      </c>
      <c r="W179" s="806">
        <f t="shared" si="159"/>
        <v>2.2906696633508236E-2</v>
      </c>
      <c r="X179" s="806">
        <f t="shared" si="159"/>
        <v>2.2633324549388149E-2</v>
      </c>
      <c r="Y179" s="806">
        <f t="shared" si="159"/>
        <v>2.3046820328497152E-2</v>
      </c>
      <c r="Z179" s="806">
        <f t="shared" si="159"/>
        <v>2.2465844814888569E-2</v>
      </c>
      <c r="AA179" s="806">
        <f t="shared" si="159"/>
        <v>2.5927739556269785E-2</v>
      </c>
      <c r="AB179" s="806">
        <f t="shared" si="159"/>
        <v>2.6457673132265887E-2</v>
      </c>
      <c r="AC179" s="806">
        <f t="shared" si="159"/>
        <v>1.9267188738378013E-2</v>
      </c>
      <c r="AD179" s="806">
        <f t="shared" si="159"/>
        <v>3.118254885924153E-2</v>
      </c>
      <c r="AE179" s="806">
        <f t="shared" si="159"/>
        <v>3.4638472001147516E-2</v>
      </c>
      <c r="AF179" s="84"/>
      <c r="AG179" s="792" t="s">
        <v>1031</v>
      </c>
    </row>
    <row r="180" spans="1:39" s="36" customFormat="1" ht="9.9499999999999993" customHeight="1">
      <c r="B180" s="112"/>
      <c r="C180" s="65" t="s">
        <v>740</v>
      </c>
      <c r="D180" s="110"/>
      <c r="E180" s="110"/>
      <c r="F180" s="111"/>
      <c r="G180" s="806">
        <f>G279</f>
        <v>1.4535511575197122E-2</v>
      </c>
      <c r="H180" s="806">
        <f t="shared" ref="H180:M180" si="160">H279</f>
        <v>1.4471233649301311E-2</v>
      </c>
      <c r="I180" s="806">
        <f t="shared" si="160"/>
        <v>1.4705240949154081E-2</v>
      </c>
      <c r="J180" s="806">
        <f t="shared" si="160"/>
        <v>1.4937116646597163E-2</v>
      </c>
      <c r="K180" s="806">
        <f t="shared" si="160"/>
        <v>1.5204813356292975E-2</v>
      </c>
      <c r="L180" s="806">
        <f t="shared" si="160"/>
        <v>1.5249572768447581E-2</v>
      </c>
      <c r="M180" s="806">
        <f t="shared" si="160"/>
        <v>1.5702964052180614E-2</v>
      </c>
      <c r="N180" s="806">
        <f t="shared" ref="N180:AE180" si="161">N279</f>
        <v>1.603466208778679E-2</v>
      </c>
      <c r="O180" s="806">
        <f t="shared" si="161"/>
        <v>1.6019043569007275E-2</v>
      </c>
      <c r="P180" s="806">
        <f t="shared" si="161"/>
        <v>1.6310117921512341E-2</v>
      </c>
      <c r="Q180" s="806">
        <f t="shared" si="161"/>
        <v>1.6446217010574797E-2</v>
      </c>
      <c r="R180" s="806">
        <f t="shared" si="161"/>
        <v>1.6334975369458129E-2</v>
      </c>
      <c r="S180" s="806">
        <f t="shared" si="161"/>
        <v>1.6300495288157118E-2</v>
      </c>
      <c r="T180" s="806">
        <f t="shared" si="161"/>
        <v>1.6409810526659217E-2</v>
      </c>
      <c r="U180" s="806">
        <f t="shared" si="161"/>
        <v>1.6436866530818554E-2</v>
      </c>
      <c r="V180" s="806">
        <f t="shared" si="161"/>
        <v>1.6837646070971598E-2</v>
      </c>
      <c r="W180" s="806">
        <f t="shared" si="161"/>
        <v>1.6847140166746349E-2</v>
      </c>
      <c r="X180" s="806">
        <f t="shared" si="161"/>
        <v>1.6764359414898466E-2</v>
      </c>
      <c r="Y180" s="806">
        <f t="shared" si="161"/>
        <v>1.6618795793108168E-2</v>
      </c>
      <c r="Z180" s="806">
        <f t="shared" si="161"/>
        <v>1.6821072726470133E-2</v>
      </c>
      <c r="AA180" s="806">
        <f t="shared" si="161"/>
        <v>1.6388304654546985E-2</v>
      </c>
      <c r="AB180" s="806">
        <f t="shared" si="161"/>
        <v>1.4320660228734971E-2</v>
      </c>
      <c r="AC180" s="806">
        <f t="shared" si="161"/>
        <v>1.5911993118827534E-2</v>
      </c>
      <c r="AD180" s="806">
        <f t="shared" si="161"/>
        <v>1.6077813730488093E-2</v>
      </c>
      <c r="AE180" s="806">
        <f t="shared" si="161"/>
        <v>1.6318509703710706E-2</v>
      </c>
      <c r="AF180" s="84"/>
      <c r="AG180" s="792" t="s">
        <v>1042</v>
      </c>
    </row>
    <row r="181" spans="1:39" s="36" customFormat="1" ht="9.9499999999999993" customHeight="1">
      <c r="B181" s="115"/>
      <c r="C181" s="65" t="s">
        <v>741</v>
      </c>
      <c r="D181" s="110"/>
      <c r="E181" s="110"/>
      <c r="F181" s="111"/>
      <c r="G181" s="806">
        <v>0</v>
      </c>
      <c r="H181" s="806">
        <v>0</v>
      </c>
      <c r="I181" s="806">
        <v>0</v>
      </c>
      <c r="J181" s="806">
        <v>0</v>
      </c>
      <c r="K181" s="806">
        <v>0</v>
      </c>
      <c r="L181" s="806">
        <v>0</v>
      </c>
      <c r="M181" s="806">
        <v>0</v>
      </c>
      <c r="N181" s="806">
        <v>0</v>
      </c>
      <c r="O181" s="806">
        <v>0</v>
      </c>
      <c r="P181" s="806">
        <v>0</v>
      </c>
      <c r="Q181" s="806">
        <v>0</v>
      </c>
      <c r="R181" s="806">
        <v>0</v>
      </c>
      <c r="S181" s="806">
        <v>0</v>
      </c>
      <c r="T181" s="806">
        <v>0</v>
      </c>
      <c r="U181" s="806">
        <v>0</v>
      </c>
      <c r="V181" s="806">
        <v>0</v>
      </c>
      <c r="W181" s="806">
        <v>0</v>
      </c>
      <c r="X181" s="806">
        <v>0</v>
      </c>
      <c r="Y181" s="806">
        <v>0</v>
      </c>
      <c r="Z181" s="806">
        <v>0</v>
      </c>
      <c r="AA181" s="806">
        <v>0</v>
      </c>
      <c r="AB181" s="806">
        <v>0</v>
      </c>
      <c r="AC181" s="806">
        <v>0</v>
      </c>
      <c r="AD181" s="806">
        <v>0</v>
      </c>
      <c r="AE181" s="806">
        <v>0</v>
      </c>
      <c r="AF181" s="84"/>
      <c r="AG181" s="792" t="s">
        <v>1035</v>
      </c>
    </row>
    <row r="182" spans="1:39" s="36" customFormat="1" ht="9.9499999999999993" customHeight="1">
      <c r="B182" s="142" t="s">
        <v>722</v>
      </c>
      <c r="C182" s="103"/>
      <c r="D182" s="102"/>
      <c r="E182" s="102"/>
      <c r="F182" s="143"/>
      <c r="G182" s="108"/>
      <c r="H182" s="108"/>
      <c r="I182" s="108"/>
      <c r="J182" s="108"/>
      <c r="K182" s="108"/>
      <c r="L182" s="108"/>
      <c r="M182" s="108"/>
      <c r="N182" s="108"/>
      <c r="O182" s="108"/>
      <c r="P182" s="108"/>
      <c r="Q182" s="108"/>
      <c r="R182" s="108"/>
      <c r="S182" s="108"/>
      <c r="T182" s="108"/>
      <c r="U182" s="108"/>
      <c r="V182" s="108"/>
      <c r="W182" s="108"/>
      <c r="X182" s="108"/>
      <c r="Y182" s="108"/>
      <c r="Z182" s="108"/>
      <c r="AA182" s="108"/>
      <c r="AB182" s="108"/>
      <c r="AC182" s="108"/>
      <c r="AD182" s="108"/>
      <c r="AE182" s="108"/>
      <c r="AF182" s="108"/>
      <c r="AG182" s="792"/>
    </row>
    <row r="183" spans="1:39" s="36" customFormat="1" ht="9.9499999999999993" customHeight="1">
      <c r="B183" s="112"/>
      <c r="C183" s="65" t="s">
        <v>742</v>
      </c>
      <c r="D183" s="110"/>
      <c r="E183" s="110"/>
      <c r="F183" s="111"/>
      <c r="G183" s="806">
        <v>0</v>
      </c>
      <c r="H183" s="806">
        <v>0</v>
      </c>
      <c r="I183" s="806">
        <v>0</v>
      </c>
      <c r="J183" s="806">
        <v>0</v>
      </c>
      <c r="K183" s="806">
        <v>0</v>
      </c>
      <c r="L183" s="806">
        <v>0</v>
      </c>
      <c r="M183" s="806">
        <v>0</v>
      </c>
      <c r="N183" s="806">
        <v>0</v>
      </c>
      <c r="O183" s="806">
        <v>0</v>
      </c>
      <c r="P183" s="806">
        <v>0</v>
      </c>
      <c r="Q183" s="806">
        <v>0</v>
      </c>
      <c r="R183" s="806">
        <v>0</v>
      </c>
      <c r="S183" s="806">
        <v>0</v>
      </c>
      <c r="T183" s="806">
        <v>0</v>
      </c>
      <c r="U183" s="806">
        <v>0</v>
      </c>
      <c r="V183" s="806">
        <v>0</v>
      </c>
      <c r="W183" s="806">
        <v>0</v>
      </c>
      <c r="X183" s="806">
        <v>0</v>
      </c>
      <c r="Y183" s="806">
        <v>0</v>
      </c>
      <c r="Z183" s="806">
        <v>0</v>
      </c>
      <c r="AA183" s="806">
        <v>0</v>
      </c>
      <c r="AB183" s="806">
        <v>0</v>
      </c>
      <c r="AC183" s="806">
        <v>0</v>
      </c>
      <c r="AD183" s="806">
        <v>0</v>
      </c>
      <c r="AE183" s="806">
        <v>0</v>
      </c>
      <c r="AF183" s="806">
        <v>0</v>
      </c>
      <c r="AG183" s="792" t="s">
        <v>1032</v>
      </c>
    </row>
    <row r="184" spans="1:39" s="36" customFormat="1" ht="9.9499999999999993" customHeight="1">
      <c r="B184" s="112"/>
      <c r="C184" s="65" t="s">
        <v>720</v>
      </c>
      <c r="D184" s="110"/>
      <c r="E184" s="110"/>
      <c r="F184" s="111"/>
      <c r="G184" s="806">
        <f>G161</f>
        <v>2.3608696687949671E-2</v>
      </c>
      <c r="H184" s="806">
        <f t="shared" ref="H184:M184" si="162">H161</f>
        <v>2.1870163391360029E-2</v>
      </c>
      <c r="I184" s="806">
        <f t="shared" si="162"/>
        <v>2.340097673624069E-2</v>
      </c>
      <c r="J184" s="806">
        <f t="shared" si="162"/>
        <v>2.4406121193997588E-2</v>
      </c>
      <c r="K184" s="806">
        <f t="shared" si="162"/>
        <v>2.4341950399399119E-2</v>
      </c>
      <c r="L184" s="806">
        <f t="shared" si="162"/>
        <v>2.3000634795765567E-2</v>
      </c>
      <c r="M184" s="806">
        <f t="shared" si="162"/>
        <v>2.1748037047941142E-2</v>
      </c>
      <c r="N184" s="806">
        <f t="shared" ref="N184:AE184" si="163">N161</f>
        <v>2.0712864649515373E-2</v>
      </c>
      <c r="O184" s="806">
        <f t="shared" si="163"/>
        <v>2.2124303939463345E-2</v>
      </c>
      <c r="P184" s="806">
        <f t="shared" si="163"/>
        <v>2.258772706161831E-2</v>
      </c>
      <c r="Q184" s="806">
        <f t="shared" si="163"/>
        <v>2.0070022000273361E-2</v>
      </c>
      <c r="R184" s="806">
        <f t="shared" si="163"/>
        <v>2.4464554699359181E-2</v>
      </c>
      <c r="S184" s="806">
        <f t="shared" si="163"/>
        <v>2.4861885947667858E-2</v>
      </c>
      <c r="T184" s="806">
        <f t="shared" si="163"/>
        <v>2.3578229320252653E-2</v>
      </c>
      <c r="U184" s="806">
        <f t="shared" si="163"/>
        <v>2.1554799750493556E-2</v>
      </c>
      <c r="V184" s="806">
        <f t="shared" si="163"/>
        <v>2.3903942400369662E-2</v>
      </c>
      <c r="W184" s="806">
        <f t="shared" si="163"/>
        <v>2.2906696633508236E-2</v>
      </c>
      <c r="X184" s="806">
        <f t="shared" si="163"/>
        <v>2.2633324549388149E-2</v>
      </c>
      <c r="Y184" s="806">
        <f t="shared" si="163"/>
        <v>2.3046820328497152E-2</v>
      </c>
      <c r="Z184" s="806">
        <f t="shared" si="163"/>
        <v>2.2465844814888569E-2</v>
      </c>
      <c r="AA184" s="806">
        <f t="shared" si="163"/>
        <v>2.5927739556269785E-2</v>
      </c>
      <c r="AB184" s="806">
        <f t="shared" si="163"/>
        <v>2.6457673132265887E-2</v>
      </c>
      <c r="AC184" s="806">
        <f t="shared" si="163"/>
        <v>1.9267188738378013E-2</v>
      </c>
      <c r="AD184" s="806">
        <f t="shared" si="163"/>
        <v>3.118254885924153E-2</v>
      </c>
      <c r="AE184" s="806">
        <f t="shared" si="163"/>
        <v>3.4638472001147516E-2</v>
      </c>
      <c r="AF184" s="84"/>
      <c r="AG184" s="792" t="s">
        <v>1031</v>
      </c>
    </row>
    <row r="185" spans="1:39" s="36" customFormat="1" ht="9.9499999999999993" customHeight="1">
      <c r="B185" s="115"/>
      <c r="C185" s="116" t="s">
        <v>734</v>
      </c>
      <c r="D185" s="781"/>
      <c r="E185" s="781"/>
      <c r="F185" s="117"/>
      <c r="G185" s="806">
        <f>G162</f>
        <v>2.3608696687949671E-2</v>
      </c>
      <c r="H185" s="806">
        <f t="shared" ref="H185:M185" si="164">H162</f>
        <v>2.1870163391360029E-2</v>
      </c>
      <c r="I185" s="806">
        <f t="shared" si="164"/>
        <v>2.340097673624069E-2</v>
      </c>
      <c r="J185" s="806">
        <f t="shared" si="164"/>
        <v>2.4406121193997588E-2</v>
      </c>
      <c r="K185" s="806">
        <f t="shared" si="164"/>
        <v>2.4341950399399119E-2</v>
      </c>
      <c r="L185" s="806">
        <f t="shared" si="164"/>
        <v>2.3000634795765567E-2</v>
      </c>
      <c r="M185" s="806">
        <f t="shared" si="164"/>
        <v>2.1748037047941142E-2</v>
      </c>
      <c r="N185" s="806">
        <f t="shared" ref="N185:AE185" si="165">N162</f>
        <v>2.0712864649515373E-2</v>
      </c>
      <c r="O185" s="806">
        <f t="shared" si="165"/>
        <v>2.2124303939463345E-2</v>
      </c>
      <c r="P185" s="806">
        <f t="shared" si="165"/>
        <v>2.258772706161831E-2</v>
      </c>
      <c r="Q185" s="806">
        <f t="shared" si="165"/>
        <v>2.0070022000273361E-2</v>
      </c>
      <c r="R185" s="806">
        <f t="shared" si="165"/>
        <v>2.4464554699359181E-2</v>
      </c>
      <c r="S185" s="806">
        <f t="shared" si="165"/>
        <v>2.4861885947667858E-2</v>
      </c>
      <c r="T185" s="806">
        <f t="shared" si="165"/>
        <v>2.3578229320252653E-2</v>
      </c>
      <c r="U185" s="806">
        <f t="shared" si="165"/>
        <v>2.1554799750493556E-2</v>
      </c>
      <c r="V185" s="806">
        <f t="shared" si="165"/>
        <v>2.3903942400369662E-2</v>
      </c>
      <c r="W185" s="806">
        <f t="shared" si="165"/>
        <v>2.2906696633508236E-2</v>
      </c>
      <c r="X185" s="806">
        <f t="shared" si="165"/>
        <v>2.2633324549388149E-2</v>
      </c>
      <c r="Y185" s="806">
        <f t="shared" si="165"/>
        <v>2.3046820328497152E-2</v>
      </c>
      <c r="Z185" s="806">
        <f t="shared" si="165"/>
        <v>2.2465844814888569E-2</v>
      </c>
      <c r="AA185" s="806">
        <f t="shared" si="165"/>
        <v>2.5927739556269785E-2</v>
      </c>
      <c r="AB185" s="806">
        <f t="shared" si="165"/>
        <v>2.6457673132265887E-2</v>
      </c>
      <c r="AC185" s="806">
        <f t="shared" si="165"/>
        <v>1.9267188738378013E-2</v>
      </c>
      <c r="AD185" s="806">
        <f t="shared" si="165"/>
        <v>3.118254885924153E-2</v>
      </c>
      <c r="AE185" s="806">
        <f t="shared" si="165"/>
        <v>3.4638472001147516E-2</v>
      </c>
      <c r="AF185" s="84"/>
      <c r="AG185" s="792" t="s">
        <v>1031</v>
      </c>
    </row>
    <row r="186" spans="1:39" s="36" customFormat="1" ht="9.9499999999999993" customHeight="1">
      <c r="B186" s="144" t="s">
        <v>723</v>
      </c>
      <c r="C186" s="103"/>
      <c r="D186" s="102"/>
      <c r="E186" s="102"/>
      <c r="F186" s="143"/>
      <c r="G186" s="108"/>
      <c r="H186" s="108"/>
      <c r="I186" s="108"/>
      <c r="J186" s="108"/>
      <c r="K186" s="108"/>
      <c r="L186" s="108"/>
      <c r="M186" s="108"/>
      <c r="N186" s="108"/>
      <c r="O186" s="108"/>
      <c r="P186" s="108"/>
      <c r="Q186" s="108"/>
      <c r="R186" s="108"/>
      <c r="S186" s="108"/>
      <c r="T186" s="108"/>
      <c r="U186" s="108"/>
      <c r="V186" s="108"/>
      <c r="W186" s="108"/>
      <c r="X186" s="108"/>
      <c r="Y186" s="108"/>
      <c r="Z186" s="108"/>
      <c r="AA186" s="108"/>
      <c r="AB186" s="108"/>
      <c r="AC186" s="108"/>
      <c r="AD186" s="108"/>
      <c r="AE186" s="108"/>
      <c r="AF186" s="108"/>
      <c r="AG186" s="792"/>
    </row>
    <row r="187" spans="1:39" s="36" customFormat="1" ht="9.9499999999999993" customHeight="1">
      <c r="B187" s="80"/>
      <c r="C187" s="80"/>
      <c r="D187" s="80"/>
      <c r="E187" s="80"/>
      <c r="F187" s="80"/>
      <c r="G187" s="80"/>
      <c r="H187" s="80"/>
      <c r="I187" s="80"/>
      <c r="J187" s="80"/>
    </row>
    <row r="188" spans="1:39" s="36" customFormat="1" ht="21" customHeight="1">
      <c r="B188" s="489" t="s">
        <v>1190</v>
      </c>
      <c r="U188" s="777"/>
      <c r="AK188"/>
      <c r="AL188"/>
      <c r="AM188"/>
    </row>
    <row r="189" spans="1:39" s="810" customFormat="1" ht="11.1" customHeight="1">
      <c r="A189" s="36"/>
      <c r="B189" s="1020" t="s">
        <v>949</v>
      </c>
      <c r="C189" s="1059" t="s">
        <v>1065</v>
      </c>
      <c r="D189" s="1047"/>
      <c r="E189" s="1047"/>
      <c r="F189" s="1047"/>
      <c r="G189" s="1021">
        <v>33147</v>
      </c>
      <c r="H189" s="1022">
        <v>33512</v>
      </c>
      <c r="I189" s="1021">
        <v>33878</v>
      </c>
      <c r="J189" s="1021">
        <v>34243</v>
      </c>
      <c r="K189" s="1021">
        <v>34608</v>
      </c>
      <c r="L189" s="1021">
        <v>34973</v>
      </c>
      <c r="M189" s="1021">
        <v>35339</v>
      </c>
      <c r="N189" s="1021">
        <v>35704</v>
      </c>
      <c r="O189" s="1021">
        <v>36069</v>
      </c>
      <c r="P189" s="1021">
        <v>36434</v>
      </c>
      <c r="Q189" s="1021">
        <v>36800</v>
      </c>
      <c r="R189" s="1021">
        <v>37165</v>
      </c>
      <c r="S189" s="1021">
        <v>37530</v>
      </c>
      <c r="T189" s="1021">
        <v>37895</v>
      </c>
      <c r="U189" s="1021">
        <v>38261</v>
      </c>
      <c r="V189" s="1021">
        <v>38626</v>
      </c>
      <c r="W189" s="1021">
        <v>38991</v>
      </c>
      <c r="X189" s="1021">
        <v>39356</v>
      </c>
      <c r="Y189" s="1021">
        <v>39722</v>
      </c>
      <c r="Z189" s="1021">
        <v>40087</v>
      </c>
      <c r="AA189" s="1021">
        <v>40452</v>
      </c>
      <c r="AB189" s="1021">
        <v>40817</v>
      </c>
      <c r="AC189" s="1021">
        <v>41183</v>
      </c>
      <c r="AD189" s="1021">
        <v>41548</v>
      </c>
      <c r="AE189" s="1021">
        <v>41913</v>
      </c>
      <c r="AF189" s="1023">
        <v>42278</v>
      </c>
      <c r="AG189" s="1024" t="s">
        <v>949</v>
      </c>
      <c r="AH189" s="1025" t="s">
        <v>1065</v>
      </c>
      <c r="AI189" s="1025"/>
      <c r="AJ189" s="1026"/>
      <c r="AK189" s="1026"/>
      <c r="AL189" s="1026"/>
    </row>
    <row r="190" spans="1:39" s="810" customFormat="1" ht="11.1" customHeight="1">
      <c r="A190" s="36"/>
      <c r="B190" s="1027" t="s">
        <v>949</v>
      </c>
      <c r="C190" s="1032" t="s">
        <v>951</v>
      </c>
      <c r="D190" s="1060"/>
      <c r="E190" s="1048"/>
      <c r="F190" s="1048"/>
      <c r="G190" s="1028" t="s">
        <v>952</v>
      </c>
      <c r="H190" s="1029" t="s">
        <v>953</v>
      </c>
      <c r="I190" s="1030" t="s">
        <v>1059</v>
      </c>
      <c r="J190" s="1030" t="s">
        <v>954</v>
      </c>
      <c r="K190" s="1030" t="s">
        <v>955</v>
      </c>
      <c r="L190" s="1030" t="s">
        <v>956</v>
      </c>
      <c r="M190" s="1030" t="s">
        <v>1060</v>
      </c>
      <c r="N190" s="1030" t="s">
        <v>957</v>
      </c>
      <c r="O190" s="1030" t="s">
        <v>958</v>
      </c>
      <c r="P190" s="1030" t="s">
        <v>959</v>
      </c>
      <c r="Q190" s="1030" t="s">
        <v>1061</v>
      </c>
      <c r="R190" s="1030" t="s">
        <v>960</v>
      </c>
      <c r="S190" s="1030" t="s">
        <v>961</v>
      </c>
      <c r="T190" s="1030" t="s">
        <v>962</v>
      </c>
      <c r="U190" s="1030" t="s">
        <v>1062</v>
      </c>
      <c r="V190" s="1031" t="s">
        <v>963</v>
      </c>
      <c r="W190" s="1031" t="s">
        <v>964</v>
      </c>
      <c r="X190" s="1031" t="s">
        <v>965</v>
      </c>
      <c r="Y190" s="1030" t="s">
        <v>1063</v>
      </c>
      <c r="Z190" s="1030" t="s">
        <v>966</v>
      </c>
      <c r="AA190" s="1030" t="s">
        <v>967</v>
      </c>
      <c r="AB190" s="1030" t="s">
        <v>968</v>
      </c>
      <c r="AC190" s="1030" t="s">
        <v>1064</v>
      </c>
      <c r="AD190" s="1030" t="s">
        <v>969</v>
      </c>
      <c r="AE190" s="1030" t="s">
        <v>970</v>
      </c>
      <c r="AF190" s="1027" t="s">
        <v>971</v>
      </c>
      <c r="AG190" s="1032" t="s">
        <v>949</v>
      </c>
      <c r="AH190" s="1033" t="s">
        <v>951</v>
      </c>
      <c r="AI190" s="1033"/>
      <c r="AJ190" s="1034"/>
      <c r="AK190" s="1034"/>
      <c r="AL190" s="1034"/>
    </row>
    <row r="191" spans="1:39" s="810" customFormat="1" ht="11.1" customHeight="1">
      <c r="A191" s="36"/>
      <c r="B191" s="1076" t="s">
        <v>950</v>
      </c>
      <c r="C191" s="1062" t="s">
        <v>1151</v>
      </c>
      <c r="D191" s="1063"/>
      <c r="E191" s="1063"/>
      <c r="F191" s="1050"/>
      <c r="G191" s="811">
        <v>2244.614</v>
      </c>
      <c r="H191" s="811">
        <v>2261.2130000000002</v>
      </c>
      <c r="I191" s="811">
        <v>2276.9769999999999</v>
      </c>
      <c r="J191" s="811">
        <v>2291.3380000000002</v>
      </c>
      <c r="K191" s="811">
        <v>2304.6280000000002</v>
      </c>
      <c r="L191" s="811">
        <v>2318.7260000000001</v>
      </c>
      <c r="M191" s="811">
        <v>2329.973</v>
      </c>
      <c r="N191" s="811">
        <v>2340.2579999999998</v>
      </c>
      <c r="O191" s="811">
        <v>2347.56</v>
      </c>
      <c r="P191" s="811">
        <v>2352.6019999999999</v>
      </c>
      <c r="Q191" s="811">
        <v>2356.8519999999999</v>
      </c>
      <c r="R191" s="811">
        <v>2356.0659999999998</v>
      </c>
      <c r="S191" s="811">
        <v>2359.509</v>
      </c>
      <c r="T191" s="811">
        <v>2359.8510000000001</v>
      </c>
      <c r="U191" s="812">
        <v>2358.799</v>
      </c>
      <c r="V191" s="811">
        <v>2354.8719999999998</v>
      </c>
      <c r="W191" s="812">
        <v>2350.3020000000001</v>
      </c>
      <c r="X191" s="812">
        <v>2344.5309999999999</v>
      </c>
      <c r="Y191" s="812">
        <v>2339.1860000000001</v>
      </c>
      <c r="Z191" s="812">
        <v>2335.3440000000001</v>
      </c>
      <c r="AA191" s="812">
        <v>2332.65</v>
      </c>
      <c r="AB191" s="812">
        <v>2309.4859999999999</v>
      </c>
      <c r="AC191" s="811">
        <v>2312.076</v>
      </c>
      <c r="AD191" s="811">
        <v>2314.125</v>
      </c>
      <c r="AE191" s="811">
        <v>2312.971</v>
      </c>
      <c r="AF191" s="828">
        <v>2308.4009999999998</v>
      </c>
      <c r="AG191" s="1076" t="s">
        <v>950</v>
      </c>
      <c r="AH191" s="1062" t="s">
        <v>1151</v>
      </c>
      <c r="AI191" s="1001"/>
      <c r="AJ191" s="931"/>
      <c r="AK191" s="931"/>
      <c r="AL191" s="931"/>
    </row>
    <row r="192" spans="1:39" s="810" customFormat="1" ht="11.1" customHeight="1">
      <c r="A192" s="36"/>
      <c r="B192" s="1076" t="s">
        <v>950</v>
      </c>
      <c r="C192" s="1062" t="s">
        <v>1152</v>
      </c>
      <c r="D192" s="1063"/>
      <c r="E192" s="1063"/>
      <c r="F192" s="1050"/>
      <c r="G192" s="811">
        <v>702.58900000000006</v>
      </c>
      <c r="H192" s="811">
        <v>718.11099999999999</v>
      </c>
      <c r="I192" s="811">
        <v>733.28899999999999</v>
      </c>
      <c r="J192" s="811">
        <v>747.27499999999998</v>
      </c>
      <c r="K192" s="811">
        <v>760.78899999999999</v>
      </c>
      <c r="L192" s="811">
        <v>776.94399999999996</v>
      </c>
      <c r="M192" s="811">
        <v>788.18200000000002</v>
      </c>
      <c r="N192" s="811">
        <v>801.53</v>
      </c>
      <c r="O192" s="811">
        <v>813.03599999999994</v>
      </c>
      <c r="P192" s="811">
        <v>823.30799999999999</v>
      </c>
      <c r="Q192" s="811">
        <v>832.57399999999996</v>
      </c>
      <c r="R192" s="811">
        <v>841.94200000000001</v>
      </c>
      <c r="S192" s="811">
        <v>850.495</v>
      </c>
      <c r="T192" s="811">
        <v>858.22799999999995</v>
      </c>
      <c r="U192" s="811">
        <v>866.37300000000005</v>
      </c>
      <c r="V192" s="811">
        <v>874.98599999999999</v>
      </c>
      <c r="W192" s="811">
        <v>883.59900000000005</v>
      </c>
      <c r="X192" s="811">
        <v>891.721</v>
      </c>
      <c r="Y192" s="811">
        <v>899.33900000000006</v>
      </c>
      <c r="Z192" s="811">
        <v>906.05100000000004</v>
      </c>
      <c r="AA192" s="811">
        <v>915.06799999999998</v>
      </c>
      <c r="AB192" s="811">
        <v>915.75199999999995</v>
      </c>
      <c r="AC192" s="811">
        <v>925.28599999999994</v>
      </c>
      <c r="AD192" s="811">
        <v>937.22500000000002</v>
      </c>
      <c r="AE192" s="811">
        <v>947.51599999999996</v>
      </c>
      <c r="AF192" s="828">
        <v>956.53399999999999</v>
      </c>
      <c r="AG192" s="1076" t="s">
        <v>950</v>
      </c>
      <c r="AH192" s="1062" t="s">
        <v>1152</v>
      </c>
      <c r="AI192" s="1001"/>
      <c r="AJ192" s="931"/>
      <c r="AK192" s="931"/>
      <c r="AL192" s="931"/>
    </row>
    <row r="193" spans="1:38" s="810" customFormat="1" ht="11.1" customHeight="1">
      <c r="A193" s="36"/>
      <c r="B193" s="1076"/>
      <c r="C193" s="1062"/>
      <c r="D193" s="1063"/>
      <c r="E193" s="1063"/>
      <c r="F193" s="1050"/>
      <c r="G193" s="811"/>
      <c r="H193" s="811"/>
      <c r="I193" s="811"/>
      <c r="J193" s="811"/>
      <c r="K193" s="811"/>
      <c r="L193" s="811"/>
      <c r="M193" s="811"/>
      <c r="N193" s="811"/>
      <c r="O193" s="811"/>
      <c r="P193" s="811"/>
      <c r="Q193" s="811"/>
      <c r="R193" s="811"/>
      <c r="S193" s="811"/>
      <c r="T193" s="811"/>
      <c r="U193" s="811"/>
      <c r="V193" s="811"/>
      <c r="W193" s="811"/>
      <c r="X193" s="811"/>
      <c r="Y193" s="811"/>
      <c r="Z193" s="811"/>
      <c r="AA193" s="811"/>
      <c r="AB193" s="811"/>
      <c r="AC193" s="811"/>
      <c r="AD193" s="811"/>
      <c r="AE193" s="811"/>
      <c r="AF193" s="828"/>
      <c r="AG193" s="1076"/>
      <c r="AH193" s="1062"/>
      <c r="AI193" s="1001"/>
      <c r="AJ193" s="931"/>
      <c r="AK193" s="931"/>
      <c r="AL193" s="931"/>
    </row>
    <row r="194" spans="1:38" s="810" customFormat="1" ht="11.1" customHeight="1">
      <c r="A194" s="36"/>
      <c r="B194" s="1076" t="s">
        <v>950</v>
      </c>
      <c r="C194" s="1062" t="s">
        <v>1050</v>
      </c>
      <c r="D194" s="1063"/>
      <c r="E194" s="1063"/>
      <c r="F194" s="1050"/>
      <c r="G194" s="811">
        <v>2.1560900129999974</v>
      </c>
      <c r="H194" s="811">
        <v>1.6834265069999992</v>
      </c>
      <c r="I194" s="811">
        <v>2.1560900129999974</v>
      </c>
      <c r="J194" s="811">
        <v>2.092695528000005</v>
      </c>
      <c r="K194" s="811">
        <v>2.4859343460000054</v>
      </c>
      <c r="L194" s="811">
        <v>2.2657426050000011</v>
      </c>
      <c r="M194" s="811">
        <v>2.4147074070000007</v>
      </c>
      <c r="N194" s="811">
        <v>2.7116778360000056</v>
      </c>
      <c r="O194" s="811">
        <v>2.7785748900000078</v>
      </c>
      <c r="P194" s="811">
        <v>2.6626412820000094</v>
      </c>
      <c r="Q194" s="811">
        <v>2.7342132300000008</v>
      </c>
      <c r="R194" s="811">
        <v>4.2943556879999951</v>
      </c>
      <c r="S194" s="811">
        <v>4.0093531170000087</v>
      </c>
      <c r="T194" s="811">
        <v>4.4142377160000033</v>
      </c>
      <c r="U194" s="812">
        <v>4.6623380592232895</v>
      </c>
      <c r="V194" s="811">
        <v>4.3389872912790626</v>
      </c>
      <c r="W194" s="812">
        <v>5.8108788559321738</v>
      </c>
      <c r="X194" s="812">
        <v>6.1802000000000001</v>
      </c>
      <c r="Y194" s="812">
        <v>7.363404255319149</v>
      </c>
      <c r="Z194" s="812">
        <v>6.7059574468085099</v>
      </c>
      <c r="AA194" s="812">
        <v>6.5744680851063837</v>
      </c>
      <c r="AB194" s="812">
        <v>1.3148936170212766</v>
      </c>
      <c r="AC194" s="811">
        <v>0</v>
      </c>
      <c r="AD194" s="811">
        <v>0</v>
      </c>
      <c r="AE194" s="811">
        <v>0</v>
      </c>
      <c r="AF194" s="828"/>
      <c r="AG194" s="1076" t="s">
        <v>950</v>
      </c>
      <c r="AH194" s="1062" t="s">
        <v>1044</v>
      </c>
      <c r="AI194" s="1063"/>
      <c r="AJ194" s="931"/>
      <c r="AK194" s="931"/>
      <c r="AL194" s="931"/>
    </row>
    <row r="195" spans="1:38" s="810" customFormat="1" ht="11.1" customHeight="1">
      <c r="A195" s="36"/>
      <c r="B195" s="1076" t="s">
        <v>950</v>
      </c>
      <c r="C195" s="1062" t="s">
        <v>1051</v>
      </c>
      <c r="D195" s="1063"/>
      <c r="E195" s="1063"/>
      <c r="F195" s="1050"/>
      <c r="G195" s="811">
        <v>0</v>
      </c>
      <c r="H195" s="811">
        <v>0</v>
      </c>
      <c r="I195" s="811">
        <v>0</v>
      </c>
      <c r="J195" s="811">
        <v>0</v>
      </c>
      <c r="K195" s="811">
        <v>0</v>
      </c>
      <c r="L195" s="811">
        <v>0</v>
      </c>
      <c r="M195" s="811">
        <v>0</v>
      </c>
      <c r="N195" s="811">
        <v>0</v>
      </c>
      <c r="O195" s="811">
        <v>0</v>
      </c>
      <c r="P195" s="811">
        <v>0</v>
      </c>
      <c r="Q195" s="811">
        <v>0</v>
      </c>
      <c r="R195" s="811">
        <v>0</v>
      </c>
      <c r="S195" s="811">
        <v>0</v>
      </c>
      <c r="T195" s="811">
        <v>0</v>
      </c>
      <c r="U195" s="811">
        <v>0</v>
      </c>
      <c r="V195" s="811">
        <v>0</v>
      </c>
      <c r="W195" s="811">
        <v>0</v>
      </c>
      <c r="X195" s="811">
        <v>0</v>
      </c>
      <c r="Y195" s="811">
        <v>0</v>
      </c>
      <c r="Z195" s="811">
        <v>0</v>
      </c>
      <c r="AA195" s="811">
        <v>0</v>
      </c>
      <c r="AB195" s="811">
        <v>0</v>
      </c>
      <c r="AC195" s="811">
        <v>0</v>
      </c>
      <c r="AD195" s="811">
        <v>0</v>
      </c>
      <c r="AE195" s="811">
        <v>0</v>
      </c>
      <c r="AF195" s="828"/>
      <c r="AG195" s="1076" t="s">
        <v>950</v>
      </c>
      <c r="AH195" s="1062" t="s">
        <v>1045</v>
      </c>
      <c r="AI195" s="1063"/>
      <c r="AJ195" s="931"/>
      <c r="AK195" s="931"/>
      <c r="AL195" s="931"/>
    </row>
    <row r="196" spans="1:38" s="810" customFormat="1" ht="11.1" customHeight="1">
      <c r="A196" s="36"/>
      <c r="B196" s="1077" t="s">
        <v>950</v>
      </c>
      <c r="C196" s="1064" t="s">
        <v>1078</v>
      </c>
      <c r="D196" s="1065"/>
      <c r="E196" s="1065"/>
      <c r="F196" s="1051"/>
      <c r="G196" s="821">
        <f>G194+G195</f>
        <v>2.1560900129999974</v>
      </c>
      <c r="H196" s="821">
        <f t="shared" ref="H196:AE196" si="166">H194+H195</f>
        <v>1.6834265069999992</v>
      </c>
      <c r="I196" s="821">
        <f t="shared" si="166"/>
        <v>2.1560900129999974</v>
      </c>
      <c r="J196" s="821">
        <f t="shared" si="166"/>
        <v>2.092695528000005</v>
      </c>
      <c r="K196" s="821">
        <f t="shared" si="166"/>
        <v>2.4859343460000054</v>
      </c>
      <c r="L196" s="821">
        <f t="shared" si="166"/>
        <v>2.2657426050000011</v>
      </c>
      <c r="M196" s="821">
        <f t="shared" si="166"/>
        <v>2.4147074070000007</v>
      </c>
      <c r="N196" s="821">
        <f t="shared" si="166"/>
        <v>2.7116778360000056</v>
      </c>
      <c r="O196" s="821">
        <f t="shared" si="166"/>
        <v>2.7785748900000078</v>
      </c>
      <c r="P196" s="821">
        <f t="shared" si="166"/>
        <v>2.6626412820000094</v>
      </c>
      <c r="Q196" s="821">
        <f t="shared" si="166"/>
        <v>2.7342132300000008</v>
      </c>
      <c r="R196" s="821">
        <f t="shared" si="166"/>
        <v>4.2943556879999951</v>
      </c>
      <c r="S196" s="821">
        <f t="shared" si="166"/>
        <v>4.0093531170000087</v>
      </c>
      <c r="T196" s="821">
        <f t="shared" si="166"/>
        <v>4.4142377160000033</v>
      </c>
      <c r="U196" s="821">
        <f t="shared" si="166"/>
        <v>4.6623380592232895</v>
      </c>
      <c r="V196" s="821">
        <f t="shared" si="166"/>
        <v>4.3389872912790626</v>
      </c>
      <c r="W196" s="821">
        <f t="shared" si="166"/>
        <v>5.8108788559321738</v>
      </c>
      <c r="X196" s="821">
        <f t="shared" si="166"/>
        <v>6.1802000000000001</v>
      </c>
      <c r="Y196" s="821">
        <f t="shared" si="166"/>
        <v>7.363404255319149</v>
      </c>
      <c r="Z196" s="821">
        <f t="shared" si="166"/>
        <v>6.7059574468085099</v>
      </c>
      <c r="AA196" s="821">
        <f t="shared" si="166"/>
        <v>6.5744680851063837</v>
      </c>
      <c r="AB196" s="821">
        <f t="shared" si="166"/>
        <v>1.3148936170212766</v>
      </c>
      <c r="AC196" s="821">
        <f t="shared" si="166"/>
        <v>0</v>
      </c>
      <c r="AD196" s="821">
        <f t="shared" si="166"/>
        <v>0</v>
      </c>
      <c r="AE196" s="821">
        <f t="shared" si="166"/>
        <v>0</v>
      </c>
      <c r="AF196" s="831"/>
      <c r="AG196" s="1077" t="s">
        <v>950</v>
      </c>
      <c r="AH196" s="1064" t="s">
        <v>1078</v>
      </c>
      <c r="AI196" s="1065"/>
      <c r="AJ196" s="934"/>
      <c r="AK196" s="934"/>
      <c r="AL196" s="934"/>
    </row>
    <row r="197" spans="1:38" s="810" customFormat="1" ht="11.1" customHeight="1">
      <c r="A197" s="36"/>
      <c r="B197" s="1076" t="s">
        <v>972</v>
      </c>
      <c r="C197" s="1062" t="s">
        <v>1044</v>
      </c>
      <c r="D197" s="1063"/>
      <c r="E197" s="1063"/>
      <c r="F197" s="1050"/>
      <c r="G197" s="807">
        <v>145.79689999999999</v>
      </c>
      <c r="H197" s="807">
        <v>193.24099999999999</v>
      </c>
      <c r="I197" s="807">
        <v>173.71669999999997</v>
      </c>
      <c r="J197" s="807">
        <v>126.17139999999999</v>
      </c>
      <c r="K197" s="807">
        <v>114.837</v>
      </c>
      <c r="L197" s="807">
        <v>123.63</v>
      </c>
      <c r="M197" s="807">
        <v>107.0732</v>
      </c>
      <c r="N197" s="807">
        <v>112.55159999999999</v>
      </c>
      <c r="O197" s="807">
        <v>111.62620000000001</v>
      </c>
      <c r="P197" s="807">
        <v>125.07719999999999</v>
      </c>
      <c r="Q197" s="807">
        <v>88.49</v>
      </c>
      <c r="R197" s="807">
        <v>79.8</v>
      </c>
      <c r="S197" s="807">
        <v>99.03</v>
      </c>
      <c r="T197" s="807">
        <v>101.97</v>
      </c>
      <c r="U197" s="518">
        <v>99.93</v>
      </c>
      <c r="V197" s="807">
        <v>100.76</v>
      </c>
      <c r="W197" s="518">
        <v>55.56</v>
      </c>
      <c r="X197" s="811">
        <v>0</v>
      </c>
      <c r="Y197" s="811">
        <v>0</v>
      </c>
      <c r="Z197" s="811">
        <v>0</v>
      </c>
      <c r="AA197" s="811">
        <v>0</v>
      </c>
      <c r="AB197" s="811">
        <v>0</v>
      </c>
      <c r="AC197" s="811">
        <v>0</v>
      </c>
      <c r="AD197" s="811">
        <v>0</v>
      </c>
      <c r="AE197" s="811">
        <v>0</v>
      </c>
      <c r="AF197" s="828"/>
      <c r="AG197" s="1076" t="s">
        <v>972</v>
      </c>
      <c r="AH197" s="1062" t="s">
        <v>1044</v>
      </c>
      <c r="AI197" s="1063"/>
      <c r="AJ197" s="931"/>
      <c r="AK197" s="931"/>
      <c r="AL197" s="931"/>
    </row>
    <row r="198" spans="1:38" s="810" customFormat="1" ht="11.1" customHeight="1">
      <c r="A198" s="36"/>
      <c r="B198" s="1076" t="s">
        <v>972</v>
      </c>
      <c r="C198" s="1062" t="s">
        <v>1045</v>
      </c>
      <c r="D198" s="1063"/>
      <c r="E198" s="1063"/>
      <c r="F198" s="1050"/>
      <c r="G198" s="807">
        <v>2728.1639</v>
      </c>
      <c r="H198" s="807">
        <v>3031.3552</v>
      </c>
      <c r="I198" s="807">
        <v>3301.1394</v>
      </c>
      <c r="J198" s="807">
        <v>3117.6727000000001</v>
      </c>
      <c r="K198" s="807">
        <v>2715.8942999999999</v>
      </c>
      <c r="L198" s="807">
        <v>2537.3058999999998</v>
      </c>
      <c r="M198" s="807">
        <v>2264.7961999999998</v>
      </c>
      <c r="N198" s="807">
        <v>2314.3186999999998</v>
      </c>
      <c r="O198" s="807">
        <v>2710.2459999999996</v>
      </c>
      <c r="P198" s="807">
        <v>2919.5484999999999</v>
      </c>
      <c r="Q198" s="807">
        <v>2548.87</v>
      </c>
      <c r="R198" s="807">
        <v>2286.5100000000002</v>
      </c>
      <c r="S198" s="807">
        <v>2186.0100000000002</v>
      </c>
      <c r="T198" s="807">
        <v>1856.72</v>
      </c>
      <c r="U198" s="518">
        <v>2061.2399999999998</v>
      </c>
      <c r="V198" s="807">
        <v>2089.4299999999998</v>
      </c>
      <c r="W198" s="518">
        <v>2595.5</v>
      </c>
      <c r="X198" s="518">
        <v>3341.86</v>
      </c>
      <c r="Y198" s="518">
        <v>3860.91</v>
      </c>
      <c r="Z198" s="518">
        <v>3114.6</v>
      </c>
      <c r="AA198" s="518">
        <v>3243.3</v>
      </c>
      <c r="AB198" s="518">
        <v>3677.76</v>
      </c>
      <c r="AC198" s="518">
        <v>3018.56</v>
      </c>
      <c r="AD198" s="518">
        <f>(AC198+AE198)/2</f>
        <v>3004.145</v>
      </c>
      <c r="AE198" s="518">
        <v>2989.73</v>
      </c>
      <c r="AF198" s="828">
        <v>2426.13</v>
      </c>
      <c r="AG198" s="1076" t="s">
        <v>972</v>
      </c>
      <c r="AH198" s="1062" t="s">
        <v>1045</v>
      </c>
      <c r="AI198" s="1063"/>
      <c r="AJ198" s="931"/>
      <c r="AK198" s="931"/>
      <c r="AL198" s="931"/>
    </row>
    <row r="199" spans="1:38" s="810" customFormat="1" ht="11.1" customHeight="1">
      <c r="A199" s="36"/>
      <c r="B199" s="1077" t="s">
        <v>972</v>
      </c>
      <c r="C199" s="1064" t="s">
        <v>1078</v>
      </c>
      <c r="D199" s="1065"/>
      <c r="E199" s="1065"/>
      <c r="F199" s="1051"/>
      <c r="G199" s="813">
        <f>G197+G198</f>
        <v>2873.9607999999998</v>
      </c>
      <c r="H199" s="813">
        <f t="shared" ref="H199:AE199" si="167">H197+H198</f>
        <v>3224.5962</v>
      </c>
      <c r="I199" s="813">
        <f t="shared" si="167"/>
        <v>3474.8561</v>
      </c>
      <c r="J199" s="813">
        <f t="shared" si="167"/>
        <v>3243.8441000000003</v>
      </c>
      <c r="K199" s="813">
        <f t="shared" si="167"/>
        <v>2830.7312999999999</v>
      </c>
      <c r="L199" s="813">
        <f t="shared" si="167"/>
        <v>2660.9358999999999</v>
      </c>
      <c r="M199" s="813">
        <f t="shared" si="167"/>
        <v>2371.8693999999996</v>
      </c>
      <c r="N199" s="813">
        <f t="shared" si="167"/>
        <v>2426.8702999999996</v>
      </c>
      <c r="O199" s="813">
        <f t="shared" si="167"/>
        <v>2821.8721999999998</v>
      </c>
      <c r="P199" s="813">
        <f t="shared" si="167"/>
        <v>3044.6257000000001</v>
      </c>
      <c r="Q199" s="813">
        <f t="shared" si="167"/>
        <v>2637.3599999999997</v>
      </c>
      <c r="R199" s="813">
        <f t="shared" si="167"/>
        <v>2366.3100000000004</v>
      </c>
      <c r="S199" s="813">
        <f t="shared" si="167"/>
        <v>2285.0400000000004</v>
      </c>
      <c r="T199" s="813">
        <f t="shared" si="167"/>
        <v>1958.69</v>
      </c>
      <c r="U199" s="813">
        <f t="shared" si="167"/>
        <v>2161.1699999999996</v>
      </c>
      <c r="V199" s="813">
        <f t="shared" si="167"/>
        <v>2190.19</v>
      </c>
      <c r="W199" s="813">
        <f t="shared" si="167"/>
        <v>2651.06</v>
      </c>
      <c r="X199" s="813">
        <f t="shared" si="167"/>
        <v>3341.86</v>
      </c>
      <c r="Y199" s="813">
        <f t="shared" si="167"/>
        <v>3860.91</v>
      </c>
      <c r="Z199" s="813">
        <f t="shared" si="167"/>
        <v>3114.6</v>
      </c>
      <c r="AA199" s="813">
        <f t="shared" si="167"/>
        <v>3243.3</v>
      </c>
      <c r="AB199" s="813">
        <f t="shared" si="167"/>
        <v>3677.76</v>
      </c>
      <c r="AC199" s="813">
        <f t="shared" si="167"/>
        <v>3018.56</v>
      </c>
      <c r="AD199" s="813">
        <f t="shared" si="167"/>
        <v>3004.145</v>
      </c>
      <c r="AE199" s="813">
        <f t="shared" si="167"/>
        <v>2989.73</v>
      </c>
      <c r="AF199" s="831"/>
      <c r="AG199" s="1077" t="s">
        <v>972</v>
      </c>
      <c r="AH199" s="1064" t="s">
        <v>1078</v>
      </c>
      <c r="AI199" s="1065"/>
      <c r="AJ199" s="934"/>
      <c r="AK199" s="934"/>
      <c r="AL199" s="934"/>
    </row>
    <row r="200" spans="1:38" s="810" customFormat="1" ht="11.1" customHeight="1">
      <c r="A200" s="36"/>
      <c r="B200" s="1077" t="s">
        <v>973</v>
      </c>
      <c r="C200" s="1064" t="s">
        <v>1079</v>
      </c>
      <c r="D200" s="1065"/>
      <c r="E200" s="1065"/>
      <c r="F200" s="1051"/>
      <c r="G200" s="825">
        <f>G196/G199</f>
        <v>7.5021552590417984E-4</v>
      </c>
      <c r="H200" s="825">
        <f t="shared" ref="H200:AE200" si="168">H196/H199</f>
        <v>5.220580818770422E-4</v>
      </c>
      <c r="I200" s="825">
        <f t="shared" si="168"/>
        <v>6.2048325195394351E-4</v>
      </c>
      <c r="J200" s="825">
        <f t="shared" si="168"/>
        <v>6.4512826864891715E-4</v>
      </c>
      <c r="K200" s="825">
        <f t="shared" si="168"/>
        <v>8.7819509608700957E-4</v>
      </c>
      <c r="L200" s="825">
        <f t="shared" si="168"/>
        <v>8.5148334651729163E-4</v>
      </c>
      <c r="M200" s="825">
        <f t="shared" si="168"/>
        <v>1.0180608624572674E-3</v>
      </c>
      <c r="N200" s="825">
        <f t="shared" si="168"/>
        <v>1.1173558949565644E-3</v>
      </c>
      <c r="O200" s="825">
        <f t="shared" si="168"/>
        <v>9.8465653051190913E-4</v>
      </c>
      <c r="P200" s="825">
        <f t="shared" si="168"/>
        <v>8.7453813518029795E-4</v>
      </c>
      <c r="Q200" s="825">
        <f t="shared" si="168"/>
        <v>1.0367235530985535E-3</v>
      </c>
      <c r="R200" s="825">
        <f t="shared" si="168"/>
        <v>1.8147899844060983E-3</v>
      </c>
      <c r="S200" s="825">
        <f t="shared" si="168"/>
        <v>1.7546095985190666E-3</v>
      </c>
      <c r="T200" s="825">
        <f t="shared" si="168"/>
        <v>2.2536683783549224E-3</v>
      </c>
      <c r="U200" s="825">
        <f t="shared" si="168"/>
        <v>2.1573212931991887E-3</v>
      </c>
      <c r="V200" s="825">
        <f t="shared" si="168"/>
        <v>1.9811008594135954E-3</v>
      </c>
      <c r="W200" s="825">
        <f t="shared" si="168"/>
        <v>2.1919077108523283E-3</v>
      </c>
      <c r="X200" s="825">
        <f t="shared" si="168"/>
        <v>1.8493294153555206E-3</v>
      </c>
      <c r="Y200" s="825">
        <f t="shared" si="168"/>
        <v>1.9071680653833291E-3</v>
      </c>
      <c r="Z200" s="825">
        <f t="shared" si="168"/>
        <v>2.1530718059489212E-3</v>
      </c>
      <c r="AA200" s="825">
        <f t="shared" si="168"/>
        <v>2.0270921854612226E-3</v>
      </c>
      <c r="AB200" s="825">
        <f t="shared" si="168"/>
        <v>3.5752567242595398E-4</v>
      </c>
      <c r="AC200" s="825">
        <f t="shared" si="168"/>
        <v>0</v>
      </c>
      <c r="AD200" s="825">
        <f t="shared" si="168"/>
        <v>0</v>
      </c>
      <c r="AE200" s="825">
        <f t="shared" si="168"/>
        <v>0</v>
      </c>
      <c r="AF200" s="831"/>
      <c r="AG200" s="1077" t="s">
        <v>973</v>
      </c>
      <c r="AH200" s="1064" t="s">
        <v>1079</v>
      </c>
      <c r="AI200" s="1065"/>
      <c r="AJ200" s="934"/>
      <c r="AK200" s="934"/>
      <c r="AL200" s="934"/>
    </row>
    <row r="201" spans="1:38" s="810" customFormat="1" ht="11.1" customHeight="1">
      <c r="A201" s="36"/>
      <c r="B201" s="805" t="s">
        <v>950</v>
      </c>
      <c r="C201" s="1062" t="s">
        <v>1048</v>
      </c>
      <c r="D201" s="1063"/>
      <c r="E201" s="1063"/>
      <c r="F201" s="1050"/>
      <c r="G201" s="807">
        <v>1466.7279000000001</v>
      </c>
      <c r="H201" s="807">
        <v>1145.1881000000001</v>
      </c>
      <c r="I201" s="807">
        <v>1466.7279000000001</v>
      </c>
      <c r="J201" s="807">
        <v>1423.6024</v>
      </c>
      <c r="K201" s="807">
        <v>1691.1117999999999</v>
      </c>
      <c r="L201" s="807">
        <v>1541.3215</v>
      </c>
      <c r="M201" s="807">
        <v>1642.6581000000001</v>
      </c>
      <c r="N201" s="807">
        <v>1844.6787999999999</v>
      </c>
      <c r="O201" s="807">
        <v>1890.1869999999999</v>
      </c>
      <c r="P201" s="807">
        <v>1811.3206</v>
      </c>
      <c r="Q201" s="807">
        <v>1860.009</v>
      </c>
      <c r="R201" s="807">
        <v>2921.3303999999998</v>
      </c>
      <c r="S201" s="807">
        <v>2727.4511000000002</v>
      </c>
      <c r="T201" s="807">
        <v>3002.8827999999999</v>
      </c>
      <c r="U201" s="518">
        <v>3295.5805</v>
      </c>
      <c r="V201" s="807">
        <v>3931.9357</v>
      </c>
      <c r="W201" s="518">
        <v>4979.5403999999999</v>
      </c>
      <c r="X201" s="518">
        <v>356.85289999999998</v>
      </c>
      <c r="Y201" s="518">
        <v>507.00209999999998</v>
      </c>
      <c r="Z201" s="518">
        <v>476.8827</v>
      </c>
      <c r="AA201" s="518">
        <v>5017.8743999999997</v>
      </c>
      <c r="AB201" s="518">
        <v>1220.3900000000001</v>
      </c>
      <c r="AC201" s="518">
        <v>5298.5198</v>
      </c>
      <c r="AD201" s="518">
        <v>6200.8779000000004</v>
      </c>
      <c r="AE201" s="518">
        <v>6200.8779000000004</v>
      </c>
      <c r="AF201" s="1086" t="s">
        <v>1109</v>
      </c>
      <c r="AG201" s="805" t="s">
        <v>950</v>
      </c>
      <c r="AH201" s="1062" t="s">
        <v>1048</v>
      </c>
      <c r="AI201" s="1063"/>
      <c r="AJ201" s="931"/>
      <c r="AK201" s="931"/>
      <c r="AL201" s="931"/>
    </row>
    <row r="202" spans="1:38" s="810" customFormat="1" ht="11.1" customHeight="1">
      <c r="A202" s="36"/>
      <c r="B202" s="1077" t="s">
        <v>950</v>
      </c>
      <c r="C202" s="1064" t="s">
        <v>1122</v>
      </c>
      <c r="D202" s="1065"/>
      <c r="E202" s="1065"/>
      <c r="F202" s="1051"/>
      <c r="G202" s="813">
        <f>G201-G196</f>
        <v>1464.5718099870001</v>
      </c>
      <c r="H202" s="813">
        <f t="shared" ref="H202:AE202" si="169">H201-H196</f>
        <v>1143.5046734930002</v>
      </c>
      <c r="I202" s="813">
        <f t="shared" si="169"/>
        <v>1464.5718099870001</v>
      </c>
      <c r="J202" s="813">
        <f t="shared" si="169"/>
        <v>1421.5097044720001</v>
      </c>
      <c r="K202" s="813">
        <f t="shared" si="169"/>
        <v>1688.6258656539999</v>
      </c>
      <c r="L202" s="813">
        <f t="shared" si="169"/>
        <v>1539.055757395</v>
      </c>
      <c r="M202" s="813">
        <f t="shared" si="169"/>
        <v>1640.2433925930002</v>
      </c>
      <c r="N202" s="813">
        <f t="shared" si="169"/>
        <v>1841.9671221639999</v>
      </c>
      <c r="O202" s="813">
        <f t="shared" si="169"/>
        <v>1887.4084251099998</v>
      </c>
      <c r="P202" s="813">
        <f t="shared" si="169"/>
        <v>1808.6579587179999</v>
      </c>
      <c r="Q202" s="813">
        <f t="shared" si="169"/>
        <v>1857.27478677</v>
      </c>
      <c r="R202" s="813">
        <f t="shared" si="169"/>
        <v>2917.0360443119998</v>
      </c>
      <c r="S202" s="813">
        <f t="shared" si="169"/>
        <v>2723.4417468830002</v>
      </c>
      <c r="T202" s="813">
        <f t="shared" si="169"/>
        <v>2998.4685622839997</v>
      </c>
      <c r="U202" s="813">
        <f t="shared" si="169"/>
        <v>3290.9181619407768</v>
      </c>
      <c r="V202" s="813">
        <f t="shared" si="169"/>
        <v>3927.596712708721</v>
      </c>
      <c r="W202" s="813">
        <f t="shared" si="169"/>
        <v>4973.7295211440678</v>
      </c>
      <c r="X202" s="813">
        <f t="shared" si="169"/>
        <v>350.67269999999996</v>
      </c>
      <c r="Y202" s="813">
        <f t="shared" si="169"/>
        <v>499.63869574468083</v>
      </c>
      <c r="Z202" s="813">
        <f t="shared" si="169"/>
        <v>470.1767425531915</v>
      </c>
      <c r="AA202" s="813">
        <f t="shared" si="169"/>
        <v>5011.299931914893</v>
      </c>
      <c r="AB202" s="813">
        <f t="shared" si="169"/>
        <v>1219.0751063829789</v>
      </c>
      <c r="AC202" s="813">
        <f t="shared" si="169"/>
        <v>5298.5198</v>
      </c>
      <c r="AD202" s="813">
        <f t="shared" si="169"/>
        <v>6200.8779000000004</v>
      </c>
      <c r="AE202" s="813">
        <f t="shared" si="169"/>
        <v>6200.8779000000004</v>
      </c>
      <c r="AF202" s="831"/>
      <c r="AG202" s="1077" t="s">
        <v>950</v>
      </c>
      <c r="AH202" s="1064" t="s">
        <v>1122</v>
      </c>
      <c r="AI202" s="1065"/>
      <c r="AJ202" s="934"/>
      <c r="AK202" s="934"/>
      <c r="AL202" s="934"/>
    </row>
    <row r="203" spans="1:38" s="810" customFormat="1" ht="11.1" customHeight="1">
      <c r="A203" s="36"/>
      <c r="B203" s="805" t="s">
        <v>972</v>
      </c>
      <c r="C203" s="1062" t="s">
        <v>1056</v>
      </c>
      <c r="D203" s="1063"/>
      <c r="E203" s="1063"/>
      <c r="F203" s="1050"/>
      <c r="G203" s="807">
        <v>82980</v>
      </c>
      <c r="H203" s="807">
        <v>88850</v>
      </c>
      <c r="I203" s="807">
        <v>85360</v>
      </c>
      <c r="J203" s="807">
        <v>79900</v>
      </c>
      <c r="K203" s="807">
        <v>78300</v>
      </c>
      <c r="L203" s="807">
        <v>76350</v>
      </c>
      <c r="M203" s="807">
        <v>83840</v>
      </c>
      <c r="N203" s="807">
        <v>90050</v>
      </c>
      <c r="O203" s="807">
        <v>82340</v>
      </c>
      <c r="P203" s="807">
        <v>80600</v>
      </c>
      <c r="Q203" s="807">
        <v>94340</v>
      </c>
      <c r="R203" s="807">
        <v>96130</v>
      </c>
      <c r="S203" s="807">
        <v>95761.510699999999</v>
      </c>
      <c r="T203" s="807">
        <v>99170.234299999996</v>
      </c>
      <c r="U203" s="518">
        <v>104754.19070000001</v>
      </c>
      <c r="V203" s="807">
        <v>134292.86300000001</v>
      </c>
      <c r="W203" s="518">
        <v>156820.30970000001</v>
      </c>
      <c r="X203" s="518">
        <v>137014.23850000001</v>
      </c>
      <c r="Y203" s="518">
        <v>140061.3322</v>
      </c>
      <c r="Z203" s="518">
        <v>104868.948</v>
      </c>
      <c r="AA203" s="518">
        <v>149917.04790000001</v>
      </c>
      <c r="AB203" s="518">
        <v>160145.20590791159</v>
      </c>
      <c r="AC203" s="518">
        <v>170773.35620000001</v>
      </c>
      <c r="AD203" s="518">
        <v>176756.4277</v>
      </c>
      <c r="AE203" s="518">
        <v>186590.84820000001</v>
      </c>
      <c r="AF203" s="828"/>
      <c r="AG203" s="805" t="s">
        <v>972</v>
      </c>
      <c r="AH203" s="1062" t="s">
        <v>1048</v>
      </c>
      <c r="AI203" s="1063"/>
      <c r="AJ203" s="931"/>
      <c r="AK203" s="931"/>
      <c r="AL203" s="931"/>
    </row>
    <row r="204" spans="1:38" s="810" customFormat="1" ht="11.1" customHeight="1">
      <c r="A204" s="36"/>
      <c r="B204" s="1077" t="s">
        <v>972</v>
      </c>
      <c r="C204" s="1064" t="s">
        <v>1122</v>
      </c>
      <c r="D204" s="1065"/>
      <c r="E204" s="1065"/>
      <c r="F204" s="1051"/>
      <c r="G204" s="813">
        <f>G203-G199</f>
        <v>80106.039199999999</v>
      </c>
      <c r="H204" s="813">
        <f t="shared" ref="H204:AE204" si="170">H203-H199</f>
        <v>85625.4038</v>
      </c>
      <c r="I204" s="813">
        <f t="shared" si="170"/>
        <v>81885.143899999995</v>
      </c>
      <c r="J204" s="813">
        <f t="shared" si="170"/>
        <v>76656.155899999998</v>
      </c>
      <c r="K204" s="813">
        <f t="shared" si="170"/>
        <v>75469.268700000001</v>
      </c>
      <c r="L204" s="813">
        <f t="shared" si="170"/>
        <v>73689.064100000003</v>
      </c>
      <c r="M204" s="813">
        <f t="shared" si="170"/>
        <v>81468.130600000004</v>
      </c>
      <c r="N204" s="813">
        <f t="shared" si="170"/>
        <v>87623.129700000005</v>
      </c>
      <c r="O204" s="813">
        <f t="shared" si="170"/>
        <v>79518.127800000002</v>
      </c>
      <c r="P204" s="813">
        <f t="shared" si="170"/>
        <v>77555.374299999996</v>
      </c>
      <c r="Q204" s="813">
        <f t="shared" si="170"/>
        <v>91702.64</v>
      </c>
      <c r="R204" s="813">
        <f t="shared" si="170"/>
        <v>93763.69</v>
      </c>
      <c r="S204" s="813">
        <f t="shared" si="170"/>
        <v>93476.470700000005</v>
      </c>
      <c r="T204" s="813">
        <f t="shared" si="170"/>
        <v>97211.544299999994</v>
      </c>
      <c r="U204" s="813">
        <f t="shared" si="170"/>
        <v>102593.02070000001</v>
      </c>
      <c r="V204" s="813">
        <f t="shared" si="170"/>
        <v>132102.67300000001</v>
      </c>
      <c r="W204" s="813">
        <f t="shared" si="170"/>
        <v>154169.24970000001</v>
      </c>
      <c r="X204" s="813">
        <f t="shared" si="170"/>
        <v>133672.37850000002</v>
      </c>
      <c r="Y204" s="813">
        <f t="shared" si="170"/>
        <v>136200.4222</v>
      </c>
      <c r="Z204" s="813">
        <f t="shared" si="170"/>
        <v>101754.348</v>
      </c>
      <c r="AA204" s="813">
        <f t="shared" si="170"/>
        <v>146673.74790000002</v>
      </c>
      <c r="AB204" s="813">
        <f t="shared" si="170"/>
        <v>156467.44590791158</v>
      </c>
      <c r="AC204" s="813">
        <f t="shared" si="170"/>
        <v>167754.79620000001</v>
      </c>
      <c r="AD204" s="813">
        <f t="shared" si="170"/>
        <v>173752.28270000001</v>
      </c>
      <c r="AE204" s="813">
        <f t="shared" si="170"/>
        <v>183601.1182</v>
      </c>
      <c r="AF204" s="831"/>
      <c r="AG204" s="1077" t="s">
        <v>972</v>
      </c>
      <c r="AH204" s="1064" t="s">
        <v>1122</v>
      </c>
      <c r="AI204" s="1065"/>
      <c r="AJ204" s="934"/>
      <c r="AK204" s="934"/>
      <c r="AL204" s="934"/>
    </row>
    <row r="205" spans="1:38" s="810" customFormat="1" ht="11.1" customHeight="1">
      <c r="A205" s="36"/>
      <c r="B205" s="1077" t="s">
        <v>973</v>
      </c>
      <c r="C205" s="1064" t="s">
        <v>1123</v>
      </c>
      <c r="D205" s="1065"/>
      <c r="E205" s="1065"/>
      <c r="F205" s="1051"/>
      <c r="G205" s="825">
        <f>G202/G204</f>
        <v>1.8282913805417557E-2</v>
      </c>
      <c r="H205" s="825">
        <f t="shared" ref="H205:AE205" si="171">H202/H204</f>
        <v>1.3354736126721778E-2</v>
      </c>
      <c r="I205" s="825">
        <f t="shared" si="171"/>
        <v>1.7885684023167481E-2</v>
      </c>
      <c r="J205" s="825">
        <f t="shared" si="171"/>
        <v>1.8543973250190075E-2</v>
      </c>
      <c r="K205" s="825">
        <f t="shared" si="171"/>
        <v>2.2375012965429725E-2</v>
      </c>
      <c r="L205" s="825">
        <f t="shared" si="171"/>
        <v>2.0885809532150103E-2</v>
      </c>
      <c r="M205" s="825">
        <f t="shared" si="171"/>
        <v>2.0133558736561953E-2</v>
      </c>
      <c r="N205" s="825">
        <f t="shared" si="171"/>
        <v>2.102147148213538E-2</v>
      </c>
      <c r="O205" s="825">
        <f t="shared" si="171"/>
        <v>2.373557423103716E-2</v>
      </c>
      <c r="P205" s="825">
        <f t="shared" si="171"/>
        <v>2.332085912862392E-2</v>
      </c>
      <c r="Q205" s="825">
        <f t="shared" si="171"/>
        <v>2.0253231387558746E-2</v>
      </c>
      <c r="R205" s="825">
        <f t="shared" si="171"/>
        <v>3.1110508175520819E-2</v>
      </c>
      <c r="S205" s="825">
        <f t="shared" si="171"/>
        <v>2.9135051061389718E-2</v>
      </c>
      <c r="T205" s="825">
        <f t="shared" si="171"/>
        <v>3.0844778610147026E-2</v>
      </c>
      <c r="U205" s="825">
        <f t="shared" si="171"/>
        <v>3.2077407795253428E-2</v>
      </c>
      <c r="V205" s="825">
        <f t="shared" si="171"/>
        <v>2.9731394706212499E-2</v>
      </c>
      <c r="W205" s="825">
        <f t="shared" si="171"/>
        <v>3.2261488791198722E-2</v>
      </c>
      <c r="X205" s="825">
        <f t="shared" si="171"/>
        <v>2.6233744318389599E-3</v>
      </c>
      <c r="Y205" s="825">
        <f t="shared" si="171"/>
        <v>3.6684078336482631E-3</v>
      </c>
      <c r="Z205" s="825">
        <f t="shared" si="171"/>
        <v>4.6207041939199641E-3</v>
      </c>
      <c r="AA205" s="825">
        <f t="shared" si="171"/>
        <v>3.4166304493231624E-2</v>
      </c>
      <c r="AB205" s="825">
        <f t="shared" si="171"/>
        <v>7.7912379748338303E-3</v>
      </c>
      <c r="AC205" s="825">
        <f t="shared" si="171"/>
        <v>3.1584907972962026E-2</v>
      </c>
      <c r="AD205" s="825">
        <f t="shared" si="171"/>
        <v>3.5688037035498471E-2</v>
      </c>
      <c r="AE205" s="825">
        <f t="shared" si="171"/>
        <v>3.3773639075799486E-2</v>
      </c>
      <c r="AF205" s="831"/>
      <c r="AG205" s="1077" t="s">
        <v>973</v>
      </c>
      <c r="AH205" s="1064" t="s">
        <v>1123</v>
      </c>
      <c r="AI205" s="1065"/>
      <c r="AJ205" s="934"/>
      <c r="AK205" s="934"/>
      <c r="AL205" s="934"/>
    </row>
    <row r="206" spans="1:38" s="810" customFormat="1" ht="11.1" customHeight="1">
      <c r="A206" s="36"/>
      <c r="B206" s="805" t="s">
        <v>950</v>
      </c>
      <c r="C206" s="1063" t="s">
        <v>1125</v>
      </c>
      <c r="D206" s="1063"/>
      <c r="E206" s="1063"/>
      <c r="F206" s="1050"/>
      <c r="G206" s="807">
        <v>4394.0450000000001</v>
      </c>
      <c r="H206" s="807">
        <v>4445.4040000000005</v>
      </c>
      <c r="I206" s="807">
        <v>4587.3270000000002</v>
      </c>
      <c r="J206" s="807">
        <v>4337.12</v>
      </c>
      <c r="K206" s="807">
        <v>4668.2259999999997</v>
      </c>
      <c r="L206" s="807">
        <v>4538.3729999999996</v>
      </c>
      <c r="M206" s="807">
        <v>4734.2050000000008</v>
      </c>
      <c r="N206" s="807">
        <v>4583.3019999999997</v>
      </c>
      <c r="O206" s="807">
        <v>4618.5210000000006</v>
      </c>
      <c r="P206" s="807">
        <v>4364.5879999999997</v>
      </c>
      <c r="Q206" s="807">
        <v>4780.7630000000008</v>
      </c>
      <c r="R206" s="807">
        <v>4770.9800000000005</v>
      </c>
      <c r="S206" s="807">
        <v>4750.5730000000003</v>
      </c>
      <c r="T206" s="807">
        <v>4654.5590000000002</v>
      </c>
      <c r="U206" s="518">
        <v>4965.2499999999991</v>
      </c>
      <c r="V206" s="807">
        <v>4768.8160000000007</v>
      </c>
      <c r="W206" s="518">
        <v>4108.5190000000002</v>
      </c>
      <c r="X206" s="518">
        <v>3725.317</v>
      </c>
      <c r="Y206" s="518">
        <v>3536.5060000000003</v>
      </c>
      <c r="Z206" s="518">
        <v>3382.0349999999999</v>
      </c>
      <c r="AA206" s="518">
        <v>3508.8440000000001</v>
      </c>
      <c r="AB206" s="518">
        <v>3620.366</v>
      </c>
      <c r="AC206" s="518">
        <v>4025.9769999999999</v>
      </c>
      <c r="AD206" s="518">
        <v>3910.0990000000002</v>
      </c>
      <c r="AE206" s="518">
        <v>3717.6299999999997</v>
      </c>
      <c r="AF206" s="828">
        <v>2800.3469999999998</v>
      </c>
      <c r="AG206" s="805" t="s">
        <v>950</v>
      </c>
      <c r="AH206" s="1063" t="s">
        <v>1058</v>
      </c>
      <c r="AI206" s="1063"/>
      <c r="AJ206" s="931"/>
      <c r="AK206" s="1087" t="s">
        <v>1130</v>
      </c>
      <c r="AL206" s="931"/>
    </row>
    <row r="207" spans="1:38" s="810" customFormat="1" ht="11.1" customHeight="1">
      <c r="A207" s="36"/>
      <c r="B207" s="805" t="s">
        <v>972</v>
      </c>
      <c r="C207" s="1063" t="s">
        <v>1124</v>
      </c>
      <c r="D207" s="1063"/>
      <c r="E207" s="1063"/>
      <c r="F207" s="1050"/>
      <c r="G207" s="807">
        <v>217170.693</v>
      </c>
      <c r="H207" s="807">
        <v>220341.57500000001</v>
      </c>
      <c r="I207" s="807">
        <v>227711.35999999999</v>
      </c>
      <c r="J207" s="807">
        <v>225501.04699999999</v>
      </c>
      <c r="K207" s="807">
        <v>237416.00099999999</v>
      </c>
      <c r="L207" s="807">
        <v>242870.09599999999</v>
      </c>
      <c r="M207" s="807">
        <v>246811.99</v>
      </c>
      <c r="N207" s="807">
        <v>245264.50599999999</v>
      </c>
      <c r="O207" s="807">
        <v>238905.337</v>
      </c>
      <c r="P207" s="807">
        <v>244837.943</v>
      </c>
      <c r="Q207" s="807">
        <v>244449.82</v>
      </c>
      <c r="R207" s="807">
        <v>239835.27600000001</v>
      </c>
      <c r="S207" s="807">
        <v>237714.17199999999</v>
      </c>
      <c r="T207" s="807">
        <v>243569.34099999999</v>
      </c>
      <c r="U207" s="518">
        <v>236269.12100000001</v>
      </c>
      <c r="V207" s="807">
        <v>238279.98499999999</v>
      </c>
      <c r="W207" s="518">
        <v>228938.568</v>
      </c>
      <c r="X207" s="518">
        <v>219231.81899999999</v>
      </c>
      <c r="Y207" s="518">
        <v>207670.26300000001</v>
      </c>
      <c r="Z207" s="518">
        <v>193396.00099999999</v>
      </c>
      <c r="AA207" s="518">
        <v>197248.777</v>
      </c>
      <c r="AB207" s="518">
        <v>193055.68100000001</v>
      </c>
      <c r="AC207" s="518">
        <v>200533.533</v>
      </c>
      <c r="AD207" s="518">
        <v>193195.97</v>
      </c>
      <c r="AE207" s="518">
        <v>185223.84400000001</v>
      </c>
      <c r="AF207" s="828">
        <v>181933.05</v>
      </c>
      <c r="AG207" s="805" t="s">
        <v>972</v>
      </c>
      <c r="AH207" s="1063" t="s">
        <v>1124</v>
      </c>
      <c r="AI207" s="1063"/>
      <c r="AJ207" s="931"/>
      <c r="AK207" s="1087" t="s">
        <v>1131</v>
      </c>
      <c r="AL207" s="931"/>
    </row>
    <row r="208" spans="1:38" s="810" customFormat="1" ht="11.1" customHeight="1">
      <c r="A208" s="36"/>
      <c r="B208" s="1077" t="s">
        <v>973</v>
      </c>
      <c r="C208" s="1064" t="s">
        <v>1126</v>
      </c>
      <c r="D208" s="1065"/>
      <c r="E208" s="1065"/>
      <c r="F208" s="1051"/>
      <c r="G208" s="825">
        <f>G206/G207</f>
        <v>2.0233139837151047E-2</v>
      </c>
      <c r="H208" s="825">
        <f t="shared" ref="H208:AE208" si="172">H206/H207</f>
        <v>2.0175057748407218E-2</v>
      </c>
      <c r="I208" s="825">
        <f t="shared" si="172"/>
        <v>2.0145358580265827E-2</v>
      </c>
      <c r="J208" s="825">
        <f t="shared" si="172"/>
        <v>1.9233258814980135E-2</v>
      </c>
      <c r="K208" s="825">
        <f t="shared" si="172"/>
        <v>1.9662642704524367E-2</v>
      </c>
      <c r="L208" s="825">
        <f t="shared" si="172"/>
        <v>1.8686421567519783E-2</v>
      </c>
      <c r="M208" s="825">
        <f t="shared" si="172"/>
        <v>1.9181422263967001E-2</v>
      </c>
      <c r="N208" s="825">
        <f t="shared" si="172"/>
        <v>1.868718011728937E-2</v>
      </c>
      <c r="O208" s="825">
        <f t="shared" si="172"/>
        <v>1.9332012662404443E-2</v>
      </c>
      <c r="P208" s="825">
        <f t="shared" si="172"/>
        <v>1.7826436321595789E-2</v>
      </c>
      <c r="Q208" s="825">
        <f t="shared" si="172"/>
        <v>1.9557236736766674E-2</v>
      </c>
      <c r="R208" s="825">
        <f t="shared" si="172"/>
        <v>1.9892736713176422E-2</v>
      </c>
      <c r="S208" s="825">
        <f t="shared" si="172"/>
        <v>1.9984391170417892E-2</v>
      </c>
      <c r="T208" s="825">
        <f t="shared" si="172"/>
        <v>1.9109790176752996E-2</v>
      </c>
      <c r="U208" s="825">
        <f t="shared" si="172"/>
        <v>2.1015230339812365E-2</v>
      </c>
      <c r="V208" s="825">
        <f t="shared" si="172"/>
        <v>2.0013497986412922E-2</v>
      </c>
      <c r="W208" s="825">
        <f t="shared" si="172"/>
        <v>1.7945945219680067E-2</v>
      </c>
      <c r="X208" s="825">
        <f t="shared" si="172"/>
        <v>1.6992592667399251E-2</v>
      </c>
      <c r="Y208" s="825">
        <f t="shared" si="172"/>
        <v>1.7029429003997554E-2</v>
      </c>
      <c r="Z208" s="825">
        <f t="shared" si="172"/>
        <v>1.7487615992638855E-2</v>
      </c>
      <c r="AA208" s="825">
        <f t="shared" si="172"/>
        <v>1.7788926518920823E-2</v>
      </c>
      <c r="AB208" s="825">
        <f t="shared" si="172"/>
        <v>1.8752962778650371E-2</v>
      </c>
      <c r="AC208" s="825">
        <f t="shared" si="172"/>
        <v>2.0076328082246474E-2</v>
      </c>
      <c r="AD208" s="825">
        <f t="shared" si="172"/>
        <v>2.023902983069471E-2</v>
      </c>
      <c r="AE208" s="825">
        <f t="shared" si="172"/>
        <v>2.0071012023700357E-2</v>
      </c>
      <c r="AF208" s="831"/>
      <c r="AG208" s="1077" t="s">
        <v>973</v>
      </c>
      <c r="AH208" s="1064" t="s">
        <v>1126</v>
      </c>
      <c r="AI208" s="1065"/>
      <c r="AJ208" s="934"/>
      <c r="AK208" s="1088" t="s">
        <v>1129</v>
      </c>
      <c r="AL208" s="934"/>
    </row>
    <row r="209" spans="1:38" s="810" customFormat="1" ht="11.1" customHeight="1">
      <c r="A209" s="36"/>
      <c r="B209" s="1076" t="s">
        <v>950</v>
      </c>
      <c r="C209" s="1066" t="s">
        <v>1011</v>
      </c>
      <c r="D209" s="1067"/>
      <c r="E209" s="1067"/>
      <c r="F209" s="492"/>
      <c r="G209" s="807">
        <v>6320.86</v>
      </c>
      <c r="H209" s="807">
        <v>6676.67</v>
      </c>
      <c r="I209" s="807">
        <v>7107.8280000000004</v>
      </c>
      <c r="J209" s="807">
        <v>7417.5919999999996</v>
      </c>
      <c r="K209" s="807">
        <v>7405.0339999999997</v>
      </c>
      <c r="L209" s="807">
        <v>7731.5420000000004</v>
      </c>
      <c r="M209" s="807">
        <v>8238.0480000000007</v>
      </c>
      <c r="N209" s="807">
        <v>8221.3040000000001</v>
      </c>
      <c r="O209" s="807">
        <v>8380.3719999999994</v>
      </c>
      <c r="P209" s="807">
        <v>8369</v>
      </c>
      <c r="Q209" s="807">
        <v>8651</v>
      </c>
      <c r="R209" s="807">
        <v>8829</v>
      </c>
      <c r="S209" s="807">
        <v>8852</v>
      </c>
      <c r="T209" s="807">
        <v>9078</v>
      </c>
      <c r="U209" s="518">
        <v>9265.9920000000002</v>
      </c>
      <c r="V209" s="807">
        <v>9776.1299999999992</v>
      </c>
      <c r="W209" s="518">
        <v>10281.5</v>
      </c>
      <c r="X209" s="518">
        <v>11458.062</v>
      </c>
      <c r="Y209" s="518">
        <v>12173.227999999999</v>
      </c>
      <c r="Z209" s="518">
        <v>12925.271000000001</v>
      </c>
      <c r="AA209" s="518">
        <v>13522.531000000001</v>
      </c>
      <c r="AB209" s="518">
        <v>11024.456</v>
      </c>
      <c r="AC209" s="518">
        <v>12979.127</v>
      </c>
      <c r="AD209" s="518">
        <v>13100.46</v>
      </c>
      <c r="AE209" s="518">
        <v>12645.016</v>
      </c>
      <c r="AF209" s="828"/>
      <c r="AG209" s="1076" t="s">
        <v>950</v>
      </c>
      <c r="AH209" s="1066" t="s">
        <v>1011</v>
      </c>
      <c r="AI209" s="1067"/>
      <c r="AJ209" s="931"/>
      <c r="AK209" s="1087" t="s">
        <v>1128</v>
      </c>
      <c r="AL209" s="931"/>
    </row>
    <row r="210" spans="1:38" s="810" customFormat="1" ht="11.1" customHeight="1">
      <c r="A210" s="36"/>
      <c r="B210" s="1076" t="s">
        <v>972</v>
      </c>
      <c r="C210" s="1066" t="s">
        <v>1011</v>
      </c>
      <c r="D210" s="1067"/>
      <c r="E210" s="1067"/>
      <c r="F210" s="492"/>
      <c r="G210" s="807">
        <v>628439.99399999995</v>
      </c>
      <c r="H210" s="807">
        <v>687969.1</v>
      </c>
      <c r="I210" s="807">
        <v>730084.446</v>
      </c>
      <c r="J210" s="807">
        <v>777788.10199999996</v>
      </c>
      <c r="K210" s="807">
        <v>806248.71600000001</v>
      </c>
      <c r="L210" s="807">
        <v>847108.26199999999</v>
      </c>
      <c r="M210" s="807">
        <v>904163.44200000004</v>
      </c>
      <c r="N210" s="807">
        <v>923904.61800000002</v>
      </c>
      <c r="O210" s="807">
        <v>946990.40800000005</v>
      </c>
      <c r="P210" s="807">
        <v>983575</v>
      </c>
      <c r="Q210" s="807">
        <v>1035052</v>
      </c>
      <c r="R210" s="807">
        <v>1064111</v>
      </c>
      <c r="S210" s="807">
        <v>1109961</v>
      </c>
      <c r="T210" s="807">
        <v>1189360</v>
      </c>
      <c r="U210" s="518">
        <v>1240841.8700000001</v>
      </c>
      <c r="V210" s="807">
        <v>1358757.71</v>
      </c>
      <c r="W210" s="807">
        <v>1413253.9809999999</v>
      </c>
      <c r="X210" s="807">
        <v>1502627.7350000001</v>
      </c>
      <c r="Y210" s="807">
        <v>1444396.6980000001</v>
      </c>
      <c r="Z210" s="807">
        <v>1416454.26</v>
      </c>
      <c r="AA210" s="807">
        <v>1476923.264</v>
      </c>
      <c r="AB210" s="807">
        <v>1503277.801</v>
      </c>
      <c r="AC210" s="807">
        <v>1520493.503</v>
      </c>
      <c r="AD210" s="807">
        <v>1536003.6669999999</v>
      </c>
      <c r="AE210" s="807">
        <v>1553013.8160000001</v>
      </c>
      <c r="AF210" s="828"/>
      <c r="AG210" s="1076" t="s">
        <v>972</v>
      </c>
      <c r="AH210" s="1066" t="s">
        <v>1011</v>
      </c>
      <c r="AI210" s="1067"/>
      <c r="AJ210" s="931"/>
      <c r="AK210" s="1087" t="s">
        <v>1127</v>
      </c>
      <c r="AL210" s="931"/>
    </row>
    <row r="211" spans="1:38" s="810" customFormat="1" ht="11.1" customHeight="1">
      <c r="A211" s="36"/>
      <c r="B211" s="1077" t="s">
        <v>973</v>
      </c>
      <c r="C211" s="1064" t="s">
        <v>1081</v>
      </c>
      <c r="D211" s="1065"/>
      <c r="E211" s="1065"/>
      <c r="F211" s="1051"/>
      <c r="G211" s="825">
        <f>G209/G210</f>
        <v>1.0058016772242538E-2</v>
      </c>
      <c r="H211" s="825">
        <f t="shared" ref="H211:AE211" si="173">H209/H210</f>
        <v>9.7048980833586863E-3</v>
      </c>
      <c r="I211" s="825">
        <f t="shared" si="173"/>
        <v>9.735624473227034E-3</v>
      </c>
      <c r="J211" s="825">
        <f t="shared" si="173"/>
        <v>9.5367774088166747E-3</v>
      </c>
      <c r="K211" s="825">
        <f t="shared" si="173"/>
        <v>9.1845529215081566E-3</v>
      </c>
      <c r="L211" s="825">
        <f t="shared" si="173"/>
        <v>9.1269821660646261E-3</v>
      </c>
      <c r="M211" s="825">
        <f t="shared" si="173"/>
        <v>9.1112376560785573E-3</v>
      </c>
      <c r="N211" s="825">
        <f t="shared" si="173"/>
        <v>8.8984337125588425E-3</v>
      </c>
      <c r="O211" s="825">
        <f t="shared" si="173"/>
        <v>8.8494792863836463E-3</v>
      </c>
      <c r="P211" s="825">
        <f t="shared" si="173"/>
        <v>8.5087563225986831E-3</v>
      </c>
      <c r="Q211" s="825">
        <f t="shared" si="173"/>
        <v>8.35803418572207E-3</v>
      </c>
      <c r="R211" s="825">
        <f t="shared" si="173"/>
        <v>8.2970667533744137E-3</v>
      </c>
      <c r="S211" s="825">
        <f t="shared" si="173"/>
        <v>7.9750549794091862E-3</v>
      </c>
      <c r="T211" s="825">
        <f t="shared" si="173"/>
        <v>7.6326763973901934E-3</v>
      </c>
      <c r="U211" s="825">
        <f t="shared" si="173"/>
        <v>7.4675043001248814E-3</v>
      </c>
      <c r="V211" s="825">
        <f t="shared" si="173"/>
        <v>7.1949030559686758E-3</v>
      </c>
      <c r="W211" s="825">
        <f t="shared" si="173"/>
        <v>7.2750546881353529E-3</v>
      </c>
      <c r="X211" s="825">
        <f t="shared" si="173"/>
        <v>7.6253497344104318E-3</v>
      </c>
      <c r="Y211" s="825">
        <f t="shared" si="173"/>
        <v>8.427897970727705E-3</v>
      </c>
      <c r="Z211" s="825">
        <f t="shared" si="173"/>
        <v>9.1250888680302327E-3</v>
      </c>
      <c r="AA211" s="825">
        <f t="shared" si="173"/>
        <v>9.1558792048386343E-3</v>
      </c>
      <c r="AB211" s="825">
        <f t="shared" si="173"/>
        <v>7.3336119196773797E-3</v>
      </c>
      <c r="AC211" s="825">
        <f t="shared" si="173"/>
        <v>8.5361278916296687E-3</v>
      </c>
      <c r="AD211" s="825">
        <f t="shared" si="173"/>
        <v>8.5289249508022167E-3</v>
      </c>
      <c r="AE211" s="825">
        <f t="shared" si="173"/>
        <v>8.1422430822727463E-3</v>
      </c>
      <c r="AF211" s="831"/>
      <c r="AG211" s="1077" t="s">
        <v>973</v>
      </c>
      <c r="AH211" s="1064" t="s">
        <v>1081</v>
      </c>
      <c r="AI211" s="1065"/>
      <c r="AJ211" s="934"/>
      <c r="AK211" s="1088" t="s">
        <v>1129</v>
      </c>
      <c r="AL211" s="934"/>
    </row>
    <row r="212" spans="1:38" s="810" customFormat="1" ht="11.1" customHeight="1">
      <c r="A212" s="36"/>
      <c r="B212" s="1077" t="s">
        <v>973</v>
      </c>
      <c r="C212" s="1064" t="s">
        <v>1132</v>
      </c>
      <c r="D212" s="1065"/>
      <c r="E212" s="1065"/>
      <c r="F212" s="1051"/>
      <c r="G212" s="825">
        <f>(G208*0.75+G211)/2</f>
        <v>1.2616435825052912E-2</v>
      </c>
      <c r="H212" s="825">
        <f t="shared" ref="H212:AE212" si="174">(H208*0.75+H211)/2</f>
        <v>1.241809569733205E-2</v>
      </c>
      <c r="I212" s="825">
        <f t="shared" si="174"/>
        <v>1.2422321704213202E-2</v>
      </c>
      <c r="J212" s="825">
        <f t="shared" si="174"/>
        <v>1.1980860760025889E-2</v>
      </c>
      <c r="K212" s="825">
        <f t="shared" si="174"/>
        <v>1.1965767474950716E-2</v>
      </c>
      <c r="L212" s="825">
        <f t="shared" si="174"/>
        <v>1.1570899170852231E-2</v>
      </c>
      <c r="M212" s="825">
        <f t="shared" si="174"/>
        <v>1.1748652177026904E-2</v>
      </c>
      <c r="N212" s="825">
        <f t="shared" si="174"/>
        <v>1.1456909400262935E-2</v>
      </c>
      <c r="O212" s="825">
        <f t="shared" si="174"/>
        <v>1.1674244391593489E-2</v>
      </c>
      <c r="P212" s="825">
        <f t="shared" si="174"/>
        <v>1.0939291781897762E-2</v>
      </c>
      <c r="Q212" s="825">
        <f t="shared" si="174"/>
        <v>1.1512980869148537E-2</v>
      </c>
      <c r="R212" s="825">
        <f t="shared" si="174"/>
        <v>1.1608309644128366E-2</v>
      </c>
      <c r="S212" s="825">
        <f t="shared" si="174"/>
        <v>1.1481674178611304E-2</v>
      </c>
      <c r="T212" s="825">
        <f t="shared" si="174"/>
        <v>1.098250951497747E-2</v>
      </c>
      <c r="U212" s="825">
        <f t="shared" si="174"/>
        <v>1.1614463527492076E-2</v>
      </c>
      <c r="V212" s="825">
        <f t="shared" si="174"/>
        <v>1.1102513272889183E-2</v>
      </c>
      <c r="W212" s="825">
        <f t="shared" si="174"/>
        <v>1.0367256801447702E-2</v>
      </c>
      <c r="X212" s="825">
        <f t="shared" si="174"/>
        <v>1.0184897117479936E-2</v>
      </c>
      <c r="Y212" s="825">
        <f t="shared" si="174"/>
        <v>1.0599984861862935E-2</v>
      </c>
      <c r="Z212" s="825">
        <f t="shared" si="174"/>
        <v>1.1120400431254687E-2</v>
      </c>
      <c r="AA212" s="825">
        <f t="shared" si="174"/>
        <v>1.1248787047014626E-2</v>
      </c>
      <c r="AB212" s="825">
        <f t="shared" si="174"/>
        <v>1.0699167001832578E-2</v>
      </c>
      <c r="AC212" s="825">
        <f t="shared" si="174"/>
        <v>1.1796686976657263E-2</v>
      </c>
      <c r="AD212" s="825">
        <f t="shared" si="174"/>
        <v>1.1854098661911623E-2</v>
      </c>
      <c r="AE212" s="825">
        <f t="shared" si="174"/>
        <v>1.1597751050024006E-2</v>
      </c>
      <c r="AF212" s="831"/>
      <c r="AG212" s="1077" t="s">
        <v>973</v>
      </c>
      <c r="AH212" s="1064" t="s">
        <v>1132</v>
      </c>
      <c r="AI212" s="1065"/>
      <c r="AJ212" s="934"/>
      <c r="AK212" s="1088" t="s">
        <v>1129</v>
      </c>
      <c r="AL212" s="934"/>
    </row>
    <row r="213" spans="1:38" s="810" customFormat="1" ht="11.1" customHeight="1">
      <c r="A213" s="36"/>
      <c r="B213" s="805" t="s">
        <v>950</v>
      </c>
      <c r="C213" s="1062" t="s">
        <v>1047</v>
      </c>
      <c r="D213" s="1063"/>
      <c r="E213" s="1063"/>
      <c r="F213" s="1050"/>
      <c r="G213" s="807">
        <v>473.82900000000001</v>
      </c>
      <c r="H213" s="807">
        <v>353.84070000000003</v>
      </c>
      <c r="I213" s="807">
        <v>473.82900000000001</v>
      </c>
      <c r="J213" s="807">
        <v>476.37529999999998</v>
      </c>
      <c r="K213" s="807">
        <v>488.68299999999999</v>
      </c>
      <c r="L213" s="807">
        <v>509.36779999999999</v>
      </c>
      <c r="M213" s="807">
        <v>433.82490000000001</v>
      </c>
      <c r="N213" s="807">
        <v>496.27670000000001</v>
      </c>
      <c r="O213" s="807">
        <v>486.78230000000002</v>
      </c>
      <c r="P213" s="807">
        <v>501.70979999999997</v>
      </c>
      <c r="Q213" s="807">
        <v>690.47239999999999</v>
      </c>
      <c r="R213" s="807">
        <v>785.7921</v>
      </c>
      <c r="S213" s="807">
        <v>751.83630000000005</v>
      </c>
      <c r="T213" s="807">
        <v>801.0172</v>
      </c>
      <c r="U213" s="518">
        <v>791.39449999999999</v>
      </c>
      <c r="V213" s="807">
        <v>786.51819999999998</v>
      </c>
      <c r="W213" s="518">
        <v>826.89210000000003</v>
      </c>
      <c r="X213" s="518">
        <v>855.38430000000005</v>
      </c>
      <c r="Y213" s="518">
        <v>1008.3148</v>
      </c>
      <c r="Z213" s="518">
        <v>869.00810000000001</v>
      </c>
      <c r="AA213" s="518">
        <v>807.4357</v>
      </c>
      <c r="AB213" s="518">
        <v>670.48</v>
      </c>
      <c r="AC213" s="518">
        <v>1140.9417000000001</v>
      </c>
      <c r="AD213" s="518">
        <v>875.8442</v>
      </c>
      <c r="AE213" s="518">
        <v>894.57219999999995</v>
      </c>
      <c r="AF213" s="828"/>
      <c r="AG213" s="805" t="s">
        <v>950</v>
      </c>
      <c r="AH213" s="1062" t="s">
        <v>1047</v>
      </c>
      <c r="AI213" s="1063"/>
      <c r="AJ213" s="931"/>
      <c r="AK213" s="931"/>
      <c r="AL213" s="931"/>
    </row>
    <row r="214" spans="1:38" s="810" customFormat="1" ht="11.1" customHeight="1">
      <c r="A214" s="36"/>
      <c r="B214" s="805" t="s">
        <v>972</v>
      </c>
      <c r="C214" s="1062" t="s">
        <v>1047</v>
      </c>
      <c r="D214" s="1063"/>
      <c r="E214" s="1063"/>
      <c r="F214" s="1050"/>
      <c r="G214" s="807">
        <v>235030</v>
      </c>
      <c r="H214" s="807">
        <v>242690</v>
      </c>
      <c r="I214" s="807">
        <v>241690</v>
      </c>
      <c r="J214" s="807">
        <v>232600</v>
      </c>
      <c r="K214" s="807">
        <v>225720</v>
      </c>
      <c r="L214" s="807">
        <v>233630</v>
      </c>
      <c r="M214" s="807">
        <v>234900</v>
      </c>
      <c r="N214" s="807">
        <v>245800</v>
      </c>
      <c r="O214" s="807">
        <v>232230</v>
      </c>
      <c r="P214" s="807">
        <v>230780</v>
      </c>
      <c r="Q214" s="807">
        <v>237620</v>
      </c>
      <c r="R214" s="807">
        <v>232280</v>
      </c>
      <c r="S214" s="807">
        <v>227483.4382</v>
      </c>
      <c r="T214" s="807">
        <v>233270.81969999999</v>
      </c>
      <c r="U214" s="518">
        <v>241492.81589999999</v>
      </c>
      <c r="V214" s="807">
        <v>250271.2513</v>
      </c>
      <c r="W214" s="518">
        <v>261995.35879999999</v>
      </c>
      <c r="X214" s="518">
        <v>282939.37400000001</v>
      </c>
      <c r="Y214" s="518">
        <v>281307.02779999998</v>
      </c>
      <c r="Z214" s="518">
        <v>242756.92170000001</v>
      </c>
      <c r="AA214" s="518">
        <v>262120.4008</v>
      </c>
      <c r="AB214" s="518">
        <v>264952.39910084102</v>
      </c>
      <c r="AC214" s="518">
        <v>260379.06400000001</v>
      </c>
      <c r="AD214" s="518">
        <v>274092.30190000002</v>
      </c>
      <c r="AE214" s="518">
        <v>281229.5993</v>
      </c>
      <c r="AF214" s="828"/>
      <c r="AG214" s="805" t="s">
        <v>972</v>
      </c>
      <c r="AH214" s="1062" t="s">
        <v>1047</v>
      </c>
      <c r="AI214" s="1063"/>
      <c r="AJ214" s="931"/>
      <c r="AK214" s="931"/>
      <c r="AL214" s="931"/>
    </row>
    <row r="215" spans="1:38" s="810" customFormat="1" ht="11.1" customHeight="1">
      <c r="A215" s="36"/>
      <c r="B215" s="1077" t="s">
        <v>973</v>
      </c>
      <c r="C215" s="1064" t="s">
        <v>1133</v>
      </c>
      <c r="D215" s="1065"/>
      <c r="E215" s="1065"/>
      <c r="F215" s="1051"/>
      <c r="G215" s="825">
        <f>G213/G214</f>
        <v>2.0160362506914009E-3</v>
      </c>
      <c r="H215" s="825">
        <f t="shared" ref="H215:AE215" si="175">H213/H214</f>
        <v>1.4579945609625449E-3</v>
      </c>
      <c r="I215" s="825">
        <f t="shared" si="175"/>
        <v>1.9604824361785758E-3</v>
      </c>
      <c r="J215" s="825">
        <f t="shared" si="175"/>
        <v>2.0480451418744623E-3</v>
      </c>
      <c r="K215" s="825">
        <f t="shared" si="175"/>
        <v>2.1649964557859296E-3</v>
      </c>
      <c r="L215" s="825">
        <f t="shared" si="175"/>
        <v>2.1802328468090572E-3</v>
      </c>
      <c r="M215" s="825">
        <f t="shared" si="175"/>
        <v>1.8468492975734355E-3</v>
      </c>
      <c r="N215" s="825">
        <f t="shared" si="175"/>
        <v>2.0190264442636291E-3</v>
      </c>
      <c r="O215" s="825">
        <f t="shared" si="175"/>
        <v>2.0961215174611376E-3</v>
      </c>
      <c r="P215" s="825">
        <f t="shared" si="175"/>
        <v>2.1739743478637664E-3</v>
      </c>
      <c r="Q215" s="825">
        <f t="shared" si="175"/>
        <v>2.9057840249137276E-3</v>
      </c>
      <c r="R215" s="825">
        <f t="shared" si="175"/>
        <v>3.3829520406406062E-3</v>
      </c>
      <c r="S215" s="825">
        <f t="shared" si="175"/>
        <v>3.305015547281279E-3</v>
      </c>
      <c r="T215" s="825">
        <f t="shared" si="175"/>
        <v>3.4338508392526561E-3</v>
      </c>
      <c r="U215" s="825">
        <f t="shared" si="175"/>
        <v>3.2770933456161668E-3</v>
      </c>
      <c r="V215" s="825">
        <f t="shared" si="175"/>
        <v>3.1426629943093268E-3</v>
      </c>
      <c r="W215" s="825">
        <f t="shared" si="175"/>
        <v>3.1561326268807173E-3</v>
      </c>
      <c r="X215" s="825">
        <f t="shared" si="175"/>
        <v>3.0232070139520418E-3</v>
      </c>
      <c r="Y215" s="825">
        <f t="shared" si="175"/>
        <v>3.5843924977120678E-3</v>
      </c>
      <c r="Z215" s="825">
        <f t="shared" si="175"/>
        <v>3.5797459199697866E-3</v>
      </c>
      <c r="AA215" s="825">
        <f t="shared" si="175"/>
        <v>3.0804000662889267E-3</v>
      </c>
      <c r="AB215" s="825">
        <f t="shared" si="175"/>
        <v>2.5305677633997003E-3</v>
      </c>
      <c r="AC215" s="825">
        <f t="shared" si="175"/>
        <v>4.3818488417332975E-3</v>
      </c>
      <c r="AD215" s="825">
        <f t="shared" si="175"/>
        <v>3.1954352381612797E-3</v>
      </c>
      <c r="AE215" s="825">
        <f t="shared" si="175"/>
        <v>3.1809318870654165E-3</v>
      </c>
      <c r="AF215" s="831"/>
      <c r="AG215" s="1077" t="s">
        <v>973</v>
      </c>
      <c r="AH215" s="1064" t="s">
        <v>1133</v>
      </c>
      <c r="AI215" s="1065"/>
      <c r="AJ215" s="934"/>
      <c r="AK215" s="1088" t="s">
        <v>1129</v>
      </c>
      <c r="AL215" s="934"/>
    </row>
    <row r="216" spans="1:38" s="810" customFormat="1" ht="11.1" customHeight="1">
      <c r="A216" s="36"/>
      <c r="B216" s="805" t="s">
        <v>950</v>
      </c>
      <c r="C216" s="1062" t="s">
        <v>1053</v>
      </c>
      <c r="D216" s="1063"/>
      <c r="E216" s="1063"/>
      <c r="F216" s="1050"/>
      <c r="G216" s="807">
        <v>2114.1815999999999</v>
      </c>
      <c r="H216" s="807">
        <v>1895.5951</v>
      </c>
      <c r="I216" s="807">
        <v>2114.1815999999999</v>
      </c>
      <c r="J216" s="807">
        <v>2287.1345000000001</v>
      </c>
      <c r="K216" s="807">
        <v>2145.4612000000002</v>
      </c>
      <c r="L216" s="807">
        <v>2118.1415999999999</v>
      </c>
      <c r="M216" s="807">
        <v>2064.6433999999999</v>
      </c>
      <c r="N216" s="807">
        <v>2043.9737</v>
      </c>
      <c r="O216" s="807">
        <v>2114.1424000000002</v>
      </c>
      <c r="P216" s="807">
        <v>2117.7878000000001</v>
      </c>
      <c r="Q216" s="807">
        <v>2121.6858000000002</v>
      </c>
      <c r="R216" s="807">
        <v>1977.1813</v>
      </c>
      <c r="S216" s="807">
        <v>1800.7950000000001</v>
      </c>
      <c r="T216" s="807">
        <v>1695.0392999999999</v>
      </c>
      <c r="U216" s="518">
        <v>1618.4848</v>
      </c>
      <c r="V216" s="807">
        <v>1773.4312</v>
      </c>
      <c r="W216" s="518">
        <v>1901.3227999999999</v>
      </c>
      <c r="X216" s="518">
        <v>1829.3629000000001</v>
      </c>
      <c r="Y216" s="518">
        <v>1758.3193000000001</v>
      </c>
      <c r="Z216" s="518">
        <v>1546.2873999999999</v>
      </c>
      <c r="AA216" s="518">
        <v>1484.4516000000001</v>
      </c>
      <c r="AB216" s="518">
        <v>1231.02</v>
      </c>
      <c r="AC216" s="518">
        <v>1577.3089</v>
      </c>
      <c r="AD216" s="518">
        <v>1684.8726999999999</v>
      </c>
      <c r="AE216" s="518">
        <v>1777.2825</v>
      </c>
      <c r="AF216" s="828"/>
      <c r="AG216" s="805" t="s">
        <v>950</v>
      </c>
      <c r="AH216" s="1062" t="s">
        <v>1053</v>
      </c>
      <c r="AI216" s="1063"/>
      <c r="AJ216" s="931"/>
      <c r="AK216" s="931"/>
      <c r="AL216" s="931"/>
    </row>
    <row r="217" spans="1:38" s="810" customFormat="1" ht="11.1" customHeight="1">
      <c r="A217" s="36"/>
      <c r="B217" s="805" t="s">
        <v>972</v>
      </c>
      <c r="C217" s="1062" t="s">
        <v>1053</v>
      </c>
      <c r="D217" s="1063"/>
      <c r="E217" s="1063"/>
      <c r="F217" s="1050"/>
      <c r="G217" s="807">
        <v>185740</v>
      </c>
      <c r="H217" s="807">
        <v>202300</v>
      </c>
      <c r="I217" s="807">
        <v>198050</v>
      </c>
      <c r="J217" s="807">
        <v>187320</v>
      </c>
      <c r="K217" s="807">
        <v>176320</v>
      </c>
      <c r="L217" s="807">
        <v>176460</v>
      </c>
      <c r="M217" s="807">
        <v>179330</v>
      </c>
      <c r="N217" s="807">
        <v>181250</v>
      </c>
      <c r="O217" s="807">
        <v>167360</v>
      </c>
      <c r="P217" s="807">
        <v>152380</v>
      </c>
      <c r="Q217" s="807">
        <v>151430</v>
      </c>
      <c r="R217" s="807">
        <v>145450</v>
      </c>
      <c r="S217" s="807">
        <v>137365.24419999999</v>
      </c>
      <c r="T217" s="807">
        <v>132429.6159</v>
      </c>
      <c r="U217" s="518">
        <v>134542.58230000001</v>
      </c>
      <c r="V217" s="807">
        <v>140159.01250000001</v>
      </c>
      <c r="W217" s="518">
        <v>144510.16130000001</v>
      </c>
      <c r="X217" s="518">
        <v>151888.70019999999</v>
      </c>
      <c r="Y217" s="518">
        <v>151492.6997</v>
      </c>
      <c r="Z217" s="518">
        <v>124266.88800000001</v>
      </c>
      <c r="AA217" s="518">
        <v>122920.3986</v>
      </c>
      <c r="AB217" s="518">
        <v>119869.76329184357</v>
      </c>
      <c r="AC217" s="518">
        <v>128607.22010000001</v>
      </c>
      <c r="AD217" s="518">
        <v>130606.02680000001</v>
      </c>
      <c r="AE217" s="518">
        <v>139327.7623</v>
      </c>
      <c r="AF217" s="828"/>
      <c r="AG217" s="805" t="s">
        <v>972</v>
      </c>
      <c r="AH217" s="1062" t="s">
        <v>1053</v>
      </c>
      <c r="AI217" s="1063"/>
      <c r="AJ217" s="931"/>
      <c r="AK217" s="931"/>
      <c r="AL217" s="931"/>
    </row>
    <row r="218" spans="1:38" s="810" customFormat="1" ht="11.1" customHeight="1">
      <c r="A218" s="36"/>
      <c r="B218" s="1077" t="s">
        <v>973</v>
      </c>
      <c r="C218" s="1064" t="s">
        <v>1134</v>
      </c>
      <c r="D218" s="1065"/>
      <c r="E218" s="1065"/>
      <c r="F218" s="1051"/>
      <c r="G218" s="825">
        <f>G216/G217</f>
        <v>1.1382478733713793E-2</v>
      </c>
      <c r="H218" s="825">
        <f t="shared" ref="H218:AE218" si="176">H216/H217</f>
        <v>9.370217993079584E-3</v>
      </c>
      <c r="I218" s="825">
        <f t="shared" si="176"/>
        <v>1.0674989144155515E-2</v>
      </c>
      <c r="J218" s="825">
        <f t="shared" si="176"/>
        <v>1.2209772047832586E-2</v>
      </c>
      <c r="K218" s="825">
        <f t="shared" si="176"/>
        <v>1.2167996823956443E-2</v>
      </c>
      <c r="L218" s="825">
        <f t="shared" si="176"/>
        <v>1.2003522611356681E-2</v>
      </c>
      <c r="M218" s="825">
        <f t="shared" si="176"/>
        <v>1.1513095410695366E-2</v>
      </c>
      <c r="N218" s="825">
        <f t="shared" si="176"/>
        <v>1.127709627586207E-2</v>
      </c>
      <c r="O218" s="825">
        <f t="shared" si="176"/>
        <v>1.2632304015296369E-2</v>
      </c>
      <c r="P218" s="825">
        <f t="shared" si="176"/>
        <v>1.3898069300433129E-2</v>
      </c>
      <c r="Q218" s="825">
        <f t="shared" si="176"/>
        <v>1.4011000462259792E-2</v>
      </c>
      <c r="R218" s="825">
        <f t="shared" si="176"/>
        <v>1.3593546235819869E-2</v>
      </c>
      <c r="S218" s="825">
        <f t="shared" si="176"/>
        <v>1.3109538810108999E-2</v>
      </c>
      <c r="T218" s="825">
        <f t="shared" si="176"/>
        <v>1.27995485638194E-2</v>
      </c>
      <c r="U218" s="825">
        <f t="shared" si="176"/>
        <v>1.2029535722683983E-2</v>
      </c>
      <c r="V218" s="825">
        <f t="shared" si="176"/>
        <v>1.2652994398059132E-2</v>
      </c>
      <c r="W218" s="825">
        <f t="shared" si="176"/>
        <v>1.3157018045623064E-2</v>
      </c>
      <c r="X218" s="825">
        <f t="shared" si="176"/>
        <v>1.2044101355737325E-2</v>
      </c>
      <c r="Y218" s="825">
        <f t="shared" si="176"/>
        <v>1.1606627273010438E-2</v>
      </c>
      <c r="Z218" s="825">
        <f t="shared" si="176"/>
        <v>1.24432777297843E-2</v>
      </c>
      <c r="AA218" s="825">
        <f t="shared" si="176"/>
        <v>1.2076527711487588E-2</v>
      </c>
      <c r="AB218" s="825">
        <f t="shared" si="176"/>
        <v>1.0269645707090201E-2</v>
      </c>
      <c r="AC218" s="825">
        <f t="shared" si="176"/>
        <v>1.2264543925088696E-2</v>
      </c>
      <c r="AD218" s="825">
        <f t="shared" si="176"/>
        <v>1.290042076373768E-2</v>
      </c>
      <c r="AE218" s="825">
        <f t="shared" si="176"/>
        <v>1.275612606318303E-2</v>
      </c>
      <c r="AF218" s="831"/>
      <c r="AG218" s="1077" t="s">
        <v>973</v>
      </c>
      <c r="AH218" s="1064" t="s">
        <v>1134</v>
      </c>
      <c r="AI218" s="1065"/>
      <c r="AJ218" s="934"/>
      <c r="AK218" s="1088" t="s">
        <v>1129</v>
      </c>
      <c r="AL218" s="934"/>
    </row>
    <row r="219" spans="1:38" s="810" customFormat="1" ht="11.1" customHeight="1">
      <c r="A219" s="1089"/>
      <c r="B219" s="805" t="s">
        <v>950</v>
      </c>
      <c r="C219" s="1090" t="s">
        <v>1135</v>
      </c>
      <c r="D219" s="1090"/>
      <c r="E219" s="1090"/>
      <c r="F219" s="1090"/>
      <c r="G219" s="807">
        <v>44500</v>
      </c>
      <c r="H219" s="807">
        <v>45200</v>
      </c>
      <c r="I219" s="807">
        <v>45100</v>
      </c>
      <c r="J219" s="807">
        <v>43300</v>
      </c>
      <c r="K219" s="807">
        <v>42100</v>
      </c>
      <c r="L219" s="807">
        <v>39700</v>
      </c>
      <c r="M219" s="807">
        <v>38500</v>
      </c>
      <c r="N219" s="807">
        <v>37600</v>
      </c>
      <c r="O219" s="807">
        <v>36200</v>
      </c>
      <c r="P219" s="807">
        <v>35100</v>
      </c>
      <c r="Q219" s="807">
        <v>33700</v>
      </c>
      <c r="R219" s="807">
        <v>32400</v>
      </c>
      <c r="S219" s="807">
        <v>31900</v>
      </c>
      <c r="T219" s="807">
        <v>31000</v>
      </c>
      <c r="U219" s="807">
        <v>30300</v>
      </c>
      <c r="V219" s="807">
        <v>28800</v>
      </c>
      <c r="W219" s="807">
        <v>28300</v>
      </c>
      <c r="X219" s="807">
        <v>27500</v>
      </c>
      <c r="Y219" s="807">
        <v>26100</v>
      </c>
      <c r="Z219" s="807">
        <v>24900</v>
      </c>
      <c r="AA219" s="807">
        <v>24400</v>
      </c>
      <c r="AB219" s="807">
        <v>23500</v>
      </c>
      <c r="AC219" s="807">
        <v>23200</v>
      </c>
      <c r="AD219" s="807">
        <v>21600</v>
      </c>
      <c r="AE219" s="807">
        <v>21000</v>
      </c>
      <c r="AF219" s="828">
        <v>20400</v>
      </c>
      <c r="AG219" s="805" t="s">
        <v>950</v>
      </c>
      <c r="AH219" s="1090" t="s">
        <v>1135</v>
      </c>
      <c r="AI219" s="939"/>
      <c r="AJ219" s="1091"/>
      <c r="AK219" s="1091"/>
      <c r="AL219" s="1091"/>
    </row>
    <row r="220" spans="1:38" s="810" customFormat="1" ht="11.1" customHeight="1">
      <c r="A220" s="1089"/>
      <c r="B220" s="805" t="s">
        <v>950</v>
      </c>
      <c r="C220" s="1090" t="s">
        <v>1136</v>
      </c>
      <c r="D220" s="1090"/>
      <c r="E220" s="1090"/>
      <c r="F220" s="1090"/>
      <c r="G220" s="807">
        <v>107200</v>
      </c>
      <c r="H220" s="807">
        <v>111500</v>
      </c>
      <c r="I220" s="807">
        <v>113900</v>
      </c>
      <c r="J220" s="807">
        <v>115500</v>
      </c>
      <c r="K220" s="807">
        <v>113800</v>
      </c>
      <c r="L220" s="807">
        <v>113100</v>
      </c>
      <c r="M220" s="807">
        <v>112200</v>
      </c>
      <c r="N220" s="807">
        <v>107000</v>
      </c>
      <c r="O220" s="807">
        <v>105300</v>
      </c>
      <c r="P220" s="807">
        <v>105000</v>
      </c>
      <c r="Q220" s="807">
        <v>104500</v>
      </c>
      <c r="R220" s="807">
        <v>102600</v>
      </c>
      <c r="S220" s="807">
        <v>104500</v>
      </c>
      <c r="T220" s="807">
        <v>99900</v>
      </c>
      <c r="U220" s="807">
        <v>98500</v>
      </c>
      <c r="V220" s="807">
        <v>96100</v>
      </c>
      <c r="W220" s="807">
        <v>95300</v>
      </c>
      <c r="X220" s="807">
        <v>96500</v>
      </c>
      <c r="Y220" s="807">
        <v>96900</v>
      </c>
      <c r="Z220" s="807">
        <v>97700</v>
      </c>
      <c r="AA220" s="807">
        <v>96100</v>
      </c>
      <c r="AB220" s="807">
        <v>90000</v>
      </c>
      <c r="AC220" s="807">
        <v>89600</v>
      </c>
      <c r="AD220" s="807">
        <v>86000</v>
      </c>
      <c r="AE220" s="807">
        <v>83900</v>
      </c>
      <c r="AF220" s="828">
        <v>80800</v>
      </c>
      <c r="AG220" s="805" t="s">
        <v>950</v>
      </c>
      <c r="AH220" s="1090" t="s">
        <v>1136</v>
      </c>
      <c r="AI220" s="939"/>
      <c r="AJ220" s="940"/>
      <c r="AK220" s="940"/>
      <c r="AL220" s="940"/>
    </row>
    <row r="221" spans="1:38" s="810" customFormat="1" ht="11.1" customHeight="1">
      <c r="A221" s="1089"/>
      <c r="B221" s="805" t="s">
        <v>950</v>
      </c>
      <c r="C221" s="1090" t="s">
        <v>1137</v>
      </c>
      <c r="D221" s="1090"/>
      <c r="E221" s="1090"/>
      <c r="F221" s="1090"/>
      <c r="G221" s="807">
        <v>323700</v>
      </c>
      <c r="H221" s="807">
        <v>309700</v>
      </c>
      <c r="I221" s="807">
        <v>282500</v>
      </c>
      <c r="J221" s="807">
        <v>280000</v>
      </c>
      <c r="K221" s="807">
        <v>270500</v>
      </c>
      <c r="L221" s="807">
        <v>259400</v>
      </c>
      <c r="M221" s="807">
        <v>241500</v>
      </c>
      <c r="N221" s="807">
        <v>230600</v>
      </c>
      <c r="O221" s="807">
        <v>242800</v>
      </c>
      <c r="P221" s="807">
        <v>245800</v>
      </c>
      <c r="Q221" s="807">
        <v>236200</v>
      </c>
      <c r="R221" s="807">
        <v>239000</v>
      </c>
      <c r="S221" s="807">
        <v>217300</v>
      </c>
      <c r="T221" s="807">
        <v>233100</v>
      </c>
      <c r="U221" s="807">
        <v>238300</v>
      </c>
      <c r="V221" s="1092">
        <f t="shared" ref="V221:V222" si="177">(W221-U221)/2+U221</f>
        <v>225100</v>
      </c>
      <c r="W221" s="807">
        <v>211900</v>
      </c>
      <c r="X221" s="807">
        <v>221300</v>
      </c>
      <c r="Y221" s="807">
        <v>221800</v>
      </c>
      <c r="Z221" s="807">
        <v>240900</v>
      </c>
      <c r="AA221" s="1092">
        <f t="shared" ref="AA221:AA222" si="178">(AB221-Z221)/2+Z221</f>
        <v>232050</v>
      </c>
      <c r="AB221" s="807">
        <v>223200</v>
      </c>
      <c r="AC221" s="807">
        <v>209900</v>
      </c>
      <c r="AD221" s="807">
        <v>211800</v>
      </c>
      <c r="AE221" s="807">
        <v>208700</v>
      </c>
      <c r="AF221" s="1093" t="e">
        <f t="shared" ref="AF221:AF222" si="179">(AG221-AE221)/2+AE221</f>
        <v>#VALUE!</v>
      </c>
      <c r="AG221" s="805" t="s">
        <v>950</v>
      </c>
      <c r="AH221" s="1090" t="s">
        <v>1137</v>
      </c>
      <c r="AI221" s="939"/>
      <c r="AJ221" s="940"/>
      <c r="AK221" s="940"/>
      <c r="AL221" s="940"/>
    </row>
    <row r="222" spans="1:38" s="810" customFormat="1" ht="11.1" customHeight="1">
      <c r="A222" s="1089"/>
      <c r="B222" s="805" t="s">
        <v>950</v>
      </c>
      <c r="C222" s="1090" t="s">
        <v>1138</v>
      </c>
      <c r="D222" s="1090"/>
      <c r="E222" s="1090"/>
      <c r="F222" s="1090"/>
      <c r="G222" s="807">
        <v>5366</v>
      </c>
      <c r="H222" s="807">
        <v>4970</v>
      </c>
      <c r="I222" s="807">
        <v>5515</v>
      </c>
      <c r="J222" s="807">
        <v>5460</v>
      </c>
      <c r="K222" s="807">
        <v>5155</v>
      </c>
      <c r="L222" s="807">
        <v>5024</v>
      </c>
      <c r="M222" s="807">
        <v>4852</v>
      </c>
      <c r="N222" s="807">
        <v>4867</v>
      </c>
      <c r="O222" s="807">
        <v>4991</v>
      </c>
      <c r="P222" s="807">
        <v>4738</v>
      </c>
      <c r="Q222" s="807">
        <v>4739</v>
      </c>
      <c r="R222" s="807">
        <v>4559</v>
      </c>
      <c r="S222" s="807">
        <v>4581</v>
      </c>
      <c r="T222" s="807">
        <v>4867</v>
      </c>
      <c r="U222" s="807">
        <v>4739</v>
      </c>
      <c r="V222" s="1092">
        <f t="shared" si="177"/>
        <v>5077</v>
      </c>
      <c r="W222" s="807">
        <v>5415</v>
      </c>
      <c r="X222" s="807">
        <v>5151</v>
      </c>
      <c r="Y222" s="807">
        <v>5236</v>
      </c>
      <c r="Z222" s="807">
        <v>5176</v>
      </c>
      <c r="AA222" s="1092">
        <f t="shared" si="178"/>
        <v>5165.5</v>
      </c>
      <c r="AB222" s="807">
        <v>5155</v>
      </c>
      <c r="AC222" s="807">
        <v>5196</v>
      </c>
      <c r="AD222" s="807">
        <v>4394</v>
      </c>
      <c r="AE222" s="807">
        <v>4795</v>
      </c>
      <c r="AF222" s="1093" t="e">
        <f t="shared" si="179"/>
        <v>#VALUE!</v>
      </c>
      <c r="AG222" s="805" t="s">
        <v>950</v>
      </c>
      <c r="AH222" s="1090" t="s">
        <v>1138</v>
      </c>
      <c r="AI222" s="939"/>
      <c r="AJ222" s="940"/>
      <c r="AK222" s="940"/>
      <c r="AL222" s="940"/>
    </row>
    <row r="223" spans="1:38" s="810" customFormat="1" ht="11.1" customHeight="1">
      <c r="A223" s="1089"/>
      <c r="B223" s="805" t="s">
        <v>950</v>
      </c>
      <c r="C223" s="1090" t="s">
        <v>1139</v>
      </c>
      <c r="D223" s="1090"/>
      <c r="E223" s="1090"/>
      <c r="F223" s="1090"/>
      <c r="G223" s="807">
        <v>2424</v>
      </c>
      <c r="H223" s="807">
        <v>2275</v>
      </c>
      <c r="I223" s="807">
        <v>2250</v>
      </c>
      <c r="J223" s="807">
        <v>2400</v>
      </c>
      <c r="K223" s="807">
        <v>2470</v>
      </c>
      <c r="L223" s="807">
        <v>2342</v>
      </c>
      <c r="M223" s="807">
        <v>2138</v>
      </c>
      <c r="N223" s="807">
        <v>2010</v>
      </c>
      <c r="O223" s="807">
        <v>2110</v>
      </c>
      <c r="P223" s="807">
        <v>1830</v>
      </c>
      <c r="Q223" s="807">
        <v>1890</v>
      </c>
      <c r="R223" s="807">
        <v>1670</v>
      </c>
      <c r="S223" s="807">
        <v>1710</v>
      </c>
      <c r="T223" s="807">
        <v>1640</v>
      </c>
      <c r="U223" s="807">
        <v>1460</v>
      </c>
      <c r="V223" s="807">
        <v>1540</v>
      </c>
      <c r="W223" s="807">
        <v>1770</v>
      </c>
      <c r="X223" s="807">
        <v>2050</v>
      </c>
      <c r="Y223" s="807">
        <v>1980</v>
      </c>
      <c r="Z223" s="807">
        <v>1751</v>
      </c>
      <c r="AA223" s="776">
        <f>(AD223-Z223)*1/4+Z223</f>
        <v>1793.25</v>
      </c>
      <c r="AB223" s="776">
        <f>(AD223-Z223)*2/4+Z223</f>
        <v>1835.5</v>
      </c>
      <c r="AC223" s="776">
        <f>(AD223-Z223)*3/4+Z223</f>
        <v>1877.75</v>
      </c>
      <c r="AD223" s="807">
        <v>1920</v>
      </c>
      <c r="AE223" s="807">
        <v>1960</v>
      </c>
      <c r="AF223" s="1093">
        <f>(AI223-AE223)*1/4+AE223</f>
        <v>1470</v>
      </c>
      <c r="AG223" s="805" t="s">
        <v>950</v>
      </c>
      <c r="AH223" s="1090" t="s">
        <v>1139</v>
      </c>
      <c r="AI223" s="939"/>
      <c r="AJ223" s="940"/>
      <c r="AK223" s="940"/>
      <c r="AL223" s="940"/>
    </row>
    <row r="224" spans="1:38" s="810" customFormat="1" ht="11.1" customHeight="1">
      <c r="A224" s="1089"/>
      <c r="B224" s="805" t="s">
        <v>999</v>
      </c>
      <c r="C224" s="1090" t="s">
        <v>1135</v>
      </c>
      <c r="D224" s="1090"/>
      <c r="E224" s="1090"/>
      <c r="F224" s="1090"/>
      <c r="G224" s="807">
        <v>2058000</v>
      </c>
      <c r="H224" s="807">
        <v>2068000</v>
      </c>
      <c r="I224" s="807">
        <v>2082000</v>
      </c>
      <c r="J224" s="807">
        <v>2068000</v>
      </c>
      <c r="K224" s="807">
        <v>2018000</v>
      </c>
      <c r="L224" s="807">
        <v>1951000</v>
      </c>
      <c r="M224" s="807">
        <v>1927000</v>
      </c>
      <c r="N224" s="807">
        <v>1899000</v>
      </c>
      <c r="O224" s="807">
        <v>1860000</v>
      </c>
      <c r="P224" s="807">
        <v>1816000</v>
      </c>
      <c r="Q224" s="807">
        <v>1764000</v>
      </c>
      <c r="R224" s="807">
        <v>1725000</v>
      </c>
      <c r="S224" s="807">
        <v>1726000</v>
      </c>
      <c r="T224" s="807">
        <v>1719000</v>
      </c>
      <c r="U224" s="807">
        <v>1690000</v>
      </c>
      <c r="V224" s="807">
        <v>1655000</v>
      </c>
      <c r="W224" s="807">
        <v>1636000</v>
      </c>
      <c r="X224" s="807">
        <v>1592000</v>
      </c>
      <c r="Y224" s="807">
        <v>1533000</v>
      </c>
      <c r="Z224" s="807">
        <v>1500000</v>
      </c>
      <c r="AA224" s="807">
        <v>1484000</v>
      </c>
      <c r="AB224" s="807">
        <v>1467000</v>
      </c>
      <c r="AC224" s="807">
        <v>1449000</v>
      </c>
      <c r="AD224" s="807">
        <v>1423000</v>
      </c>
      <c r="AE224" s="807">
        <v>1395000</v>
      </c>
      <c r="AF224" s="828">
        <v>1371000</v>
      </c>
      <c r="AG224" s="805" t="s">
        <v>999</v>
      </c>
      <c r="AH224" s="1090" t="s">
        <v>1135</v>
      </c>
      <c r="AI224" s="939"/>
      <c r="AJ224" s="940"/>
      <c r="AK224" s="940"/>
      <c r="AL224" s="940"/>
    </row>
    <row r="225" spans="1:38" s="810" customFormat="1" ht="11.1" customHeight="1">
      <c r="A225" s="1089"/>
      <c r="B225" s="805" t="s">
        <v>999</v>
      </c>
      <c r="C225" s="1090" t="s">
        <v>1136</v>
      </c>
      <c r="D225" s="1090"/>
      <c r="E225" s="1090"/>
      <c r="F225" s="1090"/>
      <c r="G225" s="807">
        <v>2702000</v>
      </c>
      <c r="H225" s="807">
        <v>2805000</v>
      </c>
      <c r="I225" s="807">
        <v>2898000</v>
      </c>
      <c r="J225" s="807">
        <v>2956000</v>
      </c>
      <c r="K225" s="807">
        <v>2971000</v>
      </c>
      <c r="L225" s="807">
        <v>2965000</v>
      </c>
      <c r="M225" s="807">
        <v>2901000</v>
      </c>
      <c r="N225" s="807">
        <v>2851000</v>
      </c>
      <c r="O225" s="807">
        <v>2848000</v>
      </c>
      <c r="P225" s="807">
        <v>2842000</v>
      </c>
      <c r="Q225" s="807">
        <v>2823000</v>
      </c>
      <c r="R225" s="807">
        <v>2806000</v>
      </c>
      <c r="S225" s="807">
        <v>2838000</v>
      </c>
      <c r="T225" s="807">
        <v>2805000</v>
      </c>
      <c r="U225" s="807">
        <v>2788000</v>
      </c>
      <c r="V225" s="807">
        <v>2747000</v>
      </c>
      <c r="W225" s="807">
        <v>2755000</v>
      </c>
      <c r="X225" s="807">
        <v>2806000</v>
      </c>
      <c r="Y225" s="807">
        <v>2890000</v>
      </c>
      <c r="Z225" s="807">
        <v>2923000</v>
      </c>
      <c r="AA225" s="807">
        <v>2892000</v>
      </c>
      <c r="AB225" s="807">
        <v>2763000</v>
      </c>
      <c r="AC225" s="807">
        <v>2723000</v>
      </c>
      <c r="AD225" s="807">
        <v>2642000</v>
      </c>
      <c r="AE225" s="807">
        <v>2567000</v>
      </c>
      <c r="AF225" s="828">
        <v>2489000</v>
      </c>
      <c r="AG225" s="805" t="s">
        <v>999</v>
      </c>
      <c r="AH225" s="1090" t="s">
        <v>1136</v>
      </c>
      <c r="AI225" s="939"/>
      <c r="AJ225" s="940"/>
      <c r="AK225" s="940"/>
      <c r="AL225" s="940"/>
    </row>
    <row r="226" spans="1:38" s="810" customFormat="1" ht="11.1" customHeight="1">
      <c r="A226" s="1089"/>
      <c r="B226" s="805" t="s">
        <v>999</v>
      </c>
      <c r="C226" s="1090" t="s">
        <v>1137</v>
      </c>
      <c r="D226" s="1090"/>
      <c r="E226" s="1090"/>
      <c r="F226" s="1090"/>
      <c r="G226" s="807">
        <v>11817000</v>
      </c>
      <c r="H226" s="807">
        <v>11335000</v>
      </c>
      <c r="I226" s="807">
        <v>10966000</v>
      </c>
      <c r="J226" s="807">
        <v>10783000</v>
      </c>
      <c r="K226" s="807">
        <v>10621000</v>
      </c>
      <c r="L226" s="807">
        <v>10250000</v>
      </c>
      <c r="M226" s="807">
        <v>9900000</v>
      </c>
      <c r="N226" s="807">
        <v>9823000</v>
      </c>
      <c r="O226" s="807">
        <v>9904000</v>
      </c>
      <c r="P226" s="807">
        <v>9879000</v>
      </c>
      <c r="Q226" s="807">
        <v>9806000</v>
      </c>
      <c r="R226" s="807">
        <v>9788000</v>
      </c>
      <c r="S226" s="807">
        <v>9612000</v>
      </c>
      <c r="T226" s="807">
        <v>9725000</v>
      </c>
      <c r="U226" s="807">
        <v>9724000</v>
      </c>
      <c r="V226" s="1092">
        <f t="shared" ref="V226:V227" si="180">(W226-U226)/2+U226</f>
        <v>9672000</v>
      </c>
      <c r="W226" s="807">
        <v>9620000</v>
      </c>
      <c r="X226" s="807">
        <v>9759000</v>
      </c>
      <c r="Y226" s="807">
        <v>9745000</v>
      </c>
      <c r="Z226" s="807">
        <v>9899000</v>
      </c>
      <c r="AA226" s="1092">
        <f t="shared" ref="AA226:AA227" si="181">(AB226-Z226)/2+Z226</f>
        <v>9833500</v>
      </c>
      <c r="AB226" s="807">
        <v>9768000</v>
      </c>
      <c r="AC226" s="807">
        <v>9735000</v>
      </c>
      <c r="AD226" s="807">
        <v>9685000</v>
      </c>
      <c r="AE226" s="807">
        <v>9537000</v>
      </c>
      <c r="AF226" s="1093" t="e">
        <f t="shared" ref="AF226:AF227" si="182">(AG226-AE226)/2+AE226</f>
        <v>#VALUE!</v>
      </c>
      <c r="AG226" s="805" t="s">
        <v>999</v>
      </c>
      <c r="AH226" s="1090" t="s">
        <v>1137</v>
      </c>
      <c r="AI226" s="939"/>
      <c r="AJ226" s="940"/>
      <c r="AK226" s="940"/>
      <c r="AL226" s="940"/>
    </row>
    <row r="227" spans="1:38" s="810" customFormat="1" ht="11.1" customHeight="1">
      <c r="A227" s="1089"/>
      <c r="B227" s="805" t="s">
        <v>999</v>
      </c>
      <c r="C227" s="1090" t="s">
        <v>1138</v>
      </c>
      <c r="D227" s="1090"/>
      <c r="E227" s="1090"/>
      <c r="F227" s="1090"/>
      <c r="G227" s="807">
        <v>187412</v>
      </c>
      <c r="H227" s="807">
        <v>188786</v>
      </c>
      <c r="I227" s="807">
        <v>197639</v>
      </c>
      <c r="J227" s="807">
        <v>198443</v>
      </c>
      <c r="K227" s="807">
        <v>196371</v>
      </c>
      <c r="L227" s="807">
        <v>193854</v>
      </c>
      <c r="M227" s="807">
        <v>190634</v>
      </c>
      <c r="N227" s="807">
        <v>193037</v>
      </c>
      <c r="O227" s="807">
        <v>191363</v>
      </c>
      <c r="P227" s="807">
        <v>188892</v>
      </c>
      <c r="Q227" s="807">
        <v>187382</v>
      </c>
      <c r="R227" s="807">
        <v>186202</v>
      </c>
      <c r="S227" s="807">
        <v>181746</v>
      </c>
      <c r="T227" s="807">
        <v>180213</v>
      </c>
      <c r="U227" s="807">
        <v>178755</v>
      </c>
      <c r="V227" s="1092">
        <f t="shared" si="180"/>
        <v>179726</v>
      </c>
      <c r="W227" s="807">
        <v>180697</v>
      </c>
      <c r="X227" s="807">
        <v>186583</v>
      </c>
      <c r="Y227" s="807">
        <v>184773</v>
      </c>
      <c r="Z227" s="807">
        <v>180994</v>
      </c>
      <c r="AA227" s="1092">
        <f t="shared" si="181"/>
        <v>179770</v>
      </c>
      <c r="AB227" s="807">
        <v>178546</v>
      </c>
      <c r="AC227" s="807">
        <v>177607</v>
      </c>
      <c r="AD227" s="807">
        <v>174784</v>
      </c>
      <c r="AE227" s="807">
        <v>174806</v>
      </c>
      <c r="AF227" s="1093" t="e">
        <f t="shared" si="182"/>
        <v>#VALUE!</v>
      </c>
      <c r="AG227" s="805" t="s">
        <v>999</v>
      </c>
      <c r="AH227" s="1090" t="s">
        <v>1138</v>
      </c>
      <c r="AI227" s="939"/>
      <c r="AJ227" s="940"/>
      <c r="AK227" s="940"/>
      <c r="AL227" s="940"/>
    </row>
    <row r="228" spans="1:38" s="810" customFormat="1" ht="11.1" customHeight="1">
      <c r="A228" s="1089"/>
      <c r="B228" s="805" t="s">
        <v>999</v>
      </c>
      <c r="C228" s="1090" t="s">
        <v>1139</v>
      </c>
      <c r="D228" s="1090"/>
      <c r="E228" s="1090"/>
      <c r="F228" s="1090"/>
      <c r="G228" s="807">
        <v>150445</v>
      </c>
      <c r="H228" s="807">
        <v>142740</v>
      </c>
      <c r="I228" s="807">
        <v>137019</v>
      </c>
      <c r="J228" s="807">
        <v>135221</v>
      </c>
      <c r="K228" s="807">
        <v>127289</v>
      </c>
      <c r="L228" s="807">
        <v>119682</v>
      </c>
      <c r="M228" s="807">
        <v>118134</v>
      </c>
      <c r="N228" s="807">
        <v>114314</v>
      </c>
      <c r="O228" s="807">
        <v>111659</v>
      </c>
      <c r="P228" s="807">
        <v>107358</v>
      </c>
      <c r="Q228" s="807">
        <v>108410</v>
      </c>
      <c r="R228" s="807">
        <v>106311</v>
      </c>
      <c r="S228" s="807">
        <v>105658</v>
      </c>
      <c r="T228" s="807">
        <v>103729</v>
      </c>
      <c r="U228" s="807">
        <v>104950</v>
      </c>
      <c r="V228" s="807">
        <v>102520</v>
      </c>
      <c r="W228" s="807">
        <v>104240</v>
      </c>
      <c r="X228" s="807">
        <v>105290</v>
      </c>
      <c r="Y228" s="807">
        <v>102990</v>
      </c>
      <c r="Z228" s="807">
        <v>107140</v>
      </c>
      <c r="AA228" s="776">
        <f>(AD228-Z228)*1/4+Z228</f>
        <v>113261</v>
      </c>
      <c r="AB228" s="776">
        <f>(AD228-Z228)*2/4+Z228</f>
        <v>119382</v>
      </c>
      <c r="AC228" s="776">
        <f>(AD228-Z228)*3/4+Z228</f>
        <v>125503</v>
      </c>
      <c r="AD228" s="807">
        <v>131624</v>
      </c>
      <c r="AE228" s="807">
        <v>135747</v>
      </c>
      <c r="AF228" s="1093">
        <f>(AI228-AE228)*1/4+AE228</f>
        <v>101810.25</v>
      </c>
      <c r="AG228" s="805" t="s">
        <v>999</v>
      </c>
      <c r="AH228" s="1090" t="s">
        <v>1139</v>
      </c>
      <c r="AI228" s="939"/>
      <c r="AJ228" s="940"/>
      <c r="AK228" s="940"/>
      <c r="AL228" s="940"/>
    </row>
    <row r="229" spans="1:38" s="810" customFormat="1" ht="11.1" customHeight="1">
      <c r="A229" s="36"/>
      <c r="B229" s="805" t="s">
        <v>950</v>
      </c>
      <c r="C229" s="1016" t="s">
        <v>1004</v>
      </c>
      <c r="D229" s="939"/>
      <c r="E229" s="1075"/>
      <c r="F229" s="1058"/>
      <c r="G229" s="807">
        <v>1193</v>
      </c>
      <c r="H229" s="807">
        <v>1189</v>
      </c>
      <c r="I229" s="807">
        <v>1183</v>
      </c>
      <c r="J229" s="807">
        <v>1179</v>
      </c>
      <c r="K229" s="807">
        <v>1177</v>
      </c>
      <c r="L229" s="807">
        <v>1172</v>
      </c>
      <c r="M229" s="807">
        <v>1167</v>
      </c>
      <c r="N229" s="807">
        <v>1162</v>
      </c>
      <c r="O229" s="807">
        <v>1157</v>
      </c>
      <c r="P229" s="807">
        <v>1153</v>
      </c>
      <c r="Q229" s="807">
        <v>1148</v>
      </c>
      <c r="R229" s="807">
        <v>1143</v>
      </c>
      <c r="S229" s="807">
        <v>1137</v>
      </c>
      <c r="T229" s="807">
        <v>1133</v>
      </c>
      <c r="U229" s="807">
        <v>1124</v>
      </c>
      <c r="V229" s="807">
        <v>1118</v>
      </c>
      <c r="W229" s="807">
        <v>1113</v>
      </c>
      <c r="X229" s="807">
        <v>1110</v>
      </c>
      <c r="Y229" s="807">
        <v>1108</v>
      </c>
      <c r="Z229" s="807">
        <v>1105</v>
      </c>
      <c r="AA229" s="807">
        <v>1103</v>
      </c>
      <c r="AB229" s="807">
        <v>1019</v>
      </c>
      <c r="AC229" s="807">
        <v>1037</v>
      </c>
      <c r="AD229" s="807">
        <v>1057</v>
      </c>
      <c r="AE229" s="807">
        <v>1057</v>
      </c>
      <c r="AF229" s="1086" t="s">
        <v>1121</v>
      </c>
      <c r="AG229" s="805" t="s">
        <v>950</v>
      </c>
      <c r="AH229" s="1016" t="s">
        <v>1004</v>
      </c>
      <c r="AI229" s="939"/>
      <c r="AJ229" s="1091"/>
      <c r="AK229" s="1091"/>
      <c r="AL229" s="1091"/>
    </row>
    <row r="230" spans="1:38" s="810" customFormat="1" ht="11.1" customHeight="1">
      <c r="A230" s="36"/>
      <c r="B230" s="805" t="s">
        <v>950</v>
      </c>
      <c r="C230" s="1016" t="s">
        <v>1005</v>
      </c>
      <c r="D230" s="939"/>
      <c r="E230" s="1075"/>
      <c r="F230" s="1058"/>
      <c r="G230" s="808">
        <v>0.51</v>
      </c>
      <c r="H230" s="808">
        <v>0.49</v>
      </c>
      <c r="I230" s="808">
        <v>0.43</v>
      </c>
      <c r="J230" s="808">
        <v>0.38</v>
      </c>
      <c r="K230" s="808">
        <v>0.38</v>
      </c>
      <c r="L230" s="808">
        <v>0.37</v>
      </c>
      <c r="M230" s="808">
        <v>0.38</v>
      </c>
      <c r="N230" s="808">
        <v>0.39</v>
      </c>
      <c r="O230" s="808">
        <v>0.39</v>
      </c>
      <c r="P230" s="808">
        <v>0.36</v>
      </c>
      <c r="Q230" s="808">
        <v>0.38</v>
      </c>
      <c r="R230" s="808">
        <v>0.41</v>
      </c>
      <c r="S230" s="808">
        <v>0.47</v>
      </c>
      <c r="T230" s="808">
        <v>0.48</v>
      </c>
      <c r="U230" s="808">
        <v>0.46</v>
      </c>
      <c r="V230" s="808">
        <v>0.48</v>
      </c>
      <c r="W230" s="808">
        <v>0.44</v>
      </c>
      <c r="X230" s="808">
        <v>0.47</v>
      </c>
      <c r="Y230" s="808">
        <v>0.47</v>
      </c>
      <c r="Z230" s="808">
        <v>0.44</v>
      </c>
      <c r="AA230" s="826"/>
      <c r="AB230" s="826"/>
      <c r="AC230" s="826"/>
      <c r="AD230" s="826"/>
      <c r="AE230" s="826"/>
      <c r="AF230" s="836"/>
      <c r="AG230" s="805" t="s">
        <v>950</v>
      </c>
      <c r="AH230" s="1016" t="s">
        <v>1005</v>
      </c>
      <c r="AI230" s="939"/>
      <c r="AJ230" s="940"/>
      <c r="AK230" s="940"/>
      <c r="AL230" s="940"/>
    </row>
    <row r="231" spans="1:38" s="810" customFormat="1" ht="11.1" customHeight="1">
      <c r="A231" s="36"/>
      <c r="B231" s="805" t="s">
        <v>950</v>
      </c>
      <c r="C231" s="1016" t="s">
        <v>1006</v>
      </c>
      <c r="D231" s="939"/>
      <c r="E231" s="1075"/>
      <c r="F231" s="1058"/>
      <c r="G231" s="807">
        <v>192</v>
      </c>
      <c r="H231" s="807">
        <v>193</v>
      </c>
      <c r="I231" s="807">
        <v>191</v>
      </c>
      <c r="J231" s="807">
        <v>190</v>
      </c>
      <c r="K231" s="807">
        <v>190</v>
      </c>
      <c r="L231" s="807">
        <v>190</v>
      </c>
      <c r="M231" s="807">
        <v>189</v>
      </c>
      <c r="N231" s="807">
        <v>188</v>
      </c>
      <c r="O231" s="807">
        <v>188</v>
      </c>
      <c r="P231" s="807">
        <v>186</v>
      </c>
      <c r="Q231" s="807">
        <v>184</v>
      </c>
      <c r="R231" s="807">
        <v>183</v>
      </c>
      <c r="S231" s="807">
        <v>181</v>
      </c>
      <c r="T231" s="807">
        <v>179</v>
      </c>
      <c r="U231" s="807">
        <v>182</v>
      </c>
      <c r="V231" s="807">
        <v>184</v>
      </c>
      <c r="W231" s="807">
        <v>184</v>
      </c>
      <c r="X231" s="807">
        <v>184</v>
      </c>
      <c r="Y231" s="807">
        <v>183</v>
      </c>
      <c r="Z231" s="807">
        <v>184</v>
      </c>
      <c r="AA231" s="807">
        <v>185</v>
      </c>
      <c r="AB231" s="807">
        <v>167</v>
      </c>
      <c r="AC231" s="807">
        <v>167</v>
      </c>
      <c r="AD231" s="807">
        <v>166</v>
      </c>
      <c r="AE231" s="807">
        <v>166</v>
      </c>
      <c r="AF231" s="836"/>
      <c r="AG231" s="805" t="s">
        <v>950</v>
      </c>
      <c r="AH231" s="1016" t="s">
        <v>1006</v>
      </c>
      <c r="AI231" s="939"/>
      <c r="AJ231" s="940"/>
      <c r="AK231" s="940"/>
      <c r="AL231" s="940"/>
    </row>
    <row r="232" spans="1:38" s="810" customFormat="1" ht="11.1" customHeight="1">
      <c r="A232" s="36"/>
      <c r="B232" s="805" t="s">
        <v>950</v>
      </c>
      <c r="C232" s="1016" t="s">
        <v>1007</v>
      </c>
      <c r="D232" s="939"/>
      <c r="E232" s="1075"/>
      <c r="F232" s="1058"/>
      <c r="G232" s="807">
        <v>36.9</v>
      </c>
      <c r="H232" s="807">
        <v>35.4</v>
      </c>
      <c r="I232" s="807">
        <v>34.4</v>
      </c>
      <c r="J232" s="807">
        <v>33.1</v>
      </c>
      <c r="K232" s="807">
        <v>30.4</v>
      </c>
      <c r="L232" s="807">
        <v>25.8</v>
      </c>
      <c r="M232" s="807">
        <v>23.6</v>
      </c>
      <c r="N232" s="807">
        <v>22.2</v>
      </c>
      <c r="O232" s="807">
        <v>21</v>
      </c>
      <c r="P232" s="807">
        <v>20.100000000000001</v>
      </c>
      <c r="Q232" s="807">
        <v>19.399999999999999</v>
      </c>
      <c r="R232" s="807">
        <v>18.8</v>
      </c>
      <c r="S232" s="807">
        <v>17.899999999999999</v>
      </c>
      <c r="T232" s="807">
        <v>17.399999999999999</v>
      </c>
      <c r="U232" s="807">
        <v>17.2</v>
      </c>
      <c r="V232" s="807">
        <v>17.100000000000001</v>
      </c>
      <c r="W232" s="807">
        <v>16.399999999999999</v>
      </c>
      <c r="X232" s="807">
        <v>15.9</v>
      </c>
      <c r="Y232" s="807">
        <v>15.7</v>
      </c>
      <c r="Z232" s="807">
        <v>15.3</v>
      </c>
      <c r="AA232" s="807">
        <v>14.8</v>
      </c>
      <c r="AB232" s="807">
        <v>14.6</v>
      </c>
      <c r="AC232" s="807">
        <v>14.3</v>
      </c>
      <c r="AD232" s="807">
        <v>14.2</v>
      </c>
      <c r="AE232" s="807">
        <v>14.2</v>
      </c>
      <c r="AF232" s="836"/>
      <c r="AG232" s="805" t="s">
        <v>950</v>
      </c>
      <c r="AH232" s="1016" t="s">
        <v>1007</v>
      </c>
      <c r="AI232" s="939"/>
      <c r="AJ232" s="940"/>
      <c r="AK232" s="940"/>
      <c r="AL232" s="940"/>
    </row>
    <row r="233" spans="1:38" s="810" customFormat="1" ht="11.1" customHeight="1">
      <c r="A233" s="36"/>
      <c r="B233" s="805" t="s">
        <v>950</v>
      </c>
      <c r="C233" s="1016" t="s">
        <v>1008</v>
      </c>
      <c r="D233" s="939"/>
      <c r="E233" s="1075"/>
      <c r="F233" s="1058"/>
      <c r="G233" s="807">
        <v>75.7</v>
      </c>
      <c r="H233" s="807">
        <v>74.599999999999994</v>
      </c>
      <c r="I233" s="807">
        <v>74.099999999999994</v>
      </c>
      <c r="J233" s="807">
        <v>73.5</v>
      </c>
      <c r="K233" s="807">
        <v>70.400000000000006</v>
      </c>
      <c r="L233" s="807">
        <v>68.599999999999994</v>
      </c>
      <c r="M233" s="807">
        <v>67.7</v>
      </c>
      <c r="N233" s="807">
        <v>67.3</v>
      </c>
      <c r="O233" s="807">
        <v>66.5</v>
      </c>
      <c r="P233" s="807">
        <v>66</v>
      </c>
      <c r="Q233" s="807">
        <v>65.8</v>
      </c>
      <c r="R233" s="807">
        <v>65.2</v>
      </c>
      <c r="S233" s="807">
        <v>63.1</v>
      </c>
      <c r="T233" s="807">
        <v>62</v>
      </c>
      <c r="U233" s="807">
        <v>61.5</v>
      </c>
      <c r="V233" s="807">
        <v>60.7</v>
      </c>
      <c r="W233" s="807">
        <v>60.2</v>
      </c>
      <c r="X233" s="807">
        <v>60.9</v>
      </c>
      <c r="Y233" s="807">
        <v>60.8</v>
      </c>
      <c r="Z233" s="807">
        <v>61.2</v>
      </c>
      <c r="AA233" s="807">
        <v>61.1</v>
      </c>
      <c r="AB233" s="807">
        <v>60.9</v>
      </c>
      <c r="AC233" s="807">
        <v>60.9</v>
      </c>
      <c r="AD233" s="807">
        <v>59.9</v>
      </c>
      <c r="AE233" s="807">
        <v>59.9</v>
      </c>
      <c r="AF233" s="836"/>
      <c r="AG233" s="805" t="s">
        <v>950</v>
      </c>
      <c r="AH233" s="1016" t="s">
        <v>1008</v>
      </c>
      <c r="AI233" s="939"/>
      <c r="AJ233" s="940"/>
      <c r="AK233" s="940"/>
      <c r="AL233" s="940"/>
    </row>
    <row r="234" spans="1:38" s="810" customFormat="1" ht="11.1" customHeight="1">
      <c r="A234" s="36"/>
      <c r="B234" s="805" t="s">
        <v>999</v>
      </c>
      <c r="C234" s="1016" t="s">
        <v>1004</v>
      </c>
      <c r="D234" s="939"/>
      <c r="E234" s="1075"/>
      <c r="F234" s="1058"/>
      <c r="G234" s="807">
        <v>28400</v>
      </c>
      <c r="H234" s="807">
        <v>28180</v>
      </c>
      <c r="I234" s="807">
        <v>27960</v>
      </c>
      <c r="J234" s="807">
        <v>27750</v>
      </c>
      <c r="K234" s="807">
        <v>27580</v>
      </c>
      <c r="L234" s="807">
        <v>27390</v>
      </c>
      <c r="M234" s="807">
        <v>27190</v>
      </c>
      <c r="N234" s="807">
        <v>26960</v>
      </c>
      <c r="O234" s="807">
        <v>26740</v>
      </c>
      <c r="P234" s="807">
        <v>26540</v>
      </c>
      <c r="Q234" s="807">
        <v>26360</v>
      </c>
      <c r="R234" s="807">
        <v>26180</v>
      </c>
      <c r="S234" s="807">
        <v>26020</v>
      </c>
      <c r="T234" s="807">
        <v>25870</v>
      </c>
      <c r="U234" s="807">
        <v>25700</v>
      </c>
      <c r="V234" s="807">
        <v>25510</v>
      </c>
      <c r="W234" s="807">
        <v>25380</v>
      </c>
      <c r="X234" s="807">
        <v>25250</v>
      </c>
      <c r="Y234" s="807">
        <v>25110</v>
      </c>
      <c r="Z234" s="807">
        <v>25010</v>
      </c>
      <c r="AA234" s="807">
        <v>24960</v>
      </c>
      <c r="AB234" s="807">
        <v>24740</v>
      </c>
      <c r="AC234" s="807">
        <v>24690</v>
      </c>
      <c r="AD234" s="807">
        <v>24650</v>
      </c>
      <c r="AE234" s="807">
        <v>24650</v>
      </c>
      <c r="AF234" s="1086" t="s">
        <v>1121</v>
      </c>
      <c r="AG234" s="805" t="s">
        <v>999</v>
      </c>
      <c r="AH234" s="1016" t="s">
        <v>1004</v>
      </c>
      <c r="AI234" s="939"/>
      <c r="AJ234" s="940"/>
      <c r="AK234" s="940"/>
      <c r="AL234" s="940"/>
    </row>
    <row r="235" spans="1:38" s="810" customFormat="1" ht="11.1" customHeight="1">
      <c r="A235" s="36"/>
      <c r="B235" s="805" t="s">
        <v>999</v>
      </c>
      <c r="C235" s="1016" t="s">
        <v>1005</v>
      </c>
      <c r="D235" s="939"/>
      <c r="E235" s="1075"/>
      <c r="F235" s="1058"/>
      <c r="G235" s="807">
        <v>67.2</v>
      </c>
      <c r="H235" s="807">
        <v>65.5</v>
      </c>
      <c r="I235" s="807">
        <v>64.5</v>
      </c>
      <c r="J235" s="807">
        <v>63</v>
      </c>
      <c r="K235" s="807">
        <v>60.6</v>
      </c>
      <c r="L235" s="807">
        <v>59.3</v>
      </c>
      <c r="M235" s="807">
        <v>57.6</v>
      </c>
      <c r="N235" s="807">
        <v>56.2</v>
      </c>
      <c r="O235" s="807">
        <v>55.8</v>
      </c>
      <c r="P235" s="807">
        <v>54.7</v>
      </c>
      <c r="Q235" s="807">
        <v>53.8</v>
      </c>
      <c r="R235" s="807">
        <v>53</v>
      </c>
      <c r="S235" s="807">
        <v>51.2</v>
      </c>
      <c r="T235" s="807">
        <v>50.5</v>
      </c>
      <c r="U235" s="807">
        <v>49.3</v>
      </c>
      <c r="V235" s="807">
        <v>48.8</v>
      </c>
      <c r="W235" s="807">
        <v>48.2</v>
      </c>
      <c r="X235" s="807">
        <v>48.1</v>
      </c>
      <c r="Y235" s="807">
        <v>47.9</v>
      </c>
      <c r="Z235" s="807">
        <v>47.7</v>
      </c>
      <c r="AA235" s="826"/>
      <c r="AB235" s="826"/>
      <c r="AC235" s="826"/>
      <c r="AD235" s="826"/>
      <c r="AE235" s="826"/>
      <c r="AF235" s="836"/>
      <c r="AG235" s="805" t="s">
        <v>999</v>
      </c>
      <c r="AH235" s="1016" t="s">
        <v>1005</v>
      </c>
      <c r="AI235" s="939"/>
      <c r="AJ235" s="940"/>
      <c r="AK235" s="940"/>
      <c r="AL235" s="940"/>
    </row>
    <row r="236" spans="1:38" s="810" customFormat="1" ht="11.1" customHeight="1">
      <c r="A236" s="36"/>
      <c r="B236" s="805" t="s">
        <v>999</v>
      </c>
      <c r="C236" s="1016" t="s">
        <v>1006</v>
      </c>
      <c r="D236" s="939"/>
      <c r="E236" s="1075"/>
      <c r="F236" s="1058"/>
      <c r="G236" s="807">
        <v>12750</v>
      </c>
      <c r="H236" s="807">
        <v>12660</v>
      </c>
      <c r="I236" s="807">
        <v>12540</v>
      </c>
      <c r="J236" s="807">
        <v>12430</v>
      </c>
      <c r="K236" s="807">
        <v>12340</v>
      </c>
      <c r="L236" s="807">
        <v>12250</v>
      </c>
      <c r="M236" s="807">
        <v>12190</v>
      </c>
      <c r="N236" s="807">
        <v>12140</v>
      </c>
      <c r="O236" s="807">
        <v>12060</v>
      </c>
      <c r="P236" s="807">
        <v>11970</v>
      </c>
      <c r="Q236" s="807">
        <v>11880</v>
      </c>
      <c r="R236" s="807">
        <v>11790</v>
      </c>
      <c r="S236" s="807">
        <v>11720</v>
      </c>
      <c r="T236" s="807">
        <v>11680</v>
      </c>
      <c r="U236" s="807">
        <v>11690</v>
      </c>
      <c r="V236" s="807">
        <v>11730</v>
      </c>
      <c r="W236" s="807">
        <v>11730</v>
      </c>
      <c r="X236" s="807">
        <v>11720</v>
      </c>
      <c r="Y236" s="807">
        <v>11710</v>
      </c>
      <c r="Z236" s="807">
        <v>11690</v>
      </c>
      <c r="AA236" s="807">
        <v>11690</v>
      </c>
      <c r="AB236" s="807">
        <v>11650</v>
      </c>
      <c r="AC236" s="807">
        <v>11640</v>
      </c>
      <c r="AD236" s="807">
        <v>11610</v>
      </c>
      <c r="AE236" s="807">
        <v>11610</v>
      </c>
      <c r="AF236" s="836"/>
      <c r="AG236" s="805" t="s">
        <v>999</v>
      </c>
      <c r="AH236" s="1016" t="s">
        <v>1006</v>
      </c>
      <c r="AI236" s="939"/>
      <c r="AJ236" s="940"/>
      <c r="AK236" s="940"/>
      <c r="AL236" s="940"/>
    </row>
    <row r="237" spans="1:38" s="810" customFormat="1" ht="11.1" customHeight="1">
      <c r="A237" s="36"/>
      <c r="B237" s="805" t="s">
        <v>999</v>
      </c>
      <c r="C237" s="1016" t="s">
        <v>1007</v>
      </c>
      <c r="D237" s="939"/>
      <c r="E237" s="1075"/>
      <c r="F237" s="1058"/>
      <c r="G237" s="807">
        <v>4751</v>
      </c>
      <c r="H237" s="807">
        <v>4644</v>
      </c>
      <c r="I237" s="807">
        <v>4514</v>
      </c>
      <c r="J237" s="807">
        <v>4391</v>
      </c>
      <c r="K237" s="807">
        <v>4226</v>
      </c>
      <c r="L237" s="807">
        <v>4076</v>
      </c>
      <c r="M237" s="807">
        <v>3924</v>
      </c>
      <c r="N237" s="807">
        <v>3799</v>
      </c>
      <c r="O237" s="807">
        <v>3703</v>
      </c>
      <c r="P237" s="807">
        <v>3627</v>
      </c>
      <c r="Q237" s="807">
        <v>3564</v>
      </c>
      <c r="R237" s="807">
        <v>3493</v>
      </c>
      <c r="S237" s="807">
        <v>3437</v>
      </c>
      <c r="T237" s="807">
        <v>3392</v>
      </c>
      <c r="U237" s="807">
        <v>3350</v>
      </c>
      <c r="V237" s="807">
        <v>3323</v>
      </c>
      <c r="W237" s="807">
        <v>3283</v>
      </c>
      <c r="X237" s="807">
        <v>3239</v>
      </c>
      <c r="Y237" s="807">
        <v>3197</v>
      </c>
      <c r="Z237" s="807">
        <v>3147</v>
      </c>
      <c r="AA237" s="807">
        <v>3106</v>
      </c>
      <c r="AB237" s="807">
        <v>3067</v>
      </c>
      <c r="AC237" s="807">
        <v>3032</v>
      </c>
      <c r="AD237" s="807">
        <v>2995</v>
      </c>
      <c r="AE237" s="807">
        <v>2995</v>
      </c>
      <c r="AF237" s="836"/>
      <c r="AG237" s="805" t="s">
        <v>999</v>
      </c>
      <c r="AH237" s="1016" t="s">
        <v>1007</v>
      </c>
      <c r="AI237" s="939"/>
      <c r="AJ237" s="940"/>
      <c r="AK237" s="940"/>
      <c r="AL237" s="940"/>
    </row>
    <row r="238" spans="1:38" s="810" customFormat="1" ht="11.1" customHeight="1">
      <c r="A238" s="36"/>
      <c r="B238" s="805" t="s">
        <v>999</v>
      </c>
      <c r="C238" s="1016" t="s">
        <v>1008</v>
      </c>
      <c r="D238" s="939"/>
      <c r="E238" s="1075"/>
      <c r="F238" s="1058"/>
      <c r="G238" s="807">
        <v>6466</v>
      </c>
      <c r="H238" s="807">
        <v>6493</v>
      </c>
      <c r="I238" s="807">
        <v>6571</v>
      </c>
      <c r="J238" s="807">
        <v>6607</v>
      </c>
      <c r="K238" s="807">
        <v>6614</v>
      </c>
      <c r="L238" s="807">
        <v>6607</v>
      </c>
      <c r="M238" s="807">
        <v>6581</v>
      </c>
      <c r="N238" s="807">
        <v>6540</v>
      </c>
      <c r="O238" s="807">
        <v>6501</v>
      </c>
      <c r="P238" s="807">
        <v>6476</v>
      </c>
      <c r="Q238" s="807">
        <v>6447</v>
      </c>
      <c r="R238" s="807">
        <v>6414</v>
      </c>
      <c r="S238" s="807">
        <v>6400</v>
      </c>
      <c r="T238" s="807">
        <v>6369</v>
      </c>
      <c r="U238" s="807">
        <v>6345</v>
      </c>
      <c r="V238" s="807">
        <v>6306</v>
      </c>
      <c r="W238" s="807">
        <v>6274</v>
      </c>
      <c r="X238" s="807">
        <v>6240</v>
      </c>
      <c r="Y238" s="807">
        <v>6213</v>
      </c>
      <c r="Z238" s="807">
        <v>6188</v>
      </c>
      <c r="AA238" s="807">
        <v>6167</v>
      </c>
      <c r="AB238" s="807">
        <v>6152</v>
      </c>
      <c r="AC238" s="807">
        <v>6133</v>
      </c>
      <c r="AD238" s="807">
        <v>6111</v>
      </c>
      <c r="AE238" s="807">
        <v>6111</v>
      </c>
      <c r="AF238" s="836"/>
      <c r="AG238" s="805" t="s">
        <v>999</v>
      </c>
      <c r="AH238" s="1016" t="s">
        <v>1008</v>
      </c>
      <c r="AI238" s="939"/>
      <c r="AJ238" s="940"/>
      <c r="AK238" s="940"/>
      <c r="AL238" s="940"/>
    </row>
    <row r="239" spans="1:38" s="810" customFormat="1" ht="11.1" customHeight="1">
      <c r="A239" s="36"/>
      <c r="B239" s="1077" t="s">
        <v>973</v>
      </c>
      <c r="C239" s="1064" t="s">
        <v>1140</v>
      </c>
      <c r="D239" s="1065"/>
      <c r="E239" s="1065"/>
      <c r="F239" s="1051"/>
      <c r="G239" s="825">
        <f>(G229+G230)/(G234+G235)</f>
        <v>4.1925795301258992E-2</v>
      </c>
      <c r="H239" s="825">
        <f t="shared" ref="H239:AE239" si="183">(H229+H230)/(H234+H235)</f>
        <v>4.2112548901594944E-2</v>
      </c>
      <c r="I239" s="825">
        <f t="shared" si="183"/>
        <v>4.2228407286481473E-2</v>
      </c>
      <c r="J239" s="825">
        <f t="shared" si="183"/>
        <v>4.2403911839787152E-2</v>
      </c>
      <c r="K239" s="825">
        <f t="shared" si="183"/>
        <v>4.259603626549352E-2</v>
      </c>
      <c r="L239" s="825">
        <f t="shared" si="183"/>
        <v>4.2710378771043341E-2</v>
      </c>
      <c r="M239" s="825">
        <f t="shared" si="183"/>
        <v>4.2843406391755608E-2</v>
      </c>
      <c r="N239" s="825">
        <f t="shared" si="183"/>
        <v>4.3025666081832385E-2</v>
      </c>
      <c r="O239" s="825">
        <f t="shared" si="183"/>
        <v>4.3192963076303006E-2</v>
      </c>
      <c r="P239" s="825">
        <f t="shared" si="183"/>
        <v>4.3368039496591418E-2</v>
      </c>
      <c r="Q239" s="825">
        <f t="shared" si="183"/>
        <v>4.3476516063572834E-2</v>
      </c>
      <c r="R239" s="825">
        <f t="shared" si="183"/>
        <v>4.3586703770060617E-2</v>
      </c>
      <c r="S239" s="825">
        <f t="shared" si="183"/>
        <v>4.3629368805425145E-2</v>
      </c>
      <c r="T239" s="825">
        <f t="shared" si="183"/>
        <v>4.3729094731968905E-2</v>
      </c>
      <c r="U239" s="825">
        <f t="shared" si="183"/>
        <v>4.3669536647598192E-2</v>
      </c>
      <c r="V239" s="825">
        <f t="shared" si="183"/>
        <v>4.3761052944582692E-2</v>
      </c>
      <c r="W239" s="825">
        <f t="shared" si="183"/>
        <v>4.3787605886378117E-2</v>
      </c>
      <c r="X239" s="825">
        <f t="shared" si="183"/>
        <v>4.3895391353500859E-2</v>
      </c>
      <c r="Y239" s="825">
        <f t="shared" si="183"/>
        <v>4.4060513794871588E-2</v>
      </c>
      <c r="Z239" s="825">
        <f t="shared" si="183"/>
        <v>4.4115780777964457E-2</v>
      </c>
      <c r="AA239" s="825">
        <f t="shared" si="183"/>
        <v>4.4190705128205131E-2</v>
      </c>
      <c r="AB239" s="825">
        <f t="shared" si="183"/>
        <v>4.118835893290218E-2</v>
      </c>
      <c r="AC239" s="825">
        <f t="shared" si="183"/>
        <v>4.2000810044552452E-2</v>
      </c>
      <c r="AD239" s="825">
        <f t="shared" si="183"/>
        <v>4.288032454361055E-2</v>
      </c>
      <c r="AE239" s="825">
        <f t="shared" si="183"/>
        <v>4.288032454361055E-2</v>
      </c>
      <c r="AF239" s="831"/>
      <c r="AG239" s="1077" t="s">
        <v>973</v>
      </c>
      <c r="AH239" s="1064" t="s">
        <v>1140</v>
      </c>
      <c r="AI239" s="1065"/>
      <c r="AJ239" s="934"/>
      <c r="AK239" s="1088" t="s">
        <v>1129</v>
      </c>
      <c r="AL239" s="934"/>
    </row>
    <row r="240" spans="1:38" s="810" customFormat="1" ht="11.1" customHeight="1">
      <c r="A240" s="36"/>
      <c r="B240" s="1077" t="s">
        <v>973</v>
      </c>
      <c r="C240" s="1064" t="s">
        <v>1141</v>
      </c>
      <c r="D240" s="1065"/>
      <c r="E240" s="1065"/>
      <c r="F240" s="1051"/>
      <c r="G240" s="825">
        <f>SUM(G229:G233)/SUM(G234:G238)</f>
        <v>2.8571237856208357E-2</v>
      </c>
      <c r="H240" s="825">
        <f t="shared" ref="H240:AE240" si="184">SUM(H229:H233)/SUM(H234:H238)</f>
        <v>2.8678291780756114E-2</v>
      </c>
      <c r="I240" s="825">
        <f t="shared" si="184"/>
        <v>2.871141056544594E-2</v>
      </c>
      <c r="J240" s="825">
        <f t="shared" si="184"/>
        <v>2.8804668136843542E-2</v>
      </c>
      <c r="K240" s="825">
        <f t="shared" si="184"/>
        <v>2.8889466082651531E-2</v>
      </c>
      <c r="L240" s="825">
        <f t="shared" si="184"/>
        <v>2.8914321100862797E-2</v>
      </c>
      <c r="M240" s="825">
        <f t="shared" si="184"/>
        <v>2.8986876934721063E-2</v>
      </c>
      <c r="N240" s="825">
        <f t="shared" si="184"/>
        <v>2.9091507863388776E-2</v>
      </c>
      <c r="O240" s="825">
        <f t="shared" si="184"/>
        <v>2.9207008589517282E-2</v>
      </c>
      <c r="P240" s="825">
        <f t="shared" si="184"/>
        <v>2.9289652069031408E-2</v>
      </c>
      <c r="Q240" s="825">
        <f t="shared" si="184"/>
        <v>2.9346565972739772E-2</v>
      </c>
      <c r="R240" s="825">
        <f t="shared" si="184"/>
        <v>2.9426455247235552E-2</v>
      </c>
      <c r="S240" s="825">
        <f t="shared" si="184"/>
        <v>2.9383222544626924E-2</v>
      </c>
      <c r="T240" s="825">
        <f t="shared" si="184"/>
        <v>2.9388427309101278E-2</v>
      </c>
      <c r="U240" s="825">
        <f t="shared" si="184"/>
        <v>2.9387516097618933E-2</v>
      </c>
      <c r="V240" s="825">
        <f t="shared" si="184"/>
        <v>2.9419111723056064E-2</v>
      </c>
      <c r="W240" s="825">
        <f t="shared" si="184"/>
        <v>2.9413124636092754E-2</v>
      </c>
      <c r="X240" s="825">
        <f t="shared" si="184"/>
        <v>2.9491516675233514E-2</v>
      </c>
      <c r="Y240" s="825">
        <f t="shared" si="184"/>
        <v>2.9559897921037904E-2</v>
      </c>
      <c r="Z240" s="825">
        <f t="shared" si="184"/>
        <v>2.9641058358125721E-2</v>
      </c>
      <c r="AA240" s="825">
        <f t="shared" si="184"/>
        <v>2.9699714739890682E-2</v>
      </c>
      <c r="AB240" s="825">
        <f t="shared" si="184"/>
        <v>2.7659014668157601E-2</v>
      </c>
      <c r="AC240" s="825">
        <f t="shared" si="184"/>
        <v>2.8117375535773162E-2</v>
      </c>
      <c r="AD240" s="825">
        <f t="shared" si="184"/>
        <v>2.8591897015385975E-2</v>
      </c>
      <c r="AE240" s="825">
        <f t="shared" si="184"/>
        <v>2.8591897015385975E-2</v>
      </c>
      <c r="AF240" s="831"/>
      <c r="AG240" s="1077" t="s">
        <v>973</v>
      </c>
      <c r="AH240" s="1064" t="s">
        <v>1141</v>
      </c>
      <c r="AI240" s="1065"/>
      <c r="AJ240" s="934"/>
      <c r="AK240" s="1088" t="s">
        <v>1129</v>
      </c>
      <c r="AL240" s="934"/>
    </row>
    <row r="241" spans="1:38" s="810" customFormat="1" ht="11.1" customHeight="1">
      <c r="A241" s="36"/>
      <c r="B241" s="805" t="s">
        <v>950</v>
      </c>
      <c r="C241" s="1068" t="s">
        <v>993</v>
      </c>
      <c r="D241" s="1063"/>
      <c r="E241" s="1063"/>
      <c r="F241" s="1050"/>
      <c r="G241" s="807">
        <v>91.756</v>
      </c>
      <c r="H241" s="807">
        <v>85.581999999999994</v>
      </c>
      <c r="I241" s="807">
        <v>85.43</v>
      </c>
      <c r="J241" s="807">
        <v>78.881</v>
      </c>
      <c r="K241" s="807">
        <v>80.75</v>
      </c>
      <c r="L241" s="807">
        <v>63.810500000000005</v>
      </c>
      <c r="M241" s="807">
        <v>58.164000000000001</v>
      </c>
      <c r="N241" s="807">
        <v>46.871000000000002</v>
      </c>
      <c r="O241" s="807">
        <v>26.565999999999999</v>
      </c>
      <c r="P241" s="807">
        <v>22.55</v>
      </c>
      <c r="Q241" s="807">
        <v>26.891999999999999</v>
      </c>
      <c r="R241" s="807">
        <v>20.173999999999999</v>
      </c>
      <c r="S241" s="807">
        <v>18.952000000000002</v>
      </c>
      <c r="T241" s="807">
        <v>33.161000000000001</v>
      </c>
      <c r="U241" s="518">
        <v>18.079000000000001</v>
      </c>
      <c r="V241" s="807">
        <v>11.29</v>
      </c>
      <c r="W241" s="807">
        <v>9.0429999999999993</v>
      </c>
      <c r="X241" s="807">
        <v>9.0419999999999998</v>
      </c>
      <c r="Y241" s="807">
        <v>9.3710000000000004</v>
      </c>
      <c r="Z241" s="807">
        <v>8.5489999999999995</v>
      </c>
      <c r="AA241" s="807">
        <v>7.0960000000000001</v>
      </c>
      <c r="AB241" s="807">
        <v>7.4580000000000002</v>
      </c>
      <c r="AC241" s="807">
        <v>7.5709999999999997</v>
      </c>
      <c r="AD241" s="807">
        <v>6.9589999999999996</v>
      </c>
      <c r="AE241" s="807">
        <v>6.3479999999999999</v>
      </c>
      <c r="AF241" s="834"/>
      <c r="AG241" s="805" t="s">
        <v>950</v>
      </c>
      <c r="AH241" s="1068" t="s">
        <v>993</v>
      </c>
      <c r="AI241" s="1063"/>
      <c r="AJ241" s="937"/>
      <c r="AK241" s="937"/>
      <c r="AL241" s="937"/>
    </row>
    <row r="242" spans="1:38" s="810" customFormat="1" ht="11.1" customHeight="1">
      <c r="A242" s="36"/>
      <c r="B242" s="805" t="s">
        <v>972</v>
      </c>
      <c r="C242" s="1068" t="s">
        <v>1001</v>
      </c>
      <c r="D242" s="1063"/>
      <c r="E242" s="1063"/>
      <c r="F242" s="1050"/>
      <c r="G242" s="807">
        <v>9790</v>
      </c>
      <c r="H242" s="807">
        <v>8458</v>
      </c>
      <c r="I242" s="807">
        <v>7334</v>
      </c>
      <c r="J242" s="807">
        <v>7124</v>
      </c>
      <c r="K242" s="807">
        <v>6214</v>
      </c>
      <c r="L242" s="807">
        <v>5721</v>
      </c>
      <c r="M242" s="807">
        <v>5180</v>
      </c>
      <c r="N242" s="807">
        <v>4334</v>
      </c>
      <c r="O242" s="807">
        <v>3820</v>
      </c>
      <c r="P242" s="807">
        <v>3444</v>
      </c>
      <c r="Q242" s="807">
        <v>3084</v>
      </c>
      <c r="R242" s="807">
        <v>2746</v>
      </c>
      <c r="S242" s="807">
        <v>2227</v>
      </c>
      <c r="T242" s="807">
        <v>1863</v>
      </c>
      <c r="U242" s="518">
        <v>1774</v>
      </c>
      <c r="V242" s="807">
        <v>1444</v>
      </c>
      <c r="W242" s="807">
        <v>1201</v>
      </c>
      <c r="X242" s="807">
        <v>1177</v>
      </c>
      <c r="Y242" s="807">
        <v>821</v>
      </c>
      <c r="Z242" s="807">
        <v>717</v>
      </c>
      <c r="AA242" s="807">
        <v>662</v>
      </c>
      <c r="AB242" s="807">
        <v>916</v>
      </c>
      <c r="AC242" s="807">
        <v>944</v>
      </c>
      <c r="AD242" s="807">
        <v>1172</v>
      </c>
      <c r="AE242" s="807">
        <v>710</v>
      </c>
      <c r="AF242" s="834">
        <v>470</v>
      </c>
      <c r="AG242" s="805" t="s">
        <v>972</v>
      </c>
      <c r="AH242" s="1068" t="s">
        <v>1001</v>
      </c>
      <c r="AI242" s="1063"/>
      <c r="AJ242" s="935"/>
      <c r="AK242" s="935"/>
      <c r="AL242" s="935"/>
    </row>
    <row r="243" spans="1:38" s="810" customFormat="1" ht="11.1" customHeight="1">
      <c r="A243" s="36"/>
      <c r="B243" s="1077" t="s">
        <v>973</v>
      </c>
      <c r="C243" s="1064" t="s">
        <v>1142</v>
      </c>
      <c r="D243" s="1065"/>
      <c r="E243" s="1065"/>
      <c r="F243" s="1051"/>
      <c r="G243" s="825">
        <f>G241/G242</f>
        <v>9.3724208375893774E-3</v>
      </c>
      <c r="H243" s="825">
        <f t="shared" ref="H243:AE243" si="185">H241/H242</f>
        <v>1.0118467722865924E-2</v>
      </c>
      <c r="I243" s="825">
        <f t="shared" si="185"/>
        <v>1.1648486501227162E-2</v>
      </c>
      <c r="J243" s="825">
        <f t="shared" si="185"/>
        <v>1.1072571588994946E-2</v>
      </c>
      <c r="K243" s="825">
        <f t="shared" si="185"/>
        <v>1.2994850337946572E-2</v>
      </c>
      <c r="L243" s="825">
        <f t="shared" si="185"/>
        <v>1.1153731865058558E-2</v>
      </c>
      <c r="M243" s="825">
        <f t="shared" si="185"/>
        <v>1.1228571428571428E-2</v>
      </c>
      <c r="N243" s="825">
        <f t="shared" si="185"/>
        <v>1.0814720812182741E-2</v>
      </c>
      <c r="O243" s="825">
        <f t="shared" si="185"/>
        <v>6.9544502617801046E-3</v>
      </c>
      <c r="P243" s="825">
        <f t="shared" si="185"/>
        <v>6.5476190476190478E-3</v>
      </c>
      <c r="Q243" s="825">
        <f t="shared" si="185"/>
        <v>8.7198443579766527E-3</v>
      </c>
      <c r="R243" s="825">
        <f t="shared" si="185"/>
        <v>7.3466860888565183E-3</v>
      </c>
      <c r="S243" s="825">
        <f t="shared" si="185"/>
        <v>8.5101032779524039E-3</v>
      </c>
      <c r="T243" s="825">
        <f t="shared" si="185"/>
        <v>1.7799785292538915E-2</v>
      </c>
      <c r="U243" s="825">
        <f t="shared" si="185"/>
        <v>1.019109357384442E-2</v>
      </c>
      <c r="V243" s="825">
        <f t="shared" si="185"/>
        <v>7.8185595567867028E-3</v>
      </c>
      <c r="W243" s="825">
        <f t="shared" si="185"/>
        <v>7.5295587010824304E-3</v>
      </c>
      <c r="X243" s="825">
        <f t="shared" si="185"/>
        <v>7.6822429906542051E-3</v>
      </c>
      <c r="Y243" s="825">
        <f t="shared" si="185"/>
        <v>1.141412911084044E-2</v>
      </c>
      <c r="Z243" s="825">
        <f t="shared" si="185"/>
        <v>1.1923291492329149E-2</v>
      </c>
      <c r="AA243" s="825">
        <f t="shared" si="185"/>
        <v>1.0719033232628399E-2</v>
      </c>
      <c r="AB243" s="825">
        <f t="shared" si="185"/>
        <v>8.1419213973799136E-3</v>
      </c>
      <c r="AC243" s="825">
        <f t="shared" si="185"/>
        <v>8.020127118644067E-3</v>
      </c>
      <c r="AD243" s="825">
        <f t="shared" si="185"/>
        <v>5.9377133105802046E-3</v>
      </c>
      <c r="AE243" s="825">
        <f t="shared" si="185"/>
        <v>8.9408450704225352E-3</v>
      </c>
      <c r="AF243" s="831"/>
      <c r="AG243" s="1077" t="s">
        <v>973</v>
      </c>
      <c r="AH243" s="1064" t="s">
        <v>1142</v>
      </c>
      <c r="AI243" s="1065"/>
      <c r="AJ243" s="934"/>
      <c r="AK243" s="1088" t="s">
        <v>1129</v>
      </c>
      <c r="AL243" s="934"/>
    </row>
    <row r="244" spans="1:38" s="810" customFormat="1" ht="11.1" customHeight="1">
      <c r="A244" s="36"/>
      <c r="B244" s="805" t="s">
        <v>950</v>
      </c>
      <c r="C244" s="1068" t="s">
        <v>992</v>
      </c>
      <c r="D244" s="1063"/>
      <c r="E244" s="1063"/>
      <c r="F244" s="1050"/>
      <c r="G244" s="807">
        <v>629.82399999999996</v>
      </c>
      <c r="H244" s="807">
        <v>622.31799999999998</v>
      </c>
      <c r="I244" s="807">
        <v>650.76800000000003</v>
      </c>
      <c r="J244" s="807">
        <v>650.20600000000002</v>
      </c>
      <c r="K244" s="807">
        <v>671.77800000000002</v>
      </c>
      <c r="L244" s="807">
        <v>708.49199999999996</v>
      </c>
      <c r="M244" s="807">
        <v>720.73</v>
      </c>
      <c r="N244" s="807">
        <v>745.20600000000002</v>
      </c>
      <c r="O244" s="807">
        <v>736.02800000000002</v>
      </c>
      <c r="P244" s="807">
        <v>746.69399999999996</v>
      </c>
      <c r="Q244" s="807">
        <v>760.16700000000003</v>
      </c>
      <c r="R244" s="807">
        <v>772.76700000000005</v>
      </c>
      <c r="S244" s="807">
        <v>731.98599999999999</v>
      </c>
      <c r="T244" s="807">
        <v>759.97400000000005</v>
      </c>
      <c r="U244" s="518">
        <v>722.03800000000001</v>
      </c>
      <c r="V244" s="807">
        <v>714.88</v>
      </c>
      <c r="W244" s="807">
        <v>713.91300000000001</v>
      </c>
      <c r="X244" s="807">
        <v>701.78099999999995</v>
      </c>
      <c r="Y244" s="807">
        <v>668.49400000000003</v>
      </c>
      <c r="Z244" s="807">
        <v>636.19200000000001</v>
      </c>
      <c r="AA244" s="807">
        <v>625.94299999999998</v>
      </c>
      <c r="AB244" s="807">
        <v>651.529</v>
      </c>
      <c r="AC244" s="807">
        <v>663.51499999999999</v>
      </c>
      <c r="AD244" s="807">
        <v>660.58399999999995</v>
      </c>
      <c r="AE244" s="807">
        <v>658.10199999999998</v>
      </c>
      <c r="AF244" s="834"/>
      <c r="AG244" s="805" t="s">
        <v>950</v>
      </c>
      <c r="AH244" s="1068" t="s">
        <v>992</v>
      </c>
      <c r="AI244" s="1063"/>
      <c r="AJ244" s="937"/>
      <c r="AK244" s="937"/>
      <c r="AL244" s="937"/>
    </row>
    <row r="245" spans="1:38" s="810" customFormat="1" ht="11.1" customHeight="1">
      <c r="A245" s="36"/>
      <c r="B245" s="820" t="s">
        <v>1002</v>
      </c>
      <c r="C245" s="1069" t="s">
        <v>1003</v>
      </c>
      <c r="D245" s="1074"/>
      <c r="E245" s="1074"/>
      <c r="F245" s="1057"/>
      <c r="G245" s="813">
        <v>400.94676250000003</v>
      </c>
      <c r="H245" s="813">
        <v>389.67887500000001</v>
      </c>
      <c r="I245" s="813">
        <v>377.15899999999999</v>
      </c>
      <c r="J245" s="813">
        <v>355.61297907145928</v>
      </c>
      <c r="K245" s="813">
        <v>334.06695814291845</v>
      </c>
      <c r="L245" s="813">
        <v>312.52093721437762</v>
      </c>
      <c r="M245" s="813">
        <v>290.97491628583691</v>
      </c>
      <c r="N245" s="813">
        <v>269.42889535729608</v>
      </c>
      <c r="O245" s="813">
        <v>271.95259690486409</v>
      </c>
      <c r="P245" s="813">
        <v>274.47629845243205</v>
      </c>
      <c r="Q245" s="813">
        <v>277</v>
      </c>
      <c r="R245" s="813">
        <v>270</v>
      </c>
      <c r="S245" s="813">
        <v>242</v>
      </c>
      <c r="T245" s="813">
        <v>369.08299999999997</v>
      </c>
      <c r="U245" s="813">
        <v>362.11999999999995</v>
      </c>
      <c r="V245" s="813">
        <v>359</v>
      </c>
      <c r="W245" s="813">
        <v>356</v>
      </c>
      <c r="X245" s="813">
        <v>401</v>
      </c>
      <c r="Y245" s="813">
        <v>378.62</v>
      </c>
      <c r="Z245" s="813">
        <v>316</v>
      </c>
      <c r="AA245" s="813">
        <v>366</v>
      </c>
      <c r="AB245" s="813">
        <v>395</v>
      </c>
      <c r="AC245" s="813">
        <v>424</v>
      </c>
      <c r="AD245" s="813">
        <v>539</v>
      </c>
      <c r="AE245" s="813"/>
      <c r="AF245" s="833"/>
      <c r="AG245" s="820" t="s">
        <v>1002</v>
      </c>
      <c r="AH245" s="1069" t="s">
        <v>1003</v>
      </c>
      <c r="AI245" s="1074"/>
      <c r="AJ245" s="936"/>
      <c r="AK245" s="936"/>
      <c r="AL245" s="936"/>
    </row>
    <row r="246" spans="1:38" s="810" customFormat="1" ht="11.1" customHeight="1">
      <c r="A246" s="36"/>
      <c r="B246" s="805" t="s">
        <v>972</v>
      </c>
      <c r="C246" s="1068" t="s">
        <v>998</v>
      </c>
      <c r="D246" s="1063"/>
      <c r="E246" s="1063"/>
      <c r="F246" s="1050"/>
      <c r="G246" s="807">
        <v>36192</v>
      </c>
      <c r="H246" s="807">
        <v>36169</v>
      </c>
      <c r="I246" s="807">
        <v>36504</v>
      </c>
      <c r="J246" s="807">
        <v>36643</v>
      </c>
      <c r="K246" s="807">
        <v>37485</v>
      </c>
      <c r="L246" s="807">
        <v>38048</v>
      </c>
      <c r="M246" s="807">
        <v>38814</v>
      </c>
      <c r="N246" s="807">
        <v>39434</v>
      </c>
      <c r="O246" s="807">
        <v>39810</v>
      </c>
      <c r="P246" s="807">
        <v>39992</v>
      </c>
      <c r="Q246" s="807">
        <v>40304</v>
      </c>
      <c r="R246" s="807">
        <v>40633</v>
      </c>
      <c r="S246" s="807">
        <v>40313</v>
      </c>
      <c r="T246" s="807">
        <v>40237</v>
      </c>
      <c r="U246" s="518">
        <v>39142</v>
      </c>
      <c r="V246" s="807">
        <v>38486</v>
      </c>
      <c r="W246" s="807">
        <v>38067</v>
      </c>
      <c r="X246" s="807">
        <v>37011</v>
      </c>
      <c r="Y246" s="807">
        <v>35742</v>
      </c>
      <c r="Z246" s="807">
        <v>34517</v>
      </c>
      <c r="AA246" s="807">
        <v>33799</v>
      </c>
      <c r="AB246" s="807">
        <v>34327</v>
      </c>
      <c r="AC246" s="807">
        <v>35312</v>
      </c>
      <c r="AD246" s="807">
        <v>34731</v>
      </c>
      <c r="AE246" s="807">
        <v>33533</v>
      </c>
      <c r="AF246" s="834">
        <v>33490</v>
      </c>
      <c r="AG246" s="805" t="s">
        <v>972</v>
      </c>
      <c r="AH246" s="1068" t="s">
        <v>998</v>
      </c>
      <c r="AI246" s="1063"/>
      <c r="AJ246" s="937"/>
      <c r="AK246" s="937"/>
      <c r="AL246" s="937"/>
    </row>
    <row r="247" spans="1:38" s="810" customFormat="1" ht="11.1" customHeight="1">
      <c r="A247" s="36"/>
      <c r="B247" s="820" t="s">
        <v>999</v>
      </c>
      <c r="C247" s="1069" t="s">
        <v>1003</v>
      </c>
      <c r="D247" s="1074"/>
      <c r="E247" s="1074"/>
      <c r="F247" s="1057"/>
      <c r="G247" s="813">
        <v>7959</v>
      </c>
      <c r="H247" s="813">
        <v>8146</v>
      </c>
      <c r="I247" s="813">
        <v>8880</v>
      </c>
      <c r="J247" s="813">
        <v>8816</v>
      </c>
      <c r="K247" s="813">
        <v>9858</v>
      </c>
      <c r="L247" s="813">
        <v>9229</v>
      </c>
      <c r="M247" s="813">
        <v>9692</v>
      </c>
      <c r="N247" s="813">
        <v>8954</v>
      </c>
      <c r="O247" s="813">
        <v>8487</v>
      </c>
      <c r="P247" s="813">
        <v>7896</v>
      </c>
      <c r="Q247" s="813">
        <v>7787</v>
      </c>
      <c r="R247" s="813">
        <v>7632</v>
      </c>
      <c r="S247" s="813">
        <v>7166</v>
      </c>
      <c r="T247" s="813">
        <v>7953</v>
      </c>
      <c r="U247" s="813">
        <v>7837</v>
      </c>
      <c r="V247" s="813">
        <v>7847.3200000000006</v>
      </c>
      <c r="W247" s="813">
        <v>7643.4870000000001</v>
      </c>
      <c r="X247" s="813">
        <v>7574</v>
      </c>
      <c r="Y247" s="813">
        <v>7759.6679916040148</v>
      </c>
      <c r="Z247" s="813">
        <v>7656.8489999999993</v>
      </c>
      <c r="AA247" s="813">
        <v>7385.8774028568796</v>
      </c>
      <c r="AB247" s="813">
        <v>7462.5104327999979</v>
      </c>
      <c r="AC247" s="813">
        <v>7352.0542689879858</v>
      </c>
      <c r="AD247" s="813">
        <v>8002</v>
      </c>
      <c r="AE247" s="813"/>
      <c r="AF247" s="833"/>
      <c r="AG247" s="820" t="s">
        <v>999</v>
      </c>
      <c r="AH247" s="1069" t="s">
        <v>1003</v>
      </c>
      <c r="AI247" s="1074"/>
      <c r="AJ247" s="936"/>
      <c r="AK247" s="936"/>
      <c r="AL247" s="936"/>
    </row>
    <row r="248" spans="1:38" s="810" customFormat="1" ht="11.1" customHeight="1">
      <c r="A248" s="1089"/>
      <c r="B248" s="805" t="s">
        <v>950</v>
      </c>
      <c r="C248" s="1094" t="s">
        <v>1143</v>
      </c>
      <c r="D248" s="1094"/>
      <c r="E248" s="1094"/>
      <c r="F248" s="1094"/>
      <c r="G248" s="807">
        <v>597142</v>
      </c>
      <c r="H248" s="995">
        <v>624031</v>
      </c>
      <c r="I248" s="807">
        <v>604177</v>
      </c>
      <c r="J248" s="807">
        <v>591574</v>
      </c>
      <c r="K248" s="807">
        <v>572019</v>
      </c>
      <c r="L248" s="807">
        <v>556434</v>
      </c>
      <c r="M248" s="807">
        <v>540849</v>
      </c>
      <c r="N248" s="807">
        <v>525264</v>
      </c>
      <c r="O248" s="807">
        <v>529269</v>
      </c>
      <c r="P248" s="807">
        <v>493214</v>
      </c>
      <c r="Q248" s="807">
        <v>459610</v>
      </c>
      <c r="R248" s="807">
        <v>469456</v>
      </c>
      <c r="S248" s="807">
        <v>433097</v>
      </c>
      <c r="T248" s="807">
        <v>597138</v>
      </c>
      <c r="U248" s="807">
        <v>577764</v>
      </c>
      <c r="V248" s="807">
        <v>561841</v>
      </c>
      <c r="W248" s="518">
        <v>554175</v>
      </c>
      <c r="X248" s="807">
        <v>535081</v>
      </c>
      <c r="Y248" s="518">
        <v>522190</v>
      </c>
      <c r="Z248" s="518">
        <v>511461</v>
      </c>
      <c r="AA248" s="518">
        <v>476817</v>
      </c>
      <c r="AB248" s="518">
        <v>482690</v>
      </c>
      <c r="AC248" s="518">
        <v>468067</v>
      </c>
      <c r="AD248" s="518">
        <v>462086</v>
      </c>
      <c r="AE248" s="518">
        <v>444959</v>
      </c>
      <c r="AF248" s="518"/>
      <c r="AG248" s="805" t="s">
        <v>950</v>
      </c>
      <c r="AH248" s="1094" t="s">
        <v>1143</v>
      </c>
      <c r="AI248" s="1094"/>
      <c r="AJ248" s="1095"/>
      <c r="AK248" s="1095"/>
      <c r="AL248" s="1096"/>
    </row>
    <row r="249" spans="1:38" s="810" customFormat="1" ht="11.1" customHeight="1">
      <c r="A249" s="1089"/>
      <c r="B249" s="805" t="s">
        <v>972</v>
      </c>
      <c r="C249" s="1094" t="s">
        <v>1144</v>
      </c>
      <c r="D249" s="808"/>
      <c r="E249" s="808"/>
      <c r="F249" s="808"/>
      <c r="G249" s="807">
        <v>20406</v>
      </c>
      <c r="H249" s="995">
        <v>20371</v>
      </c>
      <c r="I249" s="807">
        <v>19716</v>
      </c>
      <c r="J249" s="807">
        <v>19415</v>
      </c>
      <c r="K249" s="807">
        <v>18632</v>
      </c>
      <c r="L249" s="807">
        <v>18049</v>
      </c>
      <c r="M249" s="807">
        <v>17726</v>
      </c>
      <c r="N249" s="807">
        <v>16973</v>
      </c>
      <c r="O249" s="807">
        <v>16368</v>
      </c>
      <c r="P249" s="807">
        <v>15312</v>
      </c>
      <c r="Q249" s="807">
        <v>14673</v>
      </c>
      <c r="R249" s="807">
        <v>14101</v>
      </c>
      <c r="S249" s="807">
        <v>12720</v>
      </c>
      <c r="T249" s="807">
        <v>12390</v>
      </c>
      <c r="U249" s="518">
        <v>11269</v>
      </c>
      <c r="V249" s="807">
        <v>10400</v>
      </c>
      <c r="W249" s="518">
        <v>9864</v>
      </c>
      <c r="X249" s="518">
        <v>9261</v>
      </c>
      <c r="Y249" s="518">
        <v>8894</v>
      </c>
      <c r="Z249" s="518">
        <v>8353</v>
      </c>
      <c r="AA249" s="518">
        <v>7917</v>
      </c>
      <c r="AB249" s="518">
        <v>7365</v>
      </c>
      <c r="AC249" s="518">
        <v>7018</v>
      </c>
      <c r="AD249" s="518">
        <v>6771</v>
      </c>
      <c r="AE249" s="518">
        <v>6375</v>
      </c>
      <c r="AF249" s="518">
        <v>6153</v>
      </c>
      <c r="AG249" s="805" t="s">
        <v>972</v>
      </c>
      <c r="AH249" s="1094" t="s">
        <v>1144</v>
      </c>
      <c r="AI249" s="808"/>
      <c r="AJ249" s="1095"/>
      <c r="AK249" s="1095"/>
      <c r="AL249" s="1096"/>
    </row>
    <row r="250" spans="1:38" s="810" customFormat="1" ht="11.1" customHeight="1">
      <c r="A250" s="1089"/>
      <c r="B250" s="805" t="s">
        <v>972</v>
      </c>
      <c r="C250" s="1094" t="s">
        <v>1145</v>
      </c>
      <c r="D250" s="808"/>
      <c r="E250" s="808"/>
      <c r="F250" s="808"/>
      <c r="G250" s="807">
        <v>9224</v>
      </c>
      <c r="H250" s="995">
        <v>9695</v>
      </c>
      <c r="I250" s="807">
        <v>10266</v>
      </c>
      <c r="J250" s="807">
        <v>10581</v>
      </c>
      <c r="K250" s="807">
        <v>11074</v>
      </c>
      <c r="L250" s="807">
        <v>11545</v>
      </c>
      <c r="M250" s="807">
        <v>12056</v>
      </c>
      <c r="N250" s="807">
        <v>12371</v>
      </c>
      <c r="O250" s="807">
        <v>12777</v>
      </c>
      <c r="P250" s="807">
        <v>13178</v>
      </c>
      <c r="Q250" s="807">
        <v>13234</v>
      </c>
      <c r="R250" s="807">
        <v>13596</v>
      </c>
      <c r="S250" s="807">
        <v>13686</v>
      </c>
      <c r="T250" s="807">
        <v>13797</v>
      </c>
      <c r="U250" s="518">
        <v>13744</v>
      </c>
      <c r="V250" s="807">
        <v>13790</v>
      </c>
      <c r="W250" s="518">
        <v>14089</v>
      </c>
      <c r="X250" s="518">
        <v>13987</v>
      </c>
      <c r="Y250" s="518">
        <v>14064</v>
      </c>
      <c r="Z250" s="518">
        <v>13989</v>
      </c>
      <c r="AA250" s="518">
        <v>13760</v>
      </c>
      <c r="AB250" s="518">
        <v>13547</v>
      </c>
      <c r="AC250" s="518">
        <v>13519</v>
      </c>
      <c r="AD250" s="518">
        <v>13726</v>
      </c>
      <c r="AE250" s="518">
        <v>13562</v>
      </c>
      <c r="AF250" s="518">
        <v>13537</v>
      </c>
      <c r="AG250" s="805" t="s">
        <v>972</v>
      </c>
      <c r="AH250" s="1094" t="s">
        <v>1145</v>
      </c>
      <c r="AI250" s="808"/>
      <c r="AJ250" s="1095"/>
      <c r="AK250" s="1095"/>
      <c r="AL250" s="1096"/>
    </row>
    <row r="251" spans="1:38" s="810" customFormat="1" ht="11.1" customHeight="1">
      <c r="A251" s="36"/>
      <c r="B251" s="1077" t="s">
        <v>973</v>
      </c>
      <c r="C251" s="1064" t="s">
        <v>1146</v>
      </c>
      <c r="D251" s="1065"/>
      <c r="E251" s="1065"/>
      <c r="F251" s="1051"/>
      <c r="G251" s="825">
        <f>G248/(G250+G249)/1000</f>
        <v>2.0153290583867702E-2</v>
      </c>
      <c r="H251" s="825">
        <f t="shared" ref="H251:AE251" si="186">H248/(H250+H249)/1000</f>
        <v>2.0755371515998138E-2</v>
      </c>
      <c r="I251" s="825">
        <f t="shared" si="186"/>
        <v>2.0151324127810021E-2</v>
      </c>
      <c r="J251" s="825">
        <f t="shared" si="186"/>
        <v>1.972176290172023E-2</v>
      </c>
      <c r="K251" s="825">
        <f t="shared" si="186"/>
        <v>1.9256008887093518E-2</v>
      </c>
      <c r="L251" s="825">
        <f t="shared" si="186"/>
        <v>1.8802257214300195E-2</v>
      </c>
      <c r="M251" s="825">
        <f t="shared" si="186"/>
        <v>1.816026458934927E-2</v>
      </c>
      <c r="N251" s="825">
        <f t="shared" si="186"/>
        <v>1.7900218102508181E-2</v>
      </c>
      <c r="O251" s="825">
        <f t="shared" si="186"/>
        <v>1.8159855892949047E-2</v>
      </c>
      <c r="P251" s="825">
        <f t="shared" si="186"/>
        <v>1.7311828711828712E-2</v>
      </c>
      <c r="Q251" s="825">
        <f t="shared" si="186"/>
        <v>1.6469344608879492E-2</v>
      </c>
      <c r="R251" s="825">
        <f t="shared" si="186"/>
        <v>1.694970574430444E-2</v>
      </c>
      <c r="S251" s="825">
        <f t="shared" si="186"/>
        <v>1.640146178898735E-2</v>
      </c>
      <c r="T251" s="825">
        <f t="shared" si="186"/>
        <v>2.2802841104364761E-2</v>
      </c>
      <c r="U251" s="825">
        <f t="shared" si="186"/>
        <v>2.3098548754647584E-2</v>
      </c>
      <c r="V251" s="825">
        <f t="shared" si="186"/>
        <v>2.3226167837949563E-2</v>
      </c>
      <c r="W251" s="825">
        <f t="shared" si="186"/>
        <v>2.3135932868534211E-2</v>
      </c>
      <c r="X251" s="825">
        <f t="shared" si="186"/>
        <v>2.3016216448726774E-2</v>
      </c>
      <c r="Y251" s="825">
        <f t="shared" si="186"/>
        <v>2.2745448209774369E-2</v>
      </c>
      <c r="Z251" s="825">
        <f t="shared" si="186"/>
        <v>2.2892355205442666E-2</v>
      </c>
      <c r="AA251" s="825">
        <f t="shared" si="186"/>
        <v>2.1996447847949439E-2</v>
      </c>
      <c r="AB251" s="825">
        <f t="shared" si="186"/>
        <v>2.3081962509563889E-2</v>
      </c>
      <c r="AC251" s="825">
        <f t="shared" si="186"/>
        <v>2.2791400886205383E-2</v>
      </c>
      <c r="AD251" s="825">
        <f t="shared" si="186"/>
        <v>2.254407962140801E-2</v>
      </c>
      <c r="AE251" s="825">
        <f t="shared" si="186"/>
        <v>2.2318252495360388E-2</v>
      </c>
      <c r="AF251" s="825"/>
      <c r="AG251" s="1077" t="s">
        <v>973</v>
      </c>
      <c r="AH251" s="1064" t="s">
        <v>1146</v>
      </c>
      <c r="AI251" s="1065"/>
      <c r="AJ251" s="1088" t="s">
        <v>1129</v>
      </c>
      <c r="AL251" s="934"/>
    </row>
    <row r="252" spans="1:38" s="810" customFormat="1" ht="11.1" customHeight="1">
      <c r="A252" s="1089"/>
      <c r="B252" s="1099" t="s">
        <v>950</v>
      </c>
      <c r="C252" s="1071" t="s">
        <v>1147</v>
      </c>
      <c r="D252" s="1071"/>
      <c r="E252" s="1071"/>
      <c r="F252" s="1054"/>
      <c r="G252" s="807">
        <v>958664</v>
      </c>
      <c r="H252" s="995">
        <v>1020522</v>
      </c>
      <c r="I252" s="807">
        <v>1094951</v>
      </c>
      <c r="J252" s="807">
        <v>1164212</v>
      </c>
      <c r="K252" s="807">
        <v>1236171</v>
      </c>
      <c r="L252" s="807">
        <v>1314121</v>
      </c>
      <c r="M252" s="807">
        <v>1355447</v>
      </c>
      <c r="N252" s="807">
        <v>1384890</v>
      </c>
      <c r="O252" s="807">
        <v>1439930</v>
      </c>
      <c r="P252" s="807">
        <v>1483408</v>
      </c>
      <c r="Q252" s="807">
        <v>1530129</v>
      </c>
      <c r="R252" s="807">
        <v>1561916</v>
      </c>
      <c r="S252" s="807">
        <v>1590422</v>
      </c>
      <c r="T252" s="807">
        <v>1660001</v>
      </c>
      <c r="U252" s="518">
        <v>1687328</v>
      </c>
      <c r="V252" s="807">
        <v>1710445</v>
      </c>
      <c r="W252" s="518">
        <v>1733562</v>
      </c>
      <c r="X252" s="518">
        <v>1752281</v>
      </c>
      <c r="Y252" s="518">
        <v>1769000</v>
      </c>
      <c r="Z252" s="518">
        <v>1786336</v>
      </c>
      <c r="AA252" s="518">
        <v>1779466</v>
      </c>
      <c r="AB252" s="518">
        <v>1788227</v>
      </c>
      <c r="AC252" s="518">
        <v>1817041</v>
      </c>
      <c r="AD252" s="518">
        <v>1831827</v>
      </c>
      <c r="AE252" s="518">
        <v>1841398</v>
      </c>
      <c r="AF252" s="518">
        <v>1854121</v>
      </c>
      <c r="AG252" s="1099" t="s">
        <v>950</v>
      </c>
      <c r="AH252" s="1071" t="s">
        <v>1147</v>
      </c>
      <c r="AI252" s="1071"/>
      <c r="AJ252" s="1109" t="s">
        <v>950</v>
      </c>
      <c r="AK252" s="1110"/>
      <c r="AL252" s="1107"/>
    </row>
    <row r="253" spans="1:38" s="810" customFormat="1" ht="11.1" customHeight="1">
      <c r="A253" s="1089"/>
      <c r="B253" s="1099" t="s">
        <v>972</v>
      </c>
      <c r="C253" s="1063" t="s">
        <v>1148</v>
      </c>
      <c r="D253" s="939"/>
      <c r="E253" s="939"/>
      <c r="F253" s="998"/>
      <c r="G253" s="998">
        <v>47.802</v>
      </c>
      <c r="H253" s="998">
        <v>50.017000000000003</v>
      </c>
      <c r="I253" s="808">
        <v>52.314999999999998</v>
      </c>
      <c r="J253" s="808">
        <v>54.899000000000001</v>
      </c>
      <c r="K253" s="808">
        <v>57.238</v>
      </c>
      <c r="L253" s="808">
        <v>59.484000000000002</v>
      </c>
      <c r="M253" s="808">
        <v>62.018999999999998</v>
      </c>
      <c r="N253" s="808">
        <v>64.429000000000002</v>
      </c>
      <c r="O253" s="808">
        <v>66.742999999999995</v>
      </c>
      <c r="P253" s="808">
        <v>68.745000000000005</v>
      </c>
      <c r="Q253" s="808">
        <v>71.221999999999994</v>
      </c>
      <c r="R253" s="808">
        <v>72.575000000000003</v>
      </c>
      <c r="S253" s="808">
        <v>76.004000000000005</v>
      </c>
      <c r="T253" s="808">
        <v>78.174000000000007</v>
      </c>
      <c r="U253" s="822">
        <v>80.061000000000007</v>
      </c>
      <c r="V253" s="808">
        <v>81.88</v>
      </c>
      <c r="W253" s="822">
        <v>83.742000000000004</v>
      </c>
      <c r="X253" s="822">
        <v>84.981999999999999</v>
      </c>
      <c r="Y253" s="822">
        <v>86.027000000000001</v>
      </c>
      <c r="Z253" s="822">
        <v>87.819000000000003</v>
      </c>
      <c r="AA253" s="822">
        <v>88.864999999999995</v>
      </c>
      <c r="AB253" s="822">
        <v>89.81</v>
      </c>
      <c r="AC253" s="822">
        <v>91.983999999999995</v>
      </c>
      <c r="AD253" s="822">
        <v>92.885999999999996</v>
      </c>
      <c r="AE253" s="822">
        <v>93.685000000000002</v>
      </c>
      <c r="AF253" s="822">
        <v>94.462999999999994</v>
      </c>
      <c r="AG253" s="1099" t="s">
        <v>972</v>
      </c>
      <c r="AH253" s="1063" t="s">
        <v>1148</v>
      </c>
      <c r="AI253" s="939"/>
      <c r="AJ253" s="1111"/>
      <c r="AK253" s="1112"/>
      <c r="AL253" s="1108"/>
    </row>
    <row r="254" spans="1:38" s="36" customFormat="1" ht="11.1" customHeight="1">
      <c r="B254" s="1077" t="s">
        <v>973</v>
      </c>
      <c r="C254" s="1064" t="s">
        <v>1149</v>
      </c>
      <c r="D254" s="1065"/>
      <c r="E254" s="1065"/>
      <c r="F254" s="1051"/>
      <c r="G254" s="825">
        <f>G252/G253/1000000</f>
        <v>2.0054893100707082E-2</v>
      </c>
      <c r="H254" s="825">
        <f t="shared" ref="H254:AE254" si="187">H252/H253/1000000</f>
        <v>2.0403502809044922E-2</v>
      </c>
      <c r="I254" s="825">
        <f t="shared" si="187"/>
        <v>2.0929962725795663E-2</v>
      </c>
      <c r="J254" s="825">
        <f t="shared" si="187"/>
        <v>2.1206433632670905E-2</v>
      </c>
      <c r="K254" s="825">
        <f t="shared" si="187"/>
        <v>2.1597033439323527E-2</v>
      </c>
      <c r="L254" s="825">
        <f t="shared" si="187"/>
        <v>2.2092007934906864E-2</v>
      </c>
      <c r="M254" s="825">
        <f t="shared" si="187"/>
        <v>2.18553507795998E-2</v>
      </c>
      <c r="N254" s="825">
        <f t="shared" si="187"/>
        <v>2.1494823759487185E-2</v>
      </c>
      <c r="O254" s="825">
        <f t="shared" si="187"/>
        <v>2.1574247486627812E-2</v>
      </c>
      <c r="P254" s="825">
        <f t="shared" si="187"/>
        <v>2.1578412975489125E-2</v>
      </c>
      <c r="Q254" s="825">
        <f t="shared" si="187"/>
        <v>2.1483937547387047E-2</v>
      </c>
      <c r="R254" s="825">
        <f t="shared" si="187"/>
        <v>2.1521405442645535E-2</v>
      </c>
      <c r="S254" s="825">
        <f t="shared" si="187"/>
        <v>2.0925503920846269E-2</v>
      </c>
      <c r="T254" s="825">
        <f t="shared" si="187"/>
        <v>2.1234694399672523E-2</v>
      </c>
      <c r="U254" s="825">
        <f t="shared" si="187"/>
        <v>2.1075529908444808E-2</v>
      </c>
      <c r="V254" s="825">
        <f t="shared" si="187"/>
        <v>2.0889655593551538E-2</v>
      </c>
      <c r="W254" s="825">
        <f t="shared" si="187"/>
        <v>2.0701225191660098E-2</v>
      </c>
      <c r="X254" s="825">
        <f t="shared" si="187"/>
        <v>2.0619437057259184E-2</v>
      </c>
      <c r="Y254" s="825">
        <f t="shared" si="187"/>
        <v>2.0563311518476755E-2</v>
      </c>
      <c r="Z254" s="825">
        <f t="shared" si="187"/>
        <v>2.0341110693585671E-2</v>
      </c>
      <c r="AA254" s="825">
        <f t="shared" si="187"/>
        <v>2.0024374050526081E-2</v>
      </c>
      <c r="AB254" s="825">
        <f t="shared" si="187"/>
        <v>1.9911223694466094E-2</v>
      </c>
      <c r="AC254" s="825">
        <f t="shared" si="187"/>
        <v>1.9753881109758217E-2</v>
      </c>
      <c r="AD254" s="825">
        <f t="shared" si="187"/>
        <v>1.9721238938053099E-2</v>
      </c>
      <c r="AE254" s="825">
        <f t="shared" si="187"/>
        <v>1.9655206276351603E-2</v>
      </c>
      <c r="AF254" s="825"/>
      <c r="AG254" s="1077" t="s">
        <v>973</v>
      </c>
      <c r="AH254" s="1064" t="s">
        <v>1149</v>
      </c>
      <c r="AI254" s="1065"/>
      <c r="AJ254" s="934"/>
      <c r="AK254" s="1088"/>
      <c r="AL254" s="934"/>
    </row>
    <row r="255" spans="1:38" s="36" customFormat="1" ht="11.1" customHeight="1">
      <c r="B255" s="1077" t="s">
        <v>950</v>
      </c>
      <c r="C255" s="1064" t="s">
        <v>1150</v>
      </c>
      <c r="D255" s="1065"/>
      <c r="E255" s="1065"/>
      <c r="F255" s="1051"/>
      <c r="G255" s="821">
        <f>G252/G191/1000*100</f>
        <v>42.709526003134613</v>
      </c>
      <c r="H255" s="821">
        <f t="shared" ref="H255:AE255" si="188">H252/H191/1000*100</f>
        <v>45.131617410655252</v>
      </c>
      <c r="I255" s="821">
        <f t="shared" si="188"/>
        <v>48.087925350146271</v>
      </c>
      <c r="J255" s="821">
        <f t="shared" si="188"/>
        <v>50.80926515424612</v>
      </c>
      <c r="K255" s="821">
        <f t="shared" si="188"/>
        <v>53.638634955402779</v>
      </c>
      <c r="L255" s="821">
        <f t="shared" si="188"/>
        <v>56.674268542294335</v>
      </c>
      <c r="M255" s="821">
        <f t="shared" si="188"/>
        <v>58.174365110668667</v>
      </c>
      <c r="N255" s="821">
        <f t="shared" si="188"/>
        <v>59.17680871083445</v>
      </c>
      <c r="O255" s="821">
        <f t="shared" si="188"/>
        <v>61.337303412905321</v>
      </c>
      <c r="P255" s="821">
        <f t="shared" si="188"/>
        <v>63.053929223897633</v>
      </c>
      <c r="Q255" s="821">
        <f t="shared" si="188"/>
        <v>64.922574688610069</v>
      </c>
      <c r="R255" s="821">
        <f t="shared" si="188"/>
        <v>66.2933890646527</v>
      </c>
      <c r="S255" s="821">
        <f t="shared" si="188"/>
        <v>67.404786334784063</v>
      </c>
      <c r="T255" s="821">
        <f t="shared" si="188"/>
        <v>70.343466600221788</v>
      </c>
      <c r="U255" s="821">
        <f t="shared" si="188"/>
        <v>71.533352354312512</v>
      </c>
      <c r="V255" s="821">
        <f t="shared" si="188"/>
        <v>72.634308786210042</v>
      </c>
      <c r="W255" s="821">
        <f t="shared" si="188"/>
        <v>73.759116913485997</v>
      </c>
      <c r="X255" s="821">
        <f t="shared" si="188"/>
        <v>74.739084277409859</v>
      </c>
      <c r="Y255" s="821">
        <f t="shared" si="188"/>
        <v>75.624597616435793</v>
      </c>
      <c r="Z255" s="821">
        <f t="shared" si="188"/>
        <v>76.491343459464645</v>
      </c>
      <c r="AA255" s="821">
        <f t="shared" si="188"/>
        <v>76.285169228131082</v>
      </c>
      <c r="AB255" s="821">
        <f t="shared" si="188"/>
        <v>77.429653178239661</v>
      </c>
      <c r="AC255" s="821">
        <f t="shared" si="188"/>
        <v>78.589155373785289</v>
      </c>
      <c r="AD255" s="821">
        <f t="shared" si="188"/>
        <v>79.158515637660017</v>
      </c>
      <c r="AE255" s="821">
        <f t="shared" si="188"/>
        <v>79.611806633113858</v>
      </c>
      <c r="AF255" s="821"/>
      <c r="AG255" s="1077" t="s">
        <v>950</v>
      </c>
      <c r="AH255" s="1064" t="s">
        <v>1150</v>
      </c>
      <c r="AI255" s="1065"/>
      <c r="AJ255" s="934"/>
      <c r="AK255" s="1088"/>
      <c r="AL255" s="934"/>
    </row>
    <row r="256" spans="1:38" s="36" customFormat="1" ht="11.1" customHeight="1">
      <c r="B256" s="1077" t="s">
        <v>973</v>
      </c>
      <c r="C256" s="1064" t="s">
        <v>1153</v>
      </c>
      <c r="D256" s="1065"/>
      <c r="E256" s="1065"/>
      <c r="F256" s="1051"/>
      <c r="G256" s="825">
        <f>G251*(100-G255)/100+G254*G255/100</f>
        <v>2.0111265485210784E-2</v>
      </c>
      <c r="H256" s="825">
        <f t="shared" ref="H256:AE256" si="189">H251*(100-H255)/100+H254*H255/100</f>
        <v>2.0596567477388191E-2</v>
      </c>
      <c r="I256" s="825">
        <f t="shared" si="189"/>
        <v>2.0525755275556782E-2</v>
      </c>
      <c r="J256" s="825">
        <f t="shared" si="189"/>
        <v>2.0476113190076445E-2</v>
      </c>
      <c r="K256" s="825">
        <f t="shared" si="189"/>
        <v>2.0511702500880524E-2</v>
      </c>
      <c r="L256" s="825">
        <f t="shared" si="189"/>
        <v>2.0666699372068883E-2</v>
      </c>
      <c r="M256" s="825">
        <f t="shared" si="189"/>
        <v>2.030985752081951E-2</v>
      </c>
      <c r="N256" s="825">
        <f t="shared" si="189"/>
        <v>2.0027391016047481E-2</v>
      </c>
      <c r="O256" s="825">
        <f t="shared" si="189"/>
        <v>2.0254151624468524E-2</v>
      </c>
      <c r="P256" s="825">
        <f t="shared" si="189"/>
        <v>2.0002077733715103E-2</v>
      </c>
      <c r="Q256" s="825">
        <f t="shared" si="189"/>
        <v>1.9724947454711823E-2</v>
      </c>
      <c r="R256" s="825">
        <f t="shared" si="189"/>
        <v>1.9980440412193257E-2</v>
      </c>
      <c r="S256" s="825">
        <f t="shared" si="189"/>
        <v>1.9450882721662465E-2</v>
      </c>
      <c r="T256" s="825">
        <f t="shared" si="189"/>
        <v>2.1699752350907098E-2</v>
      </c>
      <c r="U256" s="825">
        <f t="shared" si="189"/>
        <v>2.1651415555199206E-2</v>
      </c>
      <c r="V256" s="825">
        <f t="shared" si="189"/>
        <v>2.1529058319525896E-2</v>
      </c>
      <c r="W256" s="825">
        <f t="shared" si="189"/>
        <v>2.1340113986647015E-2</v>
      </c>
      <c r="X256" s="825">
        <f t="shared" si="189"/>
        <v>2.1224885479394221E-2</v>
      </c>
      <c r="Y256" s="825">
        <f t="shared" si="189"/>
        <v>2.1095216117539943E-2</v>
      </c>
      <c r="Z256" s="825">
        <f t="shared" si="189"/>
        <v>2.0940874003387389E-2</v>
      </c>
      <c r="AA256" s="825">
        <f t="shared" si="189"/>
        <v>2.0492048014281401E-2</v>
      </c>
      <c r="AB256" s="825">
        <f t="shared" si="189"/>
        <v>2.062687044184584E-2</v>
      </c>
      <c r="AC256" s="825">
        <f t="shared" si="189"/>
        <v>2.0404239749583865E-2</v>
      </c>
      <c r="AD256" s="825">
        <f t="shared" si="189"/>
        <v>2.0309560837648285E-2</v>
      </c>
      <c r="AE256" s="825">
        <f t="shared" si="189"/>
        <v>2.0198153288932666E-2</v>
      </c>
      <c r="AF256" s="825"/>
      <c r="AG256" s="1077" t="s">
        <v>973</v>
      </c>
      <c r="AH256" s="1064" t="s">
        <v>1153</v>
      </c>
      <c r="AI256" s="1065"/>
      <c r="AJ256" s="934"/>
      <c r="AK256" s="1088"/>
      <c r="AL256" s="934"/>
    </row>
    <row r="257" spans="1:38" s="36" customFormat="1" ht="11.1" customHeight="1">
      <c r="B257" s="1076" t="s">
        <v>950</v>
      </c>
      <c r="C257" s="1062" t="s">
        <v>1154</v>
      </c>
      <c r="D257" s="1063"/>
      <c r="E257" s="1063"/>
      <c r="F257" s="1050"/>
      <c r="G257" s="995">
        <v>352.839</v>
      </c>
      <c r="H257" s="995">
        <v>340.22500000000002</v>
      </c>
      <c r="I257" s="807">
        <v>358.15600000000001</v>
      </c>
      <c r="J257" s="807">
        <v>359.89</v>
      </c>
      <c r="K257" s="807">
        <v>368.39400000000001</v>
      </c>
      <c r="L257" s="807">
        <v>383.3</v>
      </c>
      <c r="M257" s="807">
        <v>398.20600000000002</v>
      </c>
      <c r="N257" s="807">
        <v>413.11200000000002</v>
      </c>
      <c r="O257" s="807">
        <v>386.51799999999997</v>
      </c>
      <c r="P257" s="807">
        <v>385.411</v>
      </c>
      <c r="Q257" s="807">
        <v>391.47300000000001</v>
      </c>
      <c r="R257" s="807">
        <v>393.90600000000001</v>
      </c>
      <c r="S257" s="807">
        <v>402.286</v>
      </c>
      <c r="T257" s="807">
        <v>406.31</v>
      </c>
      <c r="U257" s="807">
        <v>396.35399999999998</v>
      </c>
      <c r="V257" s="807">
        <v>397.87199999999996</v>
      </c>
      <c r="W257" s="807">
        <v>397.25799999999998</v>
      </c>
      <c r="X257" s="807">
        <v>388.46</v>
      </c>
      <c r="Y257" s="807">
        <v>363.77500000000003</v>
      </c>
      <c r="Z257" s="807">
        <v>336.58500000000004</v>
      </c>
      <c r="AA257" s="807">
        <v>337.38299999999998</v>
      </c>
      <c r="AB257" s="807">
        <v>343.84999999999997</v>
      </c>
      <c r="AC257" s="807">
        <v>353.63200000000001</v>
      </c>
      <c r="AD257" s="807">
        <v>350.86399999999998</v>
      </c>
      <c r="AE257" s="807">
        <v>348.483</v>
      </c>
      <c r="AG257" s="1076" t="s">
        <v>950</v>
      </c>
      <c r="AH257" s="1062" t="s">
        <v>1154</v>
      </c>
      <c r="AI257" s="1071"/>
      <c r="AJ257" s="1109"/>
      <c r="AK257" s="1110"/>
      <c r="AL257" s="1107"/>
    </row>
    <row r="258" spans="1:38" s="36" customFormat="1" ht="11.1" customHeight="1">
      <c r="B258" s="1076" t="s">
        <v>972</v>
      </c>
      <c r="C258" s="1062" t="s">
        <v>995</v>
      </c>
      <c r="D258" s="1063"/>
      <c r="E258" s="1063"/>
      <c r="F258" s="1050"/>
      <c r="G258" s="995">
        <v>9261.4284994009231</v>
      </c>
      <c r="H258" s="995">
        <v>9556.5211806092466</v>
      </c>
      <c r="I258" s="807">
        <v>10118.198226885026</v>
      </c>
      <c r="J258" s="807">
        <v>10732.801582020998</v>
      </c>
      <c r="K258" s="807">
        <v>11246.56049918453</v>
      </c>
      <c r="L258" s="807">
        <v>11815.756012725085</v>
      </c>
      <c r="M258" s="807">
        <v>12540.443207556358</v>
      </c>
      <c r="N258" s="807">
        <v>13016.98436798169</v>
      </c>
      <c r="O258" s="807">
        <v>12636.595791157968</v>
      </c>
      <c r="P258" s="807">
        <v>13213.189542899336</v>
      </c>
      <c r="Q258" s="807">
        <v>13692.475511550816</v>
      </c>
      <c r="R258" s="807">
        <v>13720.786129453583</v>
      </c>
      <c r="S258" s="807">
        <v>14786.503719993652</v>
      </c>
      <c r="T258" s="807">
        <v>15261.588225833315</v>
      </c>
      <c r="U258" s="807">
        <v>15006.220600459841</v>
      </c>
      <c r="V258" s="807">
        <v>15058.854666835159</v>
      </c>
      <c r="W258" s="807">
        <v>15180.117048754775</v>
      </c>
      <c r="X258" s="807">
        <v>14780.703903637084</v>
      </c>
      <c r="Y258" s="807">
        <v>14383.619080702909</v>
      </c>
      <c r="Z258" s="807">
        <v>14177.797528903979</v>
      </c>
      <c r="AA258" s="807">
        <v>13933.830959727826</v>
      </c>
      <c r="AB258" s="807">
        <v>14386.194851928254</v>
      </c>
      <c r="AC258" s="807">
        <v>15090.216785217563</v>
      </c>
      <c r="AD258" s="807">
        <v>15402.455050552047</v>
      </c>
      <c r="AE258" s="807">
        <v>15192.057510359597</v>
      </c>
      <c r="AG258" s="1076" t="s">
        <v>972</v>
      </c>
      <c r="AH258" s="1062" t="s">
        <v>995</v>
      </c>
      <c r="AI258" s="939"/>
      <c r="AJ258" s="1111"/>
      <c r="AK258" s="1112"/>
      <c r="AL258" s="1108"/>
    </row>
    <row r="259" spans="1:38" s="810" customFormat="1" ht="11.1" customHeight="1">
      <c r="A259" s="36"/>
      <c r="B259" s="1077" t="s">
        <v>973</v>
      </c>
      <c r="C259" s="1064" t="s">
        <v>1155</v>
      </c>
      <c r="D259" s="1065"/>
      <c r="E259" s="1065"/>
      <c r="F259" s="1051"/>
      <c r="G259" s="825">
        <f>G257/G258</f>
        <v>3.8097686552654747E-2</v>
      </c>
      <c r="H259" s="825">
        <f t="shared" ref="H259:AE259" si="190">H257/H258</f>
        <v>3.5601344209892707E-2</v>
      </c>
      <c r="I259" s="825">
        <f t="shared" si="190"/>
        <v>3.5397211239481856E-2</v>
      </c>
      <c r="J259" s="825">
        <f t="shared" si="190"/>
        <v>3.3531785456918164E-2</v>
      </c>
      <c r="K259" s="825">
        <f t="shared" si="190"/>
        <v>3.2756147982017404E-2</v>
      </c>
      <c r="L259" s="825">
        <f t="shared" si="190"/>
        <v>3.2439735518167576E-2</v>
      </c>
      <c r="M259" s="825">
        <f t="shared" si="190"/>
        <v>3.1753742145258258E-2</v>
      </c>
      <c r="N259" s="825">
        <f t="shared" si="190"/>
        <v>3.1736382891888952E-2</v>
      </c>
      <c r="O259" s="825">
        <f t="shared" si="190"/>
        <v>3.0587193448923397E-2</v>
      </c>
      <c r="P259" s="825">
        <f t="shared" si="190"/>
        <v>2.916865748036717E-2</v>
      </c>
      <c r="Q259" s="825">
        <f t="shared" si="190"/>
        <v>2.8590374302277032E-2</v>
      </c>
      <c r="R259" s="825">
        <f t="shared" si="190"/>
        <v>2.8708704900984192E-2</v>
      </c>
      <c r="S259" s="825">
        <f t="shared" si="190"/>
        <v>2.7206296202126997E-2</v>
      </c>
      <c r="T259" s="825">
        <f t="shared" si="190"/>
        <v>2.662304826913351E-2</v>
      </c>
      <c r="U259" s="825">
        <f t="shared" si="190"/>
        <v>2.6412646498603011E-2</v>
      </c>
      <c r="V259" s="825">
        <f t="shared" si="190"/>
        <v>2.6421132868507766E-2</v>
      </c>
      <c r="W259" s="825">
        <f t="shared" si="190"/>
        <v>2.6169626935293431E-2</v>
      </c>
      <c r="X259" s="825">
        <f t="shared" si="190"/>
        <v>2.6281562943995633E-2</v>
      </c>
      <c r="Y259" s="825">
        <f t="shared" si="190"/>
        <v>2.529092281705661E-2</v>
      </c>
      <c r="Z259" s="825">
        <f t="shared" si="190"/>
        <v>2.374028824391174E-2</v>
      </c>
      <c r="AA259" s="825">
        <f t="shared" si="190"/>
        <v>2.421322613824721E-2</v>
      </c>
      <c r="AB259" s="825">
        <f t="shared" si="190"/>
        <v>2.3901386262254888E-2</v>
      </c>
      <c r="AC259" s="825">
        <f t="shared" si="190"/>
        <v>2.3434520857673783E-2</v>
      </c>
      <c r="AD259" s="825">
        <f t="shared" si="190"/>
        <v>2.277974510222151E-2</v>
      </c>
      <c r="AE259" s="825">
        <f t="shared" si="190"/>
        <v>2.2938499262681596E-2</v>
      </c>
      <c r="AF259" s="831"/>
      <c r="AG259" s="1077" t="s">
        <v>973</v>
      </c>
      <c r="AH259" s="1064" t="s">
        <v>1155</v>
      </c>
      <c r="AI259" s="1065"/>
      <c r="AJ259" s="934"/>
      <c r="AK259" s="1088" t="s">
        <v>1129</v>
      </c>
      <c r="AL259" s="934"/>
    </row>
    <row r="260" spans="1:38" s="36" customFormat="1" ht="11.1" customHeight="1">
      <c r="B260" s="80"/>
      <c r="C260" s="827"/>
      <c r="D260" s="80"/>
      <c r="E260" s="80"/>
      <c r="F260" s="80"/>
      <c r="H260" s="80"/>
      <c r="I260" s="80"/>
      <c r="J260" s="80"/>
      <c r="AG260" s="80"/>
      <c r="AH260" s="827"/>
      <c r="AI260" s="80"/>
    </row>
    <row r="261" spans="1:38" s="36" customFormat="1" ht="11.1" customHeight="1">
      <c r="B261" s="1099" t="s">
        <v>950</v>
      </c>
      <c r="C261" s="1071" t="s">
        <v>1156</v>
      </c>
      <c r="D261" s="1071"/>
      <c r="E261" s="1071"/>
      <c r="F261" s="1054"/>
      <c r="G261" s="776">
        <v>443.75900000000001</v>
      </c>
      <c r="H261" s="1097">
        <v>441.952</v>
      </c>
      <c r="I261" s="776">
        <v>440.14499999999998</v>
      </c>
      <c r="J261" s="776">
        <v>438.33800000000002</v>
      </c>
      <c r="K261" s="776">
        <v>436.53100000000001</v>
      </c>
      <c r="L261" s="776">
        <v>434.72399999999999</v>
      </c>
      <c r="M261" s="776">
        <v>432.91700000000003</v>
      </c>
      <c r="N261" s="776">
        <v>431.11</v>
      </c>
      <c r="O261" s="776">
        <v>429.303</v>
      </c>
      <c r="P261" s="776">
        <v>427.49599999999998</v>
      </c>
      <c r="Q261" s="776">
        <v>425.68900000000002</v>
      </c>
      <c r="R261" s="776">
        <v>423.88200000000001</v>
      </c>
      <c r="S261" s="776">
        <v>394.95954999999998</v>
      </c>
      <c r="T261" s="776">
        <v>410.53300000000002</v>
      </c>
      <c r="U261" s="1098">
        <v>402.09246000000002</v>
      </c>
      <c r="V261" s="776">
        <v>436.61495000000002</v>
      </c>
      <c r="W261" s="776">
        <v>435.32152000000002</v>
      </c>
      <c r="X261" s="776">
        <v>473.84953999999999</v>
      </c>
      <c r="Y261" s="776">
        <v>473.84953999999999</v>
      </c>
      <c r="Z261" s="776">
        <v>334.48800999999997</v>
      </c>
      <c r="AA261" s="776">
        <v>431.26400000000001</v>
      </c>
      <c r="AB261" s="776">
        <v>413.85131999999999</v>
      </c>
      <c r="AC261" s="776">
        <v>256.98111999999998</v>
      </c>
      <c r="AD261" s="776">
        <v>403.60838999999999</v>
      </c>
      <c r="AE261" s="776">
        <v>478.62061999999997</v>
      </c>
      <c r="AG261" s="1099" t="s">
        <v>950</v>
      </c>
      <c r="AH261" s="1071" t="s">
        <v>1156</v>
      </c>
      <c r="AI261" s="1071"/>
      <c r="AJ261" s="1109"/>
      <c r="AK261" s="1110"/>
      <c r="AL261" s="1107"/>
    </row>
    <row r="262" spans="1:38" s="36" customFormat="1" ht="11.1" customHeight="1">
      <c r="B262" s="1099" t="s">
        <v>972</v>
      </c>
      <c r="C262" s="1063" t="s">
        <v>1157</v>
      </c>
      <c r="D262" s="939"/>
      <c r="E262" s="939"/>
      <c r="F262" s="998"/>
      <c r="G262" s="776">
        <v>18796.420906474817</v>
      </c>
      <c r="H262" s="1097">
        <v>20207.988028776977</v>
      </c>
      <c r="I262" s="776">
        <v>18808.830287769782</v>
      </c>
      <c r="J262" s="776">
        <v>17960.16648920863</v>
      </c>
      <c r="K262" s="776">
        <v>17933.279496402876</v>
      </c>
      <c r="L262" s="776">
        <v>18900.521827338129</v>
      </c>
      <c r="M262" s="776">
        <v>19906.026417266185</v>
      </c>
      <c r="N262" s="776">
        <v>20813.634776978415</v>
      </c>
      <c r="O262" s="776">
        <v>19404.135884892083</v>
      </c>
      <c r="P262" s="776">
        <v>18926.03</v>
      </c>
      <c r="Q262" s="776">
        <v>21210.190999999999</v>
      </c>
      <c r="R262" s="776">
        <v>17326.373</v>
      </c>
      <c r="S262" s="776">
        <v>15886.146000000001</v>
      </c>
      <c r="T262" s="776">
        <v>17411.527999999998</v>
      </c>
      <c r="U262" s="1098">
        <v>18654.428</v>
      </c>
      <c r="V262" s="776">
        <v>18265.395</v>
      </c>
      <c r="W262" s="776">
        <v>19004.116000000002</v>
      </c>
      <c r="X262" s="776">
        <v>20935.922999999999</v>
      </c>
      <c r="Y262" s="776">
        <v>20560.3</v>
      </c>
      <c r="Z262" s="776">
        <v>14888.735000000001</v>
      </c>
      <c r="AA262" s="776">
        <v>16633.305</v>
      </c>
      <c r="AB262" s="776">
        <v>15642.014999999999</v>
      </c>
      <c r="AC262" s="776">
        <v>13337.759</v>
      </c>
      <c r="AD262" s="776">
        <v>12943.406000000001</v>
      </c>
      <c r="AE262" s="776">
        <v>13817.602000000001</v>
      </c>
      <c r="AG262" s="1099" t="s">
        <v>972</v>
      </c>
      <c r="AH262" s="1063" t="s">
        <v>1157</v>
      </c>
      <c r="AI262" s="939"/>
      <c r="AJ262" s="1111"/>
      <c r="AK262" s="1112"/>
      <c r="AL262" s="1108"/>
    </row>
    <row r="263" spans="1:38" s="810" customFormat="1" ht="11.1" customHeight="1">
      <c r="A263" s="36"/>
      <c r="B263" s="1077" t="s">
        <v>973</v>
      </c>
      <c r="C263" s="1064" t="s">
        <v>1158</v>
      </c>
      <c r="D263" s="1065"/>
      <c r="E263" s="1065"/>
      <c r="F263" s="1051"/>
      <c r="G263" s="825">
        <f>G261/G262</f>
        <v>2.3608696687949671E-2</v>
      </c>
      <c r="H263" s="825">
        <f t="shared" ref="H263:AE263" si="191">H261/H262</f>
        <v>2.1870163391360029E-2</v>
      </c>
      <c r="I263" s="825">
        <f t="shared" si="191"/>
        <v>2.340097673624069E-2</v>
      </c>
      <c r="J263" s="825">
        <f t="shared" si="191"/>
        <v>2.4406121193997588E-2</v>
      </c>
      <c r="K263" s="825">
        <f t="shared" si="191"/>
        <v>2.4341950399399119E-2</v>
      </c>
      <c r="L263" s="825">
        <f t="shared" si="191"/>
        <v>2.3000634795765567E-2</v>
      </c>
      <c r="M263" s="825">
        <f t="shared" si="191"/>
        <v>2.1748037047941142E-2</v>
      </c>
      <c r="N263" s="825">
        <f t="shared" si="191"/>
        <v>2.0712864649515373E-2</v>
      </c>
      <c r="O263" s="825">
        <f t="shared" si="191"/>
        <v>2.2124303939463345E-2</v>
      </c>
      <c r="P263" s="825">
        <f t="shared" si="191"/>
        <v>2.258772706161831E-2</v>
      </c>
      <c r="Q263" s="825">
        <f t="shared" si="191"/>
        <v>2.0070022000273361E-2</v>
      </c>
      <c r="R263" s="825">
        <f t="shared" si="191"/>
        <v>2.4464554699359181E-2</v>
      </c>
      <c r="S263" s="825">
        <f t="shared" si="191"/>
        <v>2.4861885947667858E-2</v>
      </c>
      <c r="T263" s="825">
        <f t="shared" si="191"/>
        <v>2.3578229320252653E-2</v>
      </c>
      <c r="U263" s="825">
        <f t="shared" si="191"/>
        <v>2.1554799750493556E-2</v>
      </c>
      <c r="V263" s="825">
        <f t="shared" si="191"/>
        <v>2.3903942400369662E-2</v>
      </c>
      <c r="W263" s="825">
        <f t="shared" si="191"/>
        <v>2.2906696633508236E-2</v>
      </c>
      <c r="X263" s="825">
        <f t="shared" si="191"/>
        <v>2.2633324549388149E-2</v>
      </c>
      <c r="Y263" s="825">
        <f t="shared" si="191"/>
        <v>2.3046820328497152E-2</v>
      </c>
      <c r="Z263" s="825">
        <f t="shared" si="191"/>
        <v>2.2465844814888569E-2</v>
      </c>
      <c r="AA263" s="825">
        <f t="shared" si="191"/>
        <v>2.5927739556269785E-2</v>
      </c>
      <c r="AB263" s="825">
        <f t="shared" si="191"/>
        <v>2.6457673132265887E-2</v>
      </c>
      <c r="AC263" s="825">
        <f t="shared" si="191"/>
        <v>1.9267188738378013E-2</v>
      </c>
      <c r="AD263" s="825">
        <f t="shared" si="191"/>
        <v>3.118254885924153E-2</v>
      </c>
      <c r="AE263" s="825">
        <f t="shared" si="191"/>
        <v>3.4638472001147516E-2</v>
      </c>
      <c r="AF263" s="831"/>
      <c r="AG263" s="1077" t="s">
        <v>973</v>
      </c>
      <c r="AH263" s="1064" t="s">
        <v>1158</v>
      </c>
      <c r="AI263" s="1065"/>
      <c r="AJ263" s="934"/>
      <c r="AK263" s="1088" t="s">
        <v>1129</v>
      </c>
      <c r="AL263" s="934"/>
    </row>
    <row r="264" spans="1:38" s="810" customFormat="1" ht="11.1" customHeight="1">
      <c r="A264" s="36"/>
      <c r="B264" s="1099" t="s">
        <v>950</v>
      </c>
      <c r="C264" s="1071" t="s">
        <v>1161</v>
      </c>
      <c r="D264" s="1071"/>
      <c r="E264" s="1071"/>
      <c r="F264" s="1054"/>
      <c r="G264" s="1100">
        <v>2249</v>
      </c>
      <c r="H264" s="1100">
        <v>2267</v>
      </c>
      <c r="I264" s="1101">
        <v>2283</v>
      </c>
      <c r="J264" s="1101">
        <v>2299</v>
      </c>
      <c r="K264" s="1101">
        <v>2313</v>
      </c>
      <c r="L264" s="1101">
        <v>2329</v>
      </c>
      <c r="M264" s="1101">
        <v>2338</v>
      </c>
      <c r="N264" s="1101">
        <v>2348</v>
      </c>
      <c r="O264" s="1101">
        <v>2355</v>
      </c>
      <c r="P264" s="1101">
        <v>2360</v>
      </c>
      <c r="Q264" s="807">
        <v>2355</v>
      </c>
      <c r="R264" s="807">
        <v>2358</v>
      </c>
      <c r="S264" s="807">
        <v>2357</v>
      </c>
      <c r="T264" s="807">
        <v>2357</v>
      </c>
      <c r="U264" s="518">
        <v>2354</v>
      </c>
      <c r="V264" s="807">
        <v>2348</v>
      </c>
      <c r="W264" s="807">
        <v>2346</v>
      </c>
      <c r="X264" s="807">
        <v>2342</v>
      </c>
      <c r="Y264" s="807">
        <v>2338</v>
      </c>
      <c r="Z264" s="807">
        <v>2336</v>
      </c>
      <c r="AA264" s="807">
        <v>2336</v>
      </c>
      <c r="AB264" s="807">
        <v>2314</v>
      </c>
      <c r="AC264" s="807">
        <v>2319</v>
      </c>
      <c r="AD264" s="807">
        <v>2322</v>
      </c>
      <c r="AE264" s="807">
        <v>2322</v>
      </c>
      <c r="AF264" s="807">
        <v>2320</v>
      </c>
      <c r="AG264" s="1099" t="s">
        <v>950</v>
      </c>
      <c r="AH264" s="1071" t="s">
        <v>1161</v>
      </c>
      <c r="AI264" s="1071"/>
      <c r="AJ264" s="1102"/>
      <c r="AK264" s="1103"/>
      <c r="AL264" s="1102"/>
    </row>
    <row r="265" spans="1:38" ht="11.1" customHeight="1">
      <c r="B265" s="1099" t="s">
        <v>972</v>
      </c>
      <c r="C265" s="1071" t="s">
        <v>1159</v>
      </c>
      <c r="D265" s="1071"/>
      <c r="E265" s="1071"/>
      <c r="F265" s="1054"/>
      <c r="G265" s="776">
        <v>123611</v>
      </c>
      <c r="H265" s="1100">
        <v>124101</v>
      </c>
      <c r="I265" s="1101">
        <v>124567</v>
      </c>
      <c r="J265" s="1101">
        <v>124938</v>
      </c>
      <c r="K265" s="1101">
        <v>125265</v>
      </c>
      <c r="L265" s="1101">
        <v>125570</v>
      </c>
      <c r="M265" s="1101">
        <v>125859</v>
      </c>
      <c r="N265" s="1101">
        <v>126157</v>
      </c>
      <c r="O265" s="1101">
        <v>126472</v>
      </c>
      <c r="P265" s="1101">
        <v>126667</v>
      </c>
      <c r="Q265" s="807">
        <v>126926</v>
      </c>
      <c r="R265" s="807">
        <v>127316</v>
      </c>
      <c r="S265" s="807">
        <v>127486</v>
      </c>
      <c r="T265" s="807">
        <v>127694</v>
      </c>
      <c r="U265" s="518">
        <v>127787</v>
      </c>
      <c r="V265" s="807">
        <v>127768</v>
      </c>
      <c r="W265" s="807">
        <v>127901</v>
      </c>
      <c r="X265" s="807">
        <v>128033</v>
      </c>
      <c r="Y265" s="807">
        <v>128084</v>
      </c>
      <c r="Z265" s="807">
        <v>128032</v>
      </c>
      <c r="AA265" s="807">
        <v>128057</v>
      </c>
      <c r="AB265" s="807">
        <v>127834</v>
      </c>
      <c r="AC265" s="807">
        <v>127593</v>
      </c>
      <c r="AD265" s="807">
        <v>127414</v>
      </c>
      <c r="AE265" s="807">
        <v>127237</v>
      </c>
      <c r="AF265" s="807">
        <v>127095</v>
      </c>
      <c r="AG265" s="1099" t="s">
        <v>972</v>
      </c>
      <c r="AH265" s="1071" t="s">
        <v>1159</v>
      </c>
      <c r="AI265" s="1071"/>
    </row>
    <row r="266" spans="1:38" s="810" customFormat="1" ht="11.1" customHeight="1">
      <c r="A266" s="36"/>
      <c r="B266" s="1077" t="s">
        <v>973</v>
      </c>
      <c r="C266" s="1064" t="s">
        <v>1162</v>
      </c>
      <c r="D266" s="1065"/>
      <c r="E266" s="1065"/>
      <c r="F266" s="1051"/>
      <c r="G266" s="825">
        <f>G264/G265</f>
        <v>1.8194173657684186E-2</v>
      </c>
      <c r="H266" s="825">
        <f t="shared" ref="H266:AE266" si="192">H264/H265</f>
        <v>1.826737898969388E-2</v>
      </c>
      <c r="I266" s="825">
        <f t="shared" si="192"/>
        <v>1.8327486412934406E-2</v>
      </c>
      <c r="J266" s="825">
        <f t="shared" si="192"/>
        <v>1.8401126958971649E-2</v>
      </c>
      <c r="K266" s="825">
        <f t="shared" si="192"/>
        <v>1.8464854508442104E-2</v>
      </c>
      <c r="L266" s="825">
        <f t="shared" si="192"/>
        <v>1.8547423747710439E-2</v>
      </c>
      <c r="M266" s="825">
        <f t="shared" si="192"/>
        <v>1.8576343368372543E-2</v>
      </c>
      <c r="N266" s="825">
        <f t="shared" si="192"/>
        <v>1.8611729828705501E-2</v>
      </c>
      <c r="O266" s="825">
        <f t="shared" si="192"/>
        <v>1.8620722373331646E-2</v>
      </c>
      <c r="P266" s="825">
        <f t="shared" si="192"/>
        <v>1.8631529917026535E-2</v>
      </c>
      <c r="Q266" s="825">
        <f t="shared" si="192"/>
        <v>1.8554118147582056E-2</v>
      </c>
      <c r="R266" s="825">
        <f t="shared" si="192"/>
        <v>1.8520845769581198E-2</v>
      </c>
      <c r="S266" s="825">
        <f t="shared" si="192"/>
        <v>1.8488304598151956E-2</v>
      </c>
      <c r="T266" s="825">
        <f t="shared" si="192"/>
        <v>1.8458189108337117E-2</v>
      </c>
      <c r="U266" s="825">
        <f t="shared" si="192"/>
        <v>1.8421279159851939E-2</v>
      </c>
      <c r="V266" s="825">
        <f t="shared" si="192"/>
        <v>1.8377058418383319E-2</v>
      </c>
      <c r="W266" s="825">
        <f t="shared" si="192"/>
        <v>1.8342311631652605E-2</v>
      </c>
      <c r="X266" s="825">
        <f t="shared" si="192"/>
        <v>1.8292159052744214E-2</v>
      </c>
      <c r="Y266" s="825">
        <f t="shared" si="192"/>
        <v>1.825364604478311E-2</v>
      </c>
      <c r="Z266" s="825">
        <f t="shared" si="192"/>
        <v>1.8245438640339916E-2</v>
      </c>
      <c r="AA266" s="825">
        <f t="shared" si="192"/>
        <v>1.824187666429793E-2</v>
      </c>
      <c r="AB266" s="825">
        <f t="shared" si="192"/>
        <v>1.8101600513165512E-2</v>
      </c>
      <c r="AC266" s="825">
        <f t="shared" si="192"/>
        <v>1.8174978251157978E-2</v>
      </c>
      <c r="AD266" s="825">
        <f t="shared" si="192"/>
        <v>1.8224057011003502E-2</v>
      </c>
      <c r="AE266" s="825">
        <f t="shared" si="192"/>
        <v>1.8249408583981074E-2</v>
      </c>
      <c r="AF266" s="831"/>
      <c r="AG266" s="1077" t="s">
        <v>973</v>
      </c>
      <c r="AH266" s="1064" t="s">
        <v>1162</v>
      </c>
      <c r="AI266" s="1065"/>
      <c r="AJ266" s="934"/>
      <c r="AK266" s="1088" t="s">
        <v>1129</v>
      </c>
      <c r="AL266" s="934"/>
    </row>
    <row r="267" spans="1:38" s="810" customFormat="1" ht="11.1" customHeight="1">
      <c r="A267" s="36"/>
      <c r="B267" s="1099" t="s">
        <v>950</v>
      </c>
      <c r="C267" s="1063" t="s">
        <v>1231</v>
      </c>
      <c r="D267" s="939"/>
      <c r="E267" s="939"/>
      <c r="F267" s="998"/>
      <c r="G267" s="995">
        <v>7588.915</v>
      </c>
      <c r="H267" s="995">
        <v>7885.9620000000004</v>
      </c>
      <c r="I267" s="807">
        <v>7971.6149999999998</v>
      </c>
      <c r="J267" s="807">
        <v>8008.5079999999998</v>
      </c>
      <c r="K267" s="807">
        <v>8189.91</v>
      </c>
      <c r="L267" s="807">
        <v>8311.8340000000007</v>
      </c>
      <c r="M267" s="807">
        <v>8519.1630000000005</v>
      </c>
      <c r="N267" s="807">
        <v>8568.6980000000003</v>
      </c>
      <c r="O267" s="807">
        <v>8491.0889999999999</v>
      </c>
      <c r="P267" s="807">
        <v>8639.1790000000001</v>
      </c>
      <c r="Q267" s="807">
        <v>8866.8780000000006</v>
      </c>
      <c r="R267" s="807">
        <v>8364.7530000000006</v>
      </c>
      <c r="S267" s="807">
        <v>8294.2039999999997</v>
      </c>
      <c r="T267" s="807">
        <v>8368.027</v>
      </c>
      <c r="U267" s="518">
        <v>8417.5990000000002</v>
      </c>
      <c r="V267" s="807">
        <v>8549.9599999999991</v>
      </c>
      <c r="W267" s="518">
        <v>8714.018</v>
      </c>
      <c r="X267" s="518">
        <v>8557.2880000000005</v>
      </c>
      <c r="Y267" s="518">
        <v>8330.7630000000008</v>
      </c>
      <c r="Z267" s="518">
        <v>8288.598</v>
      </c>
      <c r="AA267" s="518">
        <v>8386.9509999999991</v>
      </c>
      <c r="AB267" s="518">
        <v>8147.6030000000001</v>
      </c>
      <c r="AC267" s="518">
        <v>8939.5930000000008</v>
      </c>
      <c r="AD267" s="518">
        <v>9195</v>
      </c>
      <c r="AE267" s="518">
        <v>9426.7999999999993</v>
      </c>
      <c r="AF267" s="518"/>
      <c r="AG267" s="1099" t="s">
        <v>950</v>
      </c>
      <c r="AH267" s="1063" t="s">
        <v>1231</v>
      </c>
      <c r="AI267" s="1071"/>
      <c r="AJ267" s="1109"/>
      <c r="AK267" s="1110"/>
      <c r="AL267" s="1107"/>
    </row>
    <row r="268" spans="1:38" ht="11.1" customHeight="1">
      <c r="B268" s="1099" t="s">
        <v>972</v>
      </c>
      <c r="C268" s="1063" t="s">
        <v>1160</v>
      </c>
      <c r="D268" s="939"/>
      <c r="E268" s="939"/>
      <c r="F268" s="998"/>
      <c r="G268" s="776">
        <v>400200.03240000003</v>
      </c>
      <c r="H268" s="1100">
        <v>416416.65590000007</v>
      </c>
      <c r="I268" s="1101">
        <v>421099.58590000006</v>
      </c>
      <c r="J268" s="1101">
        <v>421103.86850000004</v>
      </c>
      <c r="K268" s="807">
        <v>425434.1</v>
      </c>
      <c r="L268" s="807">
        <v>437100.2</v>
      </c>
      <c r="M268" s="807">
        <v>450650</v>
      </c>
      <c r="N268" s="807">
        <v>455501.3</v>
      </c>
      <c r="O268" s="807">
        <v>450359.8</v>
      </c>
      <c r="P268" s="807">
        <v>449225</v>
      </c>
      <c r="Q268" s="807">
        <v>461711.4</v>
      </c>
      <c r="R268" s="807">
        <v>463587.1</v>
      </c>
      <c r="S268" s="807">
        <v>464134.6</v>
      </c>
      <c r="T268" s="807">
        <v>471227.7</v>
      </c>
      <c r="U268" s="518">
        <v>481617</v>
      </c>
      <c r="V268" s="807">
        <v>489625.1</v>
      </c>
      <c r="W268" s="518">
        <v>496577.7</v>
      </c>
      <c r="X268" s="518">
        <v>504792.5</v>
      </c>
      <c r="Y268" s="518">
        <v>499272.7</v>
      </c>
      <c r="Z268" s="518">
        <v>472226.5</v>
      </c>
      <c r="AA268" s="518">
        <v>492023.6</v>
      </c>
      <c r="AB268" s="518">
        <v>491455.5</v>
      </c>
      <c r="AC268" s="518">
        <v>498802.9</v>
      </c>
      <c r="AD268" s="518">
        <v>508781.4</v>
      </c>
      <c r="AE268" s="518">
        <v>510489.2</v>
      </c>
      <c r="AF268" s="518">
        <v>515973.3</v>
      </c>
      <c r="AG268" s="1099" t="s">
        <v>972</v>
      </c>
      <c r="AH268" s="1063" t="s">
        <v>1160</v>
      </c>
      <c r="AI268" s="939"/>
      <c r="AJ268" s="1111"/>
      <c r="AK268" s="1112"/>
      <c r="AL268" s="1108"/>
    </row>
    <row r="269" spans="1:38" s="810" customFormat="1" ht="11.1" customHeight="1">
      <c r="A269" s="36"/>
      <c r="B269" s="1077" t="s">
        <v>973</v>
      </c>
      <c r="C269" s="1064" t="s">
        <v>1163</v>
      </c>
      <c r="D269" s="1065"/>
      <c r="E269" s="1065"/>
      <c r="F269" s="1051"/>
      <c r="G269" s="825">
        <f>G267/G268</f>
        <v>1.8962804561731963E-2</v>
      </c>
      <c r="H269" s="825">
        <f t="shared" ref="H269:AE269" si="193">H267/H268</f>
        <v>1.8937671892484929E-2</v>
      </c>
      <c r="I269" s="825">
        <f t="shared" si="193"/>
        <v>1.8930474564496595E-2</v>
      </c>
      <c r="J269" s="825">
        <f t="shared" si="193"/>
        <v>1.9017892256670159E-2</v>
      </c>
      <c r="K269" s="825">
        <f t="shared" si="193"/>
        <v>1.9250713565273681E-2</v>
      </c>
      <c r="L269" s="825">
        <f t="shared" si="193"/>
        <v>1.9015854945845369E-2</v>
      </c>
      <c r="M269" s="825">
        <f t="shared" si="193"/>
        <v>1.8904167313879953E-2</v>
      </c>
      <c r="N269" s="825">
        <f t="shared" si="193"/>
        <v>1.8811577486167439E-2</v>
      </c>
      <c r="O269" s="825">
        <f t="shared" si="193"/>
        <v>1.8854011836758076E-2</v>
      </c>
      <c r="P269" s="825">
        <f t="shared" si="193"/>
        <v>1.9231296121097446E-2</v>
      </c>
      <c r="Q269" s="825">
        <f t="shared" si="193"/>
        <v>1.9204373121391415E-2</v>
      </c>
      <c r="R269" s="825">
        <f t="shared" si="193"/>
        <v>1.8043541332362356E-2</v>
      </c>
      <c r="S269" s="825">
        <f t="shared" si="193"/>
        <v>1.787025574046839E-2</v>
      </c>
      <c r="T269" s="825">
        <f t="shared" si="193"/>
        <v>1.7757926794201614E-2</v>
      </c>
      <c r="U269" s="825">
        <f t="shared" si="193"/>
        <v>1.7477786290766316E-2</v>
      </c>
      <c r="V269" s="825">
        <f t="shared" si="193"/>
        <v>1.7462258368698826E-2</v>
      </c>
      <c r="W269" s="825">
        <f t="shared" si="193"/>
        <v>1.7548146040388041E-2</v>
      </c>
      <c r="X269" s="825">
        <f t="shared" si="193"/>
        <v>1.6952090215286479E-2</v>
      </c>
      <c r="Y269" s="825">
        <f t="shared" si="193"/>
        <v>1.6685797160549735E-2</v>
      </c>
      <c r="Z269" s="825">
        <f t="shared" si="193"/>
        <v>1.7552166174494656E-2</v>
      </c>
      <c r="AA269" s="825">
        <f t="shared" si="193"/>
        <v>1.7045830728444733E-2</v>
      </c>
      <c r="AB269" s="825">
        <f t="shared" si="193"/>
        <v>1.6578516264443066E-2</v>
      </c>
      <c r="AC269" s="825">
        <f t="shared" si="193"/>
        <v>1.7922095080040633E-2</v>
      </c>
      <c r="AD269" s="825">
        <f t="shared" si="193"/>
        <v>1.8072594634945382E-2</v>
      </c>
      <c r="AE269" s="825">
        <f t="shared" si="193"/>
        <v>1.8466208491776121E-2</v>
      </c>
      <c r="AF269" s="831"/>
      <c r="AG269" s="1077" t="s">
        <v>973</v>
      </c>
      <c r="AH269" s="1064" t="s">
        <v>1163</v>
      </c>
      <c r="AI269" s="1065"/>
      <c r="AJ269" s="934"/>
      <c r="AK269" s="1088" t="s">
        <v>1129</v>
      </c>
      <c r="AL269" s="934"/>
    </row>
    <row r="270" spans="1:38" s="810" customFormat="1" ht="11.1" customHeight="1">
      <c r="A270" s="36"/>
      <c r="B270" s="1099" t="s">
        <v>950</v>
      </c>
      <c r="C270" s="1063" t="s">
        <v>1164</v>
      </c>
      <c r="D270" s="939"/>
      <c r="E270" s="939"/>
      <c r="F270" s="998"/>
      <c r="G270" s="997">
        <v>13.894400000000001</v>
      </c>
      <c r="H270" s="997">
        <v>14.3529152</v>
      </c>
      <c r="I270" s="811">
        <v>15.3804</v>
      </c>
      <c r="J270" s="811">
        <v>22.769400000000001</v>
      </c>
      <c r="K270" s="811">
        <v>28.1235</v>
      </c>
      <c r="L270" s="811">
        <v>18.608800000000002</v>
      </c>
      <c r="M270" s="811">
        <v>18.485699999999998</v>
      </c>
      <c r="N270" s="811">
        <v>5.6265000000000001</v>
      </c>
      <c r="O270" s="811">
        <v>13.148800000000001</v>
      </c>
      <c r="P270" s="811">
        <v>12.470599999999999</v>
      </c>
      <c r="Q270" s="811">
        <v>11.628499999999999</v>
      </c>
      <c r="R270" s="811">
        <v>11.951699999999999</v>
      </c>
      <c r="S270" s="811">
        <v>12.274900000000001</v>
      </c>
      <c r="T270" s="811">
        <v>12.4465</v>
      </c>
      <c r="U270" s="812">
        <v>12.4872</v>
      </c>
      <c r="V270" s="811">
        <v>13.234999999999999</v>
      </c>
      <c r="W270" s="812">
        <v>2.4683000000000002</v>
      </c>
      <c r="X270" s="812">
        <v>2.41</v>
      </c>
      <c r="Y270" s="812">
        <v>3.3827999999999996</v>
      </c>
      <c r="Z270" s="812">
        <v>2.8576999999999999</v>
      </c>
      <c r="AA270" s="812">
        <v>2.9008999999999996</v>
      </c>
      <c r="AB270" s="1105">
        <f>AA270</f>
        <v>2.9008999999999996</v>
      </c>
      <c r="AC270" s="812">
        <v>4.9824000000000002</v>
      </c>
      <c r="AD270" s="812">
        <v>3.7810000000000001</v>
      </c>
      <c r="AE270" s="812">
        <v>2.9855999999999998</v>
      </c>
      <c r="AF270" s="1086" t="s">
        <v>1109</v>
      </c>
      <c r="AG270" s="1099" t="s">
        <v>950</v>
      </c>
      <c r="AH270" s="1063" t="s">
        <v>1164</v>
      </c>
      <c r="AI270" s="1071"/>
      <c r="AJ270" s="1109"/>
      <c r="AK270" s="1110"/>
      <c r="AL270" s="1107"/>
    </row>
    <row r="271" spans="1:38" ht="11.1" customHeight="1">
      <c r="B271" s="1099" t="s">
        <v>950</v>
      </c>
      <c r="C271" s="1063" t="s">
        <v>1165</v>
      </c>
      <c r="D271" s="939"/>
      <c r="E271" s="939"/>
      <c r="F271" s="998"/>
      <c r="G271" s="1104">
        <v>29.670400000000001</v>
      </c>
      <c r="H271" s="1085">
        <v>30.649523199999997</v>
      </c>
      <c r="I271" s="812">
        <v>25.3279</v>
      </c>
      <c r="J271" s="812">
        <v>19.796300000000002</v>
      </c>
      <c r="K271" s="811">
        <v>30.550599999999999</v>
      </c>
      <c r="L271" s="811">
        <v>27.907499999999999</v>
      </c>
      <c r="M271" s="811">
        <v>29.5748</v>
      </c>
      <c r="N271" s="811">
        <v>30.838200000000001</v>
      </c>
      <c r="O271" s="811">
        <v>29.3002</v>
      </c>
      <c r="P271" s="811">
        <v>32.077800000000003</v>
      </c>
      <c r="Q271" s="811">
        <v>29.5535</v>
      </c>
      <c r="R271" s="811">
        <v>37.07255</v>
      </c>
      <c r="S271" s="811">
        <v>44.5916</v>
      </c>
      <c r="T271" s="811">
        <v>102.4795</v>
      </c>
      <c r="U271" s="812">
        <v>97.402900000000002</v>
      </c>
      <c r="V271" s="811">
        <v>91.5565</v>
      </c>
      <c r="W271" s="812">
        <v>86.415599999999998</v>
      </c>
      <c r="X271" s="812">
        <v>98.010900000000007</v>
      </c>
      <c r="Y271" s="812">
        <v>104.89489999999999</v>
      </c>
      <c r="Z271" s="812">
        <v>80.881</v>
      </c>
      <c r="AA271" s="812">
        <v>64.013000000000005</v>
      </c>
      <c r="AB271" s="812">
        <v>49.200200000000002</v>
      </c>
      <c r="AC271" s="812">
        <v>61.553500000000007</v>
      </c>
      <c r="AD271" s="812">
        <v>57.470699999999994</v>
      </c>
      <c r="AE271" s="812">
        <v>64.377099999999999</v>
      </c>
      <c r="AF271" s="518"/>
      <c r="AG271" s="1099" t="s">
        <v>950</v>
      </c>
      <c r="AH271" s="1063" t="s">
        <v>1165</v>
      </c>
      <c r="AI271" s="939"/>
      <c r="AJ271" s="1111"/>
      <c r="AK271" s="1112"/>
      <c r="AL271" s="1108"/>
    </row>
    <row r="272" spans="1:38" s="810" customFormat="1" ht="11.1" customHeight="1">
      <c r="A272" s="36"/>
      <c r="B272" s="1077" t="s">
        <v>950</v>
      </c>
      <c r="C272" s="1064" t="s">
        <v>1168</v>
      </c>
      <c r="D272" s="1065"/>
      <c r="E272" s="1065"/>
      <c r="F272" s="1051"/>
      <c r="G272" s="821">
        <f>G270+G271</f>
        <v>43.564800000000005</v>
      </c>
      <c r="H272" s="821">
        <f t="shared" ref="H272:AE272" si="194">H270+H271</f>
        <v>45.002438399999996</v>
      </c>
      <c r="I272" s="821">
        <f t="shared" si="194"/>
        <v>40.708300000000001</v>
      </c>
      <c r="J272" s="821">
        <f t="shared" si="194"/>
        <v>42.565700000000007</v>
      </c>
      <c r="K272" s="821">
        <f t="shared" si="194"/>
        <v>58.674099999999996</v>
      </c>
      <c r="L272" s="821">
        <f t="shared" si="194"/>
        <v>46.516300000000001</v>
      </c>
      <c r="M272" s="821">
        <f t="shared" si="194"/>
        <v>48.060499999999998</v>
      </c>
      <c r="N272" s="821">
        <f t="shared" si="194"/>
        <v>36.464700000000001</v>
      </c>
      <c r="O272" s="821">
        <f t="shared" si="194"/>
        <v>42.448999999999998</v>
      </c>
      <c r="P272" s="821">
        <f t="shared" si="194"/>
        <v>44.548400000000001</v>
      </c>
      <c r="Q272" s="821">
        <f t="shared" si="194"/>
        <v>41.182000000000002</v>
      </c>
      <c r="R272" s="821">
        <f t="shared" si="194"/>
        <v>49.024249999999995</v>
      </c>
      <c r="S272" s="821">
        <f t="shared" si="194"/>
        <v>56.866500000000002</v>
      </c>
      <c r="T272" s="821">
        <f t="shared" si="194"/>
        <v>114.926</v>
      </c>
      <c r="U272" s="821">
        <f t="shared" si="194"/>
        <v>109.8901</v>
      </c>
      <c r="V272" s="821">
        <f t="shared" si="194"/>
        <v>104.7915</v>
      </c>
      <c r="W272" s="821">
        <f t="shared" si="194"/>
        <v>88.883899999999997</v>
      </c>
      <c r="X272" s="821">
        <f t="shared" si="194"/>
        <v>100.4209</v>
      </c>
      <c r="Y272" s="821">
        <f t="shared" si="194"/>
        <v>108.2777</v>
      </c>
      <c r="Z272" s="821">
        <f t="shared" si="194"/>
        <v>83.738699999999994</v>
      </c>
      <c r="AA272" s="821">
        <f t="shared" si="194"/>
        <v>66.913899999999998</v>
      </c>
      <c r="AB272" s="821">
        <f t="shared" si="194"/>
        <v>52.101100000000002</v>
      </c>
      <c r="AC272" s="821">
        <f t="shared" si="194"/>
        <v>66.535900000000012</v>
      </c>
      <c r="AD272" s="821">
        <f t="shared" si="194"/>
        <v>61.251699999999992</v>
      </c>
      <c r="AE272" s="821">
        <f t="shared" si="194"/>
        <v>67.362700000000004</v>
      </c>
      <c r="AF272" s="831"/>
      <c r="AG272" s="1077" t="s">
        <v>950</v>
      </c>
      <c r="AH272" s="1064" t="s">
        <v>1168</v>
      </c>
      <c r="AI272" s="1065"/>
      <c r="AJ272" s="934"/>
      <c r="AK272" s="1088" t="s">
        <v>1129</v>
      </c>
      <c r="AL272" s="934"/>
    </row>
    <row r="273" spans="1:38" s="810" customFormat="1" ht="11.1" customHeight="1">
      <c r="A273" s="36"/>
      <c r="B273" s="1099" t="s">
        <v>972</v>
      </c>
      <c r="C273" s="1063" t="s">
        <v>1166</v>
      </c>
      <c r="D273" s="939"/>
      <c r="E273" s="939"/>
      <c r="F273" s="998"/>
      <c r="G273" s="995">
        <v>13569.517900000001</v>
      </c>
      <c r="H273" s="995">
        <v>15789.311799999999</v>
      </c>
      <c r="I273" s="807">
        <v>15565.7325</v>
      </c>
      <c r="J273" s="807">
        <v>14338.246799999999</v>
      </c>
      <c r="K273" s="807">
        <v>13011.6397</v>
      </c>
      <c r="L273" s="807">
        <v>12694.2245</v>
      </c>
      <c r="M273" s="807">
        <v>12196.197099999999</v>
      </c>
      <c r="N273" s="807">
        <v>12390.958400000001</v>
      </c>
      <c r="O273" s="807">
        <v>10507.69</v>
      </c>
      <c r="P273" s="807">
        <v>10487.44</v>
      </c>
      <c r="Q273" s="807">
        <v>9830.4</v>
      </c>
      <c r="R273" s="807">
        <v>8741.01</v>
      </c>
      <c r="S273" s="807">
        <v>8805.1</v>
      </c>
      <c r="T273" s="807">
        <v>8617.74</v>
      </c>
      <c r="U273" s="518">
        <v>8950.39</v>
      </c>
      <c r="V273" s="807">
        <v>9002.36</v>
      </c>
      <c r="W273" s="518">
        <v>9226.5</v>
      </c>
      <c r="X273" s="518">
        <v>9740.9</v>
      </c>
      <c r="Y273" s="518">
        <v>9379.34</v>
      </c>
      <c r="Z273" s="518">
        <v>7693.05</v>
      </c>
      <c r="AA273" s="518">
        <v>7559</v>
      </c>
      <c r="AB273" s="518">
        <v>9046.5400000000009</v>
      </c>
      <c r="AC273" s="518">
        <v>8395.43</v>
      </c>
      <c r="AD273" s="518">
        <v>8722.4500000000007</v>
      </c>
      <c r="AE273" s="518">
        <v>9081.01</v>
      </c>
      <c r="AF273" s="518"/>
      <c r="AG273" s="1099" t="s">
        <v>972</v>
      </c>
      <c r="AH273" s="1063" t="s">
        <v>1164</v>
      </c>
      <c r="AI273" s="939"/>
      <c r="AJ273" s="1102"/>
      <c r="AK273" s="1103"/>
      <c r="AL273" s="1102"/>
    </row>
    <row r="274" spans="1:38" ht="11.1" customHeight="1">
      <c r="B274" s="1099" t="s">
        <v>972</v>
      </c>
      <c r="C274" s="1063" t="s">
        <v>1167</v>
      </c>
      <c r="D274" s="939"/>
      <c r="E274" s="939"/>
      <c r="F274" s="998"/>
      <c r="G274" s="776">
        <v>4833.4005999999999</v>
      </c>
      <c r="H274" s="989">
        <v>6167.6169999999993</v>
      </c>
      <c r="I274" s="518">
        <v>6177.2428</v>
      </c>
      <c r="J274" s="518">
        <v>5611.5293000000001</v>
      </c>
      <c r="K274" s="807">
        <v>4622.5240999999996</v>
      </c>
      <c r="L274" s="807">
        <v>4660.3240999999998</v>
      </c>
      <c r="M274" s="807">
        <v>4484.8845000000001</v>
      </c>
      <c r="N274" s="807">
        <v>4559.9045999999998</v>
      </c>
      <c r="O274" s="807">
        <v>3981.68</v>
      </c>
      <c r="P274" s="807">
        <v>3988.42</v>
      </c>
      <c r="Q274" s="807">
        <v>3787.09</v>
      </c>
      <c r="R274" s="807">
        <v>3257.24</v>
      </c>
      <c r="S274" s="807">
        <v>3611.15</v>
      </c>
      <c r="T274" s="807">
        <v>3456.67</v>
      </c>
      <c r="U274" s="518">
        <v>3591.45</v>
      </c>
      <c r="V274" s="807">
        <v>3772.14</v>
      </c>
      <c r="W274" s="518">
        <v>3895.38</v>
      </c>
      <c r="X274" s="518">
        <v>4118.08</v>
      </c>
      <c r="Y274" s="518">
        <v>4234.33</v>
      </c>
      <c r="Z274" s="518">
        <v>3626.92</v>
      </c>
      <c r="AA274" s="518">
        <v>3743.71</v>
      </c>
      <c r="AB274" s="518">
        <v>3795.81</v>
      </c>
      <c r="AC274" s="518">
        <v>3945.87</v>
      </c>
      <c r="AD274" s="518">
        <v>4514.32</v>
      </c>
      <c r="AE274" s="518">
        <v>4699.8</v>
      </c>
      <c r="AF274" s="518"/>
      <c r="AG274" s="1099" t="s">
        <v>972</v>
      </c>
      <c r="AH274" s="1063" t="s">
        <v>1165</v>
      </c>
      <c r="AI274" s="939"/>
    </row>
    <row r="275" spans="1:38" s="810" customFormat="1" ht="11.1" customHeight="1">
      <c r="A275" s="36"/>
      <c r="B275" s="1077" t="s">
        <v>972</v>
      </c>
      <c r="C275" s="1064" t="s">
        <v>1168</v>
      </c>
      <c r="D275" s="1065"/>
      <c r="E275" s="1065"/>
      <c r="F275" s="1051"/>
      <c r="G275" s="813">
        <f>G273+G274</f>
        <v>18402.9185</v>
      </c>
      <c r="H275" s="813">
        <f t="shared" ref="H275:AE275" si="195">H273+H274</f>
        <v>21956.928799999998</v>
      </c>
      <c r="I275" s="813">
        <f t="shared" si="195"/>
        <v>21742.975299999998</v>
      </c>
      <c r="J275" s="813">
        <f t="shared" si="195"/>
        <v>19949.776099999999</v>
      </c>
      <c r="K275" s="813">
        <f t="shared" si="195"/>
        <v>17634.163799999998</v>
      </c>
      <c r="L275" s="813">
        <f t="shared" si="195"/>
        <v>17354.548600000002</v>
      </c>
      <c r="M275" s="813">
        <f t="shared" si="195"/>
        <v>16681.081599999998</v>
      </c>
      <c r="N275" s="813">
        <f t="shared" si="195"/>
        <v>16950.863000000001</v>
      </c>
      <c r="O275" s="813">
        <f t="shared" si="195"/>
        <v>14489.37</v>
      </c>
      <c r="P275" s="813">
        <f t="shared" si="195"/>
        <v>14475.86</v>
      </c>
      <c r="Q275" s="813">
        <f t="shared" si="195"/>
        <v>13617.49</v>
      </c>
      <c r="R275" s="813">
        <f t="shared" si="195"/>
        <v>11998.25</v>
      </c>
      <c r="S275" s="813">
        <f t="shared" si="195"/>
        <v>12416.25</v>
      </c>
      <c r="T275" s="813">
        <f t="shared" si="195"/>
        <v>12074.41</v>
      </c>
      <c r="U275" s="813">
        <f t="shared" si="195"/>
        <v>12541.84</v>
      </c>
      <c r="V275" s="813">
        <f t="shared" si="195"/>
        <v>12774.5</v>
      </c>
      <c r="W275" s="813">
        <f t="shared" si="195"/>
        <v>13121.880000000001</v>
      </c>
      <c r="X275" s="813">
        <f t="shared" si="195"/>
        <v>13858.98</v>
      </c>
      <c r="Y275" s="813">
        <f t="shared" si="195"/>
        <v>13613.67</v>
      </c>
      <c r="Z275" s="813">
        <f t="shared" si="195"/>
        <v>11319.970000000001</v>
      </c>
      <c r="AA275" s="813">
        <f t="shared" si="195"/>
        <v>11302.71</v>
      </c>
      <c r="AB275" s="813">
        <f t="shared" si="195"/>
        <v>12842.35</v>
      </c>
      <c r="AC275" s="813">
        <f t="shared" si="195"/>
        <v>12341.3</v>
      </c>
      <c r="AD275" s="813">
        <f t="shared" si="195"/>
        <v>13236.77</v>
      </c>
      <c r="AE275" s="813">
        <f t="shared" si="195"/>
        <v>13780.810000000001</v>
      </c>
      <c r="AF275" s="831"/>
      <c r="AG275" s="1077" t="s">
        <v>972</v>
      </c>
      <c r="AH275" s="1064" t="s">
        <v>1168</v>
      </c>
      <c r="AI275" s="1065"/>
      <c r="AJ275" s="934"/>
      <c r="AK275" s="1088" t="s">
        <v>1129</v>
      </c>
      <c r="AL275" s="934"/>
    </row>
    <row r="276" spans="1:38" s="810" customFormat="1" ht="11.1" customHeight="1">
      <c r="A276" s="36"/>
      <c r="B276" s="1077" t="s">
        <v>973</v>
      </c>
      <c r="C276" s="1064" t="s">
        <v>1168</v>
      </c>
      <c r="D276" s="1065"/>
      <c r="E276" s="1065"/>
      <c r="F276" s="1051"/>
      <c r="G276" s="825">
        <f>G272/G275</f>
        <v>2.3672766903793008E-3</v>
      </c>
      <c r="H276" s="825">
        <f t="shared" ref="H276:AE276" si="196">H272/H275</f>
        <v>2.0495780083779292E-3</v>
      </c>
      <c r="I276" s="825">
        <f t="shared" si="196"/>
        <v>1.8722506666325471E-3</v>
      </c>
      <c r="J276" s="825">
        <f t="shared" si="196"/>
        <v>2.1336429936173575E-3</v>
      </c>
      <c r="K276" s="825">
        <f t="shared" si="196"/>
        <v>3.3272969824630983E-3</v>
      </c>
      <c r="L276" s="825">
        <f t="shared" si="196"/>
        <v>2.6803520547921365E-3</v>
      </c>
      <c r="M276" s="825">
        <f t="shared" si="196"/>
        <v>2.8811381151687431E-3</v>
      </c>
      <c r="N276" s="825">
        <f t="shared" si="196"/>
        <v>2.151200207328677E-3</v>
      </c>
      <c r="O276" s="825">
        <f t="shared" si="196"/>
        <v>2.9296649888849546E-3</v>
      </c>
      <c r="P276" s="825">
        <f t="shared" si="196"/>
        <v>3.0774268333625772E-3</v>
      </c>
      <c r="Q276" s="825">
        <f t="shared" si="196"/>
        <v>3.0241990263991385E-3</v>
      </c>
      <c r="R276" s="825">
        <f t="shared" si="196"/>
        <v>4.0859500343800132E-3</v>
      </c>
      <c r="S276" s="825">
        <f t="shared" si="196"/>
        <v>4.580006040471157E-3</v>
      </c>
      <c r="T276" s="825">
        <f t="shared" si="196"/>
        <v>9.5181462282629137E-3</v>
      </c>
      <c r="U276" s="825">
        <f t="shared" si="196"/>
        <v>8.761880234479151E-3</v>
      </c>
      <c r="V276" s="825">
        <f t="shared" si="196"/>
        <v>8.2031782065834277E-3</v>
      </c>
      <c r="W276" s="825">
        <f t="shared" si="196"/>
        <v>6.7737168759354595E-3</v>
      </c>
      <c r="X276" s="825">
        <f t="shared" si="196"/>
        <v>7.2459084290474483E-3</v>
      </c>
      <c r="Y276" s="825">
        <f t="shared" si="196"/>
        <v>7.9536010495333005E-3</v>
      </c>
      <c r="Z276" s="825">
        <f t="shared" si="196"/>
        <v>7.3974312652772033E-3</v>
      </c>
      <c r="AA276" s="825">
        <f t="shared" si="196"/>
        <v>5.9201642791861424E-3</v>
      </c>
      <c r="AB276" s="825">
        <f t="shared" si="196"/>
        <v>4.0569755535396559E-3</v>
      </c>
      <c r="AC276" s="825">
        <f t="shared" si="196"/>
        <v>5.3913202012753937E-3</v>
      </c>
      <c r="AD276" s="825">
        <f t="shared" si="196"/>
        <v>4.6273902167976019E-3</v>
      </c>
      <c r="AE276" s="825">
        <f t="shared" si="196"/>
        <v>4.8881524380642357E-3</v>
      </c>
      <c r="AF276" s="831"/>
      <c r="AG276" s="1077" t="s">
        <v>973</v>
      </c>
      <c r="AH276" s="1064" t="s">
        <v>1168</v>
      </c>
      <c r="AI276" s="1065"/>
      <c r="AJ276" s="934"/>
      <c r="AK276" s="1088" t="s">
        <v>1129</v>
      </c>
      <c r="AL276" s="934"/>
    </row>
    <row r="277" spans="1:38" ht="11.1" customHeight="1">
      <c r="A277" s="36"/>
      <c r="B277" s="1099" t="s">
        <v>950</v>
      </c>
      <c r="C277" s="1063" t="s">
        <v>1180</v>
      </c>
      <c r="D277" s="939"/>
      <c r="E277" s="939"/>
      <c r="F277" s="998"/>
      <c r="G277" s="995">
        <v>9856.9809999999998</v>
      </c>
      <c r="H277" s="995">
        <v>10109.517</v>
      </c>
      <c r="I277" s="807">
        <v>10364.195</v>
      </c>
      <c r="J277" s="807">
        <v>10593.433000000001</v>
      </c>
      <c r="K277" s="807">
        <v>11540.651</v>
      </c>
      <c r="L277" s="807">
        <v>11841.460999999999</v>
      </c>
      <c r="M277" s="807">
        <v>12473.147000000001</v>
      </c>
      <c r="N277" s="807">
        <v>13008.296</v>
      </c>
      <c r="O277" s="807">
        <v>13108.928</v>
      </c>
      <c r="P277" s="807">
        <v>13647.377</v>
      </c>
      <c r="Q277" s="807">
        <v>14112.137000000001</v>
      </c>
      <c r="R277" s="807">
        <v>13791.244000000001</v>
      </c>
      <c r="S277" s="807">
        <v>14066.218999999999</v>
      </c>
      <c r="T277" s="807">
        <v>14083.244000000001</v>
      </c>
      <c r="U277" s="518">
        <v>14663.380999999999</v>
      </c>
      <c r="V277" s="807">
        <v>15049.072</v>
      </c>
      <c r="W277" s="518">
        <v>15216.236000000001</v>
      </c>
      <c r="X277" s="518">
        <v>15675.259</v>
      </c>
      <c r="Y277" s="518">
        <v>15018.993</v>
      </c>
      <c r="Z277" s="518">
        <v>14703.637000000001</v>
      </c>
      <c r="AA277" s="518">
        <v>15185.804</v>
      </c>
      <c r="AB277" s="518">
        <v>12594.289000000001</v>
      </c>
      <c r="AC277" s="518">
        <v>13858.002</v>
      </c>
      <c r="AD277" s="518">
        <v>14011.683000000001</v>
      </c>
      <c r="AE277" s="518">
        <v>13893.648999999999</v>
      </c>
      <c r="AF277" s="518"/>
      <c r="AG277" s="1099" t="s">
        <v>950</v>
      </c>
      <c r="AH277" s="1063" t="s">
        <v>1170</v>
      </c>
      <c r="AI277" s="1071"/>
      <c r="AJ277" s="1109"/>
      <c r="AK277" s="1110"/>
      <c r="AL277" s="1107"/>
    </row>
    <row r="278" spans="1:38" ht="11.1" customHeight="1">
      <c r="B278" s="1099" t="s">
        <v>972</v>
      </c>
      <c r="C278" s="1063" t="s">
        <v>1169</v>
      </c>
      <c r="D278" s="939"/>
      <c r="E278" s="939"/>
      <c r="F278" s="998"/>
      <c r="G278" s="776">
        <v>678131</v>
      </c>
      <c r="H278" s="989">
        <v>698594</v>
      </c>
      <c r="I278" s="518">
        <v>704796</v>
      </c>
      <c r="J278" s="518">
        <v>709202</v>
      </c>
      <c r="K278" s="807">
        <v>759013</v>
      </c>
      <c r="L278" s="807">
        <v>776511</v>
      </c>
      <c r="M278" s="807">
        <v>794318</v>
      </c>
      <c r="N278" s="807">
        <v>811261</v>
      </c>
      <c r="O278" s="807">
        <v>818334</v>
      </c>
      <c r="P278" s="807">
        <v>836743</v>
      </c>
      <c r="Q278" s="807">
        <v>858078</v>
      </c>
      <c r="R278" s="807">
        <v>844277</v>
      </c>
      <c r="S278" s="807">
        <v>862932</v>
      </c>
      <c r="T278" s="807">
        <v>858221</v>
      </c>
      <c r="U278" s="518">
        <v>892103.18599999999</v>
      </c>
      <c r="V278" s="807">
        <v>893775.29</v>
      </c>
      <c r="W278" s="518">
        <v>903194.00499999989</v>
      </c>
      <c r="X278" s="518">
        <v>935034.77300000004</v>
      </c>
      <c r="Y278" s="518">
        <v>903735.33600000013</v>
      </c>
      <c r="Z278" s="518">
        <v>874120.054</v>
      </c>
      <c r="AA278" s="518">
        <v>926624.46299999999</v>
      </c>
      <c r="AB278" s="518">
        <v>879448.90800000005</v>
      </c>
      <c r="AC278" s="518">
        <v>870915.53499999992</v>
      </c>
      <c r="AD278" s="518">
        <v>871491.81069499999</v>
      </c>
      <c r="AE278" s="518">
        <v>851404.27969600004</v>
      </c>
      <c r="AF278" s="518"/>
      <c r="AG278" s="1099" t="s">
        <v>972</v>
      </c>
      <c r="AH278" s="1063" t="s">
        <v>1169</v>
      </c>
      <c r="AI278" s="939"/>
      <c r="AJ278" s="1111"/>
      <c r="AK278" s="1112"/>
      <c r="AL278" s="1108"/>
    </row>
    <row r="279" spans="1:38" s="810" customFormat="1" ht="11.1" customHeight="1">
      <c r="A279" s="36"/>
      <c r="B279" s="1077" t="s">
        <v>973</v>
      </c>
      <c r="C279" s="1064" t="s">
        <v>1163</v>
      </c>
      <c r="D279" s="1065"/>
      <c r="E279" s="1065"/>
      <c r="F279" s="1051"/>
      <c r="G279" s="825">
        <f>G277/G278</f>
        <v>1.4535511575197122E-2</v>
      </c>
      <c r="H279" s="825">
        <f t="shared" ref="H279:AE279" si="197">H277/H278</f>
        <v>1.4471233649301311E-2</v>
      </c>
      <c r="I279" s="825">
        <f t="shared" si="197"/>
        <v>1.4705240949154081E-2</v>
      </c>
      <c r="J279" s="825">
        <f t="shared" si="197"/>
        <v>1.4937116646597163E-2</v>
      </c>
      <c r="K279" s="825">
        <f t="shared" si="197"/>
        <v>1.5204813356292975E-2</v>
      </c>
      <c r="L279" s="825">
        <f t="shared" si="197"/>
        <v>1.5249572768447581E-2</v>
      </c>
      <c r="M279" s="825">
        <f t="shared" si="197"/>
        <v>1.5702964052180614E-2</v>
      </c>
      <c r="N279" s="825">
        <f t="shared" si="197"/>
        <v>1.603466208778679E-2</v>
      </c>
      <c r="O279" s="825">
        <f t="shared" si="197"/>
        <v>1.6019043569007275E-2</v>
      </c>
      <c r="P279" s="825">
        <f t="shared" si="197"/>
        <v>1.6310117921512341E-2</v>
      </c>
      <c r="Q279" s="825">
        <f t="shared" si="197"/>
        <v>1.6446217010574797E-2</v>
      </c>
      <c r="R279" s="825">
        <f t="shared" si="197"/>
        <v>1.6334975369458129E-2</v>
      </c>
      <c r="S279" s="825">
        <f t="shared" si="197"/>
        <v>1.6300495288157118E-2</v>
      </c>
      <c r="T279" s="825">
        <f t="shared" si="197"/>
        <v>1.6409810526659217E-2</v>
      </c>
      <c r="U279" s="825">
        <f t="shared" si="197"/>
        <v>1.6436866530818554E-2</v>
      </c>
      <c r="V279" s="825">
        <f t="shared" si="197"/>
        <v>1.6837646070971598E-2</v>
      </c>
      <c r="W279" s="825">
        <f t="shared" si="197"/>
        <v>1.6847140166746349E-2</v>
      </c>
      <c r="X279" s="825">
        <f t="shared" si="197"/>
        <v>1.6764359414898466E-2</v>
      </c>
      <c r="Y279" s="825">
        <f t="shared" si="197"/>
        <v>1.6618795793108168E-2</v>
      </c>
      <c r="Z279" s="825">
        <f t="shared" si="197"/>
        <v>1.6821072726470133E-2</v>
      </c>
      <c r="AA279" s="825">
        <f t="shared" si="197"/>
        <v>1.6388304654546985E-2</v>
      </c>
      <c r="AB279" s="825">
        <f t="shared" si="197"/>
        <v>1.4320660228734971E-2</v>
      </c>
      <c r="AC279" s="825">
        <f t="shared" si="197"/>
        <v>1.5911993118827534E-2</v>
      </c>
      <c r="AD279" s="825">
        <f t="shared" si="197"/>
        <v>1.6077813730488093E-2</v>
      </c>
      <c r="AE279" s="825">
        <f t="shared" si="197"/>
        <v>1.6318509703710706E-2</v>
      </c>
      <c r="AF279" s="831"/>
      <c r="AG279" s="1077" t="s">
        <v>973</v>
      </c>
      <c r="AH279" s="1064" t="s">
        <v>1163</v>
      </c>
      <c r="AI279" s="1065"/>
      <c r="AJ279" s="934"/>
      <c r="AK279" s="1088" t="s">
        <v>1129</v>
      </c>
      <c r="AL279" s="934"/>
    </row>
    <row r="280" spans="1:38" ht="11.1" customHeight="1">
      <c r="A280" s="36"/>
      <c r="B280" s="1099" t="s">
        <v>950</v>
      </c>
      <c r="C280" s="1063" t="s">
        <v>1181</v>
      </c>
      <c r="D280" s="939"/>
      <c r="E280" s="939"/>
      <c r="F280" s="998"/>
      <c r="G280" s="995">
        <v>348</v>
      </c>
      <c r="H280" s="995">
        <v>393</v>
      </c>
      <c r="I280" s="807">
        <v>438</v>
      </c>
      <c r="J280" s="807">
        <v>483</v>
      </c>
      <c r="K280" s="807">
        <v>528</v>
      </c>
      <c r="L280" s="807">
        <v>620.79999999999995</v>
      </c>
      <c r="M280" s="807">
        <v>713.6</v>
      </c>
      <c r="N280" s="807">
        <v>806.4</v>
      </c>
      <c r="O280" s="807">
        <v>899.2</v>
      </c>
      <c r="P280" s="807">
        <v>992</v>
      </c>
      <c r="Q280" s="807">
        <v>1048.4000000000001</v>
      </c>
      <c r="R280" s="807">
        <v>1104.8</v>
      </c>
      <c r="S280" s="807">
        <v>1161.2</v>
      </c>
      <c r="T280" s="807">
        <v>1217.5999999999999</v>
      </c>
      <c r="U280" s="518">
        <v>1274</v>
      </c>
      <c r="V280" s="807">
        <v>1317.6</v>
      </c>
      <c r="W280" s="518">
        <v>1361.2</v>
      </c>
      <c r="X280" s="518">
        <v>1404.8</v>
      </c>
      <c r="Y280" s="518">
        <v>1448.4</v>
      </c>
      <c r="Z280" s="518">
        <v>1492</v>
      </c>
      <c r="AA280" s="518">
        <v>1530.8</v>
      </c>
      <c r="AB280" s="518">
        <v>1569.6</v>
      </c>
      <c r="AC280" s="518">
        <v>1608.4</v>
      </c>
      <c r="AD280" s="518">
        <v>1647.2</v>
      </c>
      <c r="AE280" s="518">
        <v>1686</v>
      </c>
      <c r="AF280" s="518"/>
      <c r="AG280" s="1099" t="s">
        <v>950</v>
      </c>
      <c r="AH280" s="1063" t="s">
        <v>1181</v>
      </c>
      <c r="AI280" s="1071"/>
      <c r="AJ280" s="1109"/>
      <c r="AK280" s="1110"/>
      <c r="AL280" s="1107"/>
    </row>
    <row r="281" spans="1:38" ht="11.1" customHeight="1">
      <c r="B281" s="1099" t="s">
        <v>950</v>
      </c>
      <c r="C281" s="1063" t="s">
        <v>1176</v>
      </c>
      <c r="D281" s="939"/>
      <c r="E281" s="939"/>
      <c r="F281" s="998"/>
      <c r="G281" s="776">
        <v>701333</v>
      </c>
      <c r="H281" s="1106">
        <v>717014</v>
      </c>
      <c r="I281" s="1101">
        <v>731291</v>
      </c>
      <c r="J281" s="1101">
        <v>745210</v>
      </c>
      <c r="K281" s="1101">
        <v>758450</v>
      </c>
      <c r="L281" s="1101">
        <v>772535</v>
      </c>
      <c r="M281" s="1101">
        <v>786826</v>
      </c>
      <c r="N281" s="1101">
        <v>799962</v>
      </c>
      <c r="O281" s="1101">
        <v>811034</v>
      </c>
      <c r="P281" s="1101">
        <v>820971</v>
      </c>
      <c r="Q281" s="1101">
        <v>830137</v>
      </c>
      <c r="R281" s="1101">
        <v>839484</v>
      </c>
      <c r="S281" s="1101">
        <v>848185</v>
      </c>
      <c r="T281" s="1101">
        <v>856527</v>
      </c>
      <c r="U281" s="518">
        <v>864882</v>
      </c>
      <c r="V281" s="518">
        <v>873867</v>
      </c>
      <c r="W281" s="518">
        <v>883414</v>
      </c>
      <c r="X281" s="518">
        <v>891573</v>
      </c>
      <c r="Y281" s="518">
        <v>899364</v>
      </c>
      <c r="Z281" s="518">
        <v>906925</v>
      </c>
      <c r="AA281" s="518">
        <v>912225</v>
      </c>
      <c r="AB281" s="518">
        <v>918304</v>
      </c>
      <c r="AC281" s="518">
        <v>926463</v>
      </c>
      <c r="AD281" s="518">
        <v>938592</v>
      </c>
      <c r="AE281" s="518">
        <v>948425</v>
      </c>
      <c r="AF281" s="518">
        <v>957382</v>
      </c>
      <c r="AG281" s="1099" t="s">
        <v>950</v>
      </c>
      <c r="AH281" s="1063" t="s">
        <v>1176</v>
      </c>
      <c r="AI281" s="939"/>
      <c r="AJ281" s="1111"/>
      <c r="AK281" s="1112"/>
      <c r="AL281" s="1108"/>
    </row>
    <row r="282" spans="1:38" ht="11.1" customHeight="1">
      <c r="B282" s="1099" t="s">
        <v>950</v>
      </c>
      <c r="C282" s="1063" t="s">
        <v>1177</v>
      </c>
      <c r="D282" s="939"/>
      <c r="E282" s="939"/>
      <c r="F282" s="998"/>
      <c r="G282" s="776">
        <v>158652</v>
      </c>
      <c r="H282" s="1106">
        <v>168595.8</v>
      </c>
      <c r="I282" s="1101">
        <v>178539.6</v>
      </c>
      <c r="J282" s="1101">
        <v>188483.4</v>
      </c>
      <c r="K282" s="1101">
        <v>198427.2</v>
      </c>
      <c r="L282" s="1101">
        <v>208371</v>
      </c>
      <c r="M282" s="1101">
        <v>214257.4</v>
      </c>
      <c r="N282" s="1101">
        <v>220143.8</v>
      </c>
      <c r="O282" s="1101">
        <v>226030.2</v>
      </c>
      <c r="P282" s="1101">
        <v>231916.6</v>
      </c>
      <c r="Q282" s="1101">
        <v>237803</v>
      </c>
      <c r="R282" s="1101">
        <v>240015</v>
      </c>
      <c r="S282" s="1101">
        <v>242227</v>
      </c>
      <c r="T282" s="1101">
        <v>244439</v>
      </c>
      <c r="U282" s="518">
        <v>246651</v>
      </c>
      <c r="V282" s="518">
        <v>248863</v>
      </c>
      <c r="W282" s="518">
        <v>255361.2</v>
      </c>
      <c r="X282" s="518">
        <v>261859.4</v>
      </c>
      <c r="Y282" s="518">
        <v>268357.59999999998</v>
      </c>
      <c r="Z282" s="518">
        <v>274855.8</v>
      </c>
      <c r="AA282" s="518">
        <v>281354</v>
      </c>
      <c r="AB282" s="518">
        <v>289861.2</v>
      </c>
      <c r="AC282" s="518">
        <v>298368.40000000002</v>
      </c>
      <c r="AD282" s="518">
        <v>306875.59999999998</v>
      </c>
      <c r="AE282" s="518">
        <v>315382.8</v>
      </c>
      <c r="AF282" s="518">
        <v>323890</v>
      </c>
      <c r="AG282" s="1099" t="s">
        <v>950</v>
      </c>
      <c r="AH282" s="1063" t="s">
        <v>1177</v>
      </c>
      <c r="AI282" s="939"/>
      <c r="AJ282" s="1111"/>
      <c r="AK282" s="1112"/>
      <c r="AL282" s="1108"/>
    </row>
    <row r="283" spans="1:38" s="810" customFormat="1" ht="11.1" customHeight="1">
      <c r="A283" s="36"/>
      <c r="B283" s="1077" t="s">
        <v>950</v>
      </c>
      <c r="C283" s="1064" t="s">
        <v>1178</v>
      </c>
      <c r="D283" s="1065"/>
      <c r="E283" s="1065"/>
      <c r="F283" s="1051"/>
      <c r="G283" s="813">
        <f>G281-G282</f>
        <v>542681</v>
      </c>
      <c r="H283" s="813">
        <f t="shared" ref="H283:I283" si="198">H281-H282</f>
        <v>548418.19999999995</v>
      </c>
      <c r="I283" s="813">
        <f t="shared" si="198"/>
        <v>552751.4</v>
      </c>
      <c r="J283" s="813">
        <f>J281-J282</f>
        <v>556726.6</v>
      </c>
      <c r="K283" s="813">
        <f t="shared" ref="K283" si="199">K281-K282</f>
        <v>560022.80000000005</v>
      </c>
      <c r="L283" s="813">
        <f t="shared" ref="L283" si="200">L281-L282</f>
        <v>564164</v>
      </c>
      <c r="M283" s="813">
        <f t="shared" ref="M283:O283" si="201">M281-M282</f>
        <v>572568.6</v>
      </c>
      <c r="N283" s="813">
        <f t="shared" si="201"/>
        <v>579818.19999999995</v>
      </c>
      <c r="O283" s="813">
        <f t="shared" si="201"/>
        <v>585003.80000000005</v>
      </c>
      <c r="P283" s="813">
        <f t="shared" ref="P283" si="202">P281-P282</f>
        <v>589054.4</v>
      </c>
      <c r="Q283" s="813">
        <f t="shared" ref="Q283:S283" si="203">Q281-Q282</f>
        <v>592334</v>
      </c>
      <c r="R283" s="813">
        <f t="shared" si="203"/>
        <v>599469</v>
      </c>
      <c r="S283" s="813">
        <f t="shared" si="203"/>
        <v>605958</v>
      </c>
      <c r="T283" s="813">
        <f t="shared" ref="T283" si="204">T281-T282</f>
        <v>612088</v>
      </c>
      <c r="U283" s="813">
        <f t="shared" ref="U283:W283" si="205">U281-U282</f>
        <v>618231</v>
      </c>
      <c r="V283" s="813">
        <f t="shared" si="205"/>
        <v>625004</v>
      </c>
      <c r="W283" s="813">
        <f t="shared" si="205"/>
        <v>628052.80000000005</v>
      </c>
      <c r="X283" s="813">
        <f t="shared" ref="X283" si="206">X281-X282</f>
        <v>629713.6</v>
      </c>
      <c r="Y283" s="813">
        <f t="shared" ref="Y283:AA283" si="207">Y281-Y282</f>
        <v>631006.4</v>
      </c>
      <c r="Z283" s="813">
        <f t="shared" si="207"/>
        <v>632069.19999999995</v>
      </c>
      <c r="AA283" s="813">
        <f t="shared" si="207"/>
        <v>630871</v>
      </c>
      <c r="AB283" s="813">
        <f t="shared" ref="AB283" si="208">AB281-AB282</f>
        <v>628442.80000000005</v>
      </c>
      <c r="AC283" s="813">
        <f t="shared" ref="AC283:AF283" si="209">AC281-AC282</f>
        <v>628094.6</v>
      </c>
      <c r="AD283" s="813">
        <f t="shared" si="209"/>
        <v>631716.4</v>
      </c>
      <c r="AE283" s="813">
        <f t="shared" si="209"/>
        <v>633042.19999999995</v>
      </c>
      <c r="AF283" s="813">
        <f t="shared" si="209"/>
        <v>633492</v>
      </c>
      <c r="AG283" s="1077" t="s">
        <v>950</v>
      </c>
      <c r="AH283" s="1064" t="s">
        <v>1178</v>
      </c>
      <c r="AI283" s="1065"/>
      <c r="AJ283" s="934"/>
      <c r="AK283" s="1088"/>
      <c r="AL283" s="934"/>
    </row>
    <row r="284" spans="1:38" s="810" customFormat="1" ht="11.1" customHeight="1">
      <c r="A284" s="36"/>
      <c r="B284" s="1077" t="s">
        <v>950</v>
      </c>
      <c r="C284" s="1064" t="s">
        <v>1179</v>
      </c>
      <c r="D284" s="1065"/>
      <c r="E284" s="1065"/>
      <c r="F284" s="1051"/>
      <c r="G284" s="813">
        <f>G283/1000*G280+G282*G293/100</f>
        <v>289914.31200000003</v>
      </c>
      <c r="H284" s="813">
        <f t="shared" ref="H284:I284" si="210">H283/1000*H280+H282*H293/100</f>
        <v>330342.09239999996</v>
      </c>
      <c r="I284" s="813">
        <f t="shared" si="210"/>
        <v>366725.75399999996</v>
      </c>
      <c r="J284" s="813">
        <f>J283/1000*J280+J282*J293/100</f>
        <v>405172.44599999994</v>
      </c>
      <c r="K284" s="813">
        <f t="shared" ref="K284" si="211">K283/1000*K280+K282*K293/100</f>
        <v>442925.02080000006</v>
      </c>
      <c r="L284" s="813">
        <f t="shared" ref="L284" si="212">L283/1000*L280+L282*L293/100</f>
        <v>511095.42319999996</v>
      </c>
      <c r="M284" s="813">
        <f t="shared" ref="M284:O284" si="213">M283/1000*M280+M282*M293/100</f>
        <v>573991.66576</v>
      </c>
      <c r="N284" s="813">
        <f t="shared" si="213"/>
        <v>642139.42987999995</v>
      </c>
      <c r="O284" s="813">
        <f t="shared" si="213"/>
        <v>711154.15076000011</v>
      </c>
      <c r="P284" s="813">
        <f t="shared" ref="P284" si="214">P283/1000*P280+P282*P293/100</f>
        <v>780079.57519999996</v>
      </c>
      <c r="Q284" s="813">
        <f t="shared" ref="Q284:S284" si="215">Q283/1000*Q280+Q282*Q293/100</f>
        <v>825989.15159999998</v>
      </c>
      <c r="R284" s="813">
        <f t="shared" si="215"/>
        <v>869186.28120000008</v>
      </c>
      <c r="S284" s="813">
        <f t="shared" si="215"/>
        <v>914860.37360000005</v>
      </c>
      <c r="T284" s="813">
        <f t="shared" ref="T284" si="216">T283/1000*T280+T282*T293/100</f>
        <v>962340.18079999997</v>
      </c>
      <c r="U284" s="813">
        <f t="shared" ref="U284:W284" si="217">U283/1000*U280+U282*U293/100</f>
        <v>1002459.3149999999</v>
      </c>
      <c r="V284" s="813">
        <f t="shared" si="217"/>
        <v>1054469.794577</v>
      </c>
      <c r="W284" s="813">
        <f t="shared" si="217"/>
        <v>1095170.7386608</v>
      </c>
      <c r="X284" s="813">
        <f t="shared" ref="X284" si="218">X283/1000*X280+X282*X293/100</f>
        <v>1134171.3167454</v>
      </c>
      <c r="Y284" s="813">
        <f t="shared" ref="Y284:AA284" si="219">Y283/1000*Y280+Y282*Y293/100</f>
        <v>1172753.7392000002</v>
      </c>
      <c r="Z284" s="813">
        <f t="shared" si="219"/>
        <v>1211062.1603937999</v>
      </c>
      <c r="AA284" s="813">
        <f t="shared" si="219"/>
        <v>1242905.904696</v>
      </c>
      <c r="AB284" s="813">
        <f t="shared" ref="AB284" si="220">AB283/1000*AB280+AB282*AB293/100</f>
        <v>1274653.1007468002</v>
      </c>
      <c r="AC284" s="813">
        <f t="shared" ref="AC284:AE284" si="221">AC283/1000*AC280+AC282*AC293/100</f>
        <v>1308595.7546399999</v>
      </c>
      <c r="AD284" s="813">
        <f t="shared" si="221"/>
        <v>1347438.85408</v>
      </c>
      <c r="AE284" s="813">
        <f t="shared" si="221"/>
        <v>1382691.9491999999</v>
      </c>
      <c r="AF284" s="831"/>
      <c r="AG284" s="1077" t="s">
        <v>950</v>
      </c>
      <c r="AH284" s="1064" t="s">
        <v>1179</v>
      </c>
      <c r="AI284" s="1065"/>
      <c r="AJ284" s="934"/>
      <c r="AK284" s="1088"/>
      <c r="AL284" s="934"/>
    </row>
    <row r="285" spans="1:38" ht="11.1" customHeight="1">
      <c r="B285" s="1099" t="s">
        <v>972</v>
      </c>
      <c r="C285" s="1063" t="s">
        <v>1181</v>
      </c>
      <c r="D285" s="939"/>
      <c r="E285" s="939"/>
      <c r="F285" s="998"/>
      <c r="G285" s="776">
        <v>1237.4000000000001</v>
      </c>
      <c r="H285" s="989">
        <v>1343.8</v>
      </c>
      <c r="I285" s="518">
        <v>1450.2</v>
      </c>
      <c r="J285" s="518">
        <v>1556.6</v>
      </c>
      <c r="K285" s="807">
        <v>1663</v>
      </c>
      <c r="L285" s="807">
        <v>1741.6</v>
      </c>
      <c r="M285" s="807">
        <v>1820.2</v>
      </c>
      <c r="N285" s="807">
        <v>1898.8</v>
      </c>
      <c r="O285" s="807">
        <v>1977.4</v>
      </c>
      <c r="P285" s="807">
        <v>2056</v>
      </c>
      <c r="Q285" s="807">
        <v>2114.1999999999998</v>
      </c>
      <c r="R285" s="807">
        <v>2172.4</v>
      </c>
      <c r="S285" s="807">
        <v>2230.6</v>
      </c>
      <c r="T285" s="807">
        <v>2288.8000000000002</v>
      </c>
      <c r="U285" s="518">
        <v>2347</v>
      </c>
      <c r="V285" s="807">
        <v>2373.1999999999998</v>
      </c>
      <c r="W285" s="518">
        <v>2399.4</v>
      </c>
      <c r="X285" s="518">
        <v>2425.6</v>
      </c>
      <c r="Y285" s="518">
        <v>2451.8000000000002</v>
      </c>
      <c r="Z285" s="518">
        <v>2478</v>
      </c>
      <c r="AA285" s="518">
        <v>2527</v>
      </c>
      <c r="AB285" s="518">
        <v>2576</v>
      </c>
      <c r="AC285" s="518">
        <v>2625</v>
      </c>
      <c r="AD285" s="518">
        <v>2674</v>
      </c>
      <c r="AE285" s="518">
        <v>2723</v>
      </c>
      <c r="AF285" s="518"/>
      <c r="AG285" s="1099" t="s">
        <v>972</v>
      </c>
      <c r="AH285" s="1063" t="s">
        <v>1181</v>
      </c>
      <c r="AI285" s="939"/>
      <c r="AJ285" s="1111"/>
      <c r="AK285" s="1112"/>
      <c r="AL285" s="1108"/>
    </row>
    <row r="286" spans="1:38" ht="11.1" customHeight="1">
      <c r="B286" s="1099" t="s">
        <v>972</v>
      </c>
      <c r="C286" s="1063" t="s">
        <v>1176</v>
      </c>
      <c r="D286" s="939"/>
      <c r="E286" s="939"/>
      <c r="F286" s="998"/>
      <c r="G286" s="995">
        <v>41797445</v>
      </c>
      <c r="H286" s="995">
        <v>42457975</v>
      </c>
      <c r="I286" s="807">
        <v>43077126</v>
      </c>
      <c r="J286" s="807">
        <v>43665843</v>
      </c>
      <c r="K286" s="807">
        <v>44235735</v>
      </c>
      <c r="L286" s="807">
        <v>44830961</v>
      </c>
      <c r="M286" s="807">
        <v>45498173</v>
      </c>
      <c r="N286" s="807">
        <v>46156796</v>
      </c>
      <c r="O286" s="807">
        <v>46811712</v>
      </c>
      <c r="P286" s="807">
        <v>47419905</v>
      </c>
      <c r="Q286" s="807">
        <v>48015251</v>
      </c>
      <c r="R286" s="807">
        <v>48637789</v>
      </c>
      <c r="S286" s="807">
        <v>49260791</v>
      </c>
      <c r="T286" s="807">
        <v>49837731</v>
      </c>
      <c r="U286" s="518">
        <v>50382081</v>
      </c>
      <c r="V286" s="807">
        <v>51102005</v>
      </c>
      <c r="W286" s="807">
        <v>51713048</v>
      </c>
      <c r="X286" s="807">
        <v>52324877</v>
      </c>
      <c r="Y286" s="807">
        <v>52877802</v>
      </c>
      <c r="Z286" s="807">
        <v>53362801</v>
      </c>
      <c r="AA286" s="807">
        <v>53783435</v>
      </c>
      <c r="AB286" s="807">
        <v>54171475</v>
      </c>
      <c r="AC286" s="807">
        <v>54166316</v>
      </c>
      <c r="AD286" s="807">
        <v>54514555</v>
      </c>
      <c r="AE286" s="807">
        <v>54921464</v>
      </c>
      <c r="AF286" s="807">
        <v>55364143</v>
      </c>
      <c r="AG286" s="1099" t="s">
        <v>972</v>
      </c>
      <c r="AH286" s="1063" t="s">
        <v>1176</v>
      </c>
      <c r="AI286" s="1071"/>
      <c r="AJ286" s="1109"/>
      <c r="AK286" s="1110"/>
      <c r="AL286" s="1107"/>
    </row>
    <row r="287" spans="1:38" ht="11.1" customHeight="1">
      <c r="B287" s="1099" t="s">
        <v>972</v>
      </c>
      <c r="C287" s="1063" t="s">
        <v>1177</v>
      </c>
      <c r="D287" s="939"/>
      <c r="E287" s="939"/>
      <c r="F287" s="998"/>
      <c r="G287" s="995">
        <v>9389660</v>
      </c>
      <c r="H287" s="995">
        <v>9759605.8000000007</v>
      </c>
      <c r="I287" s="807">
        <v>10129551.6</v>
      </c>
      <c r="J287" s="807">
        <v>10499497.4</v>
      </c>
      <c r="K287" s="807">
        <v>10869443.199999999</v>
      </c>
      <c r="L287" s="807">
        <v>11239389</v>
      </c>
      <c r="M287" s="807">
        <v>11573774.800000001</v>
      </c>
      <c r="N287" s="807">
        <v>11908160.6</v>
      </c>
      <c r="O287" s="807">
        <v>12242546.4</v>
      </c>
      <c r="P287" s="807">
        <v>12576932.199999999</v>
      </c>
      <c r="Q287" s="807">
        <v>12911318</v>
      </c>
      <c r="R287" s="807">
        <v>13220471</v>
      </c>
      <c r="S287" s="807">
        <v>13529624</v>
      </c>
      <c r="T287" s="807">
        <v>13838777</v>
      </c>
      <c r="U287" s="518">
        <v>14147930</v>
      </c>
      <c r="V287" s="807">
        <v>14457083</v>
      </c>
      <c r="W287" s="807">
        <v>14922567.800000001</v>
      </c>
      <c r="X287" s="807">
        <v>15388052.6</v>
      </c>
      <c r="Y287" s="807">
        <v>15853537.4</v>
      </c>
      <c r="Z287" s="807">
        <v>16319022.199999999</v>
      </c>
      <c r="AA287" s="807">
        <v>16784507</v>
      </c>
      <c r="AB287" s="807">
        <v>17111190</v>
      </c>
      <c r="AC287" s="807">
        <v>17437873</v>
      </c>
      <c r="AD287" s="807">
        <v>17764556</v>
      </c>
      <c r="AE287" s="807">
        <v>18091239</v>
      </c>
      <c r="AF287" s="807">
        <v>18417922</v>
      </c>
      <c r="AG287" s="1099" t="s">
        <v>972</v>
      </c>
      <c r="AH287" s="1063" t="s">
        <v>1177</v>
      </c>
      <c r="AI287" s="1071"/>
      <c r="AJ287" s="1109"/>
      <c r="AK287" s="1110"/>
      <c r="AL287" s="1107"/>
    </row>
    <row r="288" spans="1:38" s="810" customFormat="1" ht="11.1" customHeight="1">
      <c r="A288" s="36"/>
      <c r="B288" s="1077" t="s">
        <v>972</v>
      </c>
      <c r="C288" s="1064" t="s">
        <v>1178</v>
      </c>
      <c r="D288" s="1065"/>
      <c r="E288" s="1065"/>
      <c r="F288" s="1051"/>
      <c r="G288" s="813">
        <f>G286-G287</f>
        <v>32407785</v>
      </c>
      <c r="H288" s="813">
        <f t="shared" ref="H288:AF288" si="222">H286-H287</f>
        <v>32698369.199999999</v>
      </c>
      <c r="I288" s="813">
        <f t="shared" si="222"/>
        <v>32947574.399999999</v>
      </c>
      <c r="J288" s="813">
        <f t="shared" si="222"/>
        <v>33166345.600000001</v>
      </c>
      <c r="K288" s="813">
        <f t="shared" si="222"/>
        <v>33366291.800000001</v>
      </c>
      <c r="L288" s="813">
        <f t="shared" si="222"/>
        <v>33591572</v>
      </c>
      <c r="M288" s="813">
        <f t="shared" si="222"/>
        <v>33924398.200000003</v>
      </c>
      <c r="N288" s="813">
        <f t="shared" si="222"/>
        <v>34248635.399999999</v>
      </c>
      <c r="O288" s="813">
        <f t="shared" si="222"/>
        <v>34569165.600000001</v>
      </c>
      <c r="P288" s="813">
        <f t="shared" si="222"/>
        <v>34842972.799999997</v>
      </c>
      <c r="Q288" s="813">
        <f t="shared" si="222"/>
        <v>35103933</v>
      </c>
      <c r="R288" s="813">
        <f t="shared" si="222"/>
        <v>35417318</v>
      </c>
      <c r="S288" s="813">
        <f t="shared" si="222"/>
        <v>35731167</v>
      </c>
      <c r="T288" s="813">
        <f t="shared" si="222"/>
        <v>35998954</v>
      </c>
      <c r="U288" s="813">
        <f t="shared" si="222"/>
        <v>36234151</v>
      </c>
      <c r="V288" s="813">
        <f t="shared" si="222"/>
        <v>36644922</v>
      </c>
      <c r="W288" s="813">
        <f t="shared" si="222"/>
        <v>36790480.200000003</v>
      </c>
      <c r="X288" s="813">
        <f t="shared" si="222"/>
        <v>36936824.399999999</v>
      </c>
      <c r="Y288" s="813">
        <f t="shared" si="222"/>
        <v>37024264.600000001</v>
      </c>
      <c r="Z288" s="813">
        <f t="shared" si="222"/>
        <v>37043778.799999997</v>
      </c>
      <c r="AA288" s="813">
        <f t="shared" si="222"/>
        <v>36998928</v>
      </c>
      <c r="AB288" s="813">
        <f t="shared" si="222"/>
        <v>37060285</v>
      </c>
      <c r="AC288" s="813">
        <f t="shared" si="222"/>
        <v>36728443</v>
      </c>
      <c r="AD288" s="813">
        <f t="shared" si="222"/>
        <v>36749999</v>
      </c>
      <c r="AE288" s="813">
        <f t="shared" si="222"/>
        <v>36830225</v>
      </c>
      <c r="AF288" s="813">
        <f t="shared" si="222"/>
        <v>36946221</v>
      </c>
      <c r="AG288" s="1077" t="s">
        <v>972</v>
      </c>
      <c r="AH288" s="1064" t="s">
        <v>1178</v>
      </c>
      <c r="AI288" s="1065"/>
      <c r="AJ288" s="934"/>
      <c r="AK288" s="1088"/>
      <c r="AL288" s="934"/>
    </row>
    <row r="289" spans="1:38" s="810" customFormat="1" ht="11.1" customHeight="1">
      <c r="A289" s="36"/>
      <c r="B289" s="1077" t="s">
        <v>972</v>
      </c>
      <c r="C289" s="1064" t="s">
        <v>1179</v>
      </c>
      <c r="D289" s="1065"/>
      <c r="E289" s="1065"/>
      <c r="F289" s="1051"/>
      <c r="G289" s="813">
        <f>G288/1000*G285+G287*G293/100</f>
        <v>46082606.579000004</v>
      </c>
      <c r="H289" s="813">
        <f t="shared" ref="H289:AE289" si="223">H288/1000*H285+H287*H293/100</f>
        <v>50586360.080760002</v>
      </c>
      <c r="I289" s="813">
        <f t="shared" si="223"/>
        <v>54850999.411679998</v>
      </c>
      <c r="J289" s="813">
        <f t="shared" si="223"/>
        <v>59217870.181159995</v>
      </c>
      <c r="K289" s="813">
        <f t="shared" si="223"/>
        <v>63553270.117799997</v>
      </c>
      <c r="L289" s="813">
        <f t="shared" si="223"/>
        <v>67179890.103200004</v>
      </c>
      <c r="M289" s="813">
        <f t="shared" si="223"/>
        <v>70684143.749240011</v>
      </c>
      <c r="N289" s="813">
        <f t="shared" si="223"/>
        <v>74474480.253319994</v>
      </c>
      <c r="O289" s="813">
        <f t="shared" si="223"/>
        <v>78383713.559039995</v>
      </c>
      <c r="P289" s="813">
        <f t="shared" si="223"/>
        <v>82252082.853599995</v>
      </c>
      <c r="Q289" s="813">
        <f t="shared" si="223"/>
        <v>85346291.264599979</v>
      </c>
      <c r="R289" s="813">
        <f t="shared" si="223"/>
        <v>88336627.625200003</v>
      </c>
      <c r="S289" s="813">
        <f t="shared" si="223"/>
        <v>91499773.238200009</v>
      </c>
      <c r="T289" s="813">
        <f t="shared" si="223"/>
        <v>94683239.891199991</v>
      </c>
      <c r="U289" s="813">
        <f t="shared" si="223"/>
        <v>97364399.427000001</v>
      </c>
      <c r="V289" s="813">
        <f t="shared" si="223"/>
        <v>100383044.023957</v>
      </c>
      <c r="W289" s="813">
        <f t="shared" si="223"/>
        <v>102315483.47381522</v>
      </c>
      <c r="X289" s="813">
        <f t="shared" si="223"/>
        <v>104258636.89996658</v>
      </c>
      <c r="Y289" s="813">
        <f t="shared" si="223"/>
        <v>106065243.41484001</v>
      </c>
      <c r="Z289" s="813">
        <f t="shared" si="223"/>
        <v>107707341.9228642</v>
      </c>
      <c r="AA289" s="813">
        <f t="shared" si="223"/>
        <v>110031111.72986799</v>
      </c>
      <c r="AB289" s="813">
        <f t="shared" si="223"/>
        <v>112483328.83241001</v>
      </c>
      <c r="AC289" s="813">
        <f t="shared" si="223"/>
        <v>113850035.875</v>
      </c>
      <c r="AD289" s="813">
        <f t="shared" si="223"/>
        <v>116034053.32600001</v>
      </c>
      <c r="AE289" s="813">
        <f t="shared" si="223"/>
        <v>118379941.675</v>
      </c>
      <c r="AF289" s="831"/>
      <c r="AG289" s="1077" t="s">
        <v>972</v>
      </c>
      <c r="AH289" s="1064" t="s">
        <v>1179</v>
      </c>
      <c r="AI289" s="1065"/>
      <c r="AJ289" s="934"/>
      <c r="AK289" s="1088"/>
      <c r="AL289" s="934"/>
    </row>
    <row r="290" spans="1:38" s="810" customFormat="1" ht="11.1" customHeight="1">
      <c r="A290" s="36"/>
      <c r="B290" s="1077" t="s">
        <v>973</v>
      </c>
      <c r="C290" s="1064" t="s">
        <v>1171</v>
      </c>
      <c r="D290" s="1065"/>
      <c r="E290" s="1065"/>
      <c r="F290" s="1051"/>
      <c r="G290" s="825">
        <f>G284/G289</f>
        <v>6.2911873594432254E-3</v>
      </c>
      <c r="H290" s="825">
        <f t="shared" ref="H290:AE290" si="224">H284/H289</f>
        <v>6.5302601703822166E-3</v>
      </c>
      <c r="I290" s="825">
        <f t="shared" si="224"/>
        <v>6.6858536386469047E-3</v>
      </c>
      <c r="J290" s="825">
        <f t="shared" si="224"/>
        <v>6.8420638020329286E-3</v>
      </c>
      <c r="K290" s="825">
        <f t="shared" si="224"/>
        <v>6.9693505932741234E-3</v>
      </c>
      <c r="L290" s="825">
        <f t="shared" si="224"/>
        <v>7.6078633414682342E-3</v>
      </c>
      <c r="M290" s="825">
        <f t="shared" si="224"/>
        <v>8.120515228935931E-3</v>
      </c>
      <c r="N290" s="825">
        <f t="shared" si="224"/>
        <v>8.6222747402305514E-3</v>
      </c>
      <c r="O290" s="825">
        <f t="shared" si="224"/>
        <v>9.0727284849083639E-3</v>
      </c>
      <c r="P290" s="825">
        <f t="shared" si="224"/>
        <v>9.4840099865733385E-3</v>
      </c>
      <c r="Q290" s="825">
        <f t="shared" si="224"/>
        <v>9.6780907449062707E-3</v>
      </c>
      <c r="R290" s="825">
        <f t="shared" si="224"/>
        <v>9.839477740624606E-3</v>
      </c>
      <c r="S290" s="825">
        <f t="shared" si="224"/>
        <v>9.9984988074053212E-3</v>
      </c>
      <c r="T290" s="825">
        <f t="shared" si="224"/>
        <v>1.0163785923525853E-2</v>
      </c>
      <c r="U290" s="825">
        <f t="shared" si="224"/>
        <v>1.029595335563698E-2</v>
      </c>
      <c r="V290" s="825">
        <f t="shared" si="224"/>
        <v>1.0504461234761366E-2</v>
      </c>
      <c r="W290" s="825">
        <f t="shared" si="224"/>
        <v>1.0703861248342519E-2</v>
      </c>
      <c r="X290" s="825">
        <f t="shared" si="224"/>
        <v>1.08784399112527E-2</v>
      </c>
      <c r="Y290" s="825">
        <f t="shared" si="224"/>
        <v>1.1056908950023826E-2</v>
      </c>
      <c r="Z290" s="825">
        <f t="shared" si="224"/>
        <v>1.1244007500074744E-2</v>
      </c>
      <c r="AA290" s="825">
        <f t="shared" si="224"/>
        <v>1.1295949710545483E-2</v>
      </c>
      <c r="AB290" s="825">
        <f t="shared" si="224"/>
        <v>1.13319290420887E-2</v>
      </c>
      <c r="AC290" s="825">
        <f t="shared" si="224"/>
        <v>1.1494030235324245E-2</v>
      </c>
      <c r="AD290" s="825">
        <f t="shared" si="224"/>
        <v>1.1612443204878342E-2</v>
      </c>
      <c r="AE290" s="825">
        <f t="shared" si="224"/>
        <v>1.1680120209858178E-2</v>
      </c>
      <c r="AF290" s="825"/>
      <c r="AG290" s="1077" t="s">
        <v>973</v>
      </c>
      <c r="AH290" s="1064" t="s">
        <v>1171</v>
      </c>
      <c r="AI290" s="1065"/>
      <c r="AJ290" s="934"/>
      <c r="AK290" s="1088"/>
      <c r="AL290" s="934"/>
    </row>
    <row r="291" spans="1:38" s="810" customFormat="1" ht="11.1" customHeight="1">
      <c r="A291" s="36"/>
      <c r="B291" s="1077" t="s">
        <v>973</v>
      </c>
      <c r="C291" s="1064" t="s">
        <v>1172</v>
      </c>
      <c r="D291" s="1065"/>
      <c r="E291" s="1065"/>
      <c r="F291" s="1051"/>
      <c r="G291" s="825">
        <f>G281/G286</f>
        <v>1.6779327061737865E-2</v>
      </c>
      <c r="H291" s="825">
        <f t="shared" ref="H291:AE291" si="225">H281/H286</f>
        <v>1.6887616519629115E-2</v>
      </c>
      <c r="I291" s="825">
        <f t="shared" si="225"/>
        <v>1.6976318243700845E-2</v>
      </c>
      <c r="J291" s="825">
        <f t="shared" si="225"/>
        <v>1.7066199775417137E-2</v>
      </c>
      <c r="K291" s="825">
        <f t="shared" si="225"/>
        <v>1.7145640283811266E-2</v>
      </c>
      <c r="L291" s="825">
        <f t="shared" si="225"/>
        <v>1.7232175772453326E-2</v>
      </c>
      <c r="M291" s="825">
        <f t="shared" si="225"/>
        <v>1.729357352436987E-2</v>
      </c>
      <c r="N291" s="825">
        <f t="shared" si="225"/>
        <v>1.7331402292308156E-2</v>
      </c>
      <c r="O291" s="825">
        <f t="shared" si="225"/>
        <v>1.7325450519733183E-2</v>
      </c>
      <c r="P291" s="825">
        <f t="shared" si="225"/>
        <v>1.7312793013819831E-2</v>
      </c>
      <c r="Q291" s="825">
        <f t="shared" si="225"/>
        <v>1.728902760499992E-2</v>
      </c>
      <c r="R291" s="825">
        <f t="shared" si="225"/>
        <v>1.7259912863226576E-2</v>
      </c>
      <c r="S291" s="825">
        <f t="shared" si="225"/>
        <v>1.7218257822940765E-2</v>
      </c>
      <c r="T291" s="825">
        <f t="shared" si="225"/>
        <v>1.7186316126631046E-2</v>
      </c>
      <c r="U291" s="825">
        <f t="shared" si="225"/>
        <v>1.7166460432628816E-2</v>
      </c>
      <c r="V291" s="825">
        <f t="shared" si="225"/>
        <v>1.7100444493322719E-2</v>
      </c>
      <c r="W291" s="825">
        <f t="shared" si="225"/>
        <v>1.7083000019646879E-2</v>
      </c>
      <c r="X291" s="825">
        <f t="shared" si="225"/>
        <v>1.7039180044321939E-2</v>
      </c>
      <c r="Y291" s="825">
        <f t="shared" si="225"/>
        <v>1.7008346905190954E-2</v>
      </c>
      <c r="Z291" s="825">
        <f t="shared" si="225"/>
        <v>1.6995453443307822E-2</v>
      </c>
      <c r="AA291" s="825">
        <f t="shared" si="225"/>
        <v>1.6961077327991417E-2</v>
      </c>
      <c r="AB291" s="825">
        <f t="shared" si="225"/>
        <v>1.6951799817154691E-2</v>
      </c>
      <c r="AC291" s="825">
        <f t="shared" si="225"/>
        <v>1.7104043036635534E-2</v>
      </c>
      <c r="AD291" s="825">
        <f t="shared" si="225"/>
        <v>1.7217273441927573E-2</v>
      </c>
      <c r="AE291" s="825">
        <f t="shared" si="225"/>
        <v>1.7268749427364137E-2</v>
      </c>
      <c r="AF291" s="825"/>
      <c r="AG291" s="1077" t="s">
        <v>973</v>
      </c>
      <c r="AH291" s="1064" t="s">
        <v>1172</v>
      </c>
      <c r="AI291" s="1065"/>
      <c r="AJ291" s="934"/>
      <c r="AK291" s="1088"/>
      <c r="AL291" s="934"/>
    </row>
    <row r="292" spans="1:38" s="810" customFormat="1" ht="11.1" customHeight="1">
      <c r="A292" s="36"/>
      <c r="B292" s="1077" t="s">
        <v>973</v>
      </c>
      <c r="C292" s="1064" t="s">
        <v>1173</v>
      </c>
      <c r="D292" s="1065"/>
      <c r="E292" s="1065"/>
      <c r="F292" s="1051"/>
      <c r="G292" s="825">
        <f>(G290+G291)/2</f>
        <v>1.1535257210590545E-2</v>
      </c>
      <c r="H292" s="825">
        <f t="shared" ref="H292:AE292" si="226">(H290+H291)/2</f>
        <v>1.1708938345005665E-2</v>
      </c>
      <c r="I292" s="825">
        <f t="shared" si="226"/>
        <v>1.1831085941173875E-2</v>
      </c>
      <c r="J292" s="825">
        <f t="shared" si="226"/>
        <v>1.1954131788725033E-2</v>
      </c>
      <c r="K292" s="825">
        <f t="shared" si="226"/>
        <v>1.2057495438542695E-2</v>
      </c>
      <c r="L292" s="825">
        <f t="shared" si="226"/>
        <v>1.242001955696078E-2</v>
      </c>
      <c r="M292" s="825">
        <f t="shared" si="226"/>
        <v>1.2707044376652901E-2</v>
      </c>
      <c r="N292" s="825">
        <f t="shared" si="226"/>
        <v>1.2976838516269355E-2</v>
      </c>
      <c r="O292" s="825">
        <f t="shared" si="226"/>
        <v>1.3199089502320772E-2</v>
      </c>
      <c r="P292" s="825">
        <f t="shared" si="226"/>
        <v>1.3398401500196585E-2</v>
      </c>
      <c r="Q292" s="825">
        <f t="shared" si="226"/>
        <v>1.3483559174953096E-2</v>
      </c>
      <c r="R292" s="825">
        <f t="shared" si="226"/>
        <v>1.3549695301925591E-2</v>
      </c>
      <c r="S292" s="825">
        <f t="shared" si="226"/>
        <v>1.3608378315173043E-2</v>
      </c>
      <c r="T292" s="825">
        <f t="shared" si="226"/>
        <v>1.367505102507845E-2</v>
      </c>
      <c r="U292" s="825">
        <f t="shared" si="226"/>
        <v>1.3731206894132899E-2</v>
      </c>
      <c r="V292" s="825">
        <f t="shared" si="226"/>
        <v>1.3802452864042043E-2</v>
      </c>
      <c r="W292" s="825">
        <f t="shared" si="226"/>
        <v>1.3893430633994699E-2</v>
      </c>
      <c r="X292" s="825">
        <f t="shared" si="226"/>
        <v>1.3958809977787319E-2</v>
      </c>
      <c r="Y292" s="825">
        <f t="shared" si="226"/>
        <v>1.4032627927607389E-2</v>
      </c>
      <c r="Z292" s="825">
        <f t="shared" si="226"/>
        <v>1.4119730471691284E-2</v>
      </c>
      <c r="AA292" s="825">
        <f t="shared" si="226"/>
        <v>1.412851351926845E-2</v>
      </c>
      <c r="AB292" s="825">
        <f t="shared" si="226"/>
        <v>1.4141864429621696E-2</v>
      </c>
      <c r="AC292" s="825">
        <f t="shared" si="226"/>
        <v>1.429903663597989E-2</v>
      </c>
      <c r="AD292" s="825">
        <f t="shared" si="226"/>
        <v>1.4414858323402956E-2</v>
      </c>
      <c r="AE292" s="825">
        <f t="shared" si="226"/>
        <v>1.4474434818611158E-2</v>
      </c>
      <c r="AF292" s="825"/>
      <c r="AG292" s="1077" t="s">
        <v>973</v>
      </c>
      <c r="AH292" s="1064" t="s">
        <v>1173</v>
      </c>
      <c r="AI292" s="1065"/>
      <c r="AJ292" s="934"/>
      <c r="AK292" s="1088"/>
      <c r="AL292" s="934"/>
    </row>
    <row r="293" spans="1:38" s="810" customFormat="1" ht="11.1" customHeight="1">
      <c r="A293" s="36"/>
      <c r="B293" s="1099" t="s">
        <v>972</v>
      </c>
      <c r="C293" s="1063" t="s">
        <v>1174</v>
      </c>
      <c r="D293" s="939"/>
      <c r="E293" s="939"/>
      <c r="F293" s="998"/>
      <c r="G293" s="997">
        <v>63.7</v>
      </c>
      <c r="H293" s="997">
        <v>68.099999999999994</v>
      </c>
      <c r="I293" s="811">
        <v>69.8</v>
      </c>
      <c r="J293" s="811">
        <v>72.3</v>
      </c>
      <c r="K293" s="811">
        <v>74.2</v>
      </c>
      <c r="L293" s="811">
        <v>77.2</v>
      </c>
      <c r="M293" s="811">
        <v>77.2</v>
      </c>
      <c r="N293" s="811">
        <v>79.3</v>
      </c>
      <c r="O293" s="811">
        <v>81.900000000000006</v>
      </c>
      <c r="P293" s="811">
        <v>84.4</v>
      </c>
      <c r="Q293" s="811">
        <v>86.2</v>
      </c>
      <c r="R293" s="811">
        <v>86.2</v>
      </c>
      <c r="S293" s="811">
        <v>87.2</v>
      </c>
      <c r="T293" s="811">
        <v>88.8</v>
      </c>
      <c r="U293" s="812">
        <v>87.1</v>
      </c>
      <c r="V293" s="1113">
        <v>92.807900000000018</v>
      </c>
      <c r="W293" s="812">
        <v>94.088400000000007</v>
      </c>
      <c r="X293" s="812">
        <v>95.29910000000001</v>
      </c>
      <c r="Y293" s="812">
        <v>96.44</v>
      </c>
      <c r="Z293" s="812">
        <v>97.511099999999999</v>
      </c>
      <c r="AA293" s="812">
        <v>98.512400000000014</v>
      </c>
      <c r="AB293" s="812">
        <v>99.443900000000014</v>
      </c>
      <c r="AC293" s="812">
        <v>100</v>
      </c>
      <c r="AD293" s="812">
        <v>100</v>
      </c>
      <c r="AE293" s="812">
        <v>100</v>
      </c>
      <c r="AF293" s="812"/>
      <c r="AG293" s="1099" t="s">
        <v>972</v>
      </c>
      <c r="AH293" s="1063" t="s">
        <v>1174</v>
      </c>
      <c r="AI293" s="1071"/>
      <c r="AJ293" s="1109"/>
      <c r="AK293" s="1087" t="s">
        <v>1182</v>
      </c>
      <c r="AL293" s="1107"/>
    </row>
    <row r="294" spans="1:38" ht="11.1" customHeight="1">
      <c r="B294" s="1099" t="s">
        <v>972</v>
      </c>
      <c r="C294" s="1063" t="s">
        <v>1175</v>
      </c>
      <c r="D294" s="939"/>
      <c r="E294" s="939"/>
      <c r="F294" s="998"/>
      <c r="G294" s="1104">
        <v>98.2</v>
      </c>
      <c r="H294" s="1085">
        <v>98.9</v>
      </c>
      <c r="I294" s="812">
        <v>98.1</v>
      </c>
      <c r="J294" s="812">
        <v>98</v>
      </c>
      <c r="K294" s="811">
        <v>97.9</v>
      </c>
      <c r="L294" s="811">
        <v>97.8</v>
      </c>
      <c r="M294" s="811">
        <v>98.4</v>
      </c>
      <c r="N294" s="811">
        <v>98.7</v>
      </c>
      <c r="O294" s="811">
        <v>98.1</v>
      </c>
      <c r="P294" s="811">
        <v>98.4</v>
      </c>
      <c r="Q294" s="811">
        <v>98</v>
      </c>
      <c r="R294" s="811">
        <v>98.4</v>
      </c>
      <c r="S294" s="811">
        <v>98.4</v>
      </c>
      <c r="T294" s="811">
        <v>98.9</v>
      </c>
      <c r="U294" s="812">
        <v>98.4</v>
      </c>
      <c r="V294" s="811">
        <v>98.738399999999999</v>
      </c>
      <c r="W294" s="812">
        <v>98.849600000000009</v>
      </c>
      <c r="X294" s="812">
        <v>98.970800000000011</v>
      </c>
      <c r="Y294" s="812">
        <v>99.102000000000004</v>
      </c>
      <c r="Z294" s="812">
        <v>99.243200000000002</v>
      </c>
      <c r="AA294" s="812">
        <v>99.394400000000005</v>
      </c>
      <c r="AB294" s="812">
        <v>99.555599999999998</v>
      </c>
      <c r="AC294" s="812">
        <v>99.726800000000011</v>
      </c>
      <c r="AD294" s="812">
        <v>99.908000000000001</v>
      </c>
      <c r="AE294" s="812">
        <v>100</v>
      </c>
      <c r="AF294" s="518"/>
      <c r="AG294" s="1099" t="s">
        <v>972</v>
      </c>
      <c r="AH294" s="1063" t="s">
        <v>1175</v>
      </c>
      <c r="AI294" s="939"/>
      <c r="AJ294" s="1111"/>
      <c r="AK294" s="1087" t="s">
        <v>1182</v>
      </c>
      <c r="AL294" s="1108"/>
    </row>
    <row r="295" spans="1:38" ht="11.1" customHeight="1"/>
    <row r="296" spans="1:38" ht="11.1" customHeight="1"/>
    <row r="297" spans="1:38" ht="11.1" customHeight="1"/>
    <row r="298" spans="1:38" ht="11.1" customHeight="1"/>
  </sheetData>
  <phoneticPr fontId="12"/>
  <hyperlinks>
    <hyperlink ref="AA2" location="まとめ!R1C1" display="シート”まとめ”に戻る"/>
    <hyperlink ref="AD2" location="まとめ!R1C1" display="シート”まとめ”に戻る"/>
    <hyperlink ref="AD20" location="まとめ!R1C1" display="シート”まとめ”に戻る"/>
    <hyperlink ref="AD104" location="まとめ!R1C1" display="シート”まとめ”に戻る"/>
  </hyperlinks>
  <pageMargins left="0.7" right="0.7" top="0.75" bottom="0.75" header="0.3" footer="0.3"/>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N445"/>
  <sheetViews>
    <sheetView topLeftCell="A79" zoomScale="85" zoomScaleNormal="85" workbookViewId="0">
      <selection activeCell="G98" sqref="G98"/>
    </sheetView>
  </sheetViews>
  <sheetFormatPr defaultRowHeight="9.9499999999999993" customHeight="1"/>
  <cols>
    <col min="1" max="1" width="1.42578125" style="36" customWidth="1"/>
    <col min="2" max="2" width="3.42578125" style="36" customWidth="1"/>
    <col min="3" max="3" width="3.5703125" style="36" customWidth="1"/>
    <col min="4" max="4" width="7.42578125" style="36" customWidth="1"/>
    <col min="5" max="5" width="6.42578125" style="36" customWidth="1"/>
    <col min="6" max="6" width="5.5703125" style="36" customWidth="1"/>
    <col min="7" max="8" width="6.42578125" style="36" customWidth="1"/>
    <col min="9" max="29" width="5.5703125" style="36" customWidth="1"/>
    <col min="30" max="30" width="6.140625" style="36" customWidth="1"/>
    <col min="31" max="43" width="5.5703125" style="36" customWidth="1"/>
    <col min="44" max="16384" width="9.140625" style="36"/>
  </cols>
  <sheetData>
    <row r="1" spans="1:38" ht="6" customHeight="1"/>
    <row r="2" spans="1:38" s="41" customFormat="1" ht="19.5" customHeight="1">
      <c r="B2" s="489" t="s">
        <v>1195</v>
      </c>
      <c r="L2" s="1119" t="s">
        <v>1196</v>
      </c>
      <c r="AD2" s="1183" t="s">
        <v>1214</v>
      </c>
      <c r="AG2" s="36"/>
      <c r="AH2" s="36"/>
      <c r="AI2" s="36"/>
      <c r="AJ2" s="36"/>
      <c r="AK2" s="36"/>
    </row>
    <row r="3" spans="1:38" s="72" customFormat="1" ht="9.9499999999999993" customHeight="1">
      <c r="D3" s="145" t="s">
        <v>646</v>
      </c>
      <c r="E3" s="512"/>
      <c r="F3" s="146"/>
      <c r="G3" s="494">
        <v>33147</v>
      </c>
      <c r="H3" s="494">
        <v>33512</v>
      </c>
      <c r="I3" s="494">
        <v>33878</v>
      </c>
      <c r="J3" s="494">
        <v>34243</v>
      </c>
      <c r="K3" s="494">
        <v>34608</v>
      </c>
      <c r="L3" s="494">
        <v>34973</v>
      </c>
      <c r="M3" s="494">
        <v>35339</v>
      </c>
      <c r="N3" s="494">
        <v>35704</v>
      </c>
      <c r="O3" s="494">
        <v>36069</v>
      </c>
      <c r="P3" s="494">
        <v>36434</v>
      </c>
      <c r="Q3" s="494">
        <v>36800</v>
      </c>
      <c r="R3" s="494">
        <v>37165</v>
      </c>
      <c r="S3" s="494">
        <v>37530</v>
      </c>
      <c r="T3" s="494">
        <v>37895</v>
      </c>
      <c r="U3" s="494">
        <v>38261</v>
      </c>
      <c r="V3" s="494">
        <v>38626</v>
      </c>
      <c r="W3" s="494">
        <v>38991</v>
      </c>
      <c r="X3" s="494">
        <v>39356</v>
      </c>
      <c r="Y3" s="494">
        <v>39722</v>
      </c>
      <c r="Z3" s="494">
        <v>40087</v>
      </c>
      <c r="AA3" s="494">
        <v>40452</v>
      </c>
      <c r="AB3" s="494">
        <v>40817</v>
      </c>
      <c r="AC3" s="494">
        <v>41183</v>
      </c>
      <c r="AD3" s="494">
        <v>41548</v>
      </c>
      <c r="AE3" s="494">
        <v>41913</v>
      </c>
      <c r="AF3" s="494">
        <v>42278</v>
      </c>
      <c r="AG3" s="36"/>
      <c r="AH3" s="36"/>
      <c r="AI3" s="36"/>
      <c r="AJ3" s="36"/>
      <c r="AK3" s="36"/>
      <c r="AL3" s="41"/>
    </row>
    <row r="4" spans="1:38" s="41" customFormat="1" ht="9.9499999999999993" customHeight="1">
      <c r="D4" s="63" t="s">
        <v>705</v>
      </c>
      <c r="E4" s="365"/>
      <c r="F4" s="1442" t="s">
        <v>726</v>
      </c>
      <c r="G4" s="122">
        <f t="shared" ref="G4:AF4" si="0">G18/10^3</f>
        <v>91.103822260631389</v>
      </c>
      <c r="H4" s="49">
        <f t="shared" si="0"/>
        <v>91.46284111407472</v>
      </c>
      <c r="I4" s="49">
        <f t="shared" si="0"/>
        <v>91.800109004363648</v>
      </c>
      <c r="J4" s="49">
        <f t="shared" si="0"/>
        <v>90.358873556207087</v>
      </c>
      <c r="K4" s="49">
        <f t="shared" si="0"/>
        <v>97.552500189353324</v>
      </c>
      <c r="L4" s="49">
        <f t="shared" si="0"/>
        <v>100.25027809880393</v>
      </c>
      <c r="M4" s="49">
        <f t="shared" si="0"/>
        <v>96.954674543332402</v>
      </c>
      <c r="N4" s="49">
        <f t="shared" si="0"/>
        <v>101.60371891751139</v>
      </c>
      <c r="O4" s="49">
        <f t="shared" si="0"/>
        <v>91.717007307588332</v>
      </c>
      <c r="P4" s="49">
        <f t="shared" si="0"/>
        <v>92.41367551891409</v>
      </c>
      <c r="Q4" s="49">
        <f t="shared" si="0"/>
        <v>89.824472062992157</v>
      </c>
      <c r="R4" s="49">
        <f t="shared" si="0"/>
        <v>87.239622877125797</v>
      </c>
      <c r="S4" s="49">
        <f t="shared" si="0"/>
        <v>93.26906545096864</v>
      </c>
      <c r="T4" s="49">
        <f t="shared" si="0"/>
        <v>92.747021503128792</v>
      </c>
      <c r="U4" s="49">
        <f t="shared" si="0"/>
        <v>89.248852154948665</v>
      </c>
      <c r="V4" s="49">
        <f t="shared" si="0"/>
        <v>103.66058877358445</v>
      </c>
      <c r="W4" s="49">
        <f t="shared" si="0"/>
        <v>87.991061559518243</v>
      </c>
      <c r="X4" s="49">
        <f t="shared" si="0"/>
        <v>107.60444194007954</v>
      </c>
      <c r="Y4" s="49">
        <f t="shared" si="0"/>
        <v>105.76448707513863</v>
      </c>
      <c r="Z4" s="49">
        <f t="shared" si="0"/>
        <v>103.19946352265102</v>
      </c>
      <c r="AA4" s="49">
        <f t="shared" si="0"/>
        <v>110.22929647617781</v>
      </c>
      <c r="AB4" s="49">
        <f t="shared" si="0"/>
        <v>111.25065179206551</v>
      </c>
      <c r="AC4" s="49">
        <f t="shared" si="0"/>
        <v>104.58671449733872</v>
      </c>
      <c r="AD4" s="49">
        <f t="shared" si="0"/>
        <v>98.870621530180102</v>
      </c>
      <c r="AE4" s="49">
        <f t="shared" si="0"/>
        <v>85.023104334066431</v>
      </c>
      <c r="AF4" s="49">
        <f t="shared" si="0"/>
        <v>79.5486327980732</v>
      </c>
      <c r="AG4" s="36"/>
      <c r="AH4" s="36"/>
      <c r="AI4" s="36"/>
      <c r="AJ4" s="36"/>
      <c r="AK4" s="36"/>
    </row>
    <row r="5" spans="1:38" s="41" customFormat="1" ht="9.9499999999999993" customHeight="1">
      <c r="D5" s="65" t="s">
        <v>706</v>
      </c>
      <c r="E5" s="365"/>
      <c r="F5" s="1443"/>
      <c r="G5" s="122">
        <f t="shared" ref="G5:AF5" si="1">G25/10^3</f>
        <v>501.89303905101281</v>
      </c>
      <c r="H5" s="49">
        <f t="shared" si="1"/>
        <v>490.98928330030856</v>
      </c>
      <c r="I5" s="49">
        <f t="shared" si="1"/>
        <v>480.7054172110291</v>
      </c>
      <c r="J5" s="49">
        <f t="shared" si="1"/>
        <v>466.82635689475916</v>
      </c>
      <c r="K5" s="49">
        <f t="shared" si="1"/>
        <v>483.69381657956791</v>
      </c>
      <c r="L5" s="49">
        <f t="shared" si="1"/>
        <v>477.79856724495033</v>
      </c>
      <c r="M5" s="49">
        <f t="shared" si="1"/>
        <v>482.07359780739876</v>
      </c>
      <c r="N5" s="49">
        <f t="shared" si="1"/>
        <v>473.35981446267544</v>
      </c>
      <c r="O5" s="49">
        <f t="shared" si="1"/>
        <v>443.22753292698792</v>
      </c>
      <c r="P5" s="49">
        <f t="shared" si="1"/>
        <v>454.72073348264979</v>
      </c>
      <c r="Q5" s="49">
        <f t="shared" si="1"/>
        <v>465.85463139645037</v>
      </c>
      <c r="R5" s="49">
        <f t="shared" si="1"/>
        <v>453.33211217035921</v>
      </c>
      <c r="S5" s="49">
        <f t="shared" si="1"/>
        <v>467.77633964418499</v>
      </c>
      <c r="T5" s="49">
        <f t="shared" si="1"/>
        <v>470.8345692362123</v>
      </c>
      <c r="U5" s="49">
        <f t="shared" si="1"/>
        <v>468.20449815293171</v>
      </c>
      <c r="V5" s="49">
        <f t="shared" si="1"/>
        <v>456.90462841954945</v>
      </c>
      <c r="W5" s="49">
        <f t="shared" si="1"/>
        <v>471.8460464294829</v>
      </c>
      <c r="X5" s="49">
        <f t="shared" si="1"/>
        <v>471.95419168740557</v>
      </c>
      <c r="Y5" s="49">
        <f t="shared" si="1"/>
        <v>417.03491491295284</v>
      </c>
      <c r="Z5" s="49">
        <f t="shared" si="1"/>
        <v>382.1455530551803</v>
      </c>
      <c r="AA5" s="49">
        <f t="shared" si="1"/>
        <v>413.50153831734985</v>
      </c>
      <c r="AB5" s="49">
        <f t="shared" si="1"/>
        <v>428.96883845650336</v>
      </c>
      <c r="AC5" s="49">
        <f t="shared" si="1"/>
        <v>432.24594218474812</v>
      </c>
      <c r="AD5" s="49">
        <f t="shared" si="1"/>
        <v>431.85279545867024</v>
      </c>
      <c r="AE5" s="49">
        <f t="shared" si="1"/>
        <v>424.14375716874133</v>
      </c>
      <c r="AF5" s="49">
        <f t="shared" si="1"/>
        <v>411.18833121817698</v>
      </c>
      <c r="AG5" s="36"/>
      <c r="AH5" s="36"/>
      <c r="AI5" s="36"/>
      <c r="AJ5" s="36"/>
      <c r="AK5" s="36"/>
      <c r="AL5" s="74"/>
    </row>
    <row r="6" spans="1:38" s="75" customFormat="1" ht="9.9499999999999993" customHeight="1">
      <c r="A6" s="41"/>
      <c r="D6" s="65" t="s">
        <v>707</v>
      </c>
      <c r="E6" s="106"/>
      <c r="F6" s="1443"/>
      <c r="G6" s="122">
        <f t="shared" ref="G6:AF6" si="2">G59/10^3</f>
        <v>206.23676764068469</v>
      </c>
      <c r="H6" s="49">
        <f t="shared" si="2"/>
        <v>218.67368836262398</v>
      </c>
      <c r="I6" s="49">
        <f t="shared" si="2"/>
        <v>225.13709610157659</v>
      </c>
      <c r="J6" s="49">
        <f t="shared" si="2"/>
        <v>228.39631947003051</v>
      </c>
      <c r="K6" s="49">
        <f t="shared" si="2"/>
        <v>237.97186850146591</v>
      </c>
      <c r="L6" s="49">
        <f t="shared" si="2"/>
        <v>246.53668110832456</v>
      </c>
      <c r="M6" s="49">
        <f t="shared" si="2"/>
        <v>252.79826194341379</v>
      </c>
      <c r="N6" s="49">
        <f t="shared" si="2"/>
        <v>253.89772308438683</v>
      </c>
      <c r="O6" s="49">
        <f t="shared" si="2"/>
        <v>251.87421425126189</v>
      </c>
      <c r="P6" s="49">
        <f t="shared" si="2"/>
        <v>256.0075056675816</v>
      </c>
      <c r="Q6" s="49">
        <f t="shared" si="2"/>
        <v>254.8458781897948</v>
      </c>
      <c r="R6" s="49">
        <f t="shared" si="2"/>
        <v>258.8763532024559</v>
      </c>
      <c r="S6" s="49">
        <f t="shared" si="2"/>
        <v>255.0848867529059</v>
      </c>
      <c r="T6" s="49">
        <f t="shared" si="2"/>
        <v>251.27707979434058</v>
      </c>
      <c r="U6" s="49">
        <f t="shared" si="2"/>
        <v>245.24405216439661</v>
      </c>
      <c r="V6" s="49">
        <f t="shared" si="2"/>
        <v>239.69457441870784</v>
      </c>
      <c r="W6" s="49">
        <f t="shared" si="2"/>
        <v>236.14811242933268</v>
      </c>
      <c r="X6" s="49">
        <f t="shared" si="2"/>
        <v>234.04952533328242</v>
      </c>
      <c r="Y6" s="49">
        <f t="shared" si="2"/>
        <v>225.25093071710313</v>
      </c>
      <c r="Z6" s="49">
        <f t="shared" si="2"/>
        <v>221.41699843362204</v>
      </c>
      <c r="AA6" s="49">
        <f t="shared" si="2"/>
        <v>222.13802484401427</v>
      </c>
      <c r="AB6" s="49">
        <f t="shared" si="2"/>
        <v>220.46118126190234</v>
      </c>
      <c r="AC6" s="49">
        <f t="shared" si="2"/>
        <v>226.13817422644041</v>
      </c>
      <c r="AD6" s="49">
        <f t="shared" si="2"/>
        <v>224.66196319613383</v>
      </c>
      <c r="AE6" s="49">
        <f t="shared" si="2"/>
        <v>217.09583232349141</v>
      </c>
      <c r="AF6" s="49">
        <f t="shared" si="2"/>
        <v>213.34799064361897</v>
      </c>
      <c r="AG6" s="36"/>
      <c r="AH6" s="36"/>
      <c r="AI6" s="36"/>
      <c r="AJ6" s="36"/>
      <c r="AK6" s="36"/>
      <c r="AL6" s="74"/>
    </row>
    <row r="7" spans="1:38" s="75" customFormat="1" ht="9.9499999999999993" customHeight="1">
      <c r="A7" s="41"/>
      <c r="D7" s="65" t="s">
        <v>708</v>
      </c>
      <c r="E7" s="514"/>
      <c r="F7" s="1444"/>
      <c r="G7" s="122">
        <f t="shared" ref="G7:AF7" si="3">(G43)/10^3</f>
        <v>136.99768244072391</v>
      </c>
      <c r="H7" s="49">
        <f t="shared" si="3"/>
        <v>140.39939882368958</v>
      </c>
      <c r="I7" s="49">
        <f t="shared" si="3"/>
        <v>145.02590051006308</v>
      </c>
      <c r="J7" s="49">
        <f t="shared" si="3"/>
        <v>151.28544367558328</v>
      </c>
      <c r="K7" s="49">
        <f t="shared" si="3"/>
        <v>166.61285842248765</v>
      </c>
      <c r="L7" s="49">
        <f t="shared" si="3"/>
        <v>170.22520555813699</v>
      </c>
      <c r="M7" s="49">
        <f t="shared" si="3"/>
        <v>175.15149596099468</v>
      </c>
      <c r="N7" s="49">
        <f t="shared" si="3"/>
        <v>180.53595859337142</v>
      </c>
      <c r="O7" s="49">
        <f t="shared" si="3"/>
        <v>193.44962929310256</v>
      </c>
      <c r="P7" s="49">
        <f t="shared" si="3"/>
        <v>203.44205710491312</v>
      </c>
      <c r="Q7" s="49">
        <f t="shared" si="3"/>
        <v>210.27897398530399</v>
      </c>
      <c r="R7" s="49">
        <f t="shared" si="3"/>
        <v>209.97073581865337</v>
      </c>
      <c r="S7" s="49">
        <f t="shared" si="3"/>
        <v>221.39900028241641</v>
      </c>
      <c r="T7" s="49">
        <f t="shared" si="3"/>
        <v>225.73064430089318</v>
      </c>
      <c r="U7" s="49">
        <f t="shared" si="3"/>
        <v>238.81437328940885</v>
      </c>
      <c r="V7" s="49">
        <f t="shared" si="3"/>
        <v>238.86105376565919</v>
      </c>
      <c r="W7" s="49">
        <f t="shared" si="3"/>
        <v>235.67760330322753</v>
      </c>
      <c r="X7" s="49">
        <f t="shared" si="3"/>
        <v>237.26692952316549</v>
      </c>
      <c r="Y7" s="49">
        <f t="shared" si="3"/>
        <v>231.46961254580634</v>
      </c>
      <c r="Z7" s="49">
        <f t="shared" si="3"/>
        <v>219.87740162707152</v>
      </c>
      <c r="AA7" s="49">
        <f t="shared" si="3"/>
        <v>218.83337038249158</v>
      </c>
      <c r="AB7" s="49">
        <f t="shared" si="3"/>
        <v>235.88621174643541</v>
      </c>
      <c r="AC7" s="49">
        <f t="shared" si="3"/>
        <v>253.61512545242948</v>
      </c>
      <c r="AD7" s="49">
        <f t="shared" si="3"/>
        <v>278.30465439931459</v>
      </c>
      <c r="AE7" s="49">
        <f t="shared" si="3"/>
        <v>273.97502510684996</v>
      </c>
      <c r="AF7" s="49">
        <f t="shared" si="3"/>
        <v>265.38827221958098</v>
      </c>
      <c r="AG7" s="36"/>
      <c r="AH7" s="36"/>
      <c r="AI7" s="36"/>
      <c r="AJ7" s="36"/>
      <c r="AK7" s="36"/>
      <c r="AL7" s="74"/>
    </row>
    <row r="8" spans="1:38" s="75" customFormat="1" ht="9.9499999999999993" customHeight="1">
      <c r="A8" s="41"/>
      <c r="D8" s="65" t="s">
        <v>709</v>
      </c>
      <c r="E8" s="515"/>
      <c r="F8" s="1445"/>
      <c r="G8" s="122">
        <f t="shared" ref="G8:AF8" si="4">G64/10^3</f>
        <v>130.61301376536565</v>
      </c>
      <c r="H8" s="49">
        <f t="shared" si="4"/>
        <v>132.51609244104063</v>
      </c>
      <c r="I8" s="49">
        <f t="shared" si="4"/>
        <v>139.79797957103233</v>
      </c>
      <c r="J8" s="49">
        <f t="shared" si="4"/>
        <v>140.9621352842255</v>
      </c>
      <c r="K8" s="49">
        <f t="shared" si="4"/>
        <v>148.35932914424137</v>
      </c>
      <c r="L8" s="49">
        <f t="shared" si="4"/>
        <v>151.84081004768063</v>
      </c>
      <c r="M8" s="49">
        <f t="shared" si="4"/>
        <v>151.39621426891256</v>
      </c>
      <c r="N8" s="49">
        <f t="shared" si="4"/>
        <v>147.77379243515844</v>
      </c>
      <c r="O8" s="49">
        <f t="shared" si="4"/>
        <v>147.84475417681548</v>
      </c>
      <c r="P8" s="49">
        <f t="shared" si="4"/>
        <v>156.25194615157449</v>
      </c>
      <c r="Q8" s="49">
        <f t="shared" si="4"/>
        <v>161.28690920682047</v>
      </c>
      <c r="R8" s="49">
        <f t="shared" si="4"/>
        <v>157.57931693069017</v>
      </c>
      <c r="S8" s="49">
        <f t="shared" si="4"/>
        <v>168.97890233787163</v>
      </c>
      <c r="T8" s="49">
        <f t="shared" si="4"/>
        <v>171.03999404495374</v>
      </c>
      <c r="U8" s="49">
        <f t="shared" si="4"/>
        <v>170.1043161603742</v>
      </c>
      <c r="V8" s="49">
        <f t="shared" si="4"/>
        <v>179.89834153955377</v>
      </c>
      <c r="W8" s="49">
        <f t="shared" si="4"/>
        <v>168.25750983535738</v>
      </c>
      <c r="X8" s="49">
        <f t="shared" si="4"/>
        <v>183.72462589359452</v>
      </c>
      <c r="Y8" s="49">
        <f t="shared" si="4"/>
        <v>173.72855562669818</v>
      </c>
      <c r="Z8" s="49">
        <f t="shared" si="4"/>
        <v>163.35414086451087</v>
      </c>
      <c r="AA8" s="49">
        <f t="shared" si="4"/>
        <v>174.05610168575757</v>
      </c>
      <c r="AB8" s="49">
        <f t="shared" si="4"/>
        <v>191.79547816104719</v>
      </c>
      <c r="AC8" s="49">
        <f t="shared" si="4"/>
        <v>204.15992598345963</v>
      </c>
      <c r="AD8" s="49">
        <f t="shared" si="4"/>
        <v>201.3457450423536</v>
      </c>
      <c r="AE8" s="49">
        <f t="shared" si="4"/>
        <v>189.14109747672097</v>
      </c>
      <c r="AF8" s="49">
        <f t="shared" si="4"/>
        <v>179.47950525336418</v>
      </c>
      <c r="AG8" s="36"/>
      <c r="AH8" s="36"/>
      <c r="AI8" s="36"/>
      <c r="AJ8" s="36"/>
      <c r="AK8" s="36"/>
      <c r="AL8" s="74"/>
    </row>
    <row r="9" spans="1:38" s="75" customFormat="1" ht="9.9499999999999993" customHeight="1">
      <c r="A9" s="41"/>
      <c r="D9" s="65" t="s">
        <v>692</v>
      </c>
      <c r="E9" s="106"/>
      <c r="F9" s="1446" t="s">
        <v>924</v>
      </c>
      <c r="G9" s="49">
        <f t="shared" ref="G9:AF9" si="5">G65/10^3</f>
        <v>65.125994535528179</v>
      </c>
      <c r="H9" s="49">
        <f t="shared" si="5"/>
        <v>66.220898023044768</v>
      </c>
      <c r="I9" s="49">
        <f t="shared" si="5"/>
        <v>66.14951926019144</v>
      </c>
      <c r="J9" s="49">
        <f t="shared" si="5"/>
        <v>64.863514874937081</v>
      </c>
      <c r="K9" s="49">
        <f t="shared" si="5"/>
        <v>66.439762202855093</v>
      </c>
      <c r="L9" s="49">
        <f t="shared" si="5"/>
        <v>66.774087991480073</v>
      </c>
      <c r="M9" s="49">
        <f t="shared" si="5"/>
        <v>67.297676358663068</v>
      </c>
      <c r="N9" s="49">
        <f t="shared" si="5"/>
        <v>64.691798465169498</v>
      </c>
      <c r="O9" s="49">
        <f t="shared" si="5"/>
        <v>58.609944120293193</v>
      </c>
      <c r="P9" s="49">
        <f t="shared" si="5"/>
        <v>58.899072792361238</v>
      </c>
      <c r="Q9" s="49">
        <f t="shared" si="5"/>
        <v>59.357428232750529</v>
      </c>
      <c r="R9" s="49">
        <f t="shared" si="5"/>
        <v>58.040999759272914</v>
      </c>
      <c r="S9" s="49">
        <f t="shared" si="5"/>
        <v>55.348265059446199</v>
      </c>
      <c r="T9" s="49">
        <f t="shared" si="5"/>
        <v>54.560852773661779</v>
      </c>
      <c r="U9" s="49">
        <f t="shared" si="5"/>
        <v>54.543233901614755</v>
      </c>
      <c r="V9" s="49">
        <f t="shared" si="5"/>
        <v>55.643977832797077</v>
      </c>
      <c r="W9" s="49">
        <f t="shared" si="5"/>
        <v>55.893472805397273</v>
      </c>
      <c r="X9" s="49">
        <f t="shared" si="5"/>
        <v>55.092648974189999</v>
      </c>
      <c r="Y9" s="49">
        <f t="shared" si="5"/>
        <v>50.793224618314177</v>
      </c>
      <c r="Z9" s="49">
        <f t="shared" si="5"/>
        <v>45.234705405729784</v>
      </c>
      <c r="AA9" s="49">
        <f t="shared" si="5"/>
        <v>46.316103039967025</v>
      </c>
      <c r="AB9" s="49">
        <f t="shared" si="5"/>
        <v>46.226842695961473</v>
      </c>
      <c r="AC9" s="49">
        <f t="shared" si="5"/>
        <v>46.288208428078946</v>
      </c>
      <c r="AD9" s="49">
        <f t="shared" si="5"/>
        <v>48.034114633908317</v>
      </c>
      <c r="AE9" s="49">
        <f t="shared" si="5"/>
        <v>47.434264684650884</v>
      </c>
      <c r="AF9" s="49">
        <f t="shared" si="5"/>
        <v>46.156227730441223</v>
      </c>
      <c r="AG9" s="36"/>
      <c r="AH9" s="36"/>
      <c r="AI9" s="36"/>
      <c r="AJ9" s="36"/>
      <c r="AK9" s="36"/>
      <c r="AL9" s="74"/>
    </row>
    <row r="10" spans="1:38" s="75" customFormat="1" ht="9.9499999999999993" customHeight="1">
      <c r="A10" s="41"/>
      <c r="D10" s="65" t="s">
        <v>697</v>
      </c>
      <c r="E10" s="106"/>
      <c r="F10" s="1447"/>
      <c r="G10" s="49">
        <f t="shared" ref="G10:AF10" si="6">G77/10^3</f>
        <v>24.004789495147605</v>
      </c>
      <c r="H10" s="49">
        <f t="shared" si="6"/>
        <v>24.193303079771095</v>
      </c>
      <c r="I10" s="49">
        <f t="shared" si="6"/>
        <v>25.997784883166442</v>
      </c>
      <c r="J10" s="49">
        <f t="shared" si="6"/>
        <v>25.019816501809952</v>
      </c>
      <c r="K10" s="49">
        <f t="shared" si="6"/>
        <v>28.598436990483407</v>
      </c>
      <c r="L10" s="49">
        <f t="shared" si="6"/>
        <v>29.139666356417248</v>
      </c>
      <c r="M10" s="49">
        <f t="shared" si="6"/>
        <v>29.649884515558579</v>
      </c>
      <c r="N10" s="49">
        <f t="shared" si="6"/>
        <v>31.207113724399004</v>
      </c>
      <c r="O10" s="49">
        <f t="shared" si="6"/>
        <v>31.447885947133283</v>
      </c>
      <c r="P10" s="49">
        <f t="shared" si="6"/>
        <v>31.365707267695381</v>
      </c>
      <c r="Q10" s="49">
        <f t="shared" si="6"/>
        <v>32.856496577069208</v>
      </c>
      <c r="R10" s="49">
        <f t="shared" si="6"/>
        <v>32.522541455449932</v>
      </c>
      <c r="S10" s="49">
        <f t="shared" si="6"/>
        <v>32.76772216385082</v>
      </c>
      <c r="T10" s="49">
        <f t="shared" si="6"/>
        <v>33.515749112426711</v>
      </c>
      <c r="U10" s="49">
        <f t="shared" si="6"/>
        <v>32.703600998426424</v>
      </c>
      <c r="V10" s="49">
        <f t="shared" si="6"/>
        <v>31.657635765383382</v>
      </c>
      <c r="W10" s="49">
        <f t="shared" si="6"/>
        <v>29.911656708535389</v>
      </c>
      <c r="X10" s="49">
        <f t="shared" si="6"/>
        <v>30.488157264612141</v>
      </c>
      <c r="Y10" s="49">
        <f t="shared" si="6"/>
        <v>31.86148352838077</v>
      </c>
      <c r="Z10" s="49">
        <f t="shared" si="6"/>
        <v>28.202776998201294</v>
      </c>
      <c r="AA10" s="49">
        <f t="shared" si="6"/>
        <v>28.719830988225869</v>
      </c>
      <c r="AB10" s="49">
        <f t="shared" si="6"/>
        <v>28.039636165409298</v>
      </c>
      <c r="AC10" s="49">
        <f t="shared" si="6"/>
        <v>29.845585203940114</v>
      </c>
      <c r="AD10" s="49">
        <f t="shared" si="6"/>
        <v>29.333357204807157</v>
      </c>
      <c r="AE10" s="49">
        <f t="shared" si="6"/>
        <v>28.528100336765824</v>
      </c>
      <c r="AF10" s="49">
        <f t="shared" si="6"/>
        <v>28.87070189644626</v>
      </c>
      <c r="AG10" s="36"/>
      <c r="AH10" s="36"/>
      <c r="AI10" s="36"/>
      <c r="AJ10" s="36"/>
      <c r="AK10" s="36"/>
      <c r="AL10" s="74"/>
    </row>
    <row r="11" spans="1:38" s="75" customFormat="1" ht="9.9499999999999993" customHeight="1" thickBot="1">
      <c r="A11" s="41"/>
      <c r="D11" s="516" t="s">
        <v>759</v>
      </c>
      <c r="E11" s="107"/>
      <c r="F11" s="1448"/>
      <c r="G11" s="123">
        <f t="shared" ref="G11:AF11" si="7">G81/10^3</f>
        <v>6.4908852525847154</v>
      </c>
      <c r="H11" s="123">
        <f t="shared" si="7"/>
        <v>6.2824574959036665</v>
      </c>
      <c r="I11" s="123">
        <f t="shared" si="7"/>
        <v>6.0256449748862249</v>
      </c>
      <c r="J11" s="123">
        <f t="shared" si="7"/>
        <v>5.8038030176439213</v>
      </c>
      <c r="K11" s="123">
        <f t="shared" si="7"/>
        <v>5.6033420203765063</v>
      </c>
      <c r="L11" s="123">
        <f t="shared" si="7"/>
        <v>5.7916632149150118</v>
      </c>
      <c r="M11" s="123">
        <f t="shared" si="7"/>
        <v>5.9027988091002168</v>
      </c>
      <c r="N11" s="123">
        <f t="shared" si="7"/>
        <v>5.8640098537254941</v>
      </c>
      <c r="O11" s="123">
        <f t="shared" si="7"/>
        <v>5.4429868276799258</v>
      </c>
      <c r="P11" s="123">
        <f t="shared" si="7"/>
        <v>5.4617732226118827</v>
      </c>
      <c r="Q11" s="123">
        <f t="shared" si="7"/>
        <v>5.5305044939630905</v>
      </c>
      <c r="R11" s="123">
        <f t="shared" si="7"/>
        <v>5.0787758586662912</v>
      </c>
      <c r="S11" s="123">
        <f t="shared" si="7"/>
        <v>4.8365081299754999</v>
      </c>
      <c r="T11" s="123">
        <f t="shared" si="7"/>
        <v>4.6724789726132023</v>
      </c>
      <c r="U11" s="123">
        <f t="shared" si="7"/>
        <v>4.5246936050694861</v>
      </c>
      <c r="V11" s="123">
        <f t="shared" si="7"/>
        <v>4.4645164405948972</v>
      </c>
      <c r="W11" s="123">
        <f t="shared" si="7"/>
        <v>4.3990045602344008</v>
      </c>
      <c r="X11" s="123">
        <f t="shared" si="7"/>
        <v>4.4230758854723042</v>
      </c>
      <c r="Y11" s="123">
        <f t="shared" si="7"/>
        <v>4.0028765432333024</v>
      </c>
      <c r="Z11" s="123">
        <f t="shared" si="7"/>
        <v>3.6645070855664326</v>
      </c>
      <c r="AA11" s="123">
        <f t="shared" si="7"/>
        <v>3.55943402942111</v>
      </c>
      <c r="AB11" s="123">
        <f t="shared" si="7"/>
        <v>3.4486931324486987</v>
      </c>
      <c r="AC11" s="123">
        <f t="shared" si="7"/>
        <v>3.4590045085556893</v>
      </c>
      <c r="AD11" s="123">
        <f t="shared" si="7"/>
        <v>3.4653787908582365</v>
      </c>
      <c r="AE11" s="123">
        <f t="shared" si="7"/>
        <v>3.371028429761608</v>
      </c>
      <c r="AF11" s="123">
        <f t="shared" si="7"/>
        <v>3.4097549429953564</v>
      </c>
      <c r="AG11" s="36"/>
      <c r="AH11" s="36"/>
      <c r="AI11" s="36"/>
      <c r="AJ11" s="36"/>
      <c r="AK11" s="36"/>
      <c r="AL11" s="74"/>
    </row>
    <row r="12" spans="1:38" s="75" customFormat="1" ht="9.9499999999999993" customHeight="1" thickTop="1">
      <c r="A12" s="41"/>
      <c r="D12" s="104" t="s">
        <v>710</v>
      </c>
      <c r="E12" s="513"/>
      <c r="F12" s="105"/>
      <c r="G12" s="477">
        <f t="shared" ref="G12:AF12" si="8">SUM(G4:G11)</f>
        <v>1162.4659944416792</v>
      </c>
      <c r="H12" s="477">
        <f t="shared" si="8"/>
        <v>1170.737962640457</v>
      </c>
      <c r="I12" s="477">
        <f t="shared" si="8"/>
        <v>1180.6394515163088</v>
      </c>
      <c r="J12" s="477">
        <f t="shared" si="8"/>
        <v>1173.5162632751967</v>
      </c>
      <c r="K12" s="477">
        <f t="shared" si="8"/>
        <v>1234.8319140508311</v>
      </c>
      <c r="L12" s="477">
        <f t="shared" si="8"/>
        <v>1248.3569596207083</v>
      </c>
      <c r="M12" s="477">
        <f t="shared" si="8"/>
        <v>1261.2246042073741</v>
      </c>
      <c r="N12" s="477">
        <f t="shared" si="8"/>
        <v>1258.9339295363977</v>
      </c>
      <c r="O12" s="477">
        <f t="shared" si="8"/>
        <v>1223.6139548508627</v>
      </c>
      <c r="P12" s="477">
        <f t="shared" si="8"/>
        <v>1258.5624712083015</v>
      </c>
      <c r="Q12" s="477">
        <f t="shared" si="8"/>
        <v>1279.8352941451446</v>
      </c>
      <c r="R12" s="477">
        <f t="shared" si="8"/>
        <v>1262.6404580726737</v>
      </c>
      <c r="S12" s="477">
        <f t="shared" si="8"/>
        <v>1299.4606898216202</v>
      </c>
      <c r="T12" s="477">
        <f t="shared" si="8"/>
        <v>1304.3783897382302</v>
      </c>
      <c r="U12" s="477">
        <f t="shared" si="8"/>
        <v>1303.3876204271708</v>
      </c>
      <c r="V12" s="477">
        <f t="shared" si="8"/>
        <v>1310.78531695583</v>
      </c>
      <c r="W12" s="477">
        <f t="shared" si="8"/>
        <v>1290.1244676310857</v>
      </c>
      <c r="X12" s="477">
        <f t="shared" si="8"/>
        <v>1324.6035965018023</v>
      </c>
      <c r="Y12" s="477">
        <f t="shared" si="8"/>
        <v>1239.9060855676273</v>
      </c>
      <c r="Z12" s="477">
        <f t="shared" si="8"/>
        <v>1167.0955469925329</v>
      </c>
      <c r="AA12" s="477">
        <f t="shared" si="8"/>
        <v>1217.3536997634048</v>
      </c>
      <c r="AB12" s="477">
        <f t="shared" si="8"/>
        <v>1266.0775334117732</v>
      </c>
      <c r="AC12" s="477">
        <f t="shared" si="8"/>
        <v>1300.3386804849908</v>
      </c>
      <c r="AD12" s="477">
        <f t="shared" si="8"/>
        <v>1315.868630256226</v>
      </c>
      <c r="AE12" s="477">
        <f t="shared" si="8"/>
        <v>1268.7122098610482</v>
      </c>
      <c r="AF12" s="477">
        <f t="shared" si="8"/>
        <v>1227.389416702697</v>
      </c>
      <c r="AG12" s="36"/>
      <c r="AH12" s="36"/>
      <c r="AI12" s="36"/>
      <c r="AJ12" s="36"/>
      <c r="AK12" s="36"/>
      <c r="AL12" s="74"/>
    </row>
    <row r="13" spans="1:38" s="75" customFormat="1" ht="9.9499999999999993" customHeight="1">
      <c r="A13" s="41"/>
      <c r="D13" s="41"/>
      <c r="E13" s="41"/>
      <c r="AH13" s="36"/>
      <c r="AI13" s="36"/>
      <c r="AJ13" s="36"/>
      <c r="AK13" s="36"/>
      <c r="AL13" s="74"/>
    </row>
    <row r="14" spans="1:38" s="41" customFormat="1" ht="19.5" customHeight="1">
      <c r="B14" s="489" t="s">
        <v>1232</v>
      </c>
      <c r="AG14" s="36"/>
      <c r="AH14" s="36"/>
      <c r="AI14" s="36"/>
      <c r="AJ14" s="36"/>
      <c r="AK14" s="36"/>
    </row>
    <row r="15" spans="1:38" s="41" customFormat="1" ht="14.25" customHeight="1" thickBot="1">
      <c r="D15" s="41" t="s">
        <v>874</v>
      </c>
      <c r="AG15" s="36"/>
      <c r="AH15" s="36"/>
      <c r="AI15" s="36"/>
      <c r="AJ15" s="36"/>
      <c r="AK15" s="36"/>
    </row>
    <row r="16" spans="1:38" s="41" customFormat="1" ht="9.9499999999999993" customHeight="1" thickBot="1">
      <c r="B16" s="186" t="s">
        <v>646</v>
      </c>
      <c r="C16" s="187"/>
      <c r="D16" s="188"/>
      <c r="E16" s="188"/>
      <c r="F16" s="743"/>
      <c r="G16" s="652">
        <v>33147</v>
      </c>
      <c r="H16" s="496">
        <v>33512</v>
      </c>
      <c r="I16" s="496">
        <v>33878</v>
      </c>
      <c r="J16" s="652">
        <v>34243</v>
      </c>
      <c r="K16" s="496">
        <v>34608</v>
      </c>
      <c r="L16" s="496">
        <v>34973</v>
      </c>
      <c r="M16" s="652">
        <v>35339</v>
      </c>
      <c r="N16" s="496">
        <v>35704</v>
      </c>
      <c r="O16" s="496">
        <v>36069</v>
      </c>
      <c r="P16" s="652">
        <v>36434</v>
      </c>
      <c r="Q16" s="496">
        <v>36800</v>
      </c>
      <c r="R16" s="496">
        <v>37165</v>
      </c>
      <c r="S16" s="652">
        <v>37530</v>
      </c>
      <c r="T16" s="496">
        <v>37895</v>
      </c>
      <c r="U16" s="496">
        <v>38261</v>
      </c>
      <c r="V16" s="652">
        <v>38626</v>
      </c>
      <c r="W16" s="496">
        <v>38991</v>
      </c>
      <c r="X16" s="496">
        <v>39356</v>
      </c>
      <c r="Y16" s="652">
        <v>39722</v>
      </c>
      <c r="Z16" s="496">
        <v>40087</v>
      </c>
      <c r="AA16" s="496">
        <v>40452</v>
      </c>
      <c r="AB16" s="652">
        <v>40817</v>
      </c>
      <c r="AC16" s="496">
        <v>41183</v>
      </c>
      <c r="AD16" s="496">
        <v>41548</v>
      </c>
      <c r="AE16" s="496">
        <v>41913</v>
      </c>
      <c r="AF16" s="653">
        <v>42278</v>
      </c>
      <c r="AG16" s="36"/>
      <c r="AH16" s="36"/>
      <c r="AI16" s="36"/>
      <c r="AJ16" s="36"/>
      <c r="AK16" s="36"/>
    </row>
    <row r="17" spans="2:38" s="41" customFormat="1" ht="9.9499999999999993" customHeight="1">
      <c r="B17" s="191" t="s">
        <v>647</v>
      </c>
      <c r="C17" s="192"/>
      <c r="D17" s="193"/>
      <c r="E17" s="193"/>
      <c r="F17" s="744"/>
      <c r="G17" s="554">
        <f t="shared" ref="G17:AF17" si="9">SUM(G18,G25,G59,G43,G64)</f>
        <v>1066844.3251584184</v>
      </c>
      <c r="H17" s="555">
        <f t="shared" si="9"/>
        <v>1074041.3040417375</v>
      </c>
      <c r="I17" s="555">
        <f t="shared" si="9"/>
        <v>1082466.5023980648</v>
      </c>
      <c r="J17" s="554">
        <f t="shared" si="9"/>
        <v>1077829.1288808056</v>
      </c>
      <c r="K17" s="555">
        <f t="shared" si="9"/>
        <v>1134190.372837116</v>
      </c>
      <c r="L17" s="555">
        <f t="shared" si="9"/>
        <v>1146651.5420578965</v>
      </c>
      <c r="M17" s="554">
        <f t="shared" si="9"/>
        <v>1158374.2445240521</v>
      </c>
      <c r="N17" s="555">
        <f t="shared" si="9"/>
        <v>1157171.0074931034</v>
      </c>
      <c r="O17" s="555">
        <f t="shared" si="9"/>
        <v>1128113.1379557562</v>
      </c>
      <c r="P17" s="554">
        <f t="shared" si="9"/>
        <v>1162835.917925633</v>
      </c>
      <c r="Q17" s="555">
        <f t="shared" si="9"/>
        <v>1182090.8648413618</v>
      </c>
      <c r="R17" s="555">
        <f t="shared" si="9"/>
        <v>1166998.1409992843</v>
      </c>
      <c r="S17" s="554">
        <f t="shared" si="9"/>
        <v>1206508.1944683476</v>
      </c>
      <c r="T17" s="555">
        <f t="shared" si="9"/>
        <v>1211629.3088795287</v>
      </c>
      <c r="U17" s="555">
        <f t="shared" si="9"/>
        <v>1211616.0919220601</v>
      </c>
      <c r="V17" s="554">
        <f t="shared" si="9"/>
        <v>1219019.1869170547</v>
      </c>
      <c r="W17" s="555">
        <f t="shared" si="9"/>
        <v>1199920.3335569187</v>
      </c>
      <c r="X17" s="555">
        <f t="shared" si="9"/>
        <v>1234599.7143775276</v>
      </c>
      <c r="Y17" s="554">
        <f t="shared" si="9"/>
        <v>1153248.5008776991</v>
      </c>
      <c r="Z17" s="555">
        <f t="shared" si="9"/>
        <v>1089993.5575030358</v>
      </c>
      <c r="AA17" s="555">
        <f t="shared" si="9"/>
        <v>1138758.3317057912</v>
      </c>
      <c r="AB17" s="554">
        <f t="shared" si="9"/>
        <v>1188362.3614179536</v>
      </c>
      <c r="AC17" s="555">
        <f t="shared" si="9"/>
        <v>1220745.8823444163</v>
      </c>
      <c r="AD17" s="555">
        <f t="shared" si="9"/>
        <v>1235035.7796266524</v>
      </c>
      <c r="AE17" s="555">
        <f t="shared" si="9"/>
        <v>1189378.8164098701</v>
      </c>
      <c r="AF17" s="620">
        <f t="shared" si="9"/>
        <v>1148952.7321328144</v>
      </c>
      <c r="AG17" s="36"/>
      <c r="AH17" s="36"/>
      <c r="AI17" s="36"/>
      <c r="AJ17" s="36"/>
      <c r="AK17" s="36"/>
      <c r="AL17" s="61"/>
    </row>
    <row r="18" spans="2:38" s="41" customFormat="1" ht="9.9499999999999993" customHeight="1">
      <c r="B18" s="195"/>
      <c r="C18" s="97" t="s">
        <v>648</v>
      </c>
      <c r="D18" s="196"/>
      <c r="E18" s="196"/>
      <c r="F18" s="745"/>
      <c r="G18" s="654">
        <f>SUM(G19:G24)</f>
        <v>91103.822260631394</v>
      </c>
      <c r="H18" s="655">
        <f t="shared" ref="H18:AF18" si="10">SUM(H19:H24)</f>
        <v>91462.841114074719</v>
      </c>
      <c r="I18" s="655">
        <f t="shared" si="10"/>
        <v>91800.10900436365</v>
      </c>
      <c r="J18" s="654">
        <f t="shared" si="10"/>
        <v>90358.87355620708</v>
      </c>
      <c r="K18" s="655">
        <f t="shared" si="10"/>
        <v>97552.500189353319</v>
      </c>
      <c r="L18" s="655">
        <f t="shared" si="10"/>
        <v>100250.27809880393</v>
      </c>
      <c r="M18" s="654">
        <f t="shared" si="10"/>
        <v>96954.674543332396</v>
      </c>
      <c r="N18" s="655">
        <f t="shared" si="10"/>
        <v>101603.71891751139</v>
      </c>
      <c r="O18" s="655">
        <f t="shared" si="10"/>
        <v>91717.007307588327</v>
      </c>
      <c r="P18" s="654">
        <f t="shared" si="10"/>
        <v>92413.675518914097</v>
      </c>
      <c r="Q18" s="655">
        <f t="shared" si="10"/>
        <v>89824.47206299215</v>
      </c>
      <c r="R18" s="655">
        <f t="shared" si="10"/>
        <v>87239.622877125803</v>
      </c>
      <c r="S18" s="654">
        <f t="shared" si="10"/>
        <v>93269.065450968643</v>
      </c>
      <c r="T18" s="655">
        <f t="shared" si="10"/>
        <v>92747.021503128795</v>
      </c>
      <c r="U18" s="655">
        <f t="shared" si="10"/>
        <v>89248.852154948661</v>
      </c>
      <c r="V18" s="654">
        <f t="shared" si="10"/>
        <v>103660.58877358444</v>
      </c>
      <c r="W18" s="655">
        <f t="shared" si="10"/>
        <v>87991.061559518246</v>
      </c>
      <c r="X18" s="655">
        <f t="shared" si="10"/>
        <v>107604.44194007955</v>
      </c>
      <c r="Y18" s="654">
        <f t="shared" si="10"/>
        <v>105764.48707513863</v>
      </c>
      <c r="Z18" s="655">
        <f t="shared" si="10"/>
        <v>103199.46352265101</v>
      </c>
      <c r="AA18" s="655">
        <f t="shared" si="10"/>
        <v>110229.29647617781</v>
      </c>
      <c r="AB18" s="654">
        <f t="shared" si="10"/>
        <v>111250.65179206552</v>
      </c>
      <c r="AC18" s="655">
        <f t="shared" si="10"/>
        <v>104586.71449733872</v>
      </c>
      <c r="AD18" s="655">
        <f t="shared" si="10"/>
        <v>98870.621530180098</v>
      </c>
      <c r="AE18" s="655">
        <f t="shared" si="10"/>
        <v>85023.104334066433</v>
      </c>
      <c r="AF18" s="656">
        <f t="shared" si="10"/>
        <v>79548.632798073202</v>
      </c>
      <c r="AG18" s="36"/>
      <c r="AH18" s="36"/>
      <c r="AI18" s="36"/>
      <c r="AJ18" s="36"/>
      <c r="AK18" s="36"/>
    </row>
    <row r="19" spans="2:38" s="41" customFormat="1" ht="9.9499999999999993" customHeight="1">
      <c r="B19" s="195"/>
      <c r="C19" s="101"/>
      <c r="D19" s="198" t="s">
        <v>649</v>
      </c>
      <c r="E19" s="542"/>
      <c r="F19" s="746"/>
      <c r="G19" s="657">
        <v>14399.452821701479</v>
      </c>
      <c r="H19" s="658">
        <v>14184.475354160273</v>
      </c>
      <c r="I19" s="658">
        <v>12374.78364132151</v>
      </c>
      <c r="J19" s="657">
        <v>11486.435307602364</v>
      </c>
      <c r="K19" s="658">
        <v>14959.078862346578</v>
      </c>
      <c r="L19" s="658">
        <v>15438.841132612761</v>
      </c>
      <c r="M19" s="657">
        <v>14124.655909987712</v>
      </c>
      <c r="N19" s="658">
        <v>15233.081371509181</v>
      </c>
      <c r="O19" s="658">
        <v>12795.787849596774</v>
      </c>
      <c r="P19" s="657">
        <v>10997.215221785973</v>
      </c>
      <c r="Q19" s="658">
        <v>10757.918595495539</v>
      </c>
      <c r="R19" s="658">
        <v>10500.421631077794</v>
      </c>
      <c r="S19" s="657">
        <v>13789.361212673106</v>
      </c>
      <c r="T19" s="658">
        <v>10982.410747804315</v>
      </c>
      <c r="U19" s="658">
        <v>11832.146195077272</v>
      </c>
      <c r="V19" s="657">
        <v>13262.914420101059</v>
      </c>
      <c r="W19" s="658">
        <v>11152.627153123667</v>
      </c>
      <c r="X19" s="658">
        <v>19795.306302833433</v>
      </c>
      <c r="Y19" s="657">
        <v>25159.890899202004</v>
      </c>
      <c r="Z19" s="658">
        <v>26301.614746865376</v>
      </c>
      <c r="AA19" s="658">
        <v>25930.677296267884</v>
      </c>
      <c r="AB19" s="657">
        <v>24845.939732348394</v>
      </c>
      <c r="AC19" s="658">
        <v>22046.052565511152</v>
      </c>
      <c r="AD19" s="658">
        <v>19309.65315716363</v>
      </c>
      <c r="AE19" s="658">
        <v>17258.753591222325</v>
      </c>
      <c r="AF19" s="659">
        <v>16190.481165092931</v>
      </c>
      <c r="AG19" s="36"/>
      <c r="AH19" s="36"/>
      <c r="AI19" s="36"/>
      <c r="AJ19" s="36"/>
      <c r="AK19" s="36"/>
      <c r="AL19" s="62"/>
    </row>
    <row r="20" spans="2:38" s="41" customFormat="1" ht="9.9499999999999993" customHeight="1">
      <c r="B20" s="195"/>
      <c r="C20" s="101"/>
      <c r="D20" s="539" t="s">
        <v>650</v>
      </c>
      <c r="E20" s="543"/>
      <c r="F20" s="747"/>
      <c r="G20" s="660">
        <v>36847.237298840511</v>
      </c>
      <c r="H20" s="661">
        <v>37282.085203044968</v>
      </c>
      <c r="I20" s="661">
        <v>38092.213265672559</v>
      </c>
      <c r="J20" s="660">
        <v>40512.860174765774</v>
      </c>
      <c r="K20" s="661">
        <v>40423.886547026086</v>
      </c>
      <c r="L20" s="661">
        <v>40683.202084806646</v>
      </c>
      <c r="M20" s="660">
        <v>42007.942601041228</v>
      </c>
      <c r="N20" s="661">
        <v>44736.26885489274</v>
      </c>
      <c r="O20" s="661">
        <v>44922.598534414035</v>
      </c>
      <c r="P20" s="660">
        <v>45341.264889545462</v>
      </c>
      <c r="Q20" s="661">
        <v>45530.598022112361</v>
      </c>
      <c r="R20" s="661">
        <v>43188.996283561894</v>
      </c>
      <c r="S20" s="660">
        <v>42319.73224918505</v>
      </c>
      <c r="T20" s="661">
        <v>42536.164576387702</v>
      </c>
      <c r="U20" s="661">
        <v>43187.49133568578</v>
      </c>
      <c r="V20" s="660">
        <v>45822.249400731074</v>
      </c>
      <c r="W20" s="661">
        <v>44056.815532554181</v>
      </c>
      <c r="X20" s="661">
        <v>43592.508690925468</v>
      </c>
      <c r="Y20" s="660">
        <v>41771.782235925602</v>
      </c>
      <c r="Z20" s="661">
        <v>42289.793310031113</v>
      </c>
      <c r="AA20" s="661">
        <v>44898.042384322209</v>
      </c>
      <c r="AB20" s="660">
        <v>41875.187979592847</v>
      </c>
      <c r="AC20" s="661">
        <v>41315.813158830999</v>
      </c>
      <c r="AD20" s="661">
        <v>42790.42977849747</v>
      </c>
      <c r="AE20" s="661">
        <v>37953.946428569514</v>
      </c>
      <c r="AF20" s="662">
        <v>38592.51802775915</v>
      </c>
      <c r="AG20" s="36"/>
      <c r="AH20" s="36"/>
      <c r="AI20" s="36"/>
      <c r="AJ20" s="36"/>
      <c r="AK20" s="36"/>
      <c r="AL20" s="62"/>
    </row>
    <row r="21" spans="2:38" s="41" customFormat="1" ht="9.9499999999999993" customHeight="1">
      <c r="B21" s="195"/>
      <c r="C21" s="101"/>
      <c r="D21" s="202" t="s">
        <v>651</v>
      </c>
      <c r="E21" s="544"/>
      <c r="F21" s="748"/>
      <c r="G21" s="663">
        <v>1554.2962790488518</v>
      </c>
      <c r="H21" s="664">
        <v>1542.9403992481439</v>
      </c>
      <c r="I21" s="664">
        <v>1732.6432912962255</v>
      </c>
      <c r="J21" s="663">
        <v>1661.0846941634329</v>
      </c>
      <c r="K21" s="664">
        <v>1419.0133239248119</v>
      </c>
      <c r="L21" s="664">
        <v>1469.0441959476161</v>
      </c>
      <c r="M21" s="663">
        <v>1260.5689713131071</v>
      </c>
      <c r="N21" s="664">
        <v>1345.6129014746271</v>
      </c>
      <c r="O21" s="664">
        <v>1310.9778712703776</v>
      </c>
      <c r="P21" s="663">
        <v>1367.9473500887796</v>
      </c>
      <c r="Q21" s="664">
        <v>1085.9880986264805</v>
      </c>
      <c r="R21" s="664">
        <v>1080.7912773581122</v>
      </c>
      <c r="S21" s="663">
        <v>1251.6411606100787</v>
      </c>
      <c r="T21" s="664">
        <v>983.46169352514187</v>
      </c>
      <c r="U21" s="664">
        <v>991.58550775831816</v>
      </c>
      <c r="V21" s="663">
        <v>959.26126339276652</v>
      </c>
      <c r="W21" s="664">
        <v>1340.9105661961007</v>
      </c>
      <c r="X21" s="664">
        <v>2557.0319855053181</v>
      </c>
      <c r="Y21" s="663">
        <v>2622.8452185262195</v>
      </c>
      <c r="Z21" s="664">
        <v>2663.5826213334099</v>
      </c>
      <c r="AA21" s="664">
        <v>3005.5208502804271</v>
      </c>
      <c r="AB21" s="663">
        <v>3184.7432274882935</v>
      </c>
      <c r="AC21" s="664">
        <v>4154.2612659645338</v>
      </c>
      <c r="AD21" s="664">
        <v>2859.8792651224394</v>
      </c>
      <c r="AE21" s="664">
        <v>2930.8649215513342</v>
      </c>
      <c r="AF21" s="665">
        <v>2854.3073920843399</v>
      </c>
      <c r="AG21" s="36"/>
      <c r="AH21" s="36"/>
      <c r="AI21" s="36"/>
      <c r="AJ21" s="36"/>
      <c r="AK21" s="36"/>
      <c r="AL21" s="62"/>
    </row>
    <row r="22" spans="2:38" s="41" customFormat="1" ht="9.9499999999999993" customHeight="1">
      <c r="B22" s="195"/>
      <c r="C22" s="101"/>
      <c r="D22" s="202" t="s">
        <v>652</v>
      </c>
      <c r="E22" s="544"/>
      <c r="F22" s="748"/>
      <c r="G22" s="663">
        <v>30286.643762032978</v>
      </c>
      <c r="H22" s="664">
        <v>30574.5203772104</v>
      </c>
      <c r="I22" s="664">
        <v>31488.703541808201</v>
      </c>
      <c r="J22" s="663">
        <v>29586.847582059876</v>
      </c>
      <c r="K22" s="664">
        <v>33228.466604599424</v>
      </c>
      <c r="L22" s="664">
        <v>32284.335869356466</v>
      </c>
      <c r="M22" s="663">
        <v>31714.701056310405</v>
      </c>
      <c r="N22" s="664">
        <v>32018.43473151026</v>
      </c>
      <c r="O22" s="664">
        <v>30779.91619287464</v>
      </c>
      <c r="P22" s="663">
        <v>32578.5137300686</v>
      </c>
      <c r="Q22" s="664">
        <v>32468.845426512609</v>
      </c>
      <c r="R22" s="664">
        <v>31969.394617318336</v>
      </c>
      <c r="S22" s="663">
        <v>37084.181896290407</v>
      </c>
      <c r="T22" s="664">
        <v>39212.266732489647</v>
      </c>
      <c r="U22" s="664">
        <v>37965.075947296988</v>
      </c>
      <c r="V22" s="663">
        <v>40708.475494937476</v>
      </c>
      <c r="W22" s="664">
        <v>39449.339714953778</v>
      </c>
      <c r="X22" s="664">
        <v>46676.642422899087</v>
      </c>
      <c r="Y22" s="663">
        <v>45189.838442201421</v>
      </c>
      <c r="Z22" s="664">
        <v>41869.202780103187</v>
      </c>
      <c r="AA22" s="664">
        <v>43072.784459519149</v>
      </c>
      <c r="AB22" s="663">
        <v>49601.066711124957</v>
      </c>
      <c r="AC22" s="664">
        <v>51889.715376360051</v>
      </c>
      <c r="AD22" s="664">
        <v>53571.008815302201</v>
      </c>
      <c r="AE22" s="664">
        <v>49044.261224701651</v>
      </c>
      <c r="AF22" s="665">
        <v>46278.15466766755</v>
      </c>
      <c r="AG22" s="36"/>
      <c r="AH22" s="36"/>
      <c r="AI22" s="36"/>
      <c r="AJ22" s="36"/>
      <c r="AK22" s="36"/>
      <c r="AL22" s="62"/>
    </row>
    <row r="23" spans="2:38" s="41" customFormat="1" ht="9.9499999999999993" customHeight="1">
      <c r="B23" s="195"/>
      <c r="C23" s="101"/>
      <c r="D23" s="202" t="s">
        <v>653</v>
      </c>
      <c r="E23" s="544"/>
      <c r="F23" s="748"/>
      <c r="G23" s="663">
        <v>9</v>
      </c>
      <c r="H23" s="664">
        <v>12.685237433811213</v>
      </c>
      <c r="I23" s="664">
        <v>19.112620350635591</v>
      </c>
      <c r="J23" s="663">
        <v>26.144832725454492</v>
      </c>
      <c r="K23" s="664">
        <v>33.281246462371953</v>
      </c>
      <c r="L23" s="664">
        <v>36.75412478417973</v>
      </c>
      <c r="M23" s="663">
        <v>39.099783707146344</v>
      </c>
      <c r="N23" s="664">
        <v>38.785583967222045</v>
      </c>
      <c r="O23" s="664">
        <v>36.576602327867064</v>
      </c>
      <c r="P23" s="663">
        <v>46.037784274627221</v>
      </c>
      <c r="Q23" s="664">
        <v>45.461410459045382</v>
      </c>
      <c r="R23" s="664">
        <v>43.232572688371185</v>
      </c>
      <c r="S23" s="663">
        <v>41.987975305534967</v>
      </c>
      <c r="T23" s="664">
        <v>40.025047000901452</v>
      </c>
      <c r="U23" s="664">
        <v>40.890294404357078</v>
      </c>
      <c r="V23" s="663">
        <v>63.924259908586897</v>
      </c>
      <c r="W23" s="664">
        <v>60.433071422354317</v>
      </c>
      <c r="X23" s="664">
        <v>62.18639584429561</v>
      </c>
      <c r="Y23" s="663">
        <v>60.184533586565422</v>
      </c>
      <c r="Z23" s="664">
        <v>61.869856073555582</v>
      </c>
      <c r="AA23" s="664">
        <v>64.239623408088775</v>
      </c>
      <c r="AB23" s="663">
        <v>60.655045507537729</v>
      </c>
      <c r="AC23" s="664">
        <v>61.969954301638495</v>
      </c>
      <c r="AD23" s="664">
        <v>57.25577907888951</v>
      </c>
      <c r="AE23" s="664">
        <v>57.479811203060869</v>
      </c>
      <c r="AF23" s="665">
        <v>53.328384720524454</v>
      </c>
      <c r="AG23" s="36"/>
      <c r="AH23" s="36"/>
      <c r="AI23" s="36"/>
      <c r="AJ23" s="36"/>
      <c r="AK23" s="36"/>
      <c r="AL23" s="62"/>
    </row>
    <row r="24" spans="2:38" s="41" customFormat="1" ht="9.9499999999999993" customHeight="1">
      <c r="B24" s="195"/>
      <c r="C24" s="101"/>
      <c r="D24" s="204" t="s">
        <v>654</v>
      </c>
      <c r="E24" s="545"/>
      <c r="F24" s="749"/>
      <c r="G24" s="666">
        <v>8007.1920990075814</v>
      </c>
      <c r="H24" s="667">
        <v>7866.1345429771318</v>
      </c>
      <c r="I24" s="667">
        <v>8092.6526439145127</v>
      </c>
      <c r="J24" s="666">
        <v>7085.500964890196</v>
      </c>
      <c r="K24" s="667">
        <v>7488.7736049940449</v>
      </c>
      <c r="L24" s="667">
        <v>10338.100691296262</v>
      </c>
      <c r="M24" s="666">
        <v>7807.7062209727919</v>
      </c>
      <c r="N24" s="667">
        <v>8231.5354741573574</v>
      </c>
      <c r="O24" s="667">
        <v>1871.1502571046294</v>
      </c>
      <c r="P24" s="666">
        <v>2082.6965431506678</v>
      </c>
      <c r="Q24" s="667">
        <v>-64.339490213876005</v>
      </c>
      <c r="R24" s="667">
        <v>456.78649512129124</v>
      </c>
      <c r="S24" s="666">
        <v>-1217.8390430955212</v>
      </c>
      <c r="T24" s="667">
        <v>-1007.3072940789128</v>
      </c>
      <c r="U24" s="667">
        <v>-4768.337125274049</v>
      </c>
      <c r="V24" s="666">
        <v>2843.7639345134826</v>
      </c>
      <c r="W24" s="667">
        <v>-8069.064478731837</v>
      </c>
      <c r="X24" s="667">
        <v>-5079.2338579280677</v>
      </c>
      <c r="Y24" s="666">
        <v>-9040.0542543031788</v>
      </c>
      <c r="Z24" s="667">
        <v>-9986.5997917556215</v>
      </c>
      <c r="AA24" s="667">
        <v>-6741.9681376199615</v>
      </c>
      <c r="AB24" s="666">
        <v>-8316.9409039965121</v>
      </c>
      <c r="AC24" s="667">
        <v>-14881.097823629647</v>
      </c>
      <c r="AD24" s="667">
        <v>-19717.605264984519</v>
      </c>
      <c r="AE24" s="667">
        <v>-22222.201643181455</v>
      </c>
      <c r="AF24" s="668">
        <v>-24420.1568392513</v>
      </c>
      <c r="AG24" s="36"/>
      <c r="AH24" s="36"/>
      <c r="AI24" s="36"/>
      <c r="AJ24" s="36"/>
      <c r="AK24" s="36"/>
      <c r="AL24" s="62"/>
    </row>
    <row r="25" spans="2:38" s="41" customFormat="1" ht="9.9499999999999993" customHeight="1">
      <c r="B25" s="195"/>
      <c r="C25" s="205" t="s">
        <v>655</v>
      </c>
      <c r="D25" s="206"/>
      <c r="E25" s="206"/>
      <c r="F25" s="750"/>
      <c r="G25" s="669">
        <f t="shared" ref="G25:AF25" si="11">SUM(G26,G30)</f>
        <v>501893.03905101283</v>
      </c>
      <c r="H25" s="670">
        <f t="shared" si="11"/>
        <v>490989.28330030857</v>
      </c>
      <c r="I25" s="670">
        <f t="shared" si="11"/>
        <v>480705.4172110291</v>
      </c>
      <c r="J25" s="669">
        <f t="shared" si="11"/>
        <v>466826.35689475917</v>
      </c>
      <c r="K25" s="670">
        <f t="shared" si="11"/>
        <v>483693.81657956791</v>
      </c>
      <c r="L25" s="670">
        <f t="shared" si="11"/>
        <v>477798.56724495033</v>
      </c>
      <c r="M25" s="669">
        <f t="shared" si="11"/>
        <v>482073.59780739876</v>
      </c>
      <c r="N25" s="670">
        <f t="shared" si="11"/>
        <v>473359.81446267542</v>
      </c>
      <c r="O25" s="670">
        <f t="shared" si="11"/>
        <v>443227.53292698791</v>
      </c>
      <c r="P25" s="669">
        <f t="shared" si="11"/>
        <v>454720.73348264978</v>
      </c>
      <c r="Q25" s="670">
        <f t="shared" si="11"/>
        <v>465854.63139645039</v>
      </c>
      <c r="R25" s="670">
        <f t="shared" si="11"/>
        <v>453332.11217035924</v>
      </c>
      <c r="S25" s="669">
        <f t="shared" si="11"/>
        <v>467776.33964418498</v>
      </c>
      <c r="T25" s="670">
        <f t="shared" si="11"/>
        <v>470834.56923621229</v>
      </c>
      <c r="U25" s="670">
        <f t="shared" si="11"/>
        <v>468204.49815293169</v>
      </c>
      <c r="V25" s="669">
        <f t="shared" si="11"/>
        <v>456904.62841954944</v>
      </c>
      <c r="W25" s="670">
        <f t="shared" si="11"/>
        <v>471846.04642948287</v>
      </c>
      <c r="X25" s="670">
        <f t="shared" si="11"/>
        <v>471954.19168740558</v>
      </c>
      <c r="Y25" s="669">
        <f t="shared" si="11"/>
        <v>417034.91491295287</v>
      </c>
      <c r="Z25" s="670">
        <f t="shared" si="11"/>
        <v>382145.55305518029</v>
      </c>
      <c r="AA25" s="670">
        <f t="shared" si="11"/>
        <v>413501.53831734986</v>
      </c>
      <c r="AB25" s="669">
        <f t="shared" si="11"/>
        <v>428968.83845650335</v>
      </c>
      <c r="AC25" s="670">
        <f t="shared" si="11"/>
        <v>432245.94218474813</v>
      </c>
      <c r="AD25" s="670">
        <f t="shared" si="11"/>
        <v>431852.79545867024</v>
      </c>
      <c r="AE25" s="670">
        <f t="shared" si="11"/>
        <v>424143.75716874131</v>
      </c>
      <c r="AF25" s="671">
        <f t="shared" si="11"/>
        <v>411188.33121817699</v>
      </c>
      <c r="AG25" s="36"/>
      <c r="AH25" s="36"/>
      <c r="AI25" s="36"/>
      <c r="AJ25" s="36"/>
      <c r="AK25" s="36"/>
    </row>
    <row r="26" spans="2:38" s="41" customFormat="1" ht="9.9499999999999993" customHeight="1">
      <c r="B26" s="195"/>
      <c r="C26" s="208"/>
      <c r="D26" s="205" t="s">
        <v>656</v>
      </c>
      <c r="E26" s="546"/>
      <c r="F26" s="751"/>
      <c r="G26" s="672">
        <f t="shared" ref="G26:AF26" si="12">SUM(G27:G29)</f>
        <v>31535.794624399947</v>
      </c>
      <c r="H26" s="673">
        <f t="shared" si="12"/>
        <v>30332.270827613887</v>
      </c>
      <c r="I26" s="673">
        <f t="shared" si="12"/>
        <v>29840.214820978439</v>
      </c>
      <c r="J26" s="672">
        <f t="shared" si="12"/>
        <v>28891.347754050355</v>
      </c>
      <c r="K26" s="673">
        <f t="shared" si="12"/>
        <v>28595.411538471712</v>
      </c>
      <c r="L26" s="673">
        <f t="shared" si="12"/>
        <v>27892.579364495847</v>
      </c>
      <c r="M26" s="672">
        <f t="shared" si="12"/>
        <v>26642.753264201499</v>
      </c>
      <c r="N26" s="673">
        <f t="shared" si="12"/>
        <v>25211.624720783122</v>
      </c>
      <c r="O26" s="673">
        <f t="shared" si="12"/>
        <v>24044.067857988517</v>
      </c>
      <c r="P26" s="672">
        <f t="shared" si="12"/>
        <v>23621.049187545417</v>
      </c>
      <c r="Q26" s="673">
        <f t="shared" si="12"/>
        <v>22536.944904101198</v>
      </c>
      <c r="R26" s="673">
        <f t="shared" si="12"/>
        <v>21507.360942817333</v>
      </c>
      <c r="S26" s="672">
        <f t="shared" si="12"/>
        <v>20601.091417515745</v>
      </c>
      <c r="T26" s="673">
        <f t="shared" si="12"/>
        <v>19323.053603598091</v>
      </c>
      <c r="U26" s="673">
        <f t="shared" si="12"/>
        <v>17944.125464177872</v>
      </c>
      <c r="V26" s="672">
        <f t="shared" si="12"/>
        <v>16741.384285495325</v>
      </c>
      <c r="W26" s="673">
        <f t="shared" si="12"/>
        <v>16128.143910344568</v>
      </c>
      <c r="X26" s="673">
        <f t="shared" si="12"/>
        <v>16920.457632028629</v>
      </c>
      <c r="Y26" s="672">
        <f t="shared" si="12"/>
        <v>14178.48231775609</v>
      </c>
      <c r="Z26" s="673">
        <f t="shared" si="12"/>
        <v>14714.210053618139</v>
      </c>
      <c r="AA26" s="673">
        <f t="shared" si="12"/>
        <v>16327.076171447294</v>
      </c>
      <c r="AB26" s="672">
        <f t="shared" si="12"/>
        <v>16084.526003632433</v>
      </c>
      <c r="AC26" s="673">
        <f t="shared" si="12"/>
        <v>17630.203618512438</v>
      </c>
      <c r="AD26" s="673">
        <f t="shared" si="12"/>
        <v>16805.333229319473</v>
      </c>
      <c r="AE26" s="673">
        <f t="shared" si="12"/>
        <v>17037.98435032148</v>
      </c>
      <c r="AF26" s="674">
        <f t="shared" si="12"/>
        <v>17403.483394206221</v>
      </c>
      <c r="AG26" s="36"/>
      <c r="AH26" s="36"/>
      <c r="AI26" s="36"/>
      <c r="AJ26" s="36"/>
      <c r="AK26" s="36"/>
    </row>
    <row r="27" spans="2:38" s="41" customFormat="1" ht="9.9499999999999993" customHeight="1">
      <c r="B27" s="195"/>
      <c r="C27" s="208"/>
      <c r="D27" s="268" t="s">
        <v>657</v>
      </c>
      <c r="E27" s="547"/>
      <c r="F27" s="752"/>
      <c r="G27" s="675">
        <v>7287.3103790124751</v>
      </c>
      <c r="H27" s="676">
        <v>6832.5565298318788</v>
      </c>
      <c r="I27" s="676">
        <v>6291.0723583518084</v>
      </c>
      <c r="J27" s="675">
        <v>5700.9491522135158</v>
      </c>
      <c r="K27" s="676">
        <v>5188.5569454979386</v>
      </c>
      <c r="L27" s="676">
        <v>4765.9700304900598</v>
      </c>
      <c r="M27" s="675">
        <v>4452.2421432064511</v>
      </c>
      <c r="N27" s="676">
        <v>4151.4940972064041</v>
      </c>
      <c r="O27" s="676">
        <v>4070.4065584350788</v>
      </c>
      <c r="P27" s="675">
        <v>3991.9129918535509</v>
      </c>
      <c r="Q27" s="676">
        <v>3765.30908448125</v>
      </c>
      <c r="R27" s="676">
        <v>3694.1676118722944</v>
      </c>
      <c r="S27" s="675">
        <v>3651.4270630619671</v>
      </c>
      <c r="T27" s="676">
        <v>3485.0454648871328</v>
      </c>
      <c r="U27" s="676">
        <v>3373.9516803170864</v>
      </c>
      <c r="V27" s="675">
        <v>3201.8623210937676</v>
      </c>
      <c r="W27" s="676">
        <v>3297.3554190284281</v>
      </c>
      <c r="X27" s="676">
        <v>3165.2960637198262</v>
      </c>
      <c r="Y27" s="675">
        <v>2526.2877679623689</v>
      </c>
      <c r="Z27" s="676">
        <v>3440.2933740299186</v>
      </c>
      <c r="AA27" s="676">
        <v>3425.3992803162596</v>
      </c>
      <c r="AB27" s="675">
        <v>3960.2295303091778</v>
      </c>
      <c r="AC27" s="676">
        <v>4417.769572585772</v>
      </c>
      <c r="AD27" s="676">
        <v>3817.6162127662792</v>
      </c>
      <c r="AE27" s="676">
        <v>3896.0840741838219</v>
      </c>
      <c r="AF27" s="677">
        <v>3756.4539459325624</v>
      </c>
      <c r="AG27" s="36"/>
      <c r="AH27" s="36"/>
      <c r="AI27" s="36"/>
      <c r="AJ27" s="36"/>
      <c r="AK27" s="36"/>
    </row>
    <row r="28" spans="2:38" s="41" customFormat="1" ht="9.9499999999999993" customHeight="1">
      <c r="B28" s="195"/>
      <c r="C28" s="208"/>
      <c r="D28" s="539" t="s">
        <v>658</v>
      </c>
      <c r="E28" s="543"/>
      <c r="F28" s="747"/>
      <c r="G28" s="660">
        <v>4982.7251863121119</v>
      </c>
      <c r="H28" s="661">
        <v>4607.1210582680715</v>
      </c>
      <c r="I28" s="661">
        <v>4441.345740455884</v>
      </c>
      <c r="J28" s="660">
        <v>4149.3511696918349</v>
      </c>
      <c r="K28" s="661">
        <v>4029.8288473818025</v>
      </c>
      <c r="L28" s="661">
        <v>3714.9340498326906</v>
      </c>
      <c r="M28" s="660">
        <v>3565.9195870154749</v>
      </c>
      <c r="N28" s="661">
        <v>3354.3421176426627</v>
      </c>
      <c r="O28" s="661">
        <v>3151.1092582258966</v>
      </c>
      <c r="P28" s="660">
        <v>3027.9742202249236</v>
      </c>
      <c r="Q28" s="661">
        <v>2880.6266915946726</v>
      </c>
      <c r="R28" s="661">
        <v>2748.6708139994289</v>
      </c>
      <c r="S28" s="660">
        <v>2654.4838588243256</v>
      </c>
      <c r="T28" s="661">
        <v>2540.1580875825421</v>
      </c>
      <c r="U28" s="661">
        <v>2422.8433854456089</v>
      </c>
      <c r="V28" s="660">
        <v>2475.373351135589</v>
      </c>
      <c r="W28" s="661">
        <v>2296.3674800634408</v>
      </c>
      <c r="X28" s="661">
        <v>2617.4805512827743</v>
      </c>
      <c r="Y28" s="660">
        <v>2178.5992246276674</v>
      </c>
      <c r="Z28" s="661">
        <v>2234.5762735118819</v>
      </c>
      <c r="AA28" s="661">
        <v>1861.5336093586589</v>
      </c>
      <c r="AB28" s="660">
        <v>1954.1470328993264</v>
      </c>
      <c r="AC28" s="661">
        <v>2103.8384246674013</v>
      </c>
      <c r="AD28" s="661">
        <v>2290.4330607270049</v>
      </c>
      <c r="AE28" s="661">
        <v>2078.9164156145325</v>
      </c>
      <c r="AF28" s="662">
        <v>2108.3641826000285</v>
      </c>
      <c r="AG28" s="36"/>
      <c r="AH28" s="36"/>
      <c r="AI28" s="36"/>
      <c r="AJ28" s="36"/>
      <c r="AK28" s="36"/>
    </row>
    <row r="29" spans="2:38" s="41" customFormat="1" ht="9.9499999999999993" customHeight="1">
      <c r="B29" s="195"/>
      <c r="C29" s="208"/>
      <c r="D29" s="539" t="s">
        <v>936</v>
      </c>
      <c r="E29" s="543"/>
      <c r="F29" s="747"/>
      <c r="G29" s="660">
        <v>19265.759059075361</v>
      </c>
      <c r="H29" s="661">
        <v>18892.593239513935</v>
      </c>
      <c r="I29" s="661">
        <v>19107.796722170748</v>
      </c>
      <c r="J29" s="660">
        <v>19041.047432145006</v>
      </c>
      <c r="K29" s="661">
        <v>19377.025745591971</v>
      </c>
      <c r="L29" s="661">
        <v>19411.675284173096</v>
      </c>
      <c r="M29" s="660">
        <v>18624.591533979572</v>
      </c>
      <c r="N29" s="661">
        <v>17705.788505934055</v>
      </c>
      <c r="O29" s="661">
        <v>16822.552041327541</v>
      </c>
      <c r="P29" s="660">
        <v>16601.161975466945</v>
      </c>
      <c r="Q29" s="661">
        <v>15891.009128025276</v>
      </c>
      <c r="R29" s="661">
        <v>15064.52251694561</v>
      </c>
      <c r="S29" s="660">
        <v>14295.180495629453</v>
      </c>
      <c r="T29" s="661">
        <v>13297.850051128418</v>
      </c>
      <c r="U29" s="661">
        <v>12147.330398415175</v>
      </c>
      <c r="V29" s="660">
        <v>11064.14861326597</v>
      </c>
      <c r="W29" s="661">
        <v>10534.4210112527</v>
      </c>
      <c r="X29" s="661">
        <v>11137.681017026031</v>
      </c>
      <c r="Y29" s="660">
        <v>9473.595325166054</v>
      </c>
      <c r="Z29" s="661">
        <v>9039.3404060763387</v>
      </c>
      <c r="AA29" s="661">
        <v>11040.143281772374</v>
      </c>
      <c r="AB29" s="660">
        <v>10170.149440423927</v>
      </c>
      <c r="AC29" s="661">
        <v>11108.595621259263</v>
      </c>
      <c r="AD29" s="661">
        <v>10697.283955826188</v>
      </c>
      <c r="AE29" s="661">
        <v>11062.983860523127</v>
      </c>
      <c r="AF29" s="662">
        <v>11538.66526567363</v>
      </c>
      <c r="AG29" s="36"/>
      <c r="AH29" s="36"/>
      <c r="AI29" s="36"/>
      <c r="AJ29" s="36"/>
      <c r="AK29" s="36"/>
    </row>
    <row r="30" spans="2:38" s="41" customFormat="1" ht="9.9499999999999993" customHeight="1">
      <c r="B30" s="195"/>
      <c r="C30" s="208"/>
      <c r="D30" s="211" t="s">
        <v>659</v>
      </c>
      <c r="E30" s="548"/>
      <c r="F30" s="753"/>
      <c r="G30" s="678">
        <f t="shared" ref="G30:AF30" si="13">SUM(G31:G42)</f>
        <v>470357.24442661292</v>
      </c>
      <c r="H30" s="679">
        <f t="shared" si="13"/>
        <v>460657.01247269468</v>
      </c>
      <c r="I30" s="679">
        <f t="shared" si="13"/>
        <v>450865.20239005063</v>
      </c>
      <c r="J30" s="678">
        <f t="shared" si="13"/>
        <v>437935.00914070883</v>
      </c>
      <c r="K30" s="679">
        <f t="shared" si="13"/>
        <v>455098.40504109621</v>
      </c>
      <c r="L30" s="679">
        <f t="shared" si="13"/>
        <v>449905.98788045446</v>
      </c>
      <c r="M30" s="678">
        <f t="shared" si="13"/>
        <v>455430.84454319725</v>
      </c>
      <c r="N30" s="679">
        <f t="shared" si="13"/>
        <v>448148.18974189227</v>
      </c>
      <c r="O30" s="679">
        <f t="shared" si="13"/>
        <v>419183.46506899939</v>
      </c>
      <c r="P30" s="678">
        <f t="shared" si="13"/>
        <v>431099.68429510435</v>
      </c>
      <c r="Q30" s="679">
        <f t="shared" si="13"/>
        <v>443317.6864923492</v>
      </c>
      <c r="R30" s="679">
        <f t="shared" si="13"/>
        <v>431824.75122754188</v>
      </c>
      <c r="S30" s="678">
        <f t="shared" si="13"/>
        <v>447175.24822666921</v>
      </c>
      <c r="T30" s="679">
        <f t="shared" si="13"/>
        <v>451511.5156326142</v>
      </c>
      <c r="U30" s="679">
        <f t="shared" si="13"/>
        <v>450260.37268875382</v>
      </c>
      <c r="V30" s="678">
        <f t="shared" si="13"/>
        <v>440163.24413405411</v>
      </c>
      <c r="W30" s="679">
        <f t="shared" si="13"/>
        <v>455717.9025191383</v>
      </c>
      <c r="X30" s="679">
        <f t="shared" si="13"/>
        <v>455033.73405537696</v>
      </c>
      <c r="Y30" s="678">
        <f t="shared" si="13"/>
        <v>402856.43259519676</v>
      </c>
      <c r="Z30" s="679">
        <f t="shared" si="13"/>
        <v>367431.34300156217</v>
      </c>
      <c r="AA30" s="679">
        <f t="shared" si="13"/>
        <v>397174.46214590257</v>
      </c>
      <c r="AB30" s="678">
        <f t="shared" si="13"/>
        <v>412884.31245287094</v>
      </c>
      <c r="AC30" s="679">
        <f t="shared" si="13"/>
        <v>414615.7385662357</v>
      </c>
      <c r="AD30" s="679">
        <f t="shared" si="13"/>
        <v>415047.46222935076</v>
      </c>
      <c r="AE30" s="679">
        <f t="shared" si="13"/>
        <v>407105.77281841985</v>
      </c>
      <c r="AF30" s="680">
        <f t="shared" si="13"/>
        <v>393784.84782397078</v>
      </c>
      <c r="AG30" s="36"/>
      <c r="AH30" s="36"/>
      <c r="AI30" s="36"/>
      <c r="AJ30" s="36"/>
      <c r="AK30" s="36"/>
    </row>
    <row r="31" spans="2:38" s="41" customFormat="1" ht="9.9499999999999993" customHeight="1">
      <c r="B31" s="195"/>
      <c r="C31" s="208"/>
      <c r="D31" s="202" t="s">
        <v>660</v>
      </c>
      <c r="E31" s="544"/>
      <c r="F31" s="748"/>
      <c r="G31" s="663">
        <v>19328.248977165265</v>
      </c>
      <c r="H31" s="664">
        <v>19821.501447683666</v>
      </c>
      <c r="I31" s="664">
        <v>20310.75271910421</v>
      </c>
      <c r="J31" s="663">
        <v>19980.976544850084</v>
      </c>
      <c r="K31" s="664">
        <v>21529.309485800077</v>
      </c>
      <c r="L31" s="664">
        <v>21739.52519363489</v>
      </c>
      <c r="M31" s="663">
        <v>21792.3861013026</v>
      </c>
      <c r="N31" s="664">
        <v>21727.83532921704</v>
      </c>
      <c r="O31" s="664">
        <v>22461.327573944265</v>
      </c>
      <c r="P31" s="663">
        <v>23116.259723560637</v>
      </c>
      <c r="Q31" s="664">
        <v>23294.438540382293</v>
      </c>
      <c r="R31" s="664">
        <v>23588.809371479143</v>
      </c>
      <c r="S31" s="663">
        <v>24608.053602500459</v>
      </c>
      <c r="T31" s="664">
        <v>25103.132511661926</v>
      </c>
      <c r="U31" s="664">
        <v>25373.014042919112</v>
      </c>
      <c r="V31" s="663">
        <v>21195.040358640643</v>
      </c>
      <c r="W31" s="664">
        <v>21971.705673870794</v>
      </c>
      <c r="X31" s="664">
        <v>23946.47224706117</v>
      </c>
      <c r="Y31" s="663">
        <v>23996.62249126859</v>
      </c>
      <c r="Z31" s="664">
        <v>20070.010186026997</v>
      </c>
      <c r="AA31" s="664">
        <v>20549.896312196612</v>
      </c>
      <c r="AB31" s="663">
        <v>21295.633370348714</v>
      </c>
      <c r="AC31" s="664">
        <v>22686.093956894467</v>
      </c>
      <c r="AD31" s="664">
        <v>19910.970878587083</v>
      </c>
      <c r="AE31" s="664">
        <v>19940.726835347639</v>
      </c>
      <c r="AF31" s="665">
        <v>19759.408402722918</v>
      </c>
      <c r="AG31" s="36"/>
      <c r="AH31" s="36"/>
      <c r="AI31" s="36"/>
      <c r="AJ31" s="36"/>
      <c r="AK31" s="36"/>
    </row>
    <row r="32" spans="2:38" s="41" customFormat="1" ht="9.9499999999999993" customHeight="1">
      <c r="B32" s="195"/>
      <c r="C32" s="208"/>
      <c r="D32" s="216" t="s">
        <v>661</v>
      </c>
      <c r="E32" s="549"/>
      <c r="F32" s="754"/>
      <c r="G32" s="681">
        <v>18807.375800105117</v>
      </c>
      <c r="H32" s="682">
        <v>18572.847777189807</v>
      </c>
      <c r="I32" s="682">
        <v>18436.665624079065</v>
      </c>
      <c r="J32" s="681">
        <v>17828.511857285896</v>
      </c>
      <c r="K32" s="682">
        <v>18229.208507429481</v>
      </c>
      <c r="L32" s="682">
        <v>17895.783972047342</v>
      </c>
      <c r="M32" s="681">
        <v>17428.190796099021</v>
      </c>
      <c r="N32" s="682">
        <v>16971.318435878187</v>
      </c>
      <c r="O32" s="682">
        <v>16707.237929903171</v>
      </c>
      <c r="P32" s="681">
        <v>16415.958240114738</v>
      </c>
      <c r="Q32" s="682">
        <v>15847.46923688523</v>
      </c>
      <c r="R32" s="682">
        <v>15197.937437250683</v>
      </c>
      <c r="S32" s="681">
        <v>14868.848498511041</v>
      </c>
      <c r="T32" s="682">
        <v>14725.124786881126</v>
      </c>
      <c r="U32" s="682">
        <v>13996.228022241872</v>
      </c>
      <c r="V32" s="681">
        <v>11900.139663803186</v>
      </c>
      <c r="W32" s="682">
        <v>11366.245819426651</v>
      </c>
      <c r="X32" s="682">
        <v>11885.874211305603</v>
      </c>
      <c r="Y32" s="681">
        <v>12823.978629758338</v>
      </c>
      <c r="Z32" s="682">
        <v>9121.2184410936643</v>
      </c>
      <c r="AA32" s="682">
        <v>12380.635826632782</v>
      </c>
      <c r="AB32" s="681">
        <v>12040.138623431438</v>
      </c>
      <c r="AC32" s="682">
        <v>11671.722801871883</v>
      </c>
      <c r="AD32" s="682">
        <v>11984.385655378332</v>
      </c>
      <c r="AE32" s="682">
        <v>11556.388223810412</v>
      </c>
      <c r="AF32" s="683">
        <v>11073.70474729741</v>
      </c>
      <c r="AG32" s="36"/>
      <c r="AH32" s="36"/>
      <c r="AI32" s="36"/>
      <c r="AJ32" s="36"/>
      <c r="AK32" s="36"/>
    </row>
    <row r="33" spans="2:37" s="41" customFormat="1" ht="9.9499999999999993" customHeight="1">
      <c r="B33" s="195"/>
      <c r="C33" s="208"/>
      <c r="D33" s="216" t="s">
        <v>662</v>
      </c>
      <c r="E33" s="549"/>
      <c r="F33" s="754"/>
      <c r="G33" s="681">
        <v>4245.973900208076</v>
      </c>
      <c r="H33" s="682">
        <v>4146.7218369479488</v>
      </c>
      <c r="I33" s="682">
        <v>4072.1999608544438</v>
      </c>
      <c r="J33" s="681">
        <v>3850.9580676570931</v>
      </c>
      <c r="K33" s="682">
        <v>4027.0431887193008</v>
      </c>
      <c r="L33" s="682">
        <v>3879.1896685103311</v>
      </c>
      <c r="M33" s="681">
        <v>3742.5325692846122</v>
      </c>
      <c r="N33" s="682">
        <v>3518.1316331412145</v>
      </c>
      <c r="O33" s="682">
        <v>3424.9411130777294</v>
      </c>
      <c r="P33" s="681">
        <v>3370.4905354920752</v>
      </c>
      <c r="Q33" s="682">
        <v>3241.6236120134931</v>
      </c>
      <c r="R33" s="682">
        <v>3221.3941930598512</v>
      </c>
      <c r="S33" s="681">
        <v>3321.4118195635556</v>
      </c>
      <c r="T33" s="682">
        <v>3401.7450005186602</v>
      </c>
      <c r="U33" s="682">
        <v>3367.6568784626479</v>
      </c>
      <c r="V33" s="681">
        <v>2339.6908006386343</v>
      </c>
      <c r="W33" s="682">
        <v>2683.9546522888159</v>
      </c>
      <c r="X33" s="682">
        <v>2441.3336318873035</v>
      </c>
      <c r="Y33" s="681">
        <v>2110.6035365180564</v>
      </c>
      <c r="Z33" s="682">
        <v>1715.7787950811078</v>
      </c>
      <c r="AA33" s="682">
        <v>2147.5031204396796</v>
      </c>
      <c r="AB33" s="681">
        <v>2229.0712787775628</v>
      </c>
      <c r="AC33" s="682">
        <v>2457.7319122760796</v>
      </c>
      <c r="AD33" s="682">
        <v>2405.5507543646518</v>
      </c>
      <c r="AE33" s="682">
        <v>2565.5723326931493</v>
      </c>
      <c r="AF33" s="683">
        <v>2634.7700792473197</v>
      </c>
      <c r="AG33" s="36"/>
      <c r="AH33" s="36"/>
      <c r="AI33" s="36"/>
      <c r="AJ33" s="36"/>
      <c r="AK33" s="36"/>
    </row>
    <row r="34" spans="2:37" s="41" customFormat="1" ht="9.9499999999999993" customHeight="1">
      <c r="B34" s="195"/>
      <c r="C34" s="208"/>
      <c r="D34" s="216" t="s">
        <v>663</v>
      </c>
      <c r="E34" s="549"/>
      <c r="F34" s="754"/>
      <c r="G34" s="681">
        <v>32324.541624534904</v>
      </c>
      <c r="H34" s="682">
        <v>32224.539723151123</v>
      </c>
      <c r="I34" s="682">
        <v>31527.302102447538</v>
      </c>
      <c r="J34" s="681">
        <v>31285.141660433641</v>
      </c>
      <c r="K34" s="682">
        <v>32529.734852474121</v>
      </c>
      <c r="L34" s="682">
        <v>33630.660347945326</v>
      </c>
      <c r="M34" s="681">
        <v>33872.45230075116</v>
      </c>
      <c r="N34" s="682">
        <v>33690.978792137648</v>
      </c>
      <c r="O34" s="682">
        <v>32131.241260419905</v>
      </c>
      <c r="P34" s="681">
        <v>32766.995292894237</v>
      </c>
      <c r="Q34" s="682">
        <v>33513.977873852156</v>
      </c>
      <c r="R34" s="682">
        <v>32721.037676484411</v>
      </c>
      <c r="S34" s="681">
        <v>32490.097422191982</v>
      </c>
      <c r="T34" s="682">
        <v>32226.682995055937</v>
      </c>
      <c r="U34" s="682">
        <v>31584.321287019528</v>
      </c>
      <c r="V34" s="681">
        <v>29639.097787285456</v>
      </c>
      <c r="W34" s="682">
        <v>28854.042125726104</v>
      </c>
      <c r="X34" s="682">
        <v>28258.874564316284</v>
      </c>
      <c r="Y34" s="681">
        <v>25863.293690140417</v>
      </c>
      <c r="Z34" s="682">
        <v>23516.241444942469</v>
      </c>
      <c r="AA34" s="682">
        <v>24225.766456816571</v>
      </c>
      <c r="AB34" s="681">
        <v>24310.390931680813</v>
      </c>
      <c r="AC34" s="682">
        <v>23998.880725031893</v>
      </c>
      <c r="AD34" s="682">
        <v>23732.482226919994</v>
      </c>
      <c r="AE34" s="682">
        <v>22891.304674840027</v>
      </c>
      <c r="AF34" s="683">
        <v>22486.164662422299</v>
      </c>
      <c r="AG34" s="36"/>
      <c r="AH34" s="36"/>
      <c r="AI34" s="36"/>
      <c r="AJ34" s="36"/>
      <c r="AK34" s="36"/>
    </row>
    <row r="35" spans="2:37" s="41" customFormat="1" ht="9.9499999999999993" customHeight="1">
      <c r="B35" s="195"/>
      <c r="C35" s="208"/>
      <c r="D35" s="216" t="s">
        <v>664</v>
      </c>
      <c r="E35" s="549"/>
      <c r="F35" s="754"/>
      <c r="G35" s="681">
        <v>4430.0428272699655</v>
      </c>
      <c r="H35" s="682">
        <v>4235.1027451922773</v>
      </c>
      <c r="I35" s="682">
        <v>4084.4205297377239</v>
      </c>
      <c r="J35" s="681">
        <v>3717.1654996760358</v>
      </c>
      <c r="K35" s="682">
        <v>3851.1097134728097</v>
      </c>
      <c r="L35" s="682">
        <v>3573.8581798907744</v>
      </c>
      <c r="M35" s="681">
        <v>3560.7211136168821</v>
      </c>
      <c r="N35" s="682">
        <v>3437.4178723032228</v>
      </c>
      <c r="O35" s="682">
        <v>3457.8044728735072</v>
      </c>
      <c r="P35" s="681">
        <v>3526.2071166369919</v>
      </c>
      <c r="Q35" s="682">
        <v>3510.0176704966184</v>
      </c>
      <c r="R35" s="682">
        <v>3366.7413820310494</v>
      </c>
      <c r="S35" s="681">
        <v>3409.4646645529783</v>
      </c>
      <c r="T35" s="682">
        <v>3404.241527396021</v>
      </c>
      <c r="U35" s="682">
        <v>3236.690916315983</v>
      </c>
      <c r="V35" s="681">
        <v>2560.7406216228633</v>
      </c>
      <c r="W35" s="682">
        <v>3072.1731448544861</v>
      </c>
      <c r="X35" s="682">
        <v>3362.2782337387325</v>
      </c>
      <c r="Y35" s="681">
        <v>2955.8216830272891</v>
      </c>
      <c r="Z35" s="682">
        <v>2317.0998873062667</v>
      </c>
      <c r="AA35" s="682">
        <v>2192.6598742420229</v>
      </c>
      <c r="AB35" s="681">
        <v>2758.0412730219978</v>
      </c>
      <c r="AC35" s="682">
        <v>2696.6329030505899</v>
      </c>
      <c r="AD35" s="682">
        <v>2593.6703225559427</v>
      </c>
      <c r="AE35" s="682">
        <v>2690.0337300263791</v>
      </c>
      <c r="AF35" s="683">
        <v>2349.6737566813172</v>
      </c>
      <c r="AG35" s="36"/>
      <c r="AH35" s="36"/>
      <c r="AI35" s="36"/>
      <c r="AJ35" s="36"/>
      <c r="AK35" s="36"/>
    </row>
    <row r="36" spans="2:37" s="41" customFormat="1" ht="9.9499999999999993" customHeight="1">
      <c r="B36" s="195"/>
      <c r="C36" s="208"/>
      <c r="D36" s="216" t="s">
        <v>811</v>
      </c>
      <c r="E36" s="549"/>
      <c r="F36" s="754"/>
      <c r="G36" s="681">
        <v>72563.623733384375</v>
      </c>
      <c r="H36" s="682">
        <v>73912.973539757528</v>
      </c>
      <c r="I36" s="682">
        <v>74026.488864416577</v>
      </c>
      <c r="J36" s="681">
        <v>74242.920320779303</v>
      </c>
      <c r="K36" s="682">
        <v>77863.238171705583</v>
      </c>
      <c r="L36" s="682">
        <v>77983.321076613793</v>
      </c>
      <c r="M36" s="681">
        <v>78868.510056779836</v>
      </c>
      <c r="N36" s="682">
        <v>79126.99277771276</v>
      </c>
      <c r="O36" s="682">
        <v>73377.876260847974</v>
      </c>
      <c r="P36" s="681">
        <v>76416.888967568244</v>
      </c>
      <c r="Q36" s="682">
        <v>78126.606333566262</v>
      </c>
      <c r="R36" s="682">
        <v>76720.07920066081</v>
      </c>
      <c r="S36" s="681">
        <v>79270.622591534528</v>
      </c>
      <c r="T36" s="682">
        <v>80797.421345786075</v>
      </c>
      <c r="U36" s="682">
        <v>82551.862346084527</v>
      </c>
      <c r="V36" s="681">
        <v>82266.005853228853</v>
      </c>
      <c r="W36" s="682">
        <v>84739.98244246222</v>
      </c>
      <c r="X36" s="682">
        <v>87642.537851053683</v>
      </c>
      <c r="Y36" s="681">
        <v>74989.791001281526</v>
      </c>
      <c r="Z36" s="682">
        <v>77558.813715805853</v>
      </c>
      <c r="AA36" s="682">
        <v>79681.456885493564</v>
      </c>
      <c r="AB36" s="681">
        <v>79389.820600874795</v>
      </c>
      <c r="AC36" s="682">
        <v>72969.138061089645</v>
      </c>
      <c r="AD36" s="682">
        <v>73031.42229423704</v>
      </c>
      <c r="AE36" s="682">
        <v>67176.419943183442</v>
      </c>
      <c r="AF36" s="683">
        <v>65301.941532293662</v>
      </c>
      <c r="AG36" s="36"/>
      <c r="AH36" s="36"/>
      <c r="AI36" s="36"/>
      <c r="AJ36" s="36"/>
      <c r="AK36" s="36"/>
    </row>
    <row r="37" spans="2:37" s="41" customFormat="1" ht="9.9499999999999993" customHeight="1">
      <c r="B37" s="195"/>
      <c r="C37" s="208"/>
      <c r="D37" s="216" t="s">
        <v>665</v>
      </c>
      <c r="E37" s="549"/>
      <c r="F37" s="754"/>
      <c r="G37" s="681">
        <v>12038.403035448771</v>
      </c>
      <c r="H37" s="682">
        <v>11415.289733883301</v>
      </c>
      <c r="I37" s="682">
        <v>11003.056699532317</v>
      </c>
      <c r="J37" s="681">
        <v>9866.5637811814704</v>
      </c>
      <c r="K37" s="682">
        <v>10335.000591786349</v>
      </c>
      <c r="L37" s="682">
        <v>9441.5941808946463</v>
      </c>
      <c r="M37" s="681">
        <v>9548.8947620880917</v>
      </c>
      <c r="N37" s="682">
        <v>9308.5646139672644</v>
      </c>
      <c r="O37" s="682">
        <v>9452.6170783364905</v>
      </c>
      <c r="P37" s="681">
        <v>9900.8108554328101</v>
      </c>
      <c r="Q37" s="682">
        <v>10024.724198235457</v>
      </c>
      <c r="R37" s="682">
        <v>9794.8282245045066</v>
      </c>
      <c r="S37" s="681">
        <v>10166.192363493754</v>
      </c>
      <c r="T37" s="682">
        <v>10390.436468416805</v>
      </c>
      <c r="U37" s="682">
        <v>10042.654531998754</v>
      </c>
      <c r="V37" s="681">
        <v>9560.6849182737096</v>
      </c>
      <c r="W37" s="682">
        <v>12162.077914024496</v>
      </c>
      <c r="X37" s="682">
        <v>12297.921099322439</v>
      </c>
      <c r="Y37" s="681">
        <v>10531.62159088149</v>
      </c>
      <c r="Z37" s="682">
        <v>9424.075260968355</v>
      </c>
      <c r="AA37" s="682">
        <v>8828.0839693831167</v>
      </c>
      <c r="AB37" s="681">
        <v>11004.720461183982</v>
      </c>
      <c r="AC37" s="682">
        <v>10050.974774664144</v>
      </c>
      <c r="AD37" s="682">
        <v>9322.5785799515179</v>
      </c>
      <c r="AE37" s="682">
        <v>9808.2212169010272</v>
      </c>
      <c r="AF37" s="683">
        <v>8996.7452676851608</v>
      </c>
      <c r="AG37" s="36"/>
      <c r="AH37" s="36"/>
      <c r="AI37" s="36"/>
      <c r="AJ37" s="36"/>
      <c r="AK37" s="36"/>
    </row>
    <row r="38" spans="2:37" s="41" customFormat="1" ht="9.9499999999999993" customHeight="1">
      <c r="B38" s="195"/>
      <c r="C38" s="208"/>
      <c r="D38" s="216" t="s">
        <v>666</v>
      </c>
      <c r="E38" s="549"/>
      <c r="F38" s="754"/>
      <c r="G38" s="681">
        <v>55706.128424522925</v>
      </c>
      <c r="H38" s="682">
        <v>55843.811229294217</v>
      </c>
      <c r="I38" s="682">
        <v>55991.037723478825</v>
      </c>
      <c r="J38" s="681">
        <v>54639.689409449864</v>
      </c>
      <c r="K38" s="682">
        <v>56052.549248569085</v>
      </c>
      <c r="L38" s="682">
        <v>55323.284008722891</v>
      </c>
      <c r="M38" s="681">
        <v>55417.790671003837</v>
      </c>
      <c r="N38" s="682">
        <v>54138.344554157637</v>
      </c>
      <c r="O38" s="682">
        <v>49995.708312759161</v>
      </c>
      <c r="P38" s="681">
        <v>50678.08708143315</v>
      </c>
      <c r="Q38" s="682">
        <v>51947.751564594895</v>
      </c>
      <c r="R38" s="682">
        <v>49816.661588497227</v>
      </c>
      <c r="S38" s="681">
        <v>49157.819393415266</v>
      </c>
      <c r="T38" s="682">
        <v>49717.729263339359</v>
      </c>
      <c r="U38" s="682">
        <v>46726.888931152091</v>
      </c>
      <c r="V38" s="681">
        <v>45092.117030276946</v>
      </c>
      <c r="W38" s="682">
        <v>45376.235815612374</v>
      </c>
      <c r="X38" s="682">
        <v>45570.448560252873</v>
      </c>
      <c r="Y38" s="681">
        <v>44300.070673854032</v>
      </c>
      <c r="Z38" s="682">
        <v>39022.720212445107</v>
      </c>
      <c r="AA38" s="682">
        <v>39019.369558736129</v>
      </c>
      <c r="AB38" s="681">
        <v>40765.201645843736</v>
      </c>
      <c r="AC38" s="682">
        <v>41364.243662433153</v>
      </c>
      <c r="AD38" s="682">
        <v>45214.1966608812</v>
      </c>
      <c r="AE38" s="682">
        <v>44984.361747712828</v>
      </c>
      <c r="AF38" s="683">
        <v>43826.678693026872</v>
      </c>
      <c r="AG38" s="36"/>
      <c r="AH38" s="36"/>
      <c r="AI38" s="36"/>
      <c r="AJ38" s="36"/>
      <c r="AK38" s="36"/>
    </row>
    <row r="39" spans="2:37" s="41" customFormat="1" ht="9.9499999999999993" customHeight="1">
      <c r="B39" s="195"/>
      <c r="C39" s="208"/>
      <c r="D39" s="216" t="s">
        <v>667</v>
      </c>
      <c r="E39" s="549"/>
      <c r="F39" s="754"/>
      <c r="G39" s="681">
        <v>207680.99822437335</v>
      </c>
      <c r="H39" s="682">
        <v>197310.73117797929</v>
      </c>
      <c r="I39" s="682">
        <v>189437.36902034178</v>
      </c>
      <c r="J39" s="681">
        <v>186324.9763730691</v>
      </c>
      <c r="K39" s="682">
        <v>190890.33262602301</v>
      </c>
      <c r="L39" s="682">
        <v>189667.77438689559</v>
      </c>
      <c r="M39" s="681">
        <v>191977.70532021916</v>
      </c>
      <c r="N39" s="682">
        <v>193792.33112496033</v>
      </c>
      <c r="O39" s="682">
        <v>180074.5380739111</v>
      </c>
      <c r="P39" s="681">
        <v>187731.12241772824</v>
      </c>
      <c r="Q39" s="682">
        <v>193210.44058491325</v>
      </c>
      <c r="R39" s="682">
        <v>188439.64614411685</v>
      </c>
      <c r="S39" s="681">
        <v>198756.05030268352</v>
      </c>
      <c r="T39" s="682">
        <v>201141.65891245485</v>
      </c>
      <c r="U39" s="682">
        <v>203667.0870109899</v>
      </c>
      <c r="V39" s="681">
        <v>204359.96833652965</v>
      </c>
      <c r="W39" s="682">
        <v>212458.11765375271</v>
      </c>
      <c r="X39" s="682">
        <v>208380.96715018997</v>
      </c>
      <c r="Y39" s="681">
        <v>179411.98531900818</v>
      </c>
      <c r="Z39" s="682">
        <v>165667.28035445599</v>
      </c>
      <c r="AA39" s="682">
        <v>186643.45156002697</v>
      </c>
      <c r="AB39" s="681">
        <v>188790.56113379102</v>
      </c>
      <c r="AC39" s="682">
        <v>194664.90925977769</v>
      </c>
      <c r="AD39" s="682">
        <v>199921.95373264945</v>
      </c>
      <c r="AE39" s="682">
        <v>200796.71972248598</v>
      </c>
      <c r="AF39" s="683">
        <v>192991.49601964641</v>
      </c>
      <c r="AG39" s="36"/>
      <c r="AH39" s="36"/>
      <c r="AI39" s="36"/>
      <c r="AJ39" s="36"/>
      <c r="AK39" s="36"/>
    </row>
    <row r="40" spans="2:37" s="41" customFormat="1" ht="9.9499999999999993" customHeight="1">
      <c r="B40" s="195"/>
      <c r="C40" s="208"/>
      <c r="D40" s="216" t="s">
        <v>668</v>
      </c>
      <c r="E40" s="549"/>
      <c r="F40" s="754"/>
      <c r="G40" s="681">
        <v>58628.010252898581</v>
      </c>
      <c r="H40" s="682">
        <v>58247.8390177908</v>
      </c>
      <c r="I40" s="682">
        <v>57339.720534259715</v>
      </c>
      <c r="J40" s="681">
        <v>53081.680233224834</v>
      </c>
      <c r="K40" s="682">
        <v>57366.422617144308</v>
      </c>
      <c r="L40" s="682">
        <v>54671.421290599304</v>
      </c>
      <c r="M40" s="681">
        <v>56468.520811213879</v>
      </c>
      <c r="N40" s="682">
        <v>46456.24527359748</v>
      </c>
      <c r="O40" s="682">
        <v>40953.936659529441</v>
      </c>
      <c r="P40" s="681">
        <v>43053.082711167131</v>
      </c>
      <c r="Q40" s="682">
        <v>44685.271232354906</v>
      </c>
      <c r="R40" s="682">
        <v>42186.135351985344</v>
      </c>
      <c r="S40" s="681">
        <v>43842.164493247015</v>
      </c>
      <c r="T40" s="682">
        <v>44504.196151757162</v>
      </c>
      <c r="U40" s="682">
        <v>42862.44356066706</v>
      </c>
      <c r="V40" s="681">
        <v>44281.465184016437</v>
      </c>
      <c r="W40" s="682">
        <v>45521.361924326498</v>
      </c>
      <c r="X40" s="682">
        <v>46097.48590886272</v>
      </c>
      <c r="Y40" s="681">
        <v>38839.948959590503</v>
      </c>
      <c r="Z40" s="682">
        <v>31808.86504701227</v>
      </c>
      <c r="AA40" s="682">
        <v>35020.733385801788</v>
      </c>
      <c r="AB40" s="681">
        <v>42908.309937759681</v>
      </c>
      <c r="AC40" s="682">
        <v>43795.873599955688</v>
      </c>
      <c r="AD40" s="682">
        <v>38859.030263023531</v>
      </c>
      <c r="AE40" s="682">
        <v>36344.873713604102</v>
      </c>
      <c r="AF40" s="683">
        <v>34906.296416048164</v>
      </c>
      <c r="AG40" s="36"/>
      <c r="AH40" s="36"/>
      <c r="AI40" s="36"/>
      <c r="AJ40" s="36"/>
      <c r="AK40" s="36"/>
    </row>
    <row r="41" spans="2:37" s="41" customFormat="1" ht="9.9499999999999993" customHeight="1">
      <c r="B41" s="195"/>
      <c r="C41" s="208"/>
      <c r="D41" s="216" t="s">
        <v>669</v>
      </c>
      <c r="E41" s="549"/>
      <c r="F41" s="754"/>
      <c r="G41" s="681">
        <v>1120.9507572473674</v>
      </c>
      <c r="H41" s="682">
        <v>1090.3977348415174</v>
      </c>
      <c r="I41" s="682">
        <v>1079.4565593225755</v>
      </c>
      <c r="J41" s="681">
        <v>1007.9355131714221</v>
      </c>
      <c r="K41" s="682">
        <v>1062.559114281554</v>
      </c>
      <c r="L41" s="682">
        <v>1016.5323090517811</v>
      </c>
      <c r="M41" s="681">
        <v>1034.4561323823038</v>
      </c>
      <c r="N41" s="682">
        <v>1018.1932786789941</v>
      </c>
      <c r="O41" s="682">
        <v>1048.7081990680404</v>
      </c>
      <c r="P41" s="681">
        <v>1115.0455552009059</v>
      </c>
      <c r="Q41" s="682">
        <v>1131.0340217518831</v>
      </c>
      <c r="R41" s="682">
        <v>1099.2515051934483</v>
      </c>
      <c r="S41" s="681">
        <v>1128.4674164777157</v>
      </c>
      <c r="T41" s="682">
        <v>1133.5417740660853</v>
      </c>
      <c r="U41" s="682">
        <v>1075.7169178498211</v>
      </c>
      <c r="V41" s="681">
        <v>1036.4580424080607</v>
      </c>
      <c r="W41" s="682">
        <v>901.85136482172572</v>
      </c>
      <c r="X41" s="682">
        <v>833.64129120437303</v>
      </c>
      <c r="Y41" s="681">
        <v>815.21053095207787</v>
      </c>
      <c r="Z41" s="682">
        <v>994.92073892133396</v>
      </c>
      <c r="AA41" s="682">
        <v>1094.2208378451144</v>
      </c>
      <c r="AB41" s="681">
        <v>1356.0434380413062</v>
      </c>
      <c r="AC41" s="682">
        <v>1508.2736753751772</v>
      </c>
      <c r="AD41" s="682">
        <v>1444.0885465647468</v>
      </c>
      <c r="AE41" s="682">
        <v>1147.4179960679703</v>
      </c>
      <c r="AF41" s="683">
        <v>1559.3661361317554</v>
      </c>
      <c r="AG41" s="36"/>
      <c r="AH41" s="36"/>
      <c r="AI41" s="36"/>
      <c r="AJ41" s="36"/>
      <c r="AK41" s="36"/>
    </row>
    <row r="42" spans="2:37" s="41" customFormat="1" ht="9.9499999999999993" customHeight="1">
      <c r="B42" s="195"/>
      <c r="C42" s="212"/>
      <c r="D42" s="216" t="s">
        <v>828</v>
      </c>
      <c r="E42" s="549"/>
      <c r="F42" s="754"/>
      <c r="G42" s="681">
        <v>-16517.053130545846</v>
      </c>
      <c r="H42" s="682">
        <v>-16164.743491016789</v>
      </c>
      <c r="I42" s="682">
        <v>-16443.26794752416</v>
      </c>
      <c r="J42" s="681">
        <v>-17891.510120069928</v>
      </c>
      <c r="K42" s="682">
        <v>-18638.103076309508</v>
      </c>
      <c r="L42" s="682">
        <v>-18916.956734352156</v>
      </c>
      <c r="M42" s="681">
        <v>-18281.316091544104</v>
      </c>
      <c r="N42" s="682">
        <v>-15038.163943859508</v>
      </c>
      <c r="O42" s="682">
        <v>-13902.471865671392</v>
      </c>
      <c r="P42" s="681">
        <v>-16991.26420212477</v>
      </c>
      <c r="Q42" s="682">
        <v>-15215.668376697247</v>
      </c>
      <c r="R42" s="682">
        <v>-14327.770847721487</v>
      </c>
      <c r="S42" s="681">
        <v>-13843.944341502644</v>
      </c>
      <c r="T42" s="682">
        <v>-15034.395104719766</v>
      </c>
      <c r="U42" s="682">
        <v>-14224.19175694751</v>
      </c>
      <c r="V42" s="681">
        <v>-14068.164462670356</v>
      </c>
      <c r="W42" s="682">
        <v>-13389.846012028589</v>
      </c>
      <c r="X42" s="682">
        <v>-15684.10069381824</v>
      </c>
      <c r="Y42" s="681">
        <v>-13782.515511083777</v>
      </c>
      <c r="Z42" s="682">
        <v>-13785.681082497244</v>
      </c>
      <c r="AA42" s="682">
        <v>-14609.315641711835</v>
      </c>
      <c r="AB42" s="681">
        <v>-13963.620241884017</v>
      </c>
      <c r="AC42" s="682">
        <v>-13248.736766184742</v>
      </c>
      <c r="AD42" s="682">
        <v>-13372.867685762703</v>
      </c>
      <c r="AE42" s="682">
        <v>-12796.2673182531</v>
      </c>
      <c r="AF42" s="683">
        <v>-12101.397889232494</v>
      </c>
      <c r="AG42" s="36"/>
      <c r="AH42" s="36"/>
      <c r="AI42" s="36"/>
      <c r="AJ42" s="36"/>
      <c r="AK42" s="36"/>
    </row>
    <row r="43" spans="2:37" s="41" customFormat="1" ht="9.9499999999999993" customHeight="1">
      <c r="B43" s="195"/>
      <c r="C43" s="213" t="s">
        <v>670</v>
      </c>
      <c r="D43" s="520"/>
      <c r="E43" s="520"/>
      <c r="F43" s="214"/>
      <c r="G43" s="684">
        <f t="shared" ref="G43:AF43" si="14">SUM(G44:G58)</f>
        <v>136997.6824407239</v>
      </c>
      <c r="H43" s="685">
        <f t="shared" si="14"/>
        <v>140399.39882368958</v>
      </c>
      <c r="I43" s="685">
        <f t="shared" si="14"/>
        <v>145025.90051006307</v>
      </c>
      <c r="J43" s="684">
        <f t="shared" si="14"/>
        <v>151285.44367558329</v>
      </c>
      <c r="K43" s="685">
        <f t="shared" si="14"/>
        <v>166612.85842248765</v>
      </c>
      <c r="L43" s="685">
        <f t="shared" si="14"/>
        <v>170225.20555813698</v>
      </c>
      <c r="M43" s="684">
        <f t="shared" si="14"/>
        <v>175151.49596099468</v>
      </c>
      <c r="N43" s="685">
        <f t="shared" si="14"/>
        <v>180535.95859337141</v>
      </c>
      <c r="O43" s="685">
        <f t="shared" si="14"/>
        <v>193449.62929310257</v>
      </c>
      <c r="P43" s="684">
        <f t="shared" si="14"/>
        <v>203442.05710491311</v>
      </c>
      <c r="Q43" s="685">
        <f t="shared" si="14"/>
        <v>210278.97398530398</v>
      </c>
      <c r="R43" s="685">
        <f t="shared" si="14"/>
        <v>209970.73581865337</v>
      </c>
      <c r="S43" s="684">
        <f t="shared" si="14"/>
        <v>221399.00028241641</v>
      </c>
      <c r="T43" s="685">
        <f t="shared" si="14"/>
        <v>225730.64430089318</v>
      </c>
      <c r="U43" s="685">
        <f t="shared" si="14"/>
        <v>238814.37328940886</v>
      </c>
      <c r="V43" s="684">
        <f t="shared" si="14"/>
        <v>238861.05376565919</v>
      </c>
      <c r="W43" s="685">
        <f t="shared" si="14"/>
        <v>235677.60330322752</v>
      </c>
      <c r="X43" s="685">
        <f t="shared" si="14"/>
        <v>237266.92952316548</v>
      </c>
      <c r="Y43" s="684">
        <f t="shared" si="14"/>
        <v>231469.61254580633</v>
      </c>
      <c r="Z43" s="685">
        <f t="shared" si="14"/>
        <v>219877.40162707152</v>
      </c>
      <c r="AA43" s="685">
        <f t="shared" si="14"/>
        <v>218833.37038249159</v>
      </c>
      <c r="AB43" s="684">
        <f t="shared" si="14"/>
        <v>235886.21174643541</v>
      </c>
      <c r="AC43" s="685">
        <f t="shared" si="14"/>
        <v>253615.12545242949</v>
      </c>
      <c r="AD43" s="685">
        <f t="shared" si="14"/>
        <v>278304.6543993146</v>
      </c>
      <c r="AE43" s="685">
        <f t="shared" si="14"/>
        <v>273975.02510684996</v>
      </c>
      <c r="AF43" s="686">
        <f t="shared" si="14"/>
        <v>265388.27221958101</v>
      </c>
      <c r="AG43" s="36"/>
      <c r="AH43" s="36"/>
      <c r="AI43" s="36"/>
      <c r="AJ43" s="36"/>
      <c r="AK43" s="36"/>
    </row>
    <row r="44" spans="2:37" s="41" customFormat="1" ht="9.9499999999999993" customHeight="1">
      <c r="B44" s="195"/>
      <c r="C44" s="215"/>
      <c r="D44" s="540" t="s">
        <v>671</v>
      </c>
      <c r="E44" s="550"/>
      <c r="F44" s="755"/>
      <c r="G44" s="687">
        <v>3541.6291614247248</v>
      </c>
      <c r="H44" s="688">
        <v>4321.6865674288238</v>
      </c>
      <c r="I44" s="688">
        <v>5239.3318122679721</v>
      </c>
      <c r="J44" s="687">
        <v>5705.1175359790923</v>
      </c>
      <c r="K44" s="688">
        <v>7114.7772796706304</v>
      </c>
      <c r="L44" s="688">
        <v>7551.8043420315962</v>
      </c>
      <c r="M44" s="687">
        <v>7150.2231487994504</v>
      </c>
      <c r="N44" s="688">
        <v>6493.0284482774978</v>
      </c>
      <c r="O44" s="688">
        <v>6115.5064160973316</v>
      </c>
      <c r="P44" s="687">
        <v>5968.5963610064373</v>
      </c>
      <c r="Q44" s="688">
        <v>5621.2606375616942</v>
      </c>
      <c r="R44" s="688">
        <v>5474.26600709785</v>
      </c>
      <c r="S44" s="687">
        <v>5666.4721043141508</v>
      </c>
      <c r="T44" s="688">
        <v>5816.903373471835</v>
      </c>
      <c r="U44" s="688">
        <v>5602.198260678415</v>
      </c>
      <c r="V44" s="687">
        <v>5804.8407662762284</v>
      </c>
      <c r="W44" s="688">
        <v>5776.4042967354044</v>
      </c>
      <c r="X44" s="688">
        <v>7100.7672388062601</v>
      </c>
      <c r="Y44" s="687">
        <v>8433.4506994777239</v>
      </c>
      <c r="Z44" s="688">
        <v>8790.0396514573094</v>
      </c>
      <c r="AA44" s="688">
        <v>8959.9286251858011</v>
      </c>
      <c r="AB44" s="687">
        <v>10078.928761703643</v>
      </c>
      <c r="AC44" s="688">
        <v>9825.0025640942367</v>
      </c>
      <c r="AD44" s="688">
        <v>9261.5984000379049</v>
      </c>
      <c r="AE44" s="688">
        <v>10274.68658487352</v>
      </c>
      <c r="AF44" s="689">
        <v>10168.893297571218</v>
      </c>
      <c r="AG44" s="36"/>
      <c r="AH44" s="36"/>
      <c r="AI44" s="36"/>
      <c r="AJ44" s="36"/>
      <c r="AK44" s="36"/>
    </row>
    <row r="45" spans="2:37" s="41" customFormat="1" ht="9.9499999999999993" customHeight="1">
      <c r="B45" s="195"/>
      <c r="C45" s="215"/>
      <c r="D45" s="216" t="s">
        <v>672</v>
      </c>
      <c r="E45" s="549"/>
      <c r="F45" s="754"/>
      <c r="G45" s="681">
        <v>3604.9529793638449</v>
      </c>
      <c r="H45" s="682">
        <v>4782.0075213061418</v>
      </c>
      <c r="I45" s="682">
        <v>6040.3583653520209</v>
      </c>
      <c r="J45" s="681">
        <v>6701.7223749228215</v>
      </c>
      <c r="K45" s="682">
        <v>8653.616221251219</v>
      </c>
      <c r="L45" s="682">
        <v>9307.226021276645</v>
      </c>
      <c r="M45" s="681">
        <v>10849.730827118276</v>
      </c>
      <c r="N45" s="682">
        <v>11832.943605837187</v>
      </c>
      <c r="O45" s="682">
        <v>13309.858234639187</v>
      </c>
      <c r="P45" s="681">
        <v>15421.782708140239</v>
      </c>
      <c r="Q45" s="682">
        <v>16967.057567377353</v>
      </c>
      <c r="R45" s="682">
        <v>15816.460463602909</v>
      </c>
      <c r="S45" s="681">
        <v>15816.38433742933</v>
      </c>
      <c r="T45" s="682">
        <v>15555.23503972397</v>
      </c>
      <c r="U45" s="682">
        <v>14127.238131944734</v>
      </c>
      <c r="V45" s="681">
        <v>13477.23860267614</v>
      </c>
      <c r="W45" s="682">
        <v>13921.113236054945</v>
      </c>
      <c r="X45" s="682">
        <v>15263.956033031618</v>
      </c>
      <c r="Y45" s="681">
        <v>16377.107060520109</v>
      </c>
      <c r="Z45" s="682">
        <v>13999.325607988716</v>
      </c>
      <c r="AA45" s="682">
        <v>11383.521188707058</v>
      </c>
      <c r="AB45" s="681">
        <v>11727.389344983287</v>
      </c>
      <c r="AC45" s="682">
        <v>14106.769688618091</v>
      </c>
      <c r="AD45" s="682">
        <v>17979.896876393952</v>
      </c>
      <c r="AE45" s="682">
        <v>16892.79503153099</v>
      </c>
      <c r="AF45" s="683">
        <v>16447.541960625142</v>
      </c>
      <c r="AG45" s="36"/>
      <c r="AH45" s="36"/>
      <c r="AI45" s="36"/>
      <c r="AJ45" s="36"/>
      <c r="AK45" s="36"/>
    </row>
    <row r="46" spans="2:37" s="41" customFormat="1" ht="9.9499999999999993" customHeight="1">
      <c r="B46" s="195"/>
      <c r="C46" s="215"/>
      <c r="D46" s="216" t="s">
        <v>673</v>
      </c>
      <c r="E46" s="549"/>
      <c r="F46" s="754"/>
      <c r="G46" s="681">
        <v>11265.039520315728</v>
      </c>
      <c r="H46" s="682">
        <v>12052.459386778788</v>
      </c>
      <c r="I46" s="682">
        <v>13255.74380658763</v>
      </c>
      <c r="J46" s="681">
        <v>13868.102487270466</v>
      </c>
      <c r="K46" s="682">
        <v>15503.940200582529</v>
      </c>
      <c r="L46" s="682">
        <v>16117.629018665357</v>
      </c>
      <c r="M46" s="681">
        <v>15382.368266212663</v>
      </c>
      <c r="N46" s="682">
        <v>14320.389618250887</v>
      </c>
      <c r="O46" s="682">
        <v>13712.070829519069</v>
      </c>
      <c r="P46" s="681">
        <v>13409.646832869794</v>
      </c>
      <c r="Q46" s="682">
        <v>12748.217234524953</v>
      </c>
      <c r="R46" s="682">
        <v>12818.791505724079</v>
      </c>
      <c r="S46" s="681">
        <v>13280.319957907479</v>
      </c>
      <c r="T46" s="682">
        <v>13560.097478954387</v>
      </c>
      <c r="U46" s="682">
        <v>13501.44212077822</v>
      </c>
      <c r="V46" s="681">
        <v>13576.296757181733</v>
      </c>
      <c r="W46" s="682">
        <v>13396.890394805479</v>
      </c>
      <c r="X46" s="682">
        <v>13693.300456782223</v>
      </c>
      <c r="Y46" s="681">
        <v>11765.981079909785</v>
      </c>
      <c r="Z46" s="682">
        <v>12476.509374073468</v>
      </c>
      <c r="AA46" s="682">
        <v>12001.008378386958</v>
      </c>
      <c r="AB46" s="681">
        <v>13536.649280139427</v>
      </c>
      <c r="AC46" s="682">
        <v>10648.602551071785</v>
      </c>
      <c r="AD46" s="682">
        <v>11989.120728829865</v>
      </c>
      <c r="AE46" s="682">
        <v>12484.471551328244</v>
      </c>
      <c r="AF46" s="683">
        <v>13120.670320743984</v>
      </c>
      <c r="AG46" s="36"/>
      <c r="AH46" s="36"/>
      <c r="AI46" s="36"/>
      <c r="AJ46" s="36"/>
      <c r="AK46" s="36"/>
    </row>
    <row r="47" spans="2:37" s="41" customFormat="1" ht="9.9499999999999993" customHeight="1">
      <c r="B47" s="195"/>
      <c r="C47" s="215"/>
      <c r="D47" s="216" t="s">
        <v>674</v>
      </c>
      <c r="E47" s="549"/>
      <c r="F47" s="754"/>
      <c r="G47" s="681">
        <v>25475.948464565459</v>
      </c>
      <c r="H47" s="682">
        <v>25729.992791598397</v>
      </c>
      <c r="I47" s="682">
        <v>26312.588263064081</v>
      </c>
      <c r="J47" s="681">
        <v>25618.171837385904</v>
      </c>
      <c r="K47" s="682">
        <v>27470.186978418398</v>
      </c>
      <c r="L47" s="682">
        <v>27516.293097454367</v>
      </c>
      <c r="M47" s="681">
        <v>27922.484875843224</v>
      </c>
      <c r="N47" s="682">
        <v>27493.177905752011</v>
      </c>
      <c r="O47" s="682">
        <v>28288.681677594734</v>
      </c>
      <c r="P47" s="681">
        <v>30090.629359049391</v>
      </c>
      <c r="Q47" s="682">
        <v>30387.15765759609</v>
      </c>
      <c r="R47" s="682">
        <v>34034.502096160883</v>
      </c>
      <c r="S47" s="681">
        <v>39616.449083341489</v>
      </c>
      <c r="T47" s="682">
        <v>44529.498779595953</v>
      </c>
      <c r="U47" s="682">
        <v>47263.081819306091</v>
      </c>
      <c r="V47" s="681">
        <v>52033.867992548279</v>
      </c>
      <c r="W47" s="682">
        <v>41029.284187299272</v>
      </c>
      <c r="X47" s="682">
        <v>45955.046918325825</v>
      </c>
      <c r="Y47" s="681">
        <v>40944.074123429076</v>
      </c>
      <c r="Z47" s="682">
        <v>38912.560650787891</v>
      </c>
      <c r="AA47" s="682">
        <v>43918.428681516503</v>
      </c>
      <c r="AB47" s="681">
        <v>47546.472823811739</v>
      </c>
      <c r="AC47" s="682">
        <v>56570.010395352976</v>
      </c>
      <c r="AD47" s="682">
        <v>55409.394822469141</v>
      </c>
      <c r="AE47" s="682">
        <v>53867.263042638217</v>
      </c>
      <c r="AF47" s="683">
        <v>54065.212693186615</v>
      </c>
      <c r="AG47" s="36"/>
      <c r="AH47" s="36"/>
      <c r="AI47" s="36"/>
      <c r="AJ47" s="36"/>
      <c r="AK47" s="36"/>
    </row>
    <row r="48" spans="2:37" s="41" customFormat="1" ht="9.9499999999999993" customHeight="1">
      <c r="B48" s="195"/>
      <c r="C48" s="215"/>
      <c r="D48" s="216" t="s">
        <v>675</v>
      </c>
      <c r="E48" s="549"/>
      <c r="F48" s="754"/>
      <c r="G48" s="681">
        <v>2429.9849306393353</v>
      </c>
      <c r="H48" s="682">
        <v>2427.0515292392965</v>
      </c>
      <c r="I48" s="682">
        <v>2453.303826580192</v>
      </c>
      <c r="J48" s="681">
        <v>2376.007781598415</v>
      </c>
      <c r="K48" s="682">
        <v>2537.2165731140772</v>
      </c>
      <c r="L48" s="682">
        <v>2505.0579195535774</v>
      </c>
      <c r="M48" s="681">
        <v>2464.3037927853775</v>
      </c>
      <c r="N48" s="682">
        <v>2375.683421017311</v>
      </c>
      <c r="O48" s="682">
        <v>2331.1826475034122</v>
      </c>
      <c r="P48" s="681">
        <v>2418.3420793382857</v>
      </c>
      <c r="Q48" s="682">
        <v>2389.8766960130311</v>
      </c>
      <c r="R48" s="682">
        <v>2361.364493020953</v>
      </c>
      <c r="S48" s="681">
        <v>2418.3662815999587</v>
      </c>
      <c r="T48" s="682">
        <v>2426.921873264836</v>
      </c>
      <c r="U48" s="682">
        <v>2325.7430130384523</v>
      </c>
      <c r="V48" s="681">
        <v>2276.4191990784875</v>
      </c>
      <c r="W48" s="682">
        <v>3007.1683692916758</v>
      </c>
      <c r="X48" s="682">
        <v>3145.5064875001644</v>
      </c>
      <c r="Y48" s="681">
        <v>3014.6603218056025</v>
      </c>
      <c r="Z48" s="682">
        <v>2788.9380236216421</v>
      </c>
      <c r="AA48" s="682">
        <v>1880.1866317143415</v>
      </c>
      <c r="AB48" s="681">
        <v>2320.902579184672</v>
      </c>
      <c r="AC48" s="682">
        <v>2159.7377742215799</v>
      </c>
      <c r="AD48" s="682">
        <v>2196.1716998974139</v>
      </c>
      <c r="AE48" s="682">
        <v>2160.1793004973956</v>
      </c>
      <c r="AF48" s="683">
        <v>2012.4864383728686</v>
      </c>
      <c r="AG48" s="36"/>
      <c r="AH48" s="36"/>
      <c r="AI48" s="36"/>
      <c r="AJ48" s="36"/>
      <c r="AK48" s="36"/>
    </row>
    <row r="49" spans="2:38" s="41" customFormat="1" ht="9.9499999999999993" customHeight="1">
      <c r="B49" s="195"/>
      <c r="C49" s="215"/>
      <c r="D49" s="216" t="s">
        <v>676</v>
      </c>
      <c r="E49" s="549"/>
      <c r="F49" s="754"/>
      <c r="G49" s="681">
        <v>3569.0661928512791</v>
      </c>
      <c r="H49" s="682">
        <v>3656.6224224870411</v>
      </c>
      <c r="I49" s="682">
        <v>3776.265610888729</v>
      </c>
      <c r="J49" s="681">
        <v>3813.3721687202428</v>
      </c>
      <c r="K49" s="682">
        <v>4065.3049268260602</v>
      </c>
      <c r="L49" s="682">
        <v>4142.3315861458723</v>
      </c>
      <c r="M49" s="681">
        <v>4208.6686751820862</v>
      </c>
      <c r="N49" s="682">
        <v>4233.1983410511721</v>
      </c>
      <c r="O49" s="682">
        <v>4257.5144922419368</v>
      </c>
      <c r="P49" s="681">
        <v>4515.0404900628955</v>
      </c>
      <c r="Q49" s="682">
        <v>4600.2155056974261</v>
      </c>
      <c r="R49" s="682">
        <v>4639.0795416835435</v>
      </c>
      <c r="S49" s="681">
        <v>4772.8528728110741</v>
      </c>
      <c r="T49" s="682">
        <v>4817.2304219289636</v>
      </c>
      <c r="U49" s="682">
        <v>4749.8879978553559</v>
      </c>
      <c r="V49" s="681">
        <v>4665.0617102321612</v>
      </c>
      <c r="W49" s="682">
        <v>5336.6249730071322</v>
      </c>
      <c r="X49" s="682">
        <v>4487.3477438014306</v>
      </c>
      <c r="Y49" s="681">
        <v>5659.6708550690619</v>
      </c>
      <c r="Z49" s="682">
        <v>6885.2392799146646</v>
      </c>
      <c r="AA49" s="682">
        <v>9013.5936244175791</v>
      </c>
      <c r="AB49" s="681">
        <v>11641.759629801543</v>
      </c>
      <c r="AC49" s="682">
        <v>14350.493614382282</v>
      </c>
      <c r="AD49" s="682">
        <v>17477.18015403207</v>
      </c>
      <c r="AE49" s="682">
        <v>7018.2051286597325</v>
      </c>
      <c r="AF49" s="683">
        <v>7790.9916590092762</v>
      </c>
      <c r="AG49" s="36"/>
      <c r="AH49" s="36"/>
      <c r="AI49" s="36"/>
      <c r="AJ49" s="36"/>
      <c r="AK49" s="36"/>
    </row>
    <row r="50" spans="2:38" s="41" customFormat="1" ht="9.9499999999999993" customHeight="1">
      <c r="B50" s="195"/>
      <c r="C50" s="215"/>
      <c r="D50" s="216" t="s">
        <v>677</v>
      </c>
      <c r="E50" s="549"/>
      <c r="F50" s="754"/>
      <c r="G50" s="681">
        <v>2673.9612792295666</v>
      </c>
      <c r="H50" s="682">
        <v>2799.5354740328162</v>
      </c>
      <c r="I50" s="682">
        <v>2940.7787944561833</v>
      </c>
      <c r="J50" s="681">
        <v>2946.8974301863195</v>
      </c>
      <c r="K50" s="682">
        <v>3247.8015041678955</v>
      </c>
      <c r="L50" s="682">
        <v>3335.4096893401943</v>
      </c>
      <c r="M50" s="681">
        <v>3685.3941769660255</v>
      </c>
      <c r="N50" s="682">
        <v>3906.2456368565563</v>
      </c>
      <c r="O50" s="682">
        <v>4298.9850563419386</v>
      </c>
      <c r="P50" s="681">
        <v>4822.1282840126551</v>
      </c>
      <c r="Q50" s="682">
        <v>5141.0316136089596</v>
      </c>
      <c r="R50" s="682">
        <v>4994.0500875723292</v>
      </c>
      <c r="S50" s="681">
        <v>5075.7254846702544</v>
      </c>
      <c r="T50" s="682">
        <v>5037.4189163830579</v>
      </c>
      <c r="U50" s="682">
        <v>4773.6570428678351</v>
      </c>
      <c r="V50" s="681">
        <v>4350.9974461283418</v>
      </c>
      <c r="W50" s="682">
        <v>4622.5998463578744</v>
      </c>
      <c r="X50" s="682">
        <v>4733.5779237971437</v>
      </c>
      <c r="Y50" s="681">
        <v>5217.8186409800001</v>
      </c>
      <c r="Z50" s="682">
        <v>5253.2588494954607</v>
      </c>
      <c r="AA50" s="682">
        <v>4510.8191374438675</v>
      </c>
      <c r="AB50" s="681">
        <v>4775.9531504434526</v>
      </c>
      <c r="AC50" s="682">
        <v>4956.8330806592467</v>
      </c>
      <c r="AD50" s="682">
        <v>4920.405076653733</v>
      </c>
      <c r="AE50" s="682">
        <v>4695.3600500616303</v>
      </c>
      <c r="AF50" s="683">
        <v>4749.8035593651321</v>
      </c>
      <c r="AG50" s="36"/>
      <c r="AH50" s="36"/>
      <c r="AI50" s="36"/>
      <c r="AJ50" s="36"/>
      <c r="AK50" s="36"/>
    </row>
    <row r="51" spans="2:38" s="41" customFormat="1" ht="9.9499999999999993" customHeight="1">
      <c r="B51" s="195"/>
      <c r="C51" s="215"/>
      <c r="D51" s="216" t="s">
        <v>678</v>
      </c>
      <c r="E51" s="549"/>
      <c r="F51" s="754"/>
      <c r="G51" s="681">
        <v>19186.501102378566</v>
      </c>
      <c r="H51" s="682">
        <v>19505.10124266005</v>
      </c>
      <c r="I51" s="682">
        <v>21260.45627561006</v>
      </c>
      <c r="J51" s="681">
        <v>22523.604334040538</v>
      </c>
      <c r="K51" s="682">
        <v>22713.103091210694</v>
      </c>
      <c r="L51" s="682">
        <v>24748.249393311718</v>
      </c>
      <c r="M51" s="681">
        <v>24864.052568199317</v>
      </c>
      <c r="N51" s="682">
        <v>25313.971231862131</v>
      </c>
      <c r="O51" s="682">
        <v>26320.591121326604</v>
      </c>
      <c r="P51" s="681">
        <v>27821.394124846953</v>
      </c>
      <c r="Q51" s="682">
        <v>27499.478559679486</v>
      </c>
      <c r="R51" s="682">
        <v>28138.221586987245</v>
      </c>
      <c r="S51" s="681">
        <v>28956.270812666877</v>
      </c>
      <c r="T51" s="682">
        <v>27343.997397738756</v>
      </c>
      <c r="U51" s="682">
        <v>26911.629464626865</v>
      </c>
      <c r="V51" s="681">
        <v>26150.48532949642</v>
      </c>
      <c r="W51" s="682">
        <v>28254.86666175814</v>
      </c>
      <c r="X51" s="682">
        <v>25682.795794957463</v>
      </c>
      <c r="Y51" s="681">
        <v>28684.756565016902</v>
      </c>
      <c r="Z51" s="682">
        <v>26861.589666572854</v>
      </c>
      <c r="AA51" s="682">
        <v>29232.535557359537</v>
      </c>
      <c r="AB51" s="681">
        <v>33271.665809477185</v>
      </c>
      <c r="AC51" s="682">
        <v>36285.071352101964</v>
      </c>
      <c r="AD51" s="682">
        <v>43150.909731353131</v>
      </c>
      <c r="AE51" s="682">
        <v>41193.092621763702</v>
      </c>
      <c r="AF51" s="683">
        <v>39283.173466305081</v>
      </c>
      <c r="AG51" s="36"/>
      <c r="AH51" s="36"/>
      <c r="AI51" s="36"/>
      <c r="AJ51" s="36"/>
      <c r="AK51" s="36"/>
    </row>
    <row r="52" spans="2:38" s="41" customFormat="1" ht="9.9499999999999993" customHeight="1">
      <c r="B52" s="195"/>
      <c r="C52" s="215"/>
      <c r="D52" s="216" t="s">
        <v>679</v>
      </c>
      <c r="E52" s="549"/>
      <c r="F52" s="754"/>
      <c r="G52" s="681">
        <v>15808.509450089676</v>
      </c>
      <c r="H52" s="682">
        <v>16971.564235459751</v>
      </c>
      <c r="I52" s="682">
        <v>18280.786236820917</v>
      </c>
      <c r="J52" s="681">
        <v>18987.744916302967</v>
      </c>
      <c r="K52" s="682">
        <v>20894.15266859789</v>
      </c>
      <c r="L52" s="682">
        <v>22019.798747111166</v>
      </c>
      <c r="M52" s="681">
        <v>22522.213395234699</v>
      </c>
      <c r="N52" s="682">
        <v>22755.904380182008</v>
      </c>
      <c r="O52" s="682">
        <v>23567.804271424353</v>
      </c>
      <c r="P52" s="681">
        <v>25226.40609765386</v>
      </c>
      <c r="Q52" s="682">
        <v>25799.619677453356</v>
      </c>
      <c r="R52" s="682">
        <v>25910.826726410804</v>
      </c>
      <c r="S52" s="681">
        <v>26575.612101765259</v>
      </c>
      <c r="T52" s="682">
        <v>26392.053035396581</v>
      </c>
      <c r="U52" s="682">
        <v>25935.53996543157</v>
      </c>
      <c r="V52" s="681">
        <v>24437.318868878781</v>
      </c>
      <c r="W52" s="682">
        <v>23634.405346600604</v>
      </c>
      <c r="X52" s="682">
        <v>23959.78272742419</v>
      </c>
      <c r="Y52" s="681">
        <v>21728.271653177853</v>
      </c>
      <c r="Z52" s="682">
        <v>22706.603494562627</v>
      </c>
      <c r="AA52" s="682">
        <v>24059.740775574643</v>
      </c>
      <c r="AB52" s="681">
        <v>25689.143706413626</v>
      </c>
      <c r="AC52" s="682">
        <v>26213.967196987043</v>
      </c>
      <c r="AD52" s="682">
        <v>29390.932388655296</v>
      </c>
      <c r="AE52" s="682">
        <v>26144.998802687129</v>
      </c>
      <c r="AF52" s="683">
        <v>26449.29542046287</v>
      </c>
      <c r="AG52" s="36"/>
      <c r="AH52" s="36"/>
      <c r="AI52" s="36"/>
      <c r="AJ52" s="36"/>
      <c r="AK52" s="36"/>
    </row>
    <row r="53" spans="2:38" s="41" customFormat="1" ht="9.9499999999999993" customHeight="1">
      <c r="B53" s="195"/>
      <c r="C53" s="215"/>
      <c r="D53" s="216" t="s">
        <v>680</v>
      </c>
      <c r="E53" s="549"/>
      <c r="F53" s="754"/>
      <c r="G53" s="681">
        <v>7996.1268151890308</v>
      </c>
      <c r="H53" s="682">
        <v>8750.3953700453712</v>
      </c>
      <c r="I53" s="682">
        <v>9538.5186687635269</v>
      </c>
      <c r="J53" s="681">
        <v>9950.1750028511869</v>
      </c>
      <c r="K53" s="682">
        <v>11124.742798463792</v>
      </c>
      <c r="L53" s="682">
        <v>11724.621022217454</v>
      </c>
      <c r="M53" s="681">
        <v>12073.948542343784</v>
      </c>
      <c r="N53" s="682">
        <v>12156.182277066684</v>
      </c>
      <c r="O53" s="682">
        <v>12757.298924149132</v>
      </c>
      <c r="P53" s="681">
        <v>13659.077827499797</v>
      </c>
      <c r="Q53" s="682">
        <v>13948.090101454316</v>
      </c>
      <c r="R53" s="682">
        <v>14015.790732883932</v>
      </c>
      <c r="S53" s="681">
        <v>14720.83317641523</v>
      </c>
      <c r="T53" s="682">
        <v>14993.482876189544</v>
      </c>
      <c r="U53" s="682">
        <v>14782.064749254499</v>
      </c>
      <c r="V53" s="681">
        <v>14649.138696165019</v>
      </c>
      <c r="W53" s="682">
        <v>13864.194119343887</v>
      </c>
      <c r="X53" s="682">
        <v>14009.566870323777</v>
      </c>
      <c r="Y53" s="681">
        <v>13831.065744695612</v>
      </c>
      <c r="Z53" s="682">
        <v>12665.143053788419</v>
      </c>
      <c r="AA53" s="682">
        <v>12954.596930704254</v>
      </c>
      <c r="AB53" s="681">
        <v>12806.728811764639</v>
      </c>
      <c r="AC53" s="682">
        <v>15294.659473490368</v>
      </c>
      <c r="AD53" s="682">
        <v>15692.511931979996</v>
      </c>
      <c r="AE53" s="682">
        <v>14368.125557290852</v>
      </c>
      <c r="AF53" s="683">
        <v>18904.876674808671</v>
      </c>
      <c r="AG53" s="36"/>
      <c r="AH53" s="36"/>
      <c r="AI53" s="36"/>
      <c r="AJ53" s="36"/>
      <c r="AK53" s="36"/>
    </row>
    <row r="54" spans="2:38" s="41" customFormat="1" ht="9.9499999999999993" customHeight="1">
      <c r="B54" s="195"/>
      <c r="C54" s="215"/>
      <c r="D54" s="216" t="s">
        <v>681</v>
      </c>
      <c r="E54" s="549"/>
      <c r="F54" s="754"/>
      <c r="G54" s="681">
        <v>16225.100792767371</v>
      </c>
      <c r="H54" s="682">
        <v>17020.556299045427</v>
      </c>
      <c r="I54" s="682">
        <v>18024.324114048875</v>
      </c>
      <c r="J54" s="681">
        <v>18516.182891343731</v>
      </c>
      <c r="K54" s="682">
        <v>19906.616187754997</v>
      </c>
      <c r="L54" s="682">
        <v>20882.753314450289</v>
      </c>
      <c r="M54" s="681">
        <v>22511.489007275784</v>
      </c>
      <c r="N54" s="682">
        <v>23835.321419492517</v>
      </c>
      <c r="O54" s="682">
        <v>26007.079768609739</v>
      </c>
      <c r="P54" s="681">
        <v>28674.295744905743</v>
      </c>
      <c r="Q54" s="682">
        <v>30125.245751954826</v>
      </c>
      <c r="R54" s="682">
        <v>30236.412324766821</v>
      </c>
      <c r="S54" s="681">
        <v>31066.28205758518</v>
      </c>
      <c r="T54" s="682">
        <v>30643.436922875659</v>
      </c>
      <c r="U54" s="682">
        <v>30120.498809371144</v>
      </c>
      <c r="V54" s="681">
        <v>26459.385234601181</v>
      </c>
      <c r="W54" s="682">
        <v>25148.012226808874</v>
      </c>
      <c r="X54" s="682">
        <v>24486.184237271882</v>
      </c>
      <c r="Y54" s="681">
        <v>21012.13116187464</v>
      </c>
      <c r="Z54" s="682">
        <v>22628.407351279799</v>
      </c>
      <c r="AA54" s="682">
        <v>22881.911750030999</v>
      </c>
      <c r="AB54" s="681">
        <v>23865.63862633317</v>
      </c>
      <c r="AC54" s="682">
        <v>27208.902889471352</v>
      </c>
      <c r="AD54" s="682">
        <v>25809.265379853296</v>
      </c>
      <c r="AE54" s="682">
        <v>27256.699494171182</v>
      </c>
      <c r="AF54" s="683">
        <v>27245.07947276489</v>
      </c>
      <c r="AG54" s="36"/>
      <c r="AH54" s="36"/>
      <c r="AI54" s="36"/>
      <c r="AJ54" s="36"/>
      <c r="AK54" s="36"/>
    </row>
    <row r="55" spans="2:38" s="41" customFormat="1" ht="9.9499999999999993" customHeight="1">
      <c r="B55" s="195"/>
      <c r="C55" s="215"/>
      <c r="D55" s="216" t="s">
        <v>682</v>
      </c>
      <c r="E55" s="549"/>
      <c r="F55" s="754"/>
      <c r="G55" s="681">
        <v>4306.8987243088823</v>
      </c>
      <c r="H55" s="682">
        <v>4335.0333319390975</v>
      </c>
      <c r="I55" s="682">
        <v>4393.6346149110977</v>
      </c>
      <c r="J55" s="681">
        <v>4458.1813177747508</v>
      </c>
      <c r="K55" s="682">
        <v>4598.8850899220615</v>
      </c>
      <c r="L55" s="682">
        <v>4707.986671571668</v>
      </c>
      <c r="M55" s="681">
        <v>4592.0264824066162</v>
      </c>
      <c r="N55" s="682">
        <v>4496.1737703808376</v>
      </c>
      <c r="O55" s="682">
        <v>4272.1574015892584</v>
      </c>
      <c r="P55" s="681">
        <v>4442.206752992849</v>
      </c>
      <c r="Q55" s="682">
        <v>4391.9522773741446</v>
      </c>
      <c r="R55" s="682">
        <v>4359.3068820836652</v>
      </c>
      <c r="S55" s="681">
        <v>4292.0967085649372</v>
      </c>
      <c r="T55" s="682">
        <v>4134.5922175047781</v>
      </c>
      <c r="U55" s="682">
        <v>3920.9573697883698</v>
      </c>
      <c r="V55" s="681">
        <v>3663.0290984830085</v>
      </c>
      <c r="W55" s="682">
        <v>3355.5308001343296</v>
      </c>
      <c r="X55" s="682">
        <v>3819.9268103406303</v>
      </c>
      <c r="Y55" s="681">
        <v>2490.2592949587483</v>
      </c>
      <c r="Z55" s="682">
        <v>1236.2570589482457</v>
      </c>
      <c r="AA55" s="682">
        <v>728.80261778809586</v>
      </c>
      <c r="AB55" s="681">
        <v>623.2810996558826</v>
      </c>
      <c r="AC55" s="682">
        <v>815.10738763223196</v>
      </c>
      <c r="AD55" s="682">
        <v>549.37277353343836</v>
      </c>
      <c r="AE55" s="682">
        <v>425.81654895620528</v>
      </c>
      <c r="AF55" s="683">
        <v>412.31578037378245</v>
      </c>
      <c r="AG55" s="36"/>
      <c r="AH55" s="36"/>
      <c r="AI55" s="36"/>
      <c r="AJ55" s="36"/>
      <c r="AK55" s="36"/>
    </row>
    <row r="56" spans="2:38" s="41" customFormat="1" ht="9.9499999999999993" customHeight="1">
      <c r="B56" s="195"/>
      <c r="C56" s="215"/>
      <c r="D56" s="216" t="s">
        <v>683</v>
      </c>
      <c r="E56" s="549"/>
      <c r="F56" s="754"/>
      <c r="G56" s="681">
        <v>13252.710754961452</v>
      </c>
      <c r="H56" s="682">
        <v>12872.717741905211</v>
      </c>
      <c r="I56" s="682">
        <v>13261.355460616349</v>
      </c>
      <c r="J56" s="681">
        <v>13403.201151055888</v>
      </c>
      <c r="K56" s="682">
        <v>13806.49239794299</v>
      </c>
      <c r="L56" s="682">
        <v>13874.098910265624</v>
      </c>
      <c r="M56" s="681">
        <v>14885.279418790242</v>
      </c>
      <c r="N56" s="682">
        <v>15175.679002390701</v>
      </c>
      <c r="O56" s="682">
        <v>16036.840776522069</v>
      </c>
      <c r="P56" s="681">
        <v>17100.10452307442</v>
      </c>
      <c r="Q56" s="682">
        <v>17780.026979460446</v>
      </c>
      <c r="R56" s="682">
        <v>17860.423936837658</v>
      </c>
      <c r="S56" s="681">
        <v>18966.28981730614</v>
      </c>
      <c r="T56" s="682">
        <v>19151.439274883141</v>
      </c>
      <c r="U56" s="682">
        <v>19092.923039357669</v>
      </c>
      <c r="V56" s="681">
        <v>26436.318051070717</v>
      </c>
      <c r="W56" s="682">
        <v>28113.55492589017</v>
      </c>
      <c r="X56" s="682">
        <v>28076.963749127619</v>
      </c>
      <c r="Y56" s="681">
        <v>27849.536478358717</v>
      </c>
      <c r="Z56" s="682">
        <v>24659.788257973476</v>
      </c>
      <c r="AA56" s="682">
        <v>22319.78626848862</v>
      </c>
      <c r="AB56" s="681">
        <v>21220.7885102771</v>
      </c>
      <c r="AC56" s="682">
        <v>25412.50487313795</v>
      </c>
      <c r="AD56" s="682">
        <v>32340.188196777479</v>
      </c>
      <c r="AE56" s="682">
        <v>32900.09691707835</v>
      </c>
      <c r="AF56" s="683">
        <v>31927.299307867044</v>
      </c>
      <c r="AG56" s="36"/>
      <c r="AH56" s="36"/>
      <c r="AI56" s="36"/>
      <c r="AJ56" s="36"/>
      <c r="AK56" s="36"/>
    </row>
    <row r="57" spans="2:38" s="41" customFormat="1" ht="9.9499999999999993" customHeight="1">
      <c r="B57" s="195"/>
      <c r="C57" s="215"/>
      <c r="D57" s="216" t="s">
        <v>684</v>
      </c>
      <c r="E57" s="549"/>
      <c r="F57" s="754"/>
      <c r="G57" s="681">
        <v>1723.0402096224761</v>
      </c>
      <c r="H57" s="682">
        <v>1877.8538346024061</v>
      </c>
      <c r="I57" s="682">
        <v>2048.4590696553914</v>
      </c>
      <c r="J57" s="681">
        <v>2119.1512458216648</v>
      </c>
      <c r="K57" s="682">
        <v>2395.7470803677952</v>
      </c>
      <c r="L57" s="682">
        <v>2512.2486675744472</v>
      </c>
      <c r="M57" s="681">
        <v>2663.6388201362834</v>
      </c>
      <c r="N57" s="682">
        <v>2743.0001134366817</v>
      </c>
      <c r="O57" s="682">
        <v>2947.5436616443894</v>
      </c>
      <c r="P57" s="681">
        <v>3228.8853232652932</v>
      </c>
      <c r="Q57" s="682">
        <v>3370.9975547425029</v>
      </c>
      <c r="R57" s="682">
        <v>3519.8033653226539</v>
      </c>
      <c r="S57" s="681">
        <v>3821.1567176667286</v>
      </c>
      <c r="T57" s="682">
        <v>4029.5503228850162</v>
      </c>
      <c r="U57" s="682">
        <v>4092.9024347790732</v>
      </c>
      <c r="V57" s="681">
        <v>4761.7650840451015</v>
      </c>
      <c r="W57" s="682">
        <v>3780.2519325880189</v>
      </c>
      <c r="X57" s="682">
        <v>4304.6094840277956</v>
      </c>
      <c r="Y57" s="681">
        <v>4433.5248261822699</v>
      </c>
      <c r="Z57" s="682">
        <v>4780.1773866283547</v>
      </c>
      <c r="AA57" s="682">
        <v>4038.8627044859195</v>
      </c>
      <c r="AB57" s="681">
        <v>3223.4992754039986</v>
      </c>
      <c r="AC57" s="682">
        <v>3774.0764330709994</v>
      </c>
      <c r="AD57" s="682">
        <v>4039.0037858745468</v>
      </c>
      <c r="AE57" s="682">
        <v>4788.1298072858954</v>
      </c>
      <c r="AF57" s="683">
        <v>4955.7942475789232</v>
      </c>
      <c r="AG57" s="36"/>
      <c r="AH57" s="36"/>
      <c r="AI57" s="36"/>
      <c r="AJ57" s="36"/>
      <c r="AK57" s="36"/>
    </row>
    <row r="58" spans="2:38" s="41" customFormat="1" ht="9.9499999999999993" customHeight="1">
      <c r="B58" s="195"/>
      <c r="C58" s="217"/>
      <c r="D58" s="216" t="s">
        <v>685</v>
      </c>
      <c r="E58" s="549"/>
      <c r="F58" s="754"/>
      <c r="G58" s="681">
        <v>5938.2120630165127</v>
      </c>
      <c r="H58" s="682">
        <v>3296.8210751610013</v>
      </c>
      <c r="I58" s="682">
        <v>-1800.0044095599592</v>
      </c>
      <c r="J58" s="681">
        <v>297.81120032928175</v>
      </c>
      <c r="K58" s="682">
        <v>2580.2754241966509</v>
      </c>
      <c r="L58" s="682">
        <v>-720.30284283305559</v>
      </c>
      <c r="M58" s="681">
        <v>-624.3260362991698</v>
      </c>
      <c r="N58" s="682">
        <v>3405.0594215172191</v>
      </c>
      <c r="O58" s="682">
        <v>9226.5140138993847</v>
      </c>
      <c r="P58" s="681">
        <v>6643.5205961945121</v>
      </c>
      <c r="Q58" s="682">
        <v>9508.7461708054161</v>
      </c>
      <c r="R58" s="682">
        <v>5791.4360684980056</v>
      </c>
      <c r="S58" s="681">
        <v>6353.8887683723551</v>
      </c>
      <c r="T58" s="682">
        <v>7298.7863700966982</v>
      </c>
      <c r="U58" s="682">
        <v>21614.609070330564</v>
      </c>
      <c r="V58" s="681">
        <v>16118.890928797598</v>
      </c>
      <c r="W58" s="682">
        <v>22436.701986551736</v>
      </c>
      <c r="X58" s="682">
        <v>18547.597047647472</v>
      </c>
      <c r="Y58" s="681">
        <v>20027.304040350253</v>
      </c>
      <c r="Z58" s="682">
        <v>15233.563919978595</v>
      </c>
      <c r="AA58" s="682">
        <v>10949.647510687442</v>
      </c>
      <c r="AB58" s="681">
        <v>13557.410337042065</v>
      </c>
      <c r="AC58" s="682">
        <v>5993.3861781374226</v>
      </c>
      <c r="AD58" s="682">
        <v>8098.7024529734217</v>
      </c>
      <c r="AE58" s="682">
        <v>19505.104668026899</v>
      </c>
      <c r="AF58" s="683">
        <v>7854.8379205455076</v>
      </c>
      <c r="AG58" s="36"/>
      <c r="AH58" s="36"/>
      <c r="AI58" s="36"/>
      <c r="AJ58" s="36"/>
      <c r="AK58" s="36"/>
    </row>
    <row r="59" spans="2:38" s="41" customFormat="1" ht="9.9499999999999993" customHeight="1">
      <c r="B59" s="195"/>
      <c r="C59" s="218" t="s">
        <v>686</v>
      </c>
      <c r="D59" s="219"/>
      <c r="E59" s="219"/>
      <c r="F59" s="756"/>
      <c r="G59" s="690">
        <f t="shared" ref="G59:AF59" si="15">SUM(G60:G63)</f>
        <v>206236.7676406847</v>
      </c>
      <c r="H59" s="691">
        <f t="shared" si="15"/>
        <v>218673.68836262397</v>
      </c>
      <c r="I59" s="691">
        <f t="shared" si="15"/>
        <v>225137.09610157658</v>
      </c>
      <c r="J59" s="690">
        <f t="shared" si="15"/>
        <v>228396.31947003052</v>
      </c>
      <c r="K59" s="691">
        <f t="shared" si="15"/>
        <v>237971.86850146591</v>
      </c>
      <c r="L59" s="691">
        <f t="shared" si="15"/>
        <v>246536.68110832456</v>
      </c>
      <c r="M59" s="690">
        <f t="shared" si="15"/>
        <v>252798.26194341379</v>
      </c>
      <c r="N59" s="691">
        <f t="shared" si="15"/>
        <v>253897.72308438682</v>
      </c>
      <c r="O59" s="691">
        <f t="shared" si="15"/>
        <v>251874.2142512619</v>
      </c>
      <c r="P59" s="690">
        <f t="shared" si="15"/>
        <v>256007.50566758157</v>
      </c>
      <c r="Q59" s="691">
        <f t="shared" si="15"/>
        <v>254845.87818979481</v>
      </c>
      <c r="R59" s="691">
        <f t="shared" si="15"/>
        <v>258876.35320245591</v>
      </c>
      <c r="S59" s="690">
        <f t="shared" si="15"/>
        <v>255084.88675290591</v>
      </c>
      <c r="T59" s="691">
        <f t="shared" si="15"/>
        <v>251277.07979434059</v>
      </c>
      <c r="U59" s="691">
        <f t="shared" si="15"/>
        <v>245244.05216439662</v>
      </c>
      <c r="V59" s="690">
        <f t="shared" si="15"/>
        <v>239694.57441870784</v>
      </c>
      <c r="W59" s="691">
        <f t="shared" si="15"/>
        <v>236148.11242933269</v>
      </c>
      <c r="X59" s="691">
        <f t="shared" si="15"/>
        <v>234049.52533328242</v>
      </c>
      <c r="Y59" s="690">
        <f t="shared" si="15"/>
        <v>225250.93071710313</v>
      </c>
      <c r="Z59" s="691">
        <f t="shared" si="15"/>
        <v>221416.99843362204</v>
      </c>
      <c r="AA59" s="691">
        <f t="shared" si="15"/>
        <v>222138.02484401426</v>
      </c>
      <c r="AB59" s="690">
        <f t="shared" si="15"/>
        <v>220461.18126190233</v>
      </c>
      <c r="AC59" s="691">
        <f t="shared" si="15"/>
        <v>226138.1742264404</v>
      </c>
      <c r="AD59" s="691">
        <f t="shared" si="15"/>
        <v>224661.96319613382</v>
      </c>
      <c r="AE59" s="691">
        <f t="shared" si="15"/>
        <v>217095.8323234914</v>
      </c>
      <c r="AF59" s="692">
        <f t="shared" si="15"/>
        <v>213347.99064361898</v>
      </c>
      <c r="AG59" s="36"/>
      <c r="AH59" s="36"/>
      <c r="AI59" s="36"/>
      <c r="AJ59" s="36"/>
      <c r="AK59" s="36"/>
    </row>
    <row r="60" spans="2:38" s="41" customFormat="1" ht="9.9499999999999993" customHeight="1">
      <c r="B60" s="195"/>
      <c r="C60" s="224"/>
      <c r="D60" s="539" t="s">
        <v>687</v>
      </c>
      <c r="E60" s="543"/>
      <c r="F60" s="747"/>
      <c r="G60" s="660">
        <v>178427.71781758376</v>
      </c>
      <c r="H60" s="661">
        <v>189684.26500279171</v>
      </c>
      <c r="I60" s="661">
        <v>195643.73396030784</v>
      </c>
      <c r="J60" s="660">
        <v>199090.1685505702</v>
      </c>
      <c r="K60" s="661">
        <v>207403.72151639164</v>
      </c>
      <c r="L60" s="661">
        <v>214668.45379943415</v>
      </c>
      <c r="M60" s="660">
        <v>220442.82286924106</v>
      </c>
      <c r="N60" s="661">
        <v>220092.29754499014</v>
      </c>
      <c r="O60" s="661">
        <v>220043.60408117514</v>
      </c>
      <c r="P60" s="660">
        <v>224169.93426502633</v>
      </c>
      <c r="Q60" s="661">
        <v>222598.56119731246</v>
      </c>
      <c r="R60" s="661">
        <v>227051.60641125712</v>
      </c>
      <c r="S60" s="660">
        <v>222391.35645935853</v>
      </c>
      <c r="T60" s="661">
        <v>218496.60477483051</v>
      </c>
      <c r="U60" s="661">
        <v>214239.37992983704</v>
      </c>
      <c r="V60" s="660">
        <v>208253.23978492583</v>
      </c>
      <c r="W60" s="661">
        <v>205109.52436853625</v>
      </c>
      <c r="X60" s="661">
        <v>203047.75328853715</v>
      </c>
      <c r="Y60" s="660">
        <v>195989.65608543216</v>
      </c>
      <c r="Z60" s="661">
        <v>193918.27675987926</v>
      </c>
      <c r="AA60" s="661">
        <v>194943.10575705243</v>
      </c>
      <c r="AB60" s="660">
        <v>192649.16785414569</v>
      </c>
      <c r="AC60" s="661">
        <v>196754.40219245176</v>
      </c>
      <c r="AD60" s="661">
        <v>194160.74103370047</v>
      </c>
      <c r="AE60" s="661">
        <v>186917.87906438549</v>
      </c>
      <c r="AF60" s="662">
        <v>183774.92846694979</v>
      </c>
      <c r="AG60" s="36"/>
      <c r="AH60" s="36"/>
      <c r="AI60" s="36"/>
      <c r="AJ60" s="36"/>
      <c r="AK60" s="36"/>
    </row>
    <row r="61" spans="2:38" s="41" customFormat="1" ht="9.9499999999999993" customHeight="1">
      <c r="B61" s="195"/>
      <c r="C61" s="224"/>
      <c r="D61" s="539" t="s">
        <v>688</v>
      </c>
      <c r="E61" s="543"/>
      <c r="F61" s="747"/>
      <c r="G61" s="660">
        <v>7346.5494474714069</v>
      </c>
      <c r="H61" s="661">
        <v>7342.2262056339086</v>
      </c>
      <c r="I61" s="661">
        <v>7562.1984866263583</v>
      </c>
      <c r="J61" s="660">
        <v>7117.9594061642611</v>
      </c>
      <c r="K61" s="661">
        <v>7619.3943861345761</v>
      </c>
      <c r="L61" s="661">
        <v>7308.7399307774267</v>
      </c>
      <c r="M61" s="660">
        <v>7141.5539366379498</v>
      </c>
      <c r="N61" s="661">
        <v>6925.2264464393038</v>
      </c>
      <c r="O61" s="661">
        <v>6788.3258440890786</v>
      </c>
      <c r="P61" s="660">
        <v>7049.1153328856853</v>
      </c>
      <c r="Q61" s="661">
        <v>7061.8140899587424</v>
      </c>
      <c r="R61" s="661">
        <v>7047.6050854648583</v>
      </c>
      <c r="S61" s="660">
        <v>7555.0515193034971</v>
      </c>
      <c r="T61" s="661">
        <v>7930.7160164476099</v>
      </c>
      <c r="U61" s="661">
        <v>7754.6802174882323</v>
      </c>
      <c r="V61" s="660">
        <v>8068.8507164952298</v>
      </c>
      <c r="W61" s="661">
        <v>7545.0250571685356</v>
      </c>
      <c r="X61" s="661">
        <v>8338.6926727057034</v>
      </c>
      <c r="Y61" s="660">
        <v>8044.0198127333288</v>
      </c>
      <c r="Z61" s="661">
        <v>7606.1789646526931</v>
      </c>
      <c r="AA61" s="661">
        <v>7583.2567471722705</v>
      </c>
      <c r="AB61" s="660">
        <v>8659.6194730128664</v>
      </c>
      <c r="AC61" s="661">
        <v>9522.9845883957387</v>
      </c>
      <c r="AD61" s="661">
        <v>9664.9919747961794</v>
      </c>
      <c r="AE61" s="661">
        <v>9366.7706532670963</v>
      </c>
      <c r="AF61" s="662">
        <v>9158.4952759070184</v>
      </c>
      <c r="AG61" s="36"/>
      <c r="AH61" s="36"/>
      <c r="AI61" s="36"/>
      <c r="AJ61" s="36"/>
      <c r="AK61" s="36"/>
    </row>
    <row r="62" spans="2:38" s="41" customFormat="1" ht="9.9499999999999993" customHeight="1">
      <c r="B62" s="195"/>
      <c r="C62" s="224"/>
      <c r="D62" s="539" t="s">
        <v>689</v>
      </c>
      <c r="E62" s="543"/>
      <c r="F62" s="747"/>
      <c r="G62" s="660">
        <v>13300.086640956584</v>
      </c>
      <c r="H62" s="661">
        <v>13884.236672781492</v>
      </c>
      <c r="I62" s="661">
        <v>13639.691627021042</v>
      </c>
      <c r="J62" s="660">
        <v>13499.427191564126</v>
      </c>
      <c r="K62" s="661">
        <v>13795.590827934178</v>
      </c>
      <c r="L62" s="661">
        <v>14281.196798467845</v>
      </c>
      <c r="M62" s="660">
        <v>15127.812440663054</v>
      </c>
      <c r="N62" s="661">
        <v>16136.009645848877</v>
      </c>
      <c r="O62" s="661">
        <v>14332.810036572573</v>
      </c>
      <c r="P62" s="660">
        <v>14256.938559467755</v>
      </c>
      <c r="Q62" s="661">
        <v>14508.371917846438</v>
      </c>
      <c r="R62" s="661">
        <v>14052.94309366963</v>
      </c>
      <c r="S62" s="660">
        <v>14204.64141136378</v>
      </c>
      <c r="T62" s="661">
        <v>13786.581835339459</v>
      </c>
      <c r="U62" s="661">
        <v>12586.597119387574</v>
      </c>
      <c r="V62" s="660">
        <v>12573.665761286848</v>
      </c>
      <c r="W62" s="661">
        <v>12315.332283994203</v>
      </c>
      <c r="X62" s="661">
        <v>11787.307367509879</v>
      </c>
      <c r="Y62" s="660">
        <v>10940.116655426918</v>
      </c>
      <c r="Z62" s="661">
        <v>10111.22403899355</v>
      </c>
      <c r="AA62" s="661">
        <v>10418.660168236258</v>
      </c>
      <c r="AB62" s="660">
        <v>10151.170588899609</v>
      </c>
      <c r="AC62" s="661">
        <v>10337.216374101072</v>
      </c>
      <c r="AD62" s="661">
        <v>10687.14094461439</v>
      </c>
      <c r="AE62" s="661">
        <v>10638.052249809347</v>
      </c>
      <c r="AF62" s="662">
        <v>10515.09128949604</v>
      </c>
      <c r="AG62" s="36"/>
      <c r="AH62" s="36"/>
      <c r="AI62" s="36"/>
      <c r="AJ62" s="36"/>
      <c r="AK62" s="36"/>
    </row>
    <row r="63" spans="2:38" s="41" customFormat="1" ht="9.9499999999999993" customHeight="1">
      <c r="B63" s="195"/>
      <c r="C63" s="224"/>
      <c r="D63" s="202" t="s">
        <v>690</v>
      </c>
      <c r="E63" s="544"/>
      <c r="F63" s="748"/>
      <c r="G63" s="663">
        <v>7162.4137346729703</v>
      </c>
      <c r="H63" s="664">
        <v>7762.9604814168806</v>
      </c>
      <c r="I63" s="664">
        <v>8291.4720276213466</v>
      </c>
      <c r="J63" s="663">
        <v>8688.7643217319237</v>
      </c>
      <c r="K63" s="664">
        <v>9153.1617710055089</v>
      </c>
      <c r="L63" s="664">
        <v>10278.290579645152</v>
      </c>
      <c r="M63" s="663">
        <v>10086.072696871746</v>
      </c>
      <c r="N63" s="664">
        <v>10744.189447108489</v>
      </c>
      <c r="O63" s="664">
        <v>10709.474289425118</v>
      </c>
      <c r="P63" s="663">
        <v>10531.51751020182</v>
      </c>
      <c r="Q63" s="664">
        <v>10677.130984677187</v>
      </c>
      <c r="R63" s="664">
        <v>10724.198612064283</v>
      </c>
      <c r="S63" s="663">
        <v>10933.837362880102</v>
      </c>
      <c r="T63" s="664">
        <v>11063.17716772301</v>
      </c>
      <c r="U63" s="664">
        <v>10663.394897683744</v>
      </c>
      <c r="V63" s="663">
        <v>10798.818155999939</v>
      </c>
      <c r="W63" s="664">
        <v>11178.230719633706</v>
      </c>
      <c r="X63" s="664">
        <v>10875.772004529685</v>
      </c>
      <c r="Y63" s="663">
        <v>10277.138163510699</v>
      </c>
      <c r="Z63" s="664">
        <v>9781.3186700965198</v>
      </c>
      <c r="AA63" s="664">
        <v>9193.0021715533057</v>
      </c>
      <c r="AB63" s="663">
        <v>9001.2233458441679</v>
      </c>
      <c r="AC63" s="664">
        <v>9523.5710714918278</v>
      </c>
      <c r="AD63" s="664">
        <v>10149.089243022792</v>
      </c>
      <c r="AE63" s="664">
        <v>10173.130356029458</v>
      </c>
      <c r="AF63" s="665">
        <v>9899.4756112661235</v>
      </c>
      <c r="AG63" s="36"/>
      <c r="AH63" s="36"/>
      <c r="AI63" s="36"/>
      <c r="AJ63" s="36"/>
      <c r="AK63" s="36"/>
    </row>
    <row r="64" spans="2:38" s="41" customFormat="1" ht="9.9499999999999993" customHeight="1" thickBot="1">
      <c r="B64" s="195"/>
      <c r="C64" s="525" t="s">
        <v>691</v>
      </c>
      <c r="D64" s="228"/>
      <c r="E64" s="228"/>
      <c r="F64" s="757"/>
      <c r="G64" s="693">
        <v>130613.01376536564</v>
      </c>
      <c r="H64" s="694">
        <v>132516.09244104062</v>
      </c>
      <c r="I64" s="694">
        <v>139797.97957103234</v>
      </c>
      <c r="J64" s="693">
        <v>140962.13528422549</v>
      </c>
      <c r="K64" s="694">
        <v>148359.32914424138</v>
      </c>
      <c r="L64" s="694">
        <v>151840.81004768063</v>
      </c>
      <c r="M64" s="693">
        <v>151396.21426891256</v>
      </c>
      <c r="N64" s="694">
        <v>147773.79243515845</v>
      </c>
      <c r="O64" s="694">
        <v>147844.75417681548</v>
      </c>
      <c r="P64" s="693">
        <v>156251.94615157449</v>
      </c>
      <c r="Q64" s="694">
        <v>161286.90920682048</v>
      </c>
      <c r="R64" s="694">
        <v>157579.31693069017</v>
      </c>
      <c r="S64" s="693">
        <v>168978.90233787164</v>
      </c>
      <c r="T64" s="694">
        <v>171039.99404495375</v>
      </c>
      <c r="U64" s="694">
        <v>170104.3161603742</v>
      </c>
      <c r="V64" s="693">
        <v>179898.34153955377</v>
      </c>
      <c r="W64" s="694">
        <v>168257.50983535737</v>
      </c>
      <c r="X64" s="694">
        <v>183724.62589359452</v>
      </c>
      <c r="Y64" s="693">
        <v>173728.55562669819</v>
      </c>
      <c r="Z64" s="694">
        <v>163354.14086451087</v>
      </c>
      <c r="AA64" s="694">
        <v>174056.10168575757</v>
      </c>
      <c r="AB64" s="693">
        <v>191795.47816104718</v>
      </c>
      <c r="AC64" s="694">
        <v>204159.92598345963</v>
      </c>
      <c r="AD64" s="694">
        <v>201345.74504235361</v>
      </c>
      <c r="AE64" s="694">
        <v>189141.09747672098</v>
      </c>
      <c r="AF64" s="695">
        <v>179479.50525336419</v>
      </c>
      <c r="AG64" s="36"/>
      <c r="AH64" s="36"/>
      <c r="AI64" s="36"/>
      <c r="AJ64" s="36"/>
      <c r="AK64" s="36"/>
      <c r="AL64" s="62"/>
    </row>
    <row r="65" spans="2:37" s="41" customFormat="1" ht="9.9499999999999993" customHeight="1">
      <c r="B65" s="232" t="s">
        <v>692</v>
      </c>
      <c r="C65" s="233"/>
      <c r="D65" s="233"/>
      <c r="E65" s="233"/>
      <c r="F65" s="234"/>
      <c r="G65" s="696">
        <f t="shared" ref="G65:AF65" si="16">SUM(G66,G71,G74,G75,G76)</f>
        <v>65125.994535528174</v>
      </c>
      <c r="H65" s="697">
        <f t="shared" si="16"/>
        <v>66220.898023044763</v>
      </c>
      <c r="I65" s="697">
        <f t="shared" si="16"/>
        <v>66149.519260191446</v>
      </c>
      <c r="J65" s="696">
        <f t="shared" si="16"/>
        <v>64863.514874937078</v>
      </c>
      <c r="K65" s="697">
        <f t="shared" si="16"/>
        <v>66439.762202855098</v>
      </c>
      <c r="L65" s="697">
        <f t="shared" si="16"/>
        <v>66774.087991480075</v>
      </c>
      <c r="M65" s="696">
        <f t="shared" si="16"/>
        <v>67297.67635866307</v>
      </c>
      <c r="N65" s="697">
        <f t="shared" si="16"/>
        <v>64691.798465169501</v>
      </c>
      <c r="O65" s="697">
        <f t="shared" si="16"/>
        <v>58609.944120293192</v>
      </c>
      <c r="P65" s="696">
        <f t="shared" si="16"/>
        <v>58899.072792361236</v>
      </c>
      <c r="Q65" s="697">
        <f t="shared" si="16"/>
        <v>59357.428232750528</v>
      </c>
      <c r="R65" s="697">
        <f t="shared" si="16"/>
        <v>58040.999759272912</v>
      </c>
      <c r="S65" s="696">
        <f t="shared" si="16"/>
        <v>55348.265059446196</v>
      </c>
      <c r="T65" s="697">
        <f t="shared" si="16"/>
        <v>54560.852773661776</v>
      </c>
      <c r="U65" s="697">
        <f t="shared" si="16"/>
        <v>54543.233901614753</v>
      </c>
      <c r="V65" s="696">
        <f t="shared" si="16"/>
        <v>55643.977832797078</v>
      </c>
      <c r="W65" s="697">
        <f t="shared" si="16"/>
        <v>55893.472805397272</v>
      </c>
      <c r="X65" s="697">
        <f t="shared" si="16"/>
        <v>55092.64897419</v>
      </c>
      <c r="Y65" s="696">
        <f t="shared" si="16"/>
        <v>50793.224618314176</v>
      </c>
      <c r="Z65" s="697">
        <f t="shared" si="16"/>
        <v>45234.705405729786</v>
      </c>
      <c r="AA65" s="697">
        <f t="shared" si="16"/>
        <v>46316.103039967027</v>
      </c>
      <c r="AB65" s="696">
        <f t="shared" si="16"/>
        <v>46226.842695961474</v>
      </c>
      <c r="AC65" s="697">
        <f t="shared" si="16"/>
        <v>46288.208428078942</v>
      </c>
      <c r="AD65" s="697">
        <f t="shared" si="16"/>
        <v>48034.114633908313</v>
      </c>
      <c r="AE65" s="697">
        <f t="shared" si="16"/>
        <v>47434.264684650887</v>
      </c>
      <c r="AF65" s="698">
        <f t="shared" si="16"/>
        <v>46156.22773044122</v>
      </c>
      <c r="AG65" s="36"/>
      <c r="AH65" s="36"/>
      <c r="AI65" s="36"/>
      <c r="AJ65" s="36"/>
      <c r="AK65" s="36"/>
    </row>
    <row r="66" spans="2:37" s="41" customFormat="1" ht="9.9499999999999993" customHeight="1">
      <c r="B66" s="236"/>
      <c r="C66" s="99" t="s">
        <v>693</v>
      </c>
      <c r="D66" s="102"/>
      <c r="E66" s="102"/>
      <c r="F66" s="758"/>
      <c r="G66" s="699">
        <f t="shared" ref="G66:AF66" si="17">SUM(G67:G70)</f>
        <v>49218.657110465414</v>
      </c>
      <c r="H66" s="108">
        <f t="shared" si="17"/>
        <v>50536.318695285423</v>
      </c>
      <c r="I66" s="108">
        <f t="shared" si="17"/>
        <v>50953.307976125499</v>
      </c>
      <c r="J66" s="699">
        <f t="shared" si="17"/>
        <v>50239.913380184604</v>
      </c>
      <c r="K66" s="108">
        <f t="shared" si="17"/>
        <v>51250.192560402909</v>
      </c>
      <c r="L66" s="108">
        <f t="shared" si="17"/>
        <v>51130.777367210147</v>
      </c>
      <c r="M66" s="699">
        <f t="shared" si="17"/>
        <v>51473.757222270695</v>
      </c>
      <c r="N66" s="108">
        <f t="shared" si="17"/>
        <v>48824.77999016676</v>
      </c>
      <c r="O66" s="108">
        <f t="shared" si="17"/>
        <v>43847.700503772736</v>
      </c>
      <c r="P66" s="699">
        <f t="shared" si="17"/>
        <v>43563.766885549754</v>
      </c>
      <c r="Q66" s="108">
        <f t="shared" si="17"/>
        <v>43899.422551187461</v>
      </c>
      <c r="R66" s="108">
        <f t="shared" si="17"/>
        <v>42955.998859285304</v>
      </c>
      <c r="S66" s="699">
        <f t="shared" si="17"/>
        <v>40469.077845842869</v>
      </c>
      <c r="T66" s="108">
        <f t="shared" si="17"/>
        <v>40133.7417478692</v>
      </c>
      <c r="U66" s="108">
        <f t="shared" si="17"/>
        <v>39808.973338921569</v>
      </c>
      <c r="V66" s="699">
        <f t="shared" si="17"/>
        <v>41219.73187264704</v>
      </c>
      <c r="W66" s="108">
        <f t="shared" si="17"/>
        <v>41192.25716722104</v>
      </c>
      <c r="X66" s="108">
        <f t="shared" si="17"/>
        <v>40200.223106263526</v>
      </c>
      <c r="Y66" s="699">
        <f t="shared" si="17"/>
        <v>37432.491716224766</v>
      </c>
      <c r="Z66" s="108">
        <f t="shared" si="17"/>
        <v>32775.515152105858</v>
      </c>
      <c r="AA66" s="108">
        <f t="shared" si="17"/>
        <v>32747.858741581927</v>
      </c>
      <c r="AB66" s="699">
        <f t="shared" si="17"/>
        <v>33091.442253993395</v>
      </c>
      <c r="AC66" s="108">
        <f t="shared" si="17"/>
        <v>33660.75784585395</v>
      </c>
      <c r="AD66" s="108">
        <f t="shared" si="17"/>
        <v>35053.79249027327</v>
      </c>
      <c r="AE66" s="108">
        <f t="shared" si="17"/>
        <v>34795.261458362816</v>
      </c>
      <c r="AF66" s="700">
        <f t="shared" si="17"/>
        <v>33782.348129793652</v>
      </c>
      <c r="AG66" s="36"/>
      <c r="AH66" s="36"/>
      <c r="AI66" s="36"/>
      <c r="AJ66" s="36"/>
      <c r="AK66" s="36"/>
    </row>
    <row r="67" spans="2:37" s="41" customFormat="1" ht="9.9499999999999993" customHeight="1">
      <c r="B67" s="236"/>
      <c r="C67" s="238"/>
      <c r="D67" s="303" t="s">
        <v>937</v>
      </c>
      <c r="E67" s="303"/>
      <c r="F67" s="759"/>
      <c r="G67" s="701">
        <v>38701.103416042592</v>
      </c>
      <c r="H67" s="702">
        <v>40346.744742035473</v>
      </c>
      <c r="I67" s="702">
        <v>41665.79114506545</v>
      </c>
      <c r="J67" s="701">
        <v>41224.494256585334</v>
      </c>
      <c r="K67" s="702">
        <v>42297.116417365723</v>
      </c>
      <c r="L67" s="702">
        <v>42142.02726535382</v>
      </c>
      <c r="M67" s="701">
        <v>42559.539804125336</v>
      </c>
      <c r="N67" s="702">
        <v>39926.083389390726</v>
      </c>
      <c r="O67" s="702">
        <v>35362.599382577479</v>
      </c>
      <c r="P67" s="701">
        <v>35010.124942594921</v>
      </c>
      <c r="Q67" s="702">
        <v>35085.742906855594</v>
      </c>
      <c r="R67" s="702">
        <v>34374.185269382258</v>
      </c>
      <c r="S67" s="701">
        <v>32417.253435765444</v>
      </c>
      <c r="T67" s="702">
        <v>31935.273453308597</v>
      </c>
      <c r="U67" s="702">
        <v>31276.189983420805</v>
      </c>
      <c r="V67" s="701">
        <v>32279.645554026018</v>
      </c>
      <c r="W67" s="702">
        <v>31990.873871774482</v>
      </c>
      <c r="X67" s="702">
        <v>30658.349937916188</v>
      </c>
      <c r="Y67" s="701">
        <v>28552.561480293498</v>
      </c>
      <c r="Z67" s="702">
        <v>25308.481718967807</v>
      </c>
      <c r="AA67" s="702">
        <v>24321.270937421363</v>
      </c>
      <c r="AB67" s="701">
        <v>24982.895526650263</v>
      </c>
      <c r="AC67" s="702">
        <v>25624.79533860795</v>
      </c>
      <c r="AD67" s="702">
        <v>26805.206128279013</v>
      </c>
      <c r="AE67" s="702">
        <v>26557.37523672733</v>
      </c>
      <c r="AF67" s="703">
        <v>25936.250183603999</v>
      </c>
      <c r="AG67" s="36"/>
      <c r="AH67" s="36"/>
      <c r="AI67" s="36"/>
      <c r="AJ67" s="36"/>
      <c r="AK67" s="36"/>
    </row>
    <row r="68" spans="2:37" s="41" customFormat="1" ht="9.9499999999999993" customHeight="1">
      <c r="B68" s="236"/>
      <c r="C68" s="238"/>
      <c r="D68" s="294" t="s">
        <v>938</v>
      </c>
      <c r="E68" s="294"/>
      <c r="F68" s="760"/>
      <c r="G68" s="704">
        <v>6674.4490046098017</v>
      </c>
      <c r="H68" s="705">
        <v>6524.5328569297908</v>
      </c>
      <c r="I68" s="705">
        <v>5945.8339540571315</v>
      </c>
      <c r="J68" s="704">
        <v>5842.3534676861227</v>
      </c>
      <c r="K68" s="705">
        <v>5740.0247792311475</v>
      </c>
      <c r="L68" s="705">
        <v>5795.1316308500946</v>
      </c>
      <c r="M68" s="704">
        <v>5789.0719316293616</v>
      </c>
      <c r="N68" s="705">
        <v>5903.8352801359188</v>
      </c>
      <c r="O68" s="705">
        <v>5638.1994106625216</v>
      </c>
      <c r="P68" s="704">
        <v>5703.2053582387407</v>
      </c>
      <c r="Q68" s="705">
        <v>5899.9845210859867</v>
      </c>
      <c r="R68" s="705">
        <v>5594.9262706926866</v>
      </c>
      <c r="S68" s="704">
        <v>5605.2257994031515</v>
      </c>
      <c r="T68" s="705">
        <v>6010.9337107231668</v>
      </c>
      <c r="U68" s="705">
        <v>6398.6869967575658</v>
      </c>
      <c r="V68" s="704">
        <v>6645.7105523034497</v>
      </c>
      <c r="W68" s="705">
        <v>6788.1886315874181</v>
      </c>
      <c r="X68" s="705">
        <v>7012.0890129308336</v>
      </c>
      <c r="Y68" s="704">
        <v>6591.818326146341</v>
      </c>
      <c r="Z68" s="705">
        <v>5364.6005099960857</v>
      </c>
      <c r="AA68" s="705">
        <v>6284.7190568659153</v>
      </c>
      <c r="AB68" s="704">
        <v>5895.7907835699853</v>
      </c>
      <c r="AC68" s="705">
        <v>5679.325140228646</v>
      </c>
      <c r="AD68" s="705">
        <v>5766.6750900500374</v>
      </c>
      <c r="AE68" s="705">
        <v>5811.9451381047556</v>
      </c>
      <c r="AF68" s="706">
        <v>5475.5706032403023</v>
      </c>
      <c r="AG68" s="36"/>
      <c r="AH68" s="36"/>
      <c r="AI68" s="36"/>
      <c r="AJ68" s="36"/>
      <c r="AK68" s="36"/>
    </row>
    <row r="69" spans="2:37" s="41" customFormat="1" ht="9.9499999999999993" customHeight="1">
      <c r="B69" s="236"/>
      <c r="C69" s="238"/>
      <c r="D69" s="294" t="s">
        <v>856</v>
      </c>
      <c r="E69" s="294"/>
      <c r="F69" s="760"/>
      <c r="G69" s="704">
        <v>301.08346768875816</v>
      </c>
      <c r="H69" s="705">
        <v>295.75558173672357</v>
      </c>
      <c r="I69" s="705">
        <v>284.33507695387169</v>
      </c>
      <c r="J69" s="704">
        <v>278.10119582170148</v>
      </c>
      <c r="K69" s="705">
        <v>274.49444793382429</v>
      </c>
      <c r="L69" s="705">
        <v>268.4025813855352</v>
      </c>
      <c r="M69" s="704">
        <v>267.0690159667289</v>
      </c>
      <c r="N69" s="705">
        <v>255.03895087841644</v>
      </c>
      <c r="O69" s="705">
        <v>215.46154632264185</v>
      </c>
      <c r="P69" s="704">
        <v>219.97242158810099</v>
      </c>
      <c r="Q69" s="705">
        <v>213.57860666749826</v>
      </c>
      <c r="R69" s="705">
        <v>208.86000544832325</v>
      </c>
      <c r="S69" s="704">
        <v>203.12900687224544</v>
      </c>
      <c r="T69" s="705">
        <v>241.01415607975841</v>
      </c>
      <c r="U69" s="705">
        <v>251.14902502859258</v>
      </c>
      <c r="V69" s="704">
        <v>241.24001236422299</v>
      </c>
      <c r="W69" s="705">
        <v>232.12363462135133</v>
      </c>
      <c r="X69" s="705">
        <v>209.23136824971556</v>
      </c>
      <c r="Y69" s="704">
        <v>169.1159856869304</v>
      </c>
      <c r="Z69" s="705">
        <v>136.02453642742165</v>
      </c>
      <c r="AA69" s="705">
        <v>159.71679520765082</v>
      </c>
      <c r="AB69" s="704">
        <v>162.86525484191858</v>
      </c>
      <c r="AC69" s="705">
        <v>175.71269028489786</v>
      </c>
      <c r="AD69" s="705">
        <v>190.37433720387713</v>
      </c>
      <c r="AE69" s="705">
        <v>190.89998367000615</v>
      </c>
      <c r="AF69" s="706">
        <v>191.97771676369112</v>
      </c>
      <c r="AG69" s="36"/>
      <c r="AH69" s="36"/>
      <c r="AI69" s="36"/>
      <c r="AJ69" s="36"/>
      <c r="AK69" s="36"/>
    </row>
    <row r="70" spans="2:37" s="41" customFormat="1" ht="9.9499999999999993" customHeight="1">
      <c r="B70" s="236"/>
      <c r="C70" s="240"/>
      <c r="D70" s="304" t="s">
        <v>857</v>
      </c>
      <c r="E70" s="304"/>
      <c r="F70" s="761"/>
      <c r="G70" s="707">
        <v>3542.021222124265</v>
      </c>
      <c r="H70" s="708">
        <v>3369.2855145834346</v>
      </c>
      <c r="I70" s="708">
        <v>3057.3478000490459</v>
      </c>
      <c r="J70" s="707">
        <v>2894.9644600914435</v>
      </c>
      <c r="K70" s="708">
        <v>2938.556915872211</v>
      </c>
      <c r="L70" s="708">
        <v>2925.2158896206997</v>
      </c>
      <c r="M70" s="707">
        <v>2858.076470549267</v>
      </c>
      <c r="N70" s="708">
        <v>2739.8223697616959</v>
      </c>
      <c r="O70" s="708">
        <v>2631.4401642100925</v>
      </c>
      <c r="P70" s="707">
        <v>2630.4641631279924</v>
      </c>
      <c r="Q70" s="708">
        <v>2700.1165165783791</v>
      </c>
      <c r="R70" s="708">
        <v>2778.0273137620284</v>
      </c>
      <c r="S70" s="707">
        <v>2243.4696038020288</v>
      </c>
      <c r="T70" s="708">
        <v>1946.5204277576754</v>
      </c>
      <c r="U70" s="708">
        <v>1882.947333714603</v>
      </c>
      <c r="V70" s="707">
        <v>2053.135753953346</v>
      </c>
      <c r="W70" s="708">
        <v>2181.0710292377894</v>
      </c>
      <c r="X70" s="708">
        <v>2320.5527871667846</v>
      </c>
      <c r="Y70" s="707">
        <v>2118.995924098002</v>
      </c>
      <c r="Z70" s="708">
        <v>1966.4083867145414</v>
      </c>
      <c r="AA70" s="708">
        <v>1982.1519520869942</v>
      </c>
      <c r="AB70" s="707">
        <v>2049.8906889312284</v>
      </c>
      <c r="AC70" s="708">
        <v>2180.9246767324594</v>
      </c>
      <c r="AD70" s="708">
        <v>2291.5369347403403</v>
      </c>
      <c r="AE70" s="708">
        <v>2235.0410998607222</v>
      </c>
      <c r="AF70" s="709">
        <v>2178.5496261856597</v>
      </c>
      <c r="AG70" s="36"/>
      <c r="AH70" s="36"/>
      <c r="AI70" s="36"/>
      <c r="AJ70" s="36"/>
      <c r="AK70" s="36"/>
    </row>
    <row r="71" spans="2:37" s="41" customFormat="1" ht="9.9499999999999993" customHeight="1">
      <c r="B71" s="236"/>
      <c r="C71" s="241" t="s">
        <v>694</v>
      </c>
      <c r="D71" s="305"/>
      <c r="E71" s="305"/>
      <c r="F71" s="762"/>
      <c r="G71" s="710">
        <v>7039.0276631441375</v>
      </c>
      <c r="H71" s="711">
        <v>7007.4897373539416</v>
      </c>
      <c r="I71" s="711">
        <v>6823.9777847112446</v>
      </c>
      <c r="J71" s="710">
        <v>6386.8783119622403</v>
      </c>
      <c r="K71" s="711">
        <v>6805.4329131534469</v>
      </c>
      <c r="L71" s="711">
        <v>7012.8244869198716</v>
      </c>
      <c r="M71" s="710">
        <v>7067.0135666028118</v>
      </c>
      <c r="N71" s="711">
        <v>7060.469423876636</v>
      </c>
      <c r="O71" s="711">
        <v>6419.5147403499213</v>
      </c>
      <c r="P71" s="710">
        <v>6937.1486272867432</v>
      </c>
      <c r="Q71" s="711">
        <v>6809.764972794188</v>
      </c>
      <c r="R71" s="711">
        <v>6346.2435267378769</v>
      </c>
      <c r="S71" s="710">
        <v>6247.1962216433294</v>
      </c>
      <c r="T71" s="711">
        <v>6048.6357364506921</v>
      </c>
      <c r="U71" s="711">
        <v>6130.7938818470529</v>
      </c>
      <c r="V71" s="710">
        <v>5790.8509301319336</v>
      </c>
      <c r="W71" s="711">
        <v>5870.6507276783395</v>
      </c>
      <c r="X71" s="711">
        <v>5962.2544637854626</v>
      </c>
      <c r="Y71" s="710">
        <v>5103.3975425386125</v>
      </c>
      <c r="Z71" s="711">
        <v>4868.5921968109797</v>
      </c>
      <c r="AA71" s="711">
        <v>5423.4077351833548</v>
      </c>
      <c r="AB71" s="710">
        <v>5099.5687952769558</v>
      </c>
      <c r="AC71" s="711">
        <v>4648.2766017063832</v>
      </c>
      <c r="AD71" s="711">
        <v>4784.2942915214053</v>
      </c>
      <c r="AE71" s="711">
        <v>4685.081395420415</v>
      </c>
      <c r="AF71" s="712">
        <v>4591.4703155332927</v>
      </c>
      <c r="AG71" s="36"/>
      <c r="AH71" s="36"/>
      <c r="AI71" s="36"/>
      <c r="AJ71" s="36"/>
      <c r="AK71" s="36"/>
    </row>
    <row r="72" spans="2:37" s="41" customFormat="1" ht="9.9499999999999993" customHeight="1">
      <c r="B72" s="236"/>
      <c r="C72" s="243"/>
      <c r="D72" s="303" t="s">
        <v>939</v>
      </c>
      <c r="E72" s="303"/>
      <c r="F72" s="759"/>
      <c r="G72" s="701">
        <v>3415.9647954547263</v>
      </c>
      <c r="H72" s="702">
        <v>3362.2450836964763</v>
      </c>
      <c r="I72" s="702">
        <v>3389.6622568879811</v>
      </c>
      <c r="J72" s="701">
        <v>3215.7617554918893</v>
      </c>
      <c r="K72" s="702">
        <v>3421.7058201059876</v>
      </c>
      <c r="L72" s="702">
        <v>3455.7311845199329</v>
      </c>
      <c r="M72" s="701">
        <v>3481.0703981591801</v>
      </c>
      <c r="N72" s="702">
        <v>3391.4144586473922</v>
      </c>
      <c r="O72" s="702">
        <v>3007.3838059071368</v>
      </c>
      <c r="P72" s="701">
        <v>3305.1376515600991</v>
      </c>
      <c r="Q72" s="702">
        <v>3183.0712598808195</v>
      </c>
      <c r="R72" s="702">
        <v>2967.6928263043269</v>
      </c>
      <c r="S72" s="701">
        <v>2735.829694464479</v>
      </c>
      <c r="T72" s="702">
        <v>2457.0750376351916</v>
      </c>
      <c r="U72" s="702">
        <v>2466.5204063738406</v>
      </c>
      <c r="V72" s="701">
        <v>2163.5904622113367</v>
      </c>
      <c r="W72" s="702">
        <v>2196.240473420381</v>
      </c>
      <c r="X72" s="702">
        <v>2255.897996460219</v>
      </c>
      <c r="Y72" s="701">
        <v>2003.5568247993585</v>
      </c>
      <c r="Z72" s="702">
        <v>1919.7536297047582</v>
      </c>
      <c r="AA72" s="702">
        <v>2119.2525946780574</v>
      </c>
      <c r="AB72" s="701">
        <v>2004.4154689092252</v>
      </c>
      <c r="AC72" s="702">
        <v>1851.5943895709561</v>
      </c>
      <c r="AD72" s="702">
        <v>1929.7501352048555</v>
      </c>
      <c r="AE72" s="702">
        <v>1891.3677609931035</v>
      </c>
      <c r="AF72" s="703">
        <v>1947.4408614615611</v>
      </c>
      <c r="AG72" s="36"/>
      <c r="AH72" s="36"/>
      <c r="AI72" s="36"/>
      <c r="AJ72" s="36"/>
      <c r="AK72" s="36"/>
    </row>
    <row r="73" spans="2:37" s="41" customFormat="1" ht="9.9499999999999993" customHeight="1">
      <c r="B73" s="236"/>
      <c r="C73" s="244"/>
      <c r="D73" s="304" t="s">
        <v>940</v>
      </c>
      <c r="E73" s="304"/>
      <c r="F73" s="761"/>
      <c r="G73" s="707">
        <v>3623.0628676894112</v>
      </c>
      <c r="H73" s="708">
        <v>3645.2446536574653</v>
      </c>
      <c r="I73" s="708">
        <v>3434.3155278232634</v>
      </c>
      <c r="J73" s="707">
        <v>3171.116556470351</v>
      </c>
      <c r="K73" s="708">
        <v>3383.7270930474592</v>
      </c>
      <c r="L73" s="708">
        <v>3557.0933023999387</v>
      </c>
      <c r="M73" s="707">
        <v>3585.9431684436317</v>
      </c>
      <c r="N73" s="708">
        <v>3669.0549652292439</v>
      </c>
      <c r="O73" s="708">
        <v>3412.1309344427846</v>
      </c>
      <c r="P73" s="707">
        <v>3632.0109757266441</v>
      </c>
      <c r="Q73" s="708">
        <v>3626.6937129133685</v>
      </c>
      <c r="R73" s="708">
        <v>3378.55070043355</v>
      </c>
      <c r="S73" s="707">
        <v>3511.3665271788504</v>
      </c>
      <c r="T73" s="708">
        <v>3591.5606988155005</v>
      </c>
      <c r="U73" s="708">
        <v>3664.2734754732123</v>
      </c>
      <c r="V73" s="707">
        <v>3627.260467920597</v>
      </c>
      <c r="W73" s="708">
        <v>3674.4102542579585</v>
      </c>
      <c r="X73" s="708">
        <v>3706.3564673252436</v>
      </c>
      <c r="Y73" s="707">
        <v>3099.8407177392537</v>
      </c>
      <c r="Z73" s="708">
        <v>2948.8385671062215</v>
      </c>
      <c r="AA73" s="708">
        <v>3304.1551405052974</v>
      </c>
      <c r="AB73" s="707">
        <v>3095.1533263677306</v>
      </c>
      <c r="AC73" s="708">
        <v>2796.6822121354271</v>
      </c>
      <c r="AD73" s="708">
        <v>2854.5441563165496</v>
      </c>
      <c r="AE73" s="708">
        <v>2793.7136344273113</v>
      </c>
      <c r="AF73" s="709">
        <v>2644.0294540717314</v>
      </c>
      <c r="AG73" s="36"/>
      <c r="AH73" s="36"/>
      <c r="AI73" s="36"/>
      <c r="AJ73" s="36"/>
      <c r="AK73" s="36"/>
    </row>
    <row r="74" spans="2:37" s="41" customFormat="1" ht="9.9499999999999993" customHeight="1">
      <c r="B74" s="236"/>
      <c r="C74" s="245" t="s">
        <v>695</v>
      </c>
      <c r="D74" s="531"/>
      <c r="E74" s="531"/>
      <c r="F74" s="526"/>
      <c r="G74" s="713">
        <v>7272.7601051779366</v>
      </c>
      <c r="H74" s="714">
        <v>7091.4333111520082</v>
      </c>
      <c r="I74" s="714">
        <v>6796.0270409401091</v>
      </c>
      <c r="J74" s="713">
        <v>6652.2283869302664</v>
      </c>
      <c r="K74" s="714">
        <v>6656.1869920915788</v>
      </c>
      <c r="L74" s="714">
        <v>6849.5948379410793</v>
      </c>
      <c r="M74" s="713">
        <v>6870.5168410732231</v>
      </c>
      <c r="N74" s="714">
        <v>6834.1265198527999</v>
      </c>
      <c r="O74" s="714">
        <v>6545.5419320590336</v>
      </c>
      <c r="P74" s="713">
        <v>6463.1812625845996</v>
      </c>
      <c r="Q74" s="714">
        <v>6739.5274743262462</v>
      </c>
      <c r="R74" s="714">
        <v>6762.5046737338816</v>
      </c>
      <c r="S74" s="713">
        <v>6597.9044290885777</v>
      </c>
      <c r="T74" s="714">
        <v>6366.4953109832304</v>
      </c>
      <c r="U74" s="714">
        <v>6483.0399152253349</v>
      </c>
      <c r="V74" s="713">
        <v>6496.4652742315675</v>
      </c>
      <c r="W74" s="714">
        <v>6567.9742878366787</v>
      </c>
      <c r="X74" s="714">
        <v>6694.9345561970713</v>
      </c>
      <c r="Y74" s="713">
        <v>6236.5687163682669</v>
      </c>
      <c r="Z74" s="714">
        <v>5468.3465203851802</v>
      </c>
      <c r="AA74" s="714">
        <v>6100.6968938516457</v>
      </c>
      <c r="AB74" s="713">
        <v>5964.6174366201221</v>
      </c>
      <c r="AC74" s="714">
        <v>6060.7866012011864</v>
      </c>
      <c r="AD74" s="714">
        <v>6169.6090669051446</v>
      </c>
      <c r="AE74" s="714">
        <v>6092.9718310436147</v>
      </c>
      <c r="AF74" s="715">
        <v>5933.9549052864904</v>
      </c>
      <c r="AG74" s="36"/>
      <c r="AH74" s="36"/>
      <c r="AI74" s="36"/>
      <c r="AJ74" s="36"/>
      <c r="AK74" s="36"/>
    </row>
    <row r="75" spans="2:37" s="41" customFormat="1" ht="9.9499999999999993" customHeight="1">
      <c r="B75" s="236"/>
      <c r="C75" s="247" t="s">
        <v>696</v>
      </c>
      <c r="D75" s="532"/>
      <c r="E75" s="532"/>
      <c r="F75" s="527"/>
      <c r="G75" s="716">
        <v>1531.2802967406865</v>
      </c>
      <c r="H75" s="717">
        <v>1518.8813192533894</v>
      </c>
      <c r="I75" s="717">
        <v>1510.9365684146064</v>
      </c>
      <c r="J75" s="716">
        <v>1524.9321658599704</v>
      </c>
      <c r="K75" s="717">
        <v>1661.1529972071523</v>
      </c>
      <c r="L75" s="717">
        <v>1709.3536294089783</v>
      </c>
      <c r="M75" s="716">
        <v>1806.7147887163414</v>
      </c>
      <c r="N75" s="717">
        <v>1886.3306912733019</v>
      </c>
      <c r="O75" s="717">
        <v>1710.6919941114984</v>
      </c>
      <c r="P75" s="716">
        <v>1845.6503869401404</v>
      </c>
      <c r="Q75" s="717">
        <v>1822.2115344426247</v>
      </c>
      <c r="R75" s="717">
        <v>1898.0363095158432</v>
      </c>
      <c r="S75" s="716">
        <v>1954.2181328714137</v>
      </c>
      <c r="T75" s="717">
        <v>1926.6512483586587</v>
      </c>
      <c r="U75" s="717">
        <v>2034.1347656207925</v>
      </c>
      <c r="V75" s="716">
        <v>2046.8786357865356</v>
      </c>
      <c r="W75" s="717">
        <v>2175.0709326612105</v>
      </c>
      <c r="X75" s="717">
        <v>2149.07516794395</v>
      </c>
      <c r="Y75" s="716">
        <v>1949.2201531825328</v>
      </c>
      <c r="Z75" s="717">
        <v>2050.9583064277685</v>
      </c>
      <c r="AA75" s="717">
        <v>1968.2853293501</v>
      </c>
      <c r="AB75" s="716">
        <v>1995.4050500710009</v>
      </c>
      <c r="AC75" s="717">
        <v>1841.9787293174245</v>
      </c>
      <c r="AD75" s="717">
        <v>1944.0899352084996</v>
      </c>
      <c r="AE75" s="717">
        <v>1780.5147498240381</v>
      </c>
      <c r="AF75" s="718">
        <v>1765.4094898277892</v>
      </c>
      <c r="AG75" s="36"/>
      <c r="AH75" s="36"/>
      <c r="AI75" s="36"/>
      <c r="AJ75" s="36"/>
      <c r="AK75" s="36"/>
    </row>
    <row r="76" spans="2:37" s="41" customFormat="1" ht="9.9499999999999993" customHeight="1" thickBot="1">
      <c r="B76" s="249"/>
      <c r="C76" s="250" t="s">
        <v>941</v>
      </c>
      <c r="D76" s="533"/>
      <c r="E76" s="533"/>
      <c r="F76" s="528"/>
      <c r="G76" s="719">
        <v>64.269360000000034</v>
      </c>
      <c r="H76" s="720">
        <v>66.774960000000021</v>
      </c>
      <c r="I76" s="720">
        <v>65.269890000000032</v>
      </c>
      <c r="J76" s="719">
        <v>59.562630000000013</v>
      </c>
      <c r="K76" s="720">
        <v>66.796740000000028</v>
      </c>
      <c r="L76" s="720">
        <v>71.53767000000002</v>
      </c>
      <c r="M76" s="719">
        <v>79.673940000000016</v>
      </c>
      <c r="N76" s="720">
        <v>86.091840000000047</v>
      </c>
      <c r="O76" s="720">
        <v>86.494950000000074</v>
      </c>
      <c r="P76" s="719">
        <v>89.325630000000018</v>
      </c>
      <c r="Q76" s="720">
        <v>86.501700000000056</v>
      </c>
      <c r="R76" s="720">
        <v>78.216390000000018</v>
      </c>
      <c r="S76" s="719">
        <v>79.868430000000075</v>
      </c>
      <c r="T76" s="720">
        <v>85.328729999999979</v>
      </c>
      <c r="U76" s="720">
        <v>86.292000000000002</v>
      </c>
      <c r="V76" s="719">
        <v>90.051119999999997</v>
      </c>
      <c r="W76" s="720">
        <v>87.519690000000054</v>
      </c>
      <c r="X76" s="720">
        <v>86.161680000000047</v>
      </c>
      <c r="Y76" s="719">
        <v>71.546490000000006</v>
      </c>
      <c r="Z76" s="720">
        <v>71.293230000000023</v>
      </c>
      <c r="AA76" s="720">
        <v>75.854340000000036</v>
      </c>
      <c r="AB76" s="719">
        <v>75.809160000000048</v>
      </c>
      <c r="AC76" s="720">
        <v>76.408650000000023</v>
      </c>
      <c r="AD76" s="720">
        <v>82.328850000000017</v>
      </c>
      <c r="AE76" s="720">
        <v>80.435250000000025</v>
      </c>
      <c r="AF76" s="721">
        <v>83.044890000000009</v>
      </c>
      <c r="AG76" s="36"/>
      <c r="AH76" s="36"/>
      <c r="AI76" s="36"/>
      <c r="AJ76" s="36"/>
      <c r="AK76" s="36"/>
    </row>
    <row r="77" spans="2:37" s="41" customFormat="1" ht="9.9499999999999993" customHeight="1">
      <c r="B77" s="252" t="s">
        <v>697</v>
      </c>
      <c r="C77" s="253"/>
      <c r="D77" s="534"/>
      <c r="E77" s="534"/>
      <c r="F77" s="763"/>
      <c r="G77" s="722">
        <f t="shared" ref="G77:AF77" si="18">SUM(G78:G80)</f>
        <v>24004.789495147605</v>
      </c>
      <c r="H77" s="723">
        <f t="shared" si="18"/>
        <v>24193.303079771096</v>
      </c>
      <c r="I77" s="723">
        <f t="shared" si="18"/>
        <v>25997.784883166441</v>
      </c>
      <c r="J77" s="722">
        <f t="shared" si="18"/>
        <v>25019.816501809953</v>
      </c>
      <c r="K77" s="723">
        <f t="shared" si="18"/>
        <v>28598.436990483406</v>
      </c>
      <c r="L77" s="723">
        <f t="shared" si="18"/>
        <v>29139.666356417249</v>
      </c>
      <c r="M77" s="722">
        <f t="shared" si="18"/>
        <v>29649.88451555858</v>
      </c>
      <c r="N77" s="723">
        <f t="shared" si="18"/>
        <v>31207.113724399005</v>
      </c>
      <c r="O77" s="723">
        <f t="shared" si="18"/>
        <v>31447.885947133283</v>
      </c>
      <c r="P77" s="722">
        <f t="shared" si="18"/>
        <v>31365.707267695379</v>
      </c>
      <c r="Q77" s="723">
        <f t="shared" si="18"/>
        <v>32856.496577069207</v>
      </c>
      <c r="R77" s="723">
        <f t="shared" si="18"/>
        <v>32522.541455449929</v>
      </c>
      <c r="S77" s="722">
        <f t="shared" si="18"/>
        <v>32767.72216385082</v>
      </c>
      <c r="T77" s="723">
        <f t="shared" si="18"/>
        <v>33515.749112426711</v>
      </c>
      <c r="U77" s="723">
        <f t="shared" si="18"/>
        <v>32703.600998426424</v>
      </c>
      <c r="V77" s="722">
        <f t="shared" si="18"/>
        <v>31657.635765383384</v>
      </c>
      <c r="W77" s="723">
        <f t="shared" si="18"/>
        <v>29911.656708535389</v>
      </c>
      <c r="X77" s="723">
        <f t="shared" si="18"/>
        <v>30488.157264612142</v>
      </c>
      <c r="Y77" s="722">
        <f t="shared" si="18"/>
        <v>31861.48352838077</v>
      </c>
      <c r="Z77" s="723">
        <f t="shared" si="18"/>
        <v>28202.776998201294</v>
      </c>
      <c r="AA77" s="723">
        <f t="shared" si="18"/>
        <v>28719.830988225869</v>
      </c>
      <c r="AB77" s="722">
        <f t="shared" si="18"/>
        <v>28039.636165409298</v>
      </c>
      <c r="AC77" s="723">
        <f t="shared" si="18"/>
        <v>29845.585203940114</v>
      </c>
      <c r="AD77" s="723">
        <f t="shared" si="18"/>
        <v>29333.357204807158</v>
      </c>
      <c r="AE77" s="723">
        <f t="shared" si="18"/>
        <v>28528.100336765823</v>
      </c>
      <c r="AF77" s="724">
        <f t="shared" si="18"/>
        <v>28870.701896446259</v>
      </c>
      <c r="AG77" s="36"/>
      <c r="AH77" s="36"/>
      <c r="AI77" s="36"/>
      <c r="AJ77" s="36"/>
      <c r="AK77" s="36"/>
    </row>
    <row r="78" spans="2:37" s="41" customFormat="1" ht="9.9499999999999993" customHeight="1">
      <c r="B78" s="255"/>
      <c r="C78" s="256" t="s">
        <v>758</v>
      </c>
      <c r="D78" s="535"/>
      <c r="E78" s="535"/>
      <c r="F78" s="764"/>
      <c r="G78" s="725">
        <v>12424.358243728177</v>
      </c>
      <c r="H78" s="726">
        <v>12457.050510604888</v>
      </c>
      <c r="I78" s="726">
        <v>13491.881913312984</v>
      </c>
      <c r="J78" s="725">
        <v>13262.715116842475</v>
      </c>
      <c r="K78" s="726">
        <v>15754.880913536417</v>
      </c>
      <c r="L78" s="726">
        <v>16041.025518136634</v>
      </c>
      <c r="M78" s="725">
        <v>16484.720502588578</v>
      </c>
      <c r="N78" s="726">
        <v>17056.889437872578</v>
      </c>
      <c r="O78" s="726">
        <v>17086.230257302534</v>
      </c>
      <c r="P78" s="725">
        <v>16840.903510565735</v>
      </c>
      <c r="Q78" s="726">
        <v>16986.229817081476</v>
      </c>
      <c r="R78" s="726">
        <v>15759.485264112602</v>
      </c>
      <c r="S78" s="725">
        <v>15193.066976590781</v>
      </c>
      <c r="T78" s="726">
        <v>15190.869708625942</v>
      </c>
      <c r="U78" s="726">
        <v>14647.526466154071</v>
      </c>
      <c r="V78" s="725">
        <v>14094.088977374897</v>
      </c>
      <c r="W78" s="726">
        <v>13240.566558284328</v>
      </c>
      <c r="X78" s="726">
        <v>13090.776652872974</v>
      </c>
      <c r="Y78" s="725">
        <v>14733.7022110214</v>
      </c>
      <c r="Z78" s="726">
        <v>12039.977581071978</v>
      </c>
      <c r="AA78" s="726">
        <v>12544.108099882513</v>
      </c>
      <c r="AB78" s="725">
        <v>11944.293599791352</v>
      </c>
      <c r="AC78" s="726">
        <v>12517.163912418122</v>
      </c>
      <c r="AD78" s="726">
        <v>12314.308773011355</v>
      </c>
      <c r="AE78" s="726">
        <v>11935.868384098336</v>
      </c>
      <c r="AF78" s="727">
        <v>12151.026737264696</v>
      </c>
      <c r="AG78" s="36"/>
      <c r="AH78" s="36"/>
      <c r="AI78" s="36"/>
      <c r="AJ78" s="36"/>
      <c r="AK78" s="36"/>
    </row>
    <row r="79" spans="2:37" s="41" customFormat="1" ht="9.9499999999999993" customHeight="1">
      <c r="B79" s="255"/>
      <c r="C79" s="257" t="s">
        <v>698</v>
      </c>
      <c r="D79" s="530"/>
      <c r="E79" s="530"/>
      <c r="F79" s="765"/>
      <c r="G79" s="704">
        <v>702.83026999291678</v>
      </c>
      <c r="H79" s="705">
        <v>686.44620024230187</v>
      </c>
      <c r="I79" s="705">
        <v>698.89764571316766</v>
      </c>
      <c r="J79" s="704">
        <v>680.74547632983922</v>
      </c>
      <c r="K79" s="705">
        <v>701.91349393186852</v>
      </c>
      <c r="L79" s="705">
        <v>667.82873473264453</v>
      </c>
      <c r="M79" s="704">
        <v>640.46784939712438</v>
      </c>
      <c r="N79" s="705">
        <v>655.23057167867137</v>
      </c>
      <c r="O79" s="705">
        <v>609.1187236752379</v>
      </c>
      <c r="P79" s="704">
        <v>652.57502705106276</v>
      </c>
      <c r="Q79" s="705">
        <v>655.91443265909516</v>
      </c>
      <c r="R79" s="705">
        <v>630.52981102330273</v>
      </c>
      <c r="S79" s="704">
        <v>577.04643230948568</v>
      </c>
      <c r="T79" s="705">
        <v>516.5268173218675</v>
      </c>
      <c r="U79" s="705">
        <v>506.69926841574829</v>
      </c>
      <c r="V79" s="704">
        <v>506.81438218982044</v>
      </c>
      <c r="W79" s="705">
        <v>522.35987148863205</v>
      </c>
      <c r="X79" s="705">
        <v>561.19836242802796</v>
      </c>
      <c r="Y79" s="704">
        <v>530.41167542322773</v>
      </c>
      <c r="Z79" s="705">
        <v>513.68788841490209</v>
      </c>
      <c r="AA79" s="705">
        <v>526.91409091663695</v>
      </c>
      <c r="AB79" s="704">
        <v>524.12535460171284</v>
      </c>
      <c r="AC79" s="705">
        <v>528.10321016884393</v>
      </c>
      <c r="AD79" s="705">
        <v>604.69033239592966</v>
      </c>
      <c r="AE79" s="705">
        <v>617.02824714749113</v>
      </c>
      <c r="AF79" s="706">
        <v>624.93138440348548</v>
      </c>
      <c r="AG79" s="36"/>
      <c r="AH79" s="36"/>
      <c r="AI79" s="36"/>
      <c r="AJ79" s="36"/>
      <c r="AK79" s="36"/>
    </row>
    <row r="80" spans="2:37" s="41" customFormat="1" ht="9.9499999999999993" customHeight="1" thickBot="1">
      <c r="B80" s="255"/>
      <c r="C80" s="529" t="s">
        <v>699</v>
      </c>
      <c r="D80" s="536"/>
      <c r="E80" s="536"/>
      <c r="F80" s="766"/>
      <c r="G80" s="728">
        <v>10877.600981426513</v>
      </c>
      <c r="H80" s="729">
        <v>11049.806368923906</v>
      </c>
      <c r="I80" s="729">
        <v>11807.005324140289</v>
      </c>
      <c r="J80" s="728">
        <v>11076.355908637637</v>
      </c>
      <c r="K80" s="729">
        <v>12141.64258301512</v>
      </c>
      <c r="L80" s="729">
        <v>12430.812103547969</v>
      </c>
      <c r="M80" s="728">
        <v>12524.696163572877</v>
      </c>
      <c r="N80" s="729">
        <v>13494.993714847755</v>
      </c>
      <c r="O80" s="729">
        <v>13752.536966155511</v>
      </c>
      <c r="P80" s="728">
        <v>13872.228730078583</v>
      </c>
      <c r="Q80" s="729">
        <v>15214.352327328641</v>
      </c>
      <c r="R80" s="729">
        <v>16132.526380314026</v>
      </c>
      <c r="S80" s="728">
        <v>16997.608754950554</v>
      </c>
      <c r="T80" s="729">
        <v>17808.352586478897</v>
      </c>
      <c r="U80" s="729">
        <v>17549.375263856604</v>
      </c>
      <c r="V80" s="728">
        <v>17056.732405818664</v>
      </c>
      <c r="W80" s="729">
        <v>16148.73027876243</v>
      </c>
      <c r="X80" s="729">
        <v>16836.182249311139</v>
      </c>
      <c r="Y80" s="728">
        <v>16597.369641936144</v>
      </c>
      <c r="Z80" s="729">
        <v>15649.111528714413</v>
      </c>
      <c r="AA80" s="729">
        <v>15648.80879742672</v>
      </c>
      <c r="AB80" s="728">
        <v>15571.217211016236</v>
      </c>
      <c r="AC80" s="729">
        <v>16800.318081353151</v>
      </c>
      <c r="AD80" s="729">
        <v>16414.358099399873</v>
      </c>
      <c r="AE80" s="729">
        <v>15975.203705519996</v>
      </c>
      <c r="AF80" s="730">
        <v>16094.743774778077</v>
      </c>
      <c r="AG80" s="36"/>
      <c r="AH80" s="36"/>
      <c r="AI80" s="36"/>
      <c r="AJ80" s="36"/>
      <c r="AK80" s="36"/>
    </row>
    <row r="81" spans="2:38" s="41" customFormat="1" ht="9.9499999999999993" customHeight="1">
      <c r="B81" s="260" t="s">
        <v>759</v>
      </c>
      <c r="C81" s="261"/>
      <c r="D81" s="296"/>
      <c r="E81" s="296"/>
      <c r="F81" s="767"/>
      <c r="G81" s="731">
        <f t="shared" ref="G81:AF81" si="19">SUM(G82,G85:G86)</f>
        <v>6490.8852525847151</v>
      </c>
      <c r="H81" s="732">
        <f t="shared" si="19"/>
        <v>6282.4574959036663</v>
      </c>
      <c r="I81" s="732">
        <f t="shared" si="19"/>
        <v>6025.6449748862251</v>
      </c>
      <c r="J81" s="731">
        <f t="shared" si="19"/>
        <v>5803.8030176439215</v>
      </c>
      <c r="K81" s="732">
        <f t="shared" si="19"/>
        <v>5603.3420203765063</v>
      </c>
      <c r="L81" s="732">
        <f t="shared" si="19"/>
        <v>5791.6632149150118</v>
      </c>
      <c r="M81" s="731">
        <f t="shared" si="19"/>
        <v>5902.7988091002171</v>
      </c>
      <c r="N81" s="732">
        <f t="shared" si="19"/>
        <v>5864.0098537254944</v>
      </c>
      <c r="O81" s="732">
        <f t="shared" si="19"/>
        <v>5442.9868276799261</v>
      </c>
      <c r="P81" s="731">
        <f t="shared" si="19"/>
        <v>5461.7732226118824</v>
      </c>
      <c r="Q81" s="732">
        <f t="shared" si="19"/>
        <v>5530.5044939630907</v>
      </c>
      <c r="R81" s="732">
        <f t="shared" si="19"/>
        <v>5078.7758586662912</v>
      </c>
      <c r="S81" s="731">
        <f t="shared" si="19"/>
        <v>4836.5081299755002</v>
      </c>
      <c r="T81" s="732">
        <f t="shared" si="19"/>
        <v>4672.4789726132021</v>
      </c>
      <c r="U81" s="732">
        <f t="shared" si="19"/>
        <v>4524.6936050694858</v>
      </c>
      <c r="V81" s="731">
        <f t="shared" si="19"/>
        <v>4464.5164405948972</v>
      </c>
      <c r="W81" s="732">
        <f t="shared" si="19"/>
        <v>4399.0045602344007</v>
      </c>
      <c r="X81" s="732">
        <f t="shared" si="19"/>
        <v>4423.0758854723044</v>
      </c>
      <c r="Y81" s="731">
        <f t="shared" si="19"/>
        <v>4002.8765432333021</v>
      </c>
      <c r="Z81" s="732">
        <f t="shared" si="19"/>
        <v>3664.5070855664326</v>
      </c>
      <c r="AA81" s="732">
        <f t="shared" si="19"/>
        <v>3559.4340294211102</v>
      </c>
      <c r="AB81" s="731">
        <f t="shared" si="19"/>
        <v>3448.6931324486986</v>
      </c>
      <c r="AC81" s="732">
        <f t="shared" si="19"/>
        <v>3459.0045085556894</v>
      </c>
      <c r="AD81" s="732">
        <f t="shared" si="19"/>
        <v>3465.3787908582367</v>
      </c>
      <c r="AE81" s="732">
        <f t="shared" si="19"/>
        <v>3371.0284297616081</v>
      </c>
      <c r="AF81" s="733">
        <f t="shared" si="19"/>
        <v>3409.7549429953565</v>
      </c>
      <c r="AG81" s="36"/>
      <c r="AH81" s="36"/>
      <c r="AI81" s="36"/>
      <c r="AJ81" s="36"/>
      <c r="AK81" s="36"/>
      <c r="AL81" s="62"/>
    </row>
    <row r="82" spans="2:38" s="41" customFormat="1" ht="9.9499999999999993" customHeight="1">
      <c r="B82" s="263"/>
      <c r="C82" s="264" t="s">
        <v>700</v>
      </c>
      <c r="D82" s="265"/>
      <c r="E82" s="265"/>
      <c r="F82" s="538"/>
      <c r="G82" s="734">
        <f t="shared" ref="G82:AF82" si="20">SUM(G83:G84)</f>
        <v>608.8830323714285</v>
      </c>
      <c r="H82" s="735">
        <f t="shared" si="20"/>
        <v>547.87568817142858</v>
      </c>
      <c r="I82" s="735">
        <f t="shared" si="20"/>
        <v>493.0069734857143</v>
      </c>
      <c r="J82" s="734">
        <f t="shared" si="20"/>
        <v>523.52121873333328</v>
      </c>
      <c r="K82" s="735">
        <f t="shared" si="20"/>
        <v>342.54281495238104</v>
      </c>
      <c r="L82" s="735">
        <f t="shared" si="20"/>
        <v>359.12538566666672</v>
      </c>
      <c r="M82" s="734">
        <f t="shared" si="20"/>
        <v>349.6185054476191</v>
      </c>
      <c r="N82" s="735">
        <f t="shared" si="20"/>
        <v>371.50371699047616</v>
      </c>
      <c r="O82" s="735">
        <f t="shared" si="20"/>
        <v>376.93193486666661</v>
      </c>
      <c r="P82" s="734">
        <f t="shared" si="20"/>
        <v>370.29462349523817</v>
      </c>
      <c r="Q82" s="735">
        <f t="shared" si="20"/>
        <v>442.53070567619039</v>
      </c>
      <c r="R82" s="735">
        <f t="shared" si="20"/>
        <v>367.68445549523807</v>
      </c>
      <c r="S82" s="734">
        <f t="shared" si="20"/>
        <v>408.14204954285714</v>
      </c>
      <c r="T82" s="735">
        <f t="shared" si="20"/>
        <v>430.18884228571432</v>
      </c>
      <c r="U82" s="735">
        <f t="shared" si="20"/>
        <v>402.22257040952377</v>
      </c>
      <c r="V82" s="734">
        <f t="shared" si="20"/>
        <v>410.55994037142864</v>
      </c>
      <c r="W82" s="735">
        <f t="shared" si="20"/>
        <v>383.4825898095238</v>
      </c>
      <c r="X82" s="735">
        <f t="shared" si="20"/>
        <v>500.07924591428571</v>
      </c>
      <c r="Y82" s="734">
        <f t="shared" si="20"/>
        <v>439.97515058095235</v>
      </c>
      <c r="Z82" s="735">
        <f t="shared" si="20"/>
        <v>390.10057879047622</v>
      </c>
      <c r="AA82" s="735">
        <f t="shared" si="20"/>
        <v>402.94034859047622</v>
      </c>
      <c r="AB82" s="734">
        <f t="shared" si="20"/>
        <v>414.65140985714288</v>
      </c>
      <c r="AC82" s="735">
        <f t="shared" si="20"/>
        <v>520.16101332380958</v>
      </c>
      <c r="AD82" s="735">
        <f t="shared" si="20"/>
        <v>577.77024978095233</v>
      </c>
      <c r="AE82" s="735">
        <f t="shared" si="20"/>
        <v>559.19219745714281</v>
      </c>
      <c r="AF82" s="736">
        <f t="shared" si="20"/>
        <v>559.19219745714281</v>
      </c>
      <c r="AG82" s="36"/>
      <c r="AH82" s="36"/>
      <c r="AI82" s="36"/>
      <c r="AJ82" s="36"/>
      <c r="AK82" s="36"/>
    </row>
    <row r="83" spans="2:38" s="41" customFormat="1" ht="9.9499999999999993" customHeight="1">
      <c r="B83" s="263"/>
      <c r="C83" s="224"/>
      <c r="D83" s="268" t="s">
        <v>701</v>
      </c>
      <c r="E83" s="547"/>
      <c r="F83" s="752"/>
      <c r="G83" s="675">
        <v>550.23920379999993</v>
      </c>
      <c r="H83" s="676">
        <v>527.37032626666667</v>
      </c>
      <c r="I83" s="676">
        <v>477.13732586666669</v>
      </c>
      <c r="J83" s="675">
        <v>481.58261873333328</v>
      </c>
      <c r="K83" s="676">
        <v>292.75650066666674</v>
      </c>
      <c r="L83" s="676">
        <v>303.52845233333341</v>
      </c>
      <c r="M83" s="675">
        <v>292.73561973333341</v>
      </c>
      <c r="N83" s="676">
        <v>303.65330746666666</v>
      </c>
      <c r="O83" s="676">
        <v>300.00380153333327</v>
      </c>
      <c r="P83" s="675">
        <v>293.56731873333337</v>
      </c>
      <c r="Q83" s="676">
        <v>332.90198186666657</v>
      </c>
      <c r="R83" s="676">
        <v>247.34728406666662</v>
      </c>
      <c r="S83" s="675">
        <v>269.91772573333333</v>
      </c>
      <c r="T83" s="676">
        <v>246.39832800000002</v>
      </c>
      <c r="U83" s="676">
        <v>236.30097993333328</v>
      </c>
      <c r="V83" s="675">
        <v>231.29451180000001</v>
      </c>
      <c r="W83" s="676">
        <v>230.36059933333334</v>
      </c>
      <c r="X83" s="676">
        <v>325.00062686666666</v>
      </c>
      <c r="Y83" s="675">
        <v>305.7365982</v>
      </c>
      <c r="Z83" s="676">
        <v>270.15270260000005</v>
      </c>
      <c r="AA83" s="676">
        <v>242.88427239999999</v>
      </c>
      <c r="AB83" s="675">
        <v>246.77580033333334</v>
      </c>
      <c r="AC83" s="676">
        <v>369.97487046666669</v>
      </c>
      <c r="AD83" s="676">
        <v>379.57696406666668</v>
      </c>
      <c r="AE83" s="676">
        <v>370.19805459999998</v>
      </c>
      <c r="AF83" s="677">
        <v>370.19805459999998</v>
      </c>
      <c r="AG83" s="36"/>
      <c r="AH83" s="36"/>
      <c r="AI83" s="36"/>
      <c r="AJ83" s="36"/>
      <c r="AK83" s="36"/>
    </row>
    <row r="84" spans="2:38" s="41" customFormat="1" ht="9.9499999999999993" customHeight="1">
      <c r="B84" s="263"/>
      <c r="C84" s="269"/>
      <c r="D84" s="297" t="s">
        <v>702</v>
      </c>
      <c r="E84" s="551"/>
      <c r="F84" s="768"/>
      <c r="G84" s="737">
        <v>58.643828571428571</v>
      </c>
      <c r="H84" s="738">
        <v>20.505361904761902</v>
      </c>
      <c r="I84" s="738">
        <v>15.869647619047624</v>
      </c>
      <c r="J84" s="737">
        <v>41.938600000000008</v>
      </c>
      <c r="K84" s="738">
        <v>49.786314285714298</v>
      </c>
      <c r="L84" s="738">
        <v>55.59693333333334</v>
      </c>
      <c r="M84" s="737">
        <v>56.88288571428572</v>
      </c>
      <c r="N84" s="738">
        <v>67.850409523809532</v>
      </c>
      <c r="O84" s="738">
        <v>76.928133333333349</v>
      </c>
      <c r="P84" s="737">
        <v>76.727304761904776</v>
      </c>
      <c r="Q84" s="738">
        <v>109.62872380952382</v>
      </c>
      <c r="R84" s="738">
        <v>120.33717142857144</v>
      </c>
      <c r="S84" s="737">
        <v>138.22432380952381</v>
      </c>
      <c r="T84" s="738">
        <v>183.79051428571429</v>
      </c>
      <c r="U84" s="738">
        <v>165.92159047619046</v>
      </c>
      <c r="V84" s="737">
        <v>179.2654285714286</v>
      </c>
      <c r="W84" s="738">
        <v>153.12199047619049</v>
      </c>
      <c r="X84" s="738">
        <v>175.07861904761904</v>
      </c>
      <c r="Y84" s="737">
        <v>134.23855238095237</v>
      </c>
      <c r="Z84" s="738">
        <v>119.94787619047619</v>
      </c>
      <c r="AA84" s="738">
        <v>160.05607619047623</v>
      </c>
      <c r="AB84" s="737">
        <v>167.87560952380954</v>
      </c>
      <c r="AC84" s="738">
        <v>150.18614285714287</v>
      </c>
      <c r="AD84" s="738">
        <v>198.19328571428571</v>
      </c>
      <c r="AE84" s="738">
        <v>188.99414285714286</v>
      </c>
      <c r="AF84" s="739">
        <v>188.99414285714286</v>
      </c>
      <c r="AG84" s="36"/>
      <c r="AH84" s="36"/>
      <c r="AI84" s="36"/>
      <c r="AJ84" s="36"/>
      <c r="AK84" s="36"/>
    </row>
    <row r="85" spans="2:38" s="41" customFormat="1" ht="9.9499999999999993" customHeight="1">
      <c r="B85" s="263"/>
      <c r="C85" s="271" t="s">
        <v>703</v>
      </c>
      <c r="D85" s="459"/>
      <c r="E85" s="459"/>
      <c r="F85" s="273"/>
      <c r="G85" s="701">
        <v>580.9365571248062</v>
      </c>
      <c r="H85" s="702">
        <v>631.23952092324578</v>
      </c>
      <c r="I85" s="702">
        <v>661.82365437679505</v>
      </c>
      <c r="J85" s="701">
        <v>650.55939365539734</v>
      </c>
      <c r="K85" s="702">
        <v>653.5832177937333</v>
      </c>
      <c r="L85" s="702">
        <v>924.44909848849352</v>
      </c>
      <c r="M85" s="701">
        <v>1026.6000650839744</v>
      </c>
      <c r="N85" s="702">
        <v>1126.7623204237623</v>
      </c>
      <c r="O85" s="702">
        <v>1064.115089920746</v>
      </c>
      <c r="P85" s="701">
        <v>1104.0159179855241</v>
      </c>
      <c r="Q85" s="702">
        <v>1029.8061630373229</v>
      </c>
      <c r="R85" s="702">
        <v>1074.2164097368179</v>
      </c>
      <c r="S85" s="701">
        <v>1022.3384205504215</v>
      </c>
      <c r="T85" s="702">
        <v>966.84872660408905</v>
      </c>
      <c r="U85" s="702">
        <v>925.01333515752594</v>
      </c>
      <c r="V85" s="701">
        <v>961.83153175001735</v>
      </c>
      <c r="W85" s="702">
        <v>990.05205136502946</v>
      </c>
      <c r="X85" s="702">
        <v>1032.8356769315515</v>
      </c>
      <c r="Y85" s="701">
        <v>947.66155622232623</v>
      </c>
      <c r="Z85" s="702">
        <v>864.15181782157379</v>
      </c>
      <c r="AA85" s="702">
        <v>813.54833040206904</v>
      </c>
      <c r="AB85" s="701">
        <v>772.67787512432869</v>
      </c>
      <c r="AC85" s="702">
        <v>757.72940648439112</v>
      </c>
      <c r="AD85" s="702">
        <v>704.98377701829259</v>
      </c>
      <c r="AE85" s="702">
        <v>701.02459016280977</v>
      </c>
      <c r="AF85" s="703">
        <v>700.63715321020936</v>
      </c>
      <c r="AG85" s="36"/>
      <c r="AH85" s="36"/>
      <c r="AI85" s="36"/>
      <c r="AJ85" s="36"/>
      <c r="AK85" s="36"/>
    </row>
    <row r="86" spans="2:38" s="41" customFormat="1" ht="9.9499999999999993" customHeight="1" thickBot="1">
      <c r="B86" s="263"/>
      <c r="C86" s="541" t="s">
        <v>942</v>
      </c>
      <c r="D86" s="537"/>
      <c r="E86" s="537"/>
      <c r="F86" s="769"/>
      <c r="G86" s="740">
        <v>5301.0656630884805</v>
      </c>
      <c r="H86" s="741">
        <v>5103.342286808992</v>
      </c>
      <c r="I86" s="741">
        <v>4870.8143470237155</v>
      </c>
      <c r="J86" s="740">
        <v>4629.722405255191</v>
      </c>
      <c r="K86" s="741">
        <v>4607.2159876303922</v>
      </c>
      <c r="L86" s="741">
        <v>4508.0887307598514</v>
      </c>
      <c r="M86" s="740">
        <v>4526.5802385686238</v>
      </c>
      <c r="N86" s="741">
        <v>4365.7438163112556</v>
      </c>
      <c r="O86" s="741">
        <v>4001.9398028925134</v>
      </c>
      <c r="P86" s="740">
        <v>3987.4626811311196</v>
      </c>
      <c r="Q86" s="741">
        <v>4058.1676252495772</v>
      </c>
      <c r="R86" s="741">
        <v>3636.8749934342354</v>
      </c>
      <c r="S86" s="740">
        <v>3406.0276598822215</v>
      </c>
      <c r="T86" s="741">
        <v>3275.4414037233983</v>
      </c>
      <c r="U86" s="741">
        <v>3197.4576995024363</v>
      </c>
      <c r="V86" s="740">
        <v>3092.1249684734512</v>
      </c>
      <c r="W86" s="741">
        <v>3025.4699190598476</v>
      </c>
      <c r="X86" s="741">
        <v>2890.1609626264676</v>
      </c>
      <c r="Y86" s="740">
        <v>2615.2398364300234</v>
      </c>
      <c r="Z86" s="741">
        <v>2410.2546889543828</v>
      </c>
      <c r="AA86" s="741">
        <v>2342.9453504285648</v>
      </c>
      <c r="AB86" s="740">
        <v>2261.3638474672271</v>
      </c>
      <c r="AC86" s="741">
        <v>2181.1140887474889</v>
      </c>
      <c r="AD86" s="741">
        <v>2182.6247640589918</v>
      </c>
      <c r="AE86" s="741">
        <v>2110.8116421416557</v>
      </c>
      <c r="AF86" s="742">
        <v>2149.9255923280043</v>
      </c>
      <c r="AG86" s="36"/>
      <c r="AH86" s="36"/>
      <c r="AI86" s="36"/>
      <c r="AJ86" s="36"/>
      <c r="AK86" s="36"/>
    </row>
    <row r="87" spans="2:38" s="41" customFormat="1" ht="9.9499999999999993" customHeight="1" thickTop="1" thickBot="1">
      <c r="B87" s="521" t="s">
        <v>704</v>
      </c>
      <c r="C87" s="522"/>
      <c r="D87" s="523"/>
      <c r="E87" s="523"/>
      <c r="F87" s="524"/>
      <c r="G87" s="1116">
        <f t="shared" ref="G87:AF87" si="21">SUM(G17,G65,G77,G81)</f>
        <v>1162465.9944416787</v>
      </c>
      <c r="H87" s="1117">
        <f t="shared" si="21"/>
        <v>1170737.9626404569</v>
      </c>
      <c r="I87" s="1117">
        <f t="shared" si="21"/>
        <v>1180639.4515163088</v>
      </c>
      <c r="J87" s="1116">
        <f t="shared" si="21"/>
        <v>1173516.2632751965</v>
      </c>
      <c r="K87" s="1117">
        <f t="shared" si="21"/>
        <v>1234831.9140508312</v>
      </c>
      <c r="L87" s="1117">
        <f t="shared" si="21"/>
        <v>1248356.9596207088</v>
      </c>
      <c r="M87" s="1116">
        <f t="shared" si="21"/>
        <v>1261224.6042073739</v>
      </c>
      <c r="N87" s="1117">
        <f t="shared" si="21"/>
        <v>1258933.9295363973</v>
      </c>
      <c r="O87" s="1117">
        <f t="shared" si="21"/>
        <v>1223613.9548508625</v>
      </c>
      <c r="P87" s="1116">
        <f t="shared" si="21"/>
        <v>1258562.4712083016</v>
      </c>
      <c r="Q87" s="1117">
        <f t="shared" si="21"/>
        <v>1279835.2941451448</v>
      </c>
      <c r="R87" s="1117">
        <f t="shared" si="21"/>
        <v>1262640.4580726735</v>
      </c>
      <c r="S87" s="1116">
        <f t="shared" si="21"/>
        <v>1299460.6898216202</v>
      </c>
      <c r="T87" s="1117">
        <f t="shared" si="21"/>
        <v>1304378.3897382303</v>
      </c>
      <c r="U87" s="1117">
        <f t="shared" si="21"/>
        <v>1303387.6204271708</v>
      </c>
      <c r="V87" s="1116">
        <f t="shared" si="21"/>
        <v>1310785.31695583</v>
      </c>
      <c r="W87" s="1117">
        <f t="shared" si="21"/>
        <v>1290124.4676310858</v>
      </c>
      <c r="X87" s="1117">
        <f t="shared" si="21"/>
        <v>1324603.5965018021</v>
      </c>
      <c r="Y87" s="1116">
        <f t="shared" si="21"/>
        <v>1239906.0855676273</v>
      </c>
      <c r="Z87" s="1117">
        <f t="shared" si="21"/>
        <v>1167095.5469925334</v>
      </c>
      <c r="AA87" s="1117">
        <f t="shared" si="21"/>
        <v>1217353.6997634051</v>
      </c>
      <c r="AB87" s="1116">
        <f t="shared" si="21"/>
        <v>1266077.5334117732</v>
      </c>
      <c r="AC87" s="1117">
        <f t="shared" si="21"/>
        <v>1300338.6804849911</v>
      </c>
      <c r="AD87" s="1117">
        <f t="shared" si="21"/>
        <v>1315868.6302562261</v>
      </c>
      <c r="AE87" s="1117">
        <f t="shared" si="21"/>
        <v>1268712.2098610483</v>
      </c>
      <c r="AF87" s="1118">
        <f t="shared" si="21"/>
        <v>1227389.4167026971</v>
      </c>
      <c r="AG87" s="36"/>
      <c r="AH87" s="36"/>
      <c r="AI87" s="36"/>
      <c r="AJ87" s="36"/>
      <c r="AK87" s="36"/>
      <c r="AL87" s="72"/>
    </row>
    <row r="88" spans="2:38" s="41" customFormat="1" ht="9.9499999999999993" customHeight="1">
      <c r="B88" s="73"/>
      <c r="C88" s="73"/>
      <c r="D88" s="279"/>
      <c r="E88" s="487"/>
      <c r="F88" s="487"/>
      <c r="G88" s="487"/>
      <c r="H88" s="487"/>
      <c r="I88" s="487"/>
      <c r="J88" s="487"/>
      <c r="K88" s="487"/>
      <c r="L88" s="487"/>
      <c r="M88" s="487"/>
      <c r="N88" s="487"/>
      <c r="O88" s="487"/>
      <c r="P88" s="487"/>
      <c r="Q88" s="487"/>
      <c r="R88" s="487"/>
      <c r="S88" s="487"/>
      <c r="T88" s="487"/>
      <c r="U88" s="487"/>
      <c r="V88" s="487"/>
      <c r="W88" s="487"/>
      <c r="X88" s="487"/>
      <c r="Y88" s="487"/>
      <c r="Z88" s="487"/>
      <c r="AA88" s="487"/>
      <c r="AB88" s="487"/>
      <c r="AC88" s="487"/>
      <c r="AD88" s="487"/>
      <c r="AE88" s="36"/>
      <c r="AF88" s="36"/>
      <c r="AG88" s="36"/>
      <c r="AH88" s="36"/>
      <c r="AI88" s="36"/>
      <c r="AJ88" s="36"/>
      <c r="AK88" s="36"/>
      <c r="AL88" s="72"/>
    </row>
    <row r="89" spans="2:38" s="41" customFormat="1" ht="15.75" customHeight="1">
      <c r="B89" s="489" t="s">
        <v>1233</v>
      </c>
      <c r="M89" s="41" t="s">
        <v>863</v>
      </c>
      <c r="AD89" s="1183" t="s">
        <v>1214</v>
      </c>
      <c r="AG89" s="36"/>
      <c r="AH89" s="36"/>
      <c r="AI89" s="36"/>
      <c r="AJ89" s="36"/>
    </row>
    <row r="90" spans="2:38" s="41" customFormat="1" ht="10.5" customHeight="1" thickBot="1">
      <c r="B90" s="41" t="s">
        <v>861</v>
      </c>
      <c r="AG90" s="36"/>
      <c r="AH90" s="36"/>
      <c r="AI90" s="36"/>
      <c r="AJ90" s="36"/>
    </row>
    <row r="91" spans="2:38" s="41" customFormat="1" ht="12.75" thickBot="1">
      <c r="B91" s="186" t="s">
        <v>646</v>
      </c>
      <c r="C91" s="187"/>
      <c r="D91" s="188"/>
      <c r="E91" s="189"/>
      <c r="F91" s="190"/>
      <c r="G91" s="496">
        <v>33147</v>
      </c>
      <c r="H91" s="496">
        <v>33512</v>
      </c>
      <c r="I91" s="496">
        <v>33878</v>
      </c>
      <c r="J91" s="496">
        <v>34243</v>
      </c>
      <c r="K91" s="496">
        <v>34608</v>
      </c>
      <c r="L91" s="496">
        <v>34973</v>
      </c>
      <c r="M91" s="496">
        <v>35339</v>
      </c>
      <c r="N91" s="496">
        <v>35704</v>
      </c>
      <c r="O91" s="496">
        <v>36069</v>
      </c>
      <c r="P91" s="496">
        <v>36434</v>
      </c>
      <c r="Q91" s="496">
        <v>36800</v>
      </c>
      <c r="R91" s="496">
        <v>37165</v>
      </c>
      <c r="S91" s="496">
        <v>37530</v>
      </c>
      <c r="T91" s="496">
        <v>37895</v>
      </c>
      <c r="U91" s="496">
        <v>38261</v>
      </c>
      <c r="V91" s="496">
        <v>38626</v>
      </c>
      <c r="W91" s="496">
        <v>38991</v>
      </c>
      <c r="X91" s="496">
        <v>39356</v>
      </c>
      <c r="Y91" s="496">
        <v>39722</v>
      </c>
      <c r="Z91" s="496">
        <v>40087</v>
      </c>
      <c r="AA91" s="496">
        <v>40452</v>
      </c>
      <c r="AB91" s="496">
        <v>40817</v>
      </c>
      <c r="AC91" s="496">
        <v>41183</v>
      </c>
      <c r="AD91" s="496">
        <v>41548</v>
      </c>
      <c r="AE91" s="496">
        <v>41913</v>
      </c>
      <c r="AF91" s="496">
        <v>42278</v>
      </c>
      <c r="AG91" s="36"/>
      <c r="AH91" s="36"/>
      <c r="AI91" s="36"/>
      <c r="AJ91" s="36"/>
    </row>
    <row r="92" spans="2:38" s="41" customFormat="1" ht="12">
      <c r="B92" s="191" t="s">
        <v>647</v>
      </c>
      <c r="C92" s="192"/>
      <c r="D92" s="193"/>
      <c r="E92" s="408"/>
      <c r="F92" s="194"/>
      <c r="G92" s="336">
        <f t="shared" ref="G92:AF92" si="22">SUM(G93,G100,G161,G145,G184)</f>
        <v>1066843.9067289077</v>
      </c>
      <c r="H92" s="336">
        <f t="shared" si="22"/>
        <v>1074041.3040417375</v>
      </c>
      <c r="I92" s="336">
        <f t="shared" si="22"/>
        <v>1082466.5023980646</v>
      </c>
      <c r="J92" s="336">
        <f t="shared" si="22"/>
        <v>1077829.1288808056</v>
      </c>
      <c r="K92" s="336">
        <f t="shared" si="22"/>
        <v>1134190.372837116</v>
      </c>
      <c r="L92" s="336">
        <f t="shared" si="22"/>
        <v>1146651.5420578965</v>
      </c>
      <c r="M92" s="336">
        <f t="shared" si="22"/>
        <v>1158374.2445240521</v>
      </c>
      <c r="N92" s="336">
        <f t="shared" si="22"/>
        <v>1157171.0074931036</v>
      </c>
      <c r="O92" s="336">
        <f t="shared" si="22"/>
        <v>1128113.1379557562</v>
      </c>
      <c r="P92" s="336">
        <f t="shared" si="22"/>
        <v>1162835.917925633</v>
      </c>
      <c r="Q92" s="336">
        <f t="shared" si="22"/>
        <v>1182090.8648413618</v>
      </c>
      <c r="R92" s="336">
        <f t="shared" si="22"/>
        <v>1166998.1409992846</v>
      </c>
      <c r="S92" s="336">
        <f t="shared" si="22"/>
        <v>1206508.1944683476</v>
      </c>
      <c r="T92" s="336">
        <f t="shared" si="22"/>
        <v>1211629.3088795287</v>
      </c>
      <c r="U92" s="336">
        <f t="shared" si="22"/>
        <v>1211616.0919220601</v>
      </c>
      <c r="V92" s="336">
        <f t="shared" si="22"/>
        <v>1219019.1869170547</v>
      </c>
      <c r="W92" s="336">
        <f t="shared" si="22"/>
        <v>1199920.3335569187</v>
      </c>
      <c r="X92" s="336">
        <f t="shared" si="22"/>
        <v>1234599.7143775274</v>
      </c>
      <c r="Y92" s="336">
        <f t="shared" si="22"/>
        <v>1153248.5008776989</v>
      </c>
      <c r="Z92" s="336">
        <f t="shared" si="22"/>
        <v>1089993.5575030358</v>
      </c>
      <c r="AA92" s="336">
        <f t="shared" si="22"/>
        <v>1138758.3317057912</v>
      </c>
      <c r="AB92" s="336">
        <f t="shared" si="22"/>
        <v>1188362.3614179539</v>
      </c>
      <c r="AC92" s="336">
        <f t="shared" si="22"/>
        <v>1220745.8823444163</v>
      </c>
      <c r="AD92" s="336">
        <f t="shared" si="22"/>
        <v>1235035.7796266524</v>
      </c>
      <c r="AE92" s="336">
        <f t="shared" si="22"/>
        <v>1189378.8164098701</v>
      </c>
      <c r="AF92" s="336">
        <f t="shared" si="22"/>
        <v>1148952.7321328144</v>
      </c>
      <c r="AG92" s="36"/>
      <c r="AH92" s="36"/>
      <c r="AI92" s="36"/>
      <c r="AJ92" s="36"/>
    </row>
    <row r="93" spans="2:38" s="41" customFormat="1" ht="12">
      <c r="B93" s="195"/>
      <c r="C93" s="97" t="s">
        <v>648</v>
      </c>
      <c r="D93" s="196"/>
      <c r="E93" s="410"/>
      <c r="F93" s="197"/>
      <c r="G93" s="337">
        <f>SUM(G94:G99)</f>
        <v>91103.403831120668</v>
      </c>
      <c r="H93" s="337">
        <f>SUM(H94:H99)</f>
        <v>91462.841114074719</v>
      </c>
      <c r="I93" s="337">
        <f t="shared" ref="I93:AF93" si="23">SUM(I94:I99)</f>
        <v>91800.10900436365</v>
      </c>
      <c r="J93" s="337">
        <f t="shared" si="23"/>
        <v>90358.87355620708</v>
      </c>
      <c r="K93" s="337">
        <f t="shared" si="23"/>
        <v>97552.500189353319</v>
      </c>
      <c r="L93" s="337">
        <f t="shared" si="23"/>
        <v>100250.27809880393</v>
      </c>
      <c r="M93" s="337">
        <f t="shared" si="23"/>
        <v>96954.674543332396</v>
      </c>
      <c r="N93" s="337">
        <f t="shared" si="23"/>
        <v>101603.71891751139</v>
      </c>
      <c r="O93" s="337">
        <f t="shared" si="23"/>
        <v>91717.007307588327</v>
      </c>
      <c r="P93" s="337">
        <f t="shared" si="23"/>
        <v>92413.675518914097</v>
      </c>
      <c r="Q93" s="337">
        <f t="shared" si="23"/>
        <v>89824.47206299215</v>
      </c>
      <c r="R93" s="337">
        <f t="shared" si="23"/>
        <v>87239.622877125803</v>
      </c>
      <c r="S93" s="337">
        <f t="shared" si="23"/>
        <v>93269.065450968643</v>
      </c>
      <c r="T93" s="337">
        <f t="shared" si="23"/>
        <v>92747.021503128795</v>
      </c>
      <c r="U93" s="337">
        <f t="shared" si="23"/>
        <v>89248.852154948661</v>
      </c>
      <c r="V93" s="337">
        <f t="shared" si="23"/>
        <v>103660.58877358444</v>
      </c>
      <c r="W93" s="337">
        <f t="shared" si="23"/>
        <v>87991.061559518246</v>
      </c>
      <c r="X93" s="337">
        <f t="shared" si="23"/>
        <v>107604.44194007955</v>
      </c>
      <c r="Y93" s="337">
        <f t="shared" si="23"/>
        <v>105764.48707513863</v>
      </c>
      <c r="Z93" s="337">
        <f t="shared" si="23"/>
        <v>103199.46352265101</v>
      </c>
      <c r="AA93" s="337">
        <f t="shared" si="23"/>
        <v>110229.29647617781</v>
      </c>
      <c r="AB93" s="337">
        <f t="shared" si="23"/>
        <v>111250.65179206552</v>
      </c>
      <c r="AC93" s="337">
        <f t="shared" si="23"/>
        <v>104586.71449733872</v>
      </c>
      <c r="AD93" s="337">
        <f t="shared" si="23"/>
        <v>98870.621530180098</v>
      </c>
      <c r="AE93" s="337">
        <f t="shared" si="23"/>
        <v>85023.104334066433</v>
      </c>
      <c r="AF93" s="337">
        <f t="shared" si="23"/>
        <v>79548.632798073202</v>
      </c>
      <c r="AG93" s="36"/>
      <c r="AH93" s="36"/>
      <c r="AI93" s="36"/>
      <c r="AJ93" s="36"/>
    </row>
    <row r="94" spans="2:38" s="41" customFormat="1" ht="12">
      <c r="B94" s="195"/>
      <c r="C94" s="101"/>
      <c r="D94" s="198" t="s">
        <v>649</v>
      </c>
      <c r="E94" s="412"/>
      <c r="F94" s="199"/>
      <c r="G94" s="333">
        <v>14399.452821701479</v>
      </c>
      <c r="H94" s="333">
        <v>14184.475354160273</v>
      </c>
      <c r="I94" s="333">
        <v>12374.78364132151</v>
      </c>
      <c r="J94" s="333">
        <v>11486.435307602364</v>
      </c>
      <c r="K94" s="333">
        <v>14959.078862346578</v>
      </c>
      <c r="L94" s="333">
        <v>15438.841132612761</v>
      </c>
      <c r="M94" s="333">
        <v>14124.655909987712</v>
      </c>
      <c r="N94" s="333">
        <v>15233.081371509181</v>
      </c>
      <c r="O94" s="333">
        <v>12795.787849596774</v>
      </c>
      <c r="P94" s="333">
        <v>10997.215221785973</v>
      </c>
      <c r="Q94" s="333">
        <v>10757.918595495539</v>
      </c>
      <c r="R94" s="333">
        <v>10500.421631077794</v>
      </c>
      <c r="S94" s="333">
        <v>13789.361212673106</v>
      </c>
      <c r="T94" s="333">
        <v>10982.410747804315</v>
      </c>
      <c r="U94" s="333">
        <v>11832.146195077272</v>
      </c>
      <c r="V94" s="333">
        <v>13262.914420101059</v>
      </c>
      <c r="W94" s="333">
        <v>11152.627153123667</v>
      </c>
      <c r="X94" s="333">
        <v>19795.306302833433</v>
      </c>
      <c r="Y94" s="333">
        <v>25159.890899202004</v>
      </c>
      <c r="Z94" s="333">
        <v>26301.614746865376</v>
      </c>
      <c r="AA94" s="333">
        <v>25930.677296267884</v>
      </c>
      <c r="AB94" s="333">
        <v>24845.939732348394</v>
      </c>
      <c r="AC94" s="333">
        <v>22046.052565511152</v>
      </c>
      <c r="AD94" s="333">
        <v>19309.65315716363</v>
      </c>
      <c r="AE94" s="333">
        <v>17258.753591222325</v>
      </c>
      <c r="AF94" s="333">
        <v>16190.481165092931</v>
      </c>
    </row>
    <row r="95" spans="2:38" s="41" customFormat="1" ht="12">
      <c r="B95" s="195"/>
      <c r="C95" s="101"/>
      <c r="D95" s="201" t="s">
        <v>650</v>
      </c>
      <c r="E95" s="412"/>
      <c r="F95" s="199"/>
      <c r="G95" s="333">
        <v>36847.237298840511</v>
      </c>
      <c r="H95" s="333">
        <v>37282.085203044968</v>
      </c>
      <c r="I95" s="333">
        <v>38092.213265672559</v>
      </c>
      <c r="J95" s="333">
        <v>40512.860174765774</v>
      </c>
      <c r="K95" s="333">
        <v>40423.886547026086</v>
      </c>
      <c r="L95" s="333">
        <v>40683.202084806646</v>
      </c>
      <c r="M95" s="333">
        <v>42007.942601041228</v>
      </c>
      <c r="N95" s="333">
        <v>44736.26885489274</v>
      </c>
      <c r="O95" s="333">
        <v>44922.598534414035</v>
      </c>
      <c r="P95" s="333">
        <v>45341.264889545462</v>
      </c>
      <c r="Q95" s="333">
        <v>45530.598022112361</v>
      </c>
      <c r="R95" s="333">
        <v>43188.996283561894</v>
      </c>
      <c r="S95" s="333">
        <v>42319.73224918505</v>
      </c>
      <c r="T95" s="333">
        <v>42536.164576387702</v>
      </c>
      <c r="U95" s="333">
        <v>43187.49133568578</v>
      </c>
      <c r="V95" s="333">
        <v>45822.249400731074</v>
      </c>
      <c r="W95" s="333">
        <v>44056.815532554181</v>
      </c>
      <c r="X95" s="333">
        <v>43592.508690925468</v>
      </c>
      <c r="Y95" s="333">
        <v>41771.782235925602</v>
      </c>
      <c r="Z95" s="333">
        <v>42289.793310031113</v>
      </c>
      <c r="AA95" s="333">
        <v>44898.042384322209</v>
      </c>
      <c r="AB95" s="333">
        <v>41875.187979592847</v>
      </c>
      <c r="AC95" s="333">
        <v>41315.813158830999</v>
      </c>
      <c r="AD95" s="333">
        <v>42790.42977849747</v>
      </c>
      <c r="AE95" s="333">
        <v>37953.946428569514</v>
      </c>
      <c r="AF95" s="333">
        <v>38592.51802775915</v>
      </c>
    </row>
    <row r="96" spans="2:38" s="41" customFormat="1" ht="13.5" customHeight="1">
      <c r="B96" s="195"/>
      <c r="C96" s="101"/>
      <c r="D96" s="202" t="s">
        <v>651</v>
      </c>
      <c r="E96" s="412"/>
      <c r="F96" s="199"/>
      <c r="G96" s="333">
        <v>1554.2962790488518</v>
      </c>
      <c r="H96" s="333">
        <v>1542.9403992481439</v>
      </c>
      <c r="I96" s="333">
        <v>1732.6432912962255</v>
      </c>
      <c r="J96" s="333">
        <v>1661.0846941634329</v>
      </c>
      <c r="K96" s="333">
        <v>1419.0133239248119</v>
      </c>
      <c r="L96" s="333">
        <v>1469.0441959476161</v>
      </c>
      <c r="M96" s="333">
        <v>1260.5689713131071</v>
      </c>
      <c r="N96" s="333">
        <v>1345.6129014746271</v>
      </c>
      <c r="O96" s="333">
        <v>1310.9778712703776</v>
      </c>
      <c r="P96" s="333">
        <v>1367.9473500887796</v>
      </c>
      <c r="Q96" s="333">
        <v>1085.9880986264805</v>
      </c>
      <c r="R96" s="333">
        <v>1080.7912773581122</v>
      </c>
      <c r="S96" s="333">
        <v>1251.6411606100787</v>
      </c>
      <c r="T96" s="333">
        <v>983.46169352514187</v>
      </c>
      <c r="U96" s="333">
        <v>991.58550775831816</v>
      </c>
      <c r="V96" s="333">
        <v>959.26126339276652</v>
      </c>
      <c r="W96" s="333">
        <v>1340.9105661961007</v>
      </c>
      <c r="X96" s="333">
        <v>2557.0319855053181</v>
      </c>
      <c r="Y96" s="333">
        <v>2622.8452185262195</v>
      </c>
      <c r="Z96" s="333">
        <v>2663.5826213334099</v>
      </c>
      <c r="AA96" s="333">
        <v>3005.5208502804271</v>
      </c>
      <c r="AB96" s="333">
        <v>3184.7432274882935</v>
      </c>
      <c r="AC96" s="333">
        <v>4154.2612659645338</v>
      </c>
      <c r="AD96" s="333">
        <v>2859.8792651224394</v>
      </c>
      <c r="AE96" s="333">
        <v>2930.8649215513342</v>
      </c>
      <c r="AF96" s="333">
        <v>2854.3073920843399</v>
      </c>
    </row>
    <row r="97" spans="2:32" s="41" customFormat="1" ht="12">
      <c r="B97" s="195"/>
      <c r="C97" s="101"/>
      <c r="D97" s="202" t="s">
        <v>652</v>
      </c>
      <c r="E97" s="412"/>
      <c r="F97" s="199"/>
      <c r="G97" s="333">
        <v>30286.643762032978</v>
      </c>
      <c r="H97" s="333">
        <v>30574.5203772104</v>
      </c>
      <c r="I97" s="333">
        <v>31488.703541808201</v>
      </c>
      <c r="J97" s="333">
        <v>29586.847582059876</v>
      </c>
      <c r="K97" s="333">
        <v>33228.466604599424</v>
      </c>
      <c r="L97" s="333">
        <v>32284.335869356466</v>
      </c>
      <c r="M97" s="333">
        <v>31714.701056310405</v>
      </c>
      <c r="N97" s="333">
        <v>32018.43473151026</v>
      </c>
      <c r="O97" s="333">
        <v>30779.91619287464</v>
      </c>
      <c r="P97" s="333">
        <v>32578.5137300686</v>
      </c>
      <c r="Q97" s="333">
        <v>32468.845426512609</v>
      </c>
      <c r="R97" s="333">
        <v>31969.394617318336</v>
      </c>
      <c r="S97" s="333">
        <v>37084.181896290407</v>
      </c>
      <c r="T97" s="333">
        <v>39212.266732489647</v>
      </c>
      <c r="U97" s="333">
        <v>37965.075947296988</v>
      </c>
      <c r="V97" s="333">
        <v>40708.475494937476</v>
      </c>
      <c r="W97" s="333">
        <v>39449.339714953778</v>
      </c>
      <c r="X97" s="333">
        <v>46676.642422899087</v>
      </c>
      <c r="Y97" s="333">
        <v>45189.838442201421</v>
      </c>
      <c r="Z97" s="333">
        <v>41869.202780103187</v>
      </c>
      <c r="AA97" s="333">
        <v>43072.784459519149</v>
      </c>
      <c r="AB97" s="333">
        <v>49601.066711124957</v>
      </c>
      <c r="AC97" s="333">
        <v>51889.715376360051</v>
      </c>
      <c r="AD97" s="333">
        <v>53571.008815302201</v>
      </c>
      <c r="AE97" s="333">
        <v>49044.261224701651</v>
      </c>
      <c r="AF97" s="333">
        <v>46278.15466766755</v>
      </c>
    </row>
    <row r="98" spans="2:32" s="41" customFormat="1" ht="12">
      <c r="B98" s="195"/>
      <c r="C98" s="101"/>
      <c r="D98" s="202" t="s">
        <v>653</v>
      </c>
      <c r="E98" s="413"/>
      <c r="F98" s="203"/>
      <c r="G98" s="333">
        <v>8.5815704892740108</v>
      </c>
      <c r="H98" s="333">
        <v>12.685237433811213</v>
      </c>
      <c r="I98" s="333">
        <v>19.112620350635591</v>
      </c>
      <c r="J98" s="333">
        <v>26.144832725454492</v>
      </c>
      <c r="K98" s="333">
        <v>33.281246462371953</v>
      </c>
      <c r="L98" s="333">
        <v>36.75412478417973</v>
      </c>
      <c r="M98" s="333">
        <v>39.099783707146344</v>
      </c>
      <c r="N98" s="333">
        <v>38.785583967222045</v>
      </c>
      <c r="O98" s="333">
        <v>36.576602327867064</v>
      </c>
      <c r="P98" s="333">
        <v>46.037784274627221</v>
      </c>
      <c r="Q98" s="333">
        <v>45.461410459045382</v>
      </c>
      <c r="R98" s="333">
        <v>43.232572688371185</v>
      </c>
      <c r="S98" s="333">
        <v>41.987975305534967</v>
      </c>
      <c r="T98" s="333">
        <v>40.025047000901452</v>
      </c>
      <c r="U98" s="333">
        <v>40.890294404357078</v>
      </c>
      <c r="V98" s="333">
        <v>63.924259908586897</v>
      </c>
      <c r="W98" s="333">
        <v>60.433071422354317</v>
      </c>
      <c r="X98" s="333">
        <v>62.18639584429561</v>
      </c>
      <c r="Y98" s="333">
        <v>60.184533586565422</v>
      </c>
      <c r="Z98" s="333">
        <v>61.869856073555582</v>
      </c>
      <c r="AA98" s="333">
        <v>64.239623408088775</v>
      </c>
      <c r="AB98" s="333">
        <v>60.655045507537729</v>
      </c>
      <c r="AC98" s="333">
        <v>61.969954301638495</v>
      </c>
      <c r="AD98" s="333">
        <v>57.25577907888951</v>
      </c>
      <c r="AE98" s="333">
        <v>57.479811203060869</v>
      </c>
      <c r="AF98" s="333">
        <v>53.328384720524454</v>
      </c>
    </row>
    <row r="99" spans="2:32" s="41" customFormat="1" ht="12">
      <c r="B99" s="195"/>
      <c r="C99" s="101"/>
      <c r="D99" s="204" t="s">
        <v>654</v>
      </c>
      <c r="E99" s="204"/>
      <c r="F99" s="393"/>
      <c r="G99" s="333">
        <v>8007.1920990075814</v>
      </c>
      <c r="H99" s="333">
        <v>7866.1345429771318</v>
      </c>
      <c r="I99" s="333">
        <v>8092.6526439145127</v>
      </c>
      <c r="J99" s="333">
        <v>7085.500964890196</v>
      </c>
      <c r="K99" s="333">
        <v>7488.7736049940449</v>
      </c>
      <c r="L99" s="333">
        <v>10338.100691296262</v>
      </c>
      <c r="M99" s="333">
        <v>7807.7062209727919</v>
      </c>
      <c r="N99" s="333">
        <v>8231.5354741573574</v>
      </c>
      <c r="O99" s="333">
        <v>1871.1502571046294</v>
      </c>
      <c r="P99" s="333">
        <v>2082.6965431506678</v>
      </c>
      <c r="Q99" s="333">
        <v>-64.339490213876005</v>
      </c>
      <c r="R99" s="333">
        <v>456.78649512129124</v>
      </c>
      <c r="S99" s="333">
        <v>-1217.8390430955212</v>
      </c>
      <c r="T99" s="333">
        <v>-1007.3072940789128</v>
      </c>
      <c r="U99" s="333">
        <v>-4768.337125274049</v>
      </c>
      <c r="V99" s="333">
        <v>2843.7639345134826</v>
      </c>
      <c r="W99" s="333">
        <v>-8069.064478731837</v>
      </c>
      <c r="X99" s="333">
        <v>-5079.2338579280677</v>
      </c>
      <c r="Y99" s="333">
        <v>-9040.0542543031788</v>
      </c>
      <c r="Z99" s="333">
        <v>-9986.5997917556215</v>
      </c>
      <c r="AA99" s="333">
        <v>-6741.9681376199615</v>
      </c>
      <c r="AB99" s="333">
        <v>-8316.9409039965121</v>
      </c>
      <c r="AC99" s="333">
        <v>-14881.097823629647</v>
      </c>
      <c r="AD99" s="333">
        <v>-19717.605264984519</v>
      </c>
      <c r="AE99" s="333">
        <v>-22222.201643181455</v>
      </c>
      <c r="AF99" s="333">
        <v>-24420.1568392513</v>
      </c>
    </row>
    <row r="100" spans="2:32" s="41" customFormat="1" ht="12">
      <c r="B100" s="195"/>
      <c r="C100" s="205" t="s">
        <v>655</v>
      </c>
      <c r="D100" s="206"/>
      <c r="E100" s="415"/>
      <c r="F100" s="207"/>
      <c r="G100" s="338">
        <f t="shared" ref="G100:AF100" si="24">SUM(G101,G112)</f>
        <v>501893.03905101272</v>
      </c>
      <c r="H100" s="338">
        <f t="shared" si="24"/>
        <v>490989.28330030845</v>
      </c>
      <c r="I100" s="338">
        <f t="shared" si="24"/>
        <v>480705.41721102904</v>
      </c>
      <c r="J100" s="338">
        <f t="shared" si="24"/>
        <v>466826.35689475923</v>
      </c>
      <c r="K100" s="338">
        <f t="shared" si="24"/>
        <v>483693.81657956791</v>
      </c>
      <c r="L100" s="338">
        <f t="shared" si="24"/>
        <v>477798.56724495033</v>
      </c>
      <c r="M100" s="338">
        <f t="shared" si="24"/>
        <v>482073.59780739882</v>
      </c>
      <c r="N100" s="338">
        <f t="shared" si="24"/>
        <v>473359.81446267554</v>
      </c>
      <c r="O100" s="338">
        <f t="shared" si="24"/>
        <v>443227.53292698791</v>
      </c>
      <c r="P100" s="338">
        <f t="shared" si="24"/>
        <v>454720.73348264972</v>
      </c>
      <c r="Q100" s="338">
        <f t="shared" si="24"/>
        <v>465854.63139645034</v>
      </c>
      <c r="R100" s="338">
        <f t="shared" si="24"/>
        <v>453332.11217035929</v>
      </c>
      <c r="S100" s="338">
        <f t="shared" si="24"/>
        <v>467776.33964418492</v>
      </c>
      <c r="T100" s="338">
        <f t="shared" si="24"/>
        <v>470834.56923621241</v>
      </c>
      <c r="U100" s="338">
        <f t="shared" si="24"/>
        <v>468204.49815293169</v>
      </c>
      <c r="V100" s="338">
        <f t="shared" si="24"/>
        <v>456904.62841954938</v>
      </c>
      <c r="W100" s="338">
        <f t="shared" si="24"/>
        <v>471846.04642948299</v>
      </c>
      <c r="X100" s="338">
        <f t="shared" si="24"/>
        <v>471954.19168740546</v>
      </c>
      <c r="Y100" s="338">
        <f t="shared" si="24"/>
        <v>417034.91491295275</v>
      </c>
      <c r="Z100" s="338">
        <f t="shared" si="24"/>
        <v>382145.55305518029</v>
      </c>
      <c r="AA100" s="338">
        <f t="shared" si="24"/>
        <v>413501.5383173498</v>
      </c>
      <c r="AB100" s="338">
        <f t="shared" si="24"/>
        <v>428968.83845650346</v>
      </c>
      <c r="AC100" s="338">
        <f t="shared" si="24"/>
        <v>432245.94218474819</v>
      </c>
      <c r="AD100" s="338">
        <f t="shared" si="24"/>
        <v>431852.79545867024</v>
      </c>
      <c r="AE100" s="338">
        <f t="shared" si="24"/>
        <v>424143.75716874131</v>
      </c>
      <c r="AF100" s="338">
        <f t="shared" si="24"/>
        <v>411188.3312181771</v>
      </c>
    </row>
    <row r="101" spans="2:32" s="41" customFormat="1" ht="12">
      <c r="B101" s="195"/>
      <c r="C101" s="208"/>
      <c r="D101" s="205" t="s">
        <v>656</v>
      </c>
      <c r="E101" s="417"/>
      <c r="F101" s="207"/>
      <c r="G101" s="338">
        <v>31535.794624399947</v>
      </c>
      <c r="H101" s="338">
        <v>30332.270827613887</v>
      </c>
      <c r="I101" s="338">
        <v>29840.214820978439</v>
      </c>
      <c r="J101" s="338">
        <v>28891.347754050355</v>
      </c>
      <c r="K101" s="338">
        <v>28595.411538471712</v>
      </c>
      <c r="L101" s="338">
        <v>27892.579364495847</v>
      </c>
      <c r="M101" s="338">
        <v>26642.753264201499</v>
      </c>
      <c r="N101" s="338">
        <v>25211.624720783122</v>
      </c>
      <c r="O101" s="338">
        <v>24044.067857988517</v>
      </c>
      <c r="P101" s="338">
        <v>23621.049187545417</v>
      </c>
      <c r="Q101" s="338">
        <v>22536.944904101198</v>
      </c>
      <c r="R101" s="338">
        <v>21507.360942817333</v>
      </c>
      <c r="S101" s="338">
        <v>20601.091417515745</v>
      </c>
      <c r="T101" s="338">
        <v>19323.053603598091</v>
      </c>
      <c r="U101" s="338">
        <v>17944.125464177872</v>
      </c>
      <c r="V101" s="338">
        <v>16741.384285495325</v>
      </c>
      <c r="W101" s="338">
        <v>16128.143910344568</v>
      </c>
      <c r="X101" s="338">
        <v>16920.457632028629</v>
      </c>
      <c r="Y101" s="338">
        <v>14178.48231775609</v>
      </c>
      <c r="Z101" s="338">
        <v>14714.210053618139</v>
      </c>
      <c r="AA101" s="338">
        <v>16327.076171447294</v>
      </c>
      <c r="AB101" s="338">
        <v>16084.526003632433</v>
      </c>
      <c r="AC101" s="338">
        <v>17630.203618512438</v>
      </c>
      <c r="AD101" s="338">
        <v>16805.333229319473</v>
      </c>
      <c r="AE101" s="338">
        <v>17037.98435032148</v>
      </c>
      <c r="AF101" s="338">
        <v>17403.483394206221</v>
      </c>
    </row>
    <row r="102" spans="2:32" s="41" customFormat="1" ht="12">
      <c r="B102" s="195"/>
      <c r="C102" s="208"/>
      <c r="D102" s="509" t="s">
        <v>657</v>
      </c>
      <c r="E102" s="418"/>
      <c r="F102" s="394"/>
      <c r="G102" s="339">
        <v>7287.3103790124751</v>
      </c>
      <c r="H102" s="339">
        <v>6832.5565298318788</v>
      </c>
      <c r="I102" s="339">
        <v>6291.0723583518084</v>
      </c>
      <c r="J102" s="339">
        <v>5700.9491522135158</v>
      </c>
      <c r="K102" s="339">
        <v>5188.5569454979386</v>
      </c>
      <c r="L102" s="339">
        <v>4765.9700304900598</v>
      </c>
      <c r="M102" s="339">
        <v>4452.2421432064511</v>
      </c>
      <c r="N102" s="339">
        <v>4151.4940972064041</v>
      </c>
      <c r="O102" s="339">
        <v>4070.4065584350788</v>
      </c>
      <c r="P102" s="339">
        <v>3991.9129918535509</v>
      </c>
      <c r="Q102" s="339">
        <v>3765.30908448125</v>
      </c>
      <c r="R102" s="339">
        <v>3694.1676118722944</v>
      </c>
      <c r="S102" s="339">
        <v>3651.4270630619671</v>
      </c>
      <c r="T102" s="339">
        <v>3485.0454648871328</v>
      </c>
      <c r="U102" s="339">
        <v>3373.9516803170864</v>
      </c>
      <c r="V102" s="339">
        <v>3201.8623210937676</v>
      </c>
      <c r="W102" s="339">
        <v>3297.3554190284281</v>
      </c>
      <c r="X102" s="339">
        <v>3165.2960637198262</v>
      </c>
      <c r="Y102" s="339">
        <v>2526.2877679623689</v>
      </c>
      <c r="Z102" s="339">
        <v>3440.2933740299186</v>
      </c>
      <c r="AA102" s="339">
        <v>3425.3992803162596</v>
      </c>
      <c r="AB102" s="339">
        <v>3960.2295303091778</v>
      </c>
      <c r="AC102" s="339">
        <v>4417.769572585772</v>
      </c>
      <c r="AD102" s="339">
        <v>3817.6162127662792</v>
      </c>
      <c r="AE102" s="339">
        <v>3896.0840741838219</v>
      </c>
      <c r="AF102" s="339">
        <v>3756.4539459325624</v>
      </c>
    </row>
    <row r="103" spans="2:32" s="41" customFormat="1" ht="12">
      <c r="B103" s="195"/>
      <c r="C103" s="208"/>
      <c r="D103" s="209"/>
      <c r="E103" s="419" t="s">
        <v>799</v>
      </c>
      <c r="F103" s="395"/>
      <c r="G103" s="340">
        <v>717.81631883285274</v>
      </c>
      <c r="H103" s="340">
        <v>717.53842464523677</v>
      </c>
      <c r="I103" s="340">
        <v>730.49507438490991</v>
      </c>
      <c r="J103" s="340">
        <v>704.05306418313762</v>
      </c>
      <c r="K103" s="340">
        <v>756.75824313777741</v>
      </c>
      <c r="L103" s="340">
        <v>748.23233329997265</v>
      </c>
      <c r="M103" s="340">
        <v>754.54179209894005</v>
      </c>
      <c r="N103" s="340">
        <v>736.25540177670973</v>
      </c>
      <c r="O103" s="340">
        <v>749.82996434942402</v>
      </c>
      <c r="P103" s="340">
        <v>789.06905694986767</v>
      </c>
      <c r="Q103" s="340">
        <v>793.41951376943439</v>
      </c>
      <c r="R103" s="340">
        <v>790.5822648280689</v>
      </c>
      <c r="S103" s="340">
        <v>825.29831450280335</v>
      </c>
      <c r="T103" s="340">
        <v>844.5290857640515</v>
      </c>
      <c r="U103" s="340">
        <v>816.74146123325625</v>
      </c>
      <c r="V103" s="340">
        <v>821.05173474480534</v>
      </c>
      <c r="W103" s="340">
        <v>814.79331187601792</v>
      </c>
      <c r="X103" s="340">
        <v>822.37323743978118</v>
      </c>
      <c r="Y103" s="340">
        <v>906.79580908095761</v>
      </c>
      <c r="Z103" s="340">
        <v>1175.2194633148565</v>
      </c>
      <c r="AA103" s="340">
        <v>1113.5472984978096</v>
      </c>
      <c r="AB103" s="340">
        <v>1520.632016698996</v>
      </c>
      <c r="AC103" s="340">
        <v>1877.2340787777755</v>
      </c>
      <c r="AD103" s="340">
        <v>1486.185591202611</v>
      </c>
      <c r="AE103" s="340">
        <v>1542.575381084328</v>
      </c>
      <c r="AF103" s="340">
        <v>1497.1985064491244</v>
      </c>
    </row>
    <row r="104" spans="2:32" s="41" customFormat="1" ht="12">
      <c r="B104" s="195"/>
      <c r="C104" s="208"/>
      <c r="D104" s="209"/>
      <c r="E104" s="421" t="s">
        <v>800</v>
      </c>
      <c r="F104" s="199"/>
      <c r="G104" s="333">
        <v>344.03500325564613</v>
      </c>
      <c r="H104" s="333">
        <v>316.75733720353327</v>
      </c>
      <c r="I104" s="333">
        <v>301.01733290499328</v>
      </c>
      <c r="J104" s="333">
        <v>281.91358360164656</v>
      </c>
      <c r="K104" s="333">
        <v>262.35991630322258</v>
      </c>
      <c r="L104" s="333">
        <v>243.65508094312924</v>
      </c>
      <c r="M104" s="333">
        <v>234.90325255015259</v>
      </c>
      <c r="N104" s="333">
        <v>224.32999985545698</v>
      </c>
      <c r="O104" s="333">
        <v>217.90656228488618</v>
      </c>
      <c r="P104" s="333">
        <v>212.9351286464522</v>
      </c>
      <c r="Q104" s="333">
        <v>204.88286327608756</v>
      </c>
      <c r="R104" s="333">
        <v>204.15805222058853</v>
      </c>
      <c r="S104" s="333">
        <v>203.19032739028754</v>
      </c>
      <c r="T104" s="333">
        <v>198.97089735217355</v>
      </c>
      <c r="U104" s="333">
        <v>197.66848293597837</v>
      </c>
      <c r="V104" s="333">
        <v>193.57808736493703</v>
      </c>
      <c r="W104" s="333">
        <v>247.97150128752034</v>
      </c>
      <c r="X104" s="333">
        <v>139.70916771229639</v>
      </c>
      <c r="Y104" s="333">
        <v>80.490543057896687</v>
      </c>
      <c r="Z104" s="333">
        <v>381.5360921314288</v>
      </c>
      <c r="AA104" s="333">
        <v>365.8119730002652</v>
      </c>
      <c r="AB104" s="333">
        <v>354.17050738425144</v>
      </c>
      <c r="AC104" s="333">
        <v>366.00608631988644</v>
      </c>
      <c r="AD104" s="333">
        <v>306.85981871344512</v>
      </c>
      <c r="AE104" s="333">
        <v>328.83975198894734</v>
      </c>
      <c r="AF104" s="333">
        <v>338.11024488579113</v>
      </c>
    </row>
    <row r="105" spans="2:32" s="41" customFormat="1" ht="12">
      <c r="B105" s="195"/>
      <c r="C105" s="208"/>
      <c r="D105" s="209"/>
      <c r="E105" s="421" t="s">
        <v>801</v>
      </c>
      <c r="F105" s="199"/>
      <c r="G105" s="333">
        <v>5516.6094183131527</v>
      </c>
      <c r="H105" s="333">
        <v>5111.2062963331018</v>
      </c>
      <c r="I105" s="333">
        <v>4595.7732082524763</v>
      </c>
      <c r="J105" s="333">
        <v>4083.8986018262958</v>
      </c>
      <c r="K105" s="333">
        <v>3547.1990258613891</v>
      </c>
      <c r="L105" s="333">
        <v>3170.9513621010205</v>
      </c>
      <c r="M105" s="333">
        <v>2887.9441797214949</v>
      </c>
      <c r="N105" s="333">
        <v>2643.7261218561976</v>
      </c>
      <c r="O105" s="333">
        <v>2573.7507561373363</v>
      </c>
      <c r="P105" s="333">
        <v>2455.3190343717329</v>
      </c>
      <c r="Q105" s="333">
        <v>2249.1669637165005</v>
      </c>
      <c r="R105" s="333">
        <v>2209.6726752674308</v>
      </c>
      <c r="S105" s="333">
        <v>2159.6508949040713</v>
      </c>
      <c r="T105" s="333">
        <v>2018.37194739387</v>
      </c>
      <c r="U105" s="333">
        <v>1974.1719124143297</v>
      </c>
      <c r="V105" s="333">
        <v>1848.1277004692577</v>
      </c>
      <c r="W105" s="333">
        <v>1952.1623376402126</v>
      </c>
      <c r="X105" s="333">
        <v>1887.7369539242457</v>
      </c>
      <c r="Y105" s="333">
        <v>1277.8996467978293</v>
      </c>
      <c r="Z105" s="333">
        <v>1577.1896811624408</v>
      </c>
      <c r="AA105" s="333">
        <v>1704.0489987637084</v>
      </c>
      <c r="AB105" s="333">
        <v>1825.2057895009277</v>
      </c>
      <c r="AC105" s="333">
        <v>1777.2557335733227</v>
      </c>
      <c r="AD105" s="333">
        <v>1642.5463169537941</v>
      </c>
      <c r="AE105" s="333">
        <v>1583.3527613684425</v>
      </c>
      <c r="AF105" s="333">
        <v>1528.853933238647</v>
      </c>
    </row>
    <row r="106" spans="2:32" s="41" customFormat="1" ht="12">
      <c r="B106" s="195"/>
      <c r="C106" s="208"/>
      <c r="D106" s="210"/>
      <c r="E106" s="422" t="s">
        <v>802</v>
      </c>
      <c r="F106" s="396"/>
      <c r="G106" s="341">
        <v>708.84963861082326</v>
      </c>
      <c r="H106" s="341">
        <v>687.05447165000714</v>
      </c>
      <c r="I106" s="341">
        <v>663.78674280943005</v>
      </c>
      <c r="J106" s="341">
        <v>631.08390260243493</v>
      </c>
      <c r="K106" s="341">
        <v>622.23976019555062</v>
      </c>
      <c r="L106" s="341">
        <v>603.13125414593719</v>
      </c>
      <c r="M106" s="341">
        <v>574.85291883586399</v>
      </c>
      <c r="N106" s="341">
        <v>547.18257371804111</v>
      </c>
      <c r="O106" s="341">
        <v>528.91927566343156</v>
      </c>
      <c r="P106" s="341">
        <v>534.58977188549807</v>
      </c>
      <c r="Q106" s="341">
        <v>517.8397437192275</v>
      </c>
      <c r="R106" s="341">
        <v>489.75461955620597</v>
      </c>
      <c r="S106" s="341">
        <v>463.28752626480525</v>
      </c>
      <c r="T106" s="341">
        <v>423.17353437703787</v>
      </c>
      <c r="U106" s="341">
        <v>385.36982373352214</v>
      </c>
      <c r="V106" s="341">
        <v>339.10479851476686</v>
      </c>
      <c r="W106" s="341">
        <v>282.42826822467731</v>
      </c>
      <c r="X106" s="341">
        <v>315.47670464350239</v>
      </c>
      <c r="Y106" s="341">
        <v>261.10176902568486</v>
      </c>
      <c r="Z106" s="341">
        <v>306.34813742119275</v>
      </c>
      <c r="AA106" s="341">
        <v>241.99101005447676</v>
      </c>
      <c r="AB106" s="341">
        <v>260.22121672500305</v>
      </c>
      <c r="AC106" s="341">
        <v>397.27367391478776</v>
      </c>
      <c r="AD106" s="341">
        <v>382.02448589642893</v>
      </c>
      <c r="AE106" s="341">
        <v>441.31617974210371</v>
      </c>
      <c r="AF106" s="341">
        <v>392.29126135900049</v>
      </c>
    </row>
    <row r="107" spans="2:32" s="41" customFormat="1" ht="12">
      <c r="B107" s="195"/>
      <c r="C107" s="208"/>
      <c r="D107" s="510" t="s">
        <v>658</v>
      </c>
      <c r="E107" s="424"/>
      <c r="F107" s="397"/>
      <c r="G107" s="342">
        <v>4982.7251863121119</v>
      </c>
      <c r="H107" s="342">
        <v>4607.1210582680715</v>
      </c>
      <c r="I107" s="342">
        <v>4441.345740455884</v>
      </c>
      <c r="J107" s="342">
        <v>4149.3511696918349</v>
      </c>
      <c r="K107" s="342">
        <v>4029.8288473818025</v>
      </c>
      <c r="L107" s="342">
        <v>3714.9340498326906</v>
      </c>
      <c r="M107" s="342">
        <v>3565.9195870154749</v>
      </c>
      <c r="N107" s="342">
        <v>3354.3421176426627</v>
      </c>
      <c r="O107" s="342">
        <v>3151.1092582258966</v>
      </c>
      <c r="P107" s="342">
        <v>3027.9742202249236</v>
      </c>
      <c r="Q107" s="342">
        <v>2880.6266915946726</v>
      </c>
      <c r="R107" s="342">
        <v>2748.6708139994289</v>
      </c>
      <c r="S107" s="342">
        <v>2654.4838588243256</v>
      </c>
      <c r="T107" s="342">
        <v>2540.1580875825421</v>
      </c>
      <c r="U107" s="342">
        <v>2422.8433854456089</v>
      </c>
      <c r="V107" s="342">
        <v>2475.373351135589</v>
      </c>
      <c r="W107" s="342">
        <v>2296.3674800634408</v>
      </c>
      <c r="X107" s="342">
        <v>2617.4805512827743</v>
      </c>
      <c r="Y107" s="342">
        <v>2178.5992246276674</v>
      </c>
      <c r="Z107" s="342">
        <v>2234.5762735118819</v>
      </c>
      <c r="AA107" s="342">
        <v>1861.5336093586589</v>
      </c>
      <c r="AB107" s="342">
        <v>1954.1470328993264</v>
      </c>
      <c r="AC107" s="342">
        <v>2103.8384246674013</v>
      </c>
      <c r="AD107" s="342">
        <v>2290.4330607270049</v>
      </c>
      <c r="AE107" s="342">
        <v>2078.9164156145325</v>
      </c>
      <c r="AF107" s="342">
        <v>2108.3641826000285</v>
      </c>
    </row>
    <row r="108" spans="2:32" s="41" customFormat="1" ht="12">
      <c r="B108" s="195"/>
      <c r="C108" s="208"/>
      <c r="D108" s="511" t="s">
        <v>803</v>
      </c>
      <c r="E108" s="418"/>
      <c r="F108" s="394"/>
      <c r="G108" s="339">
        <v>19265.759059075361</v>
      </c>
      <c r="H108" s="339">
        <v>18892.593239513935</v>
      </c>
      <c r="I108" s="339">
        <v>19107.796722170748</v>
      </c>
      <c r="J108" s="339">
        <v>19041.047432145006</v>
      </c>
      <c r="K108" s="339">
        <v>19377.025745591971</v>
      </c>
      <c r="L108" s="339">
        <v>19411.675284173096</v>
      </c>
      <c r="M108" s="339">
        <v>18624.591533979572</v>
      </c>
      <c r="N108" s="339">
        <v>17705.788505934055</v>
      </c>
      <c r="O108" s="339">
        <v>16822.552041327541</v>
      </c>
      <c r="P108" s="339">
        <v>16601.161975466945</v>
      </c>
      <c r="Q108" s="339">
        <v>15891.009128025276</v>
      </c>
      <c r="R108" s="339">
        <v>15064.52251694561</v>
      </c>
      <c r="S108" s="339">
        <v>14295.180495629453</v>
      </c>
      <c r="T108" s="339">
        <v>13297.850051128418</v>
      </c>
      <c r="U108" s="339">
        <v>12147.330398415175</v>
      </c>
      <c r="V108" s="339">
        <v>11064.14861326597</v>
      </c>
      <c r="W108" s="339">
        <v>10534.4210112527</v>
      </c>
      <c r="X108" s="339">
        <v>11137.681017026031</v>
      </c>
      <c r="Y108" s="339">
        <v>9473.595325166054</v>
      </c>
      <c r="Z108" s="339">
        <v>9039.3404060763387</v>
      </c>
      <c r="AA108" s="339">
        <v>11040.143281772374</v>
      </c>
      <c r="AB108" s="339">
        <v>10170.149440423927</v>
      </c>
      <c r="AC108" s="339">
        <v>11108.595621259263</v>
      </c>
      <c r="AD108" s="339">
        <v>10697.283955826188</v>
      </c>
      <c r="AE108" s="339">
        <v>11062.983860523127</v>
      </c>
      <c r="AF108" s="339">
        <v>11538.66526567363</v>
      </c>
    </row>
    <row r="109" spans="2:32" s="41" customFormat="1" ht="12">
      <c r="B109" s="195"/>
      <c r="C109" s="208"/>
      <c r="D109" s="204"/>
      <c r="E109" s="419" t="s">
        <v>804</v>
      </c>
      <c r="F109" s="395"/>
      <c r="G109" s="340">
        <v>14662.476809571788</v>
      </c>
      <c r="H109" s="340">
        <v>14413.163765738154</v>
      </c>
      <c r="I109" s="340">
        <v>14574.23174055062</v>
      </c>
      <c r="J109" s="340">
        <v>14630.205817604199</v>
      </c>
      <c r="K109" s="340">
        <v>14817.125870950411</v>
      </c>
      <c r="L109" s="340">
        <v>14915.636567374837</v>
      </c>
      <c r="M109" s="340">
        <v>14249.126769414866</v>
      </c>
      <c r="N109" s="340">
        <v>13550.303254517845</v>
      </c>
      <c r="O109" s="340">
        <v>12777.031923411589</v>
      </c>
      <c r="P109" s="340">
        <v>12557.598334223614</v>
      </c>
      <c r="Q109" s="340">
        <v>11989.852072603848</v>
      </c>
      <c r="R109" s="340">
        <v>11266.243284397171</v>
      </c>
      <c r="S109" s="340">
        <v>10491.835627532331</v>
      </c>
      <c r="T109" s="340">
        <v>9572.076161838766</v>
      </c>
      <c r="U109" s="340">
        <v>8620.2531521321307</v>
      </c>
      <c r="V109" s="340">
        <v>7635.4649099026383</v>
      </c>
      <c r="W109" s="340">
        <v>6865.0027447595839</v>
      </c>
      <c r="X109" s="340">
        <v>7120.4981244145411</v>
      </c>
      <c r="Y109" s="340">
        <v>6144.0146824931981</v>
      </c>
      <c r="Z109" s="340">
        <v>5032.7412128642336</v>
      </c>
      <c r="AA109" s="340">
        <v>6452.4656719603418</v>
      </c>
      <c r="AB109" s="340">
        <v>5444.9024167350253</v>
      </c>
      <c r="AC109" s="340">
        <v>6740.1463479006361</v>
      </c>
      <c r="AD109" s="340">
        <v>6282.2328187390467</v>
      </c>
      <c r="AE109" s="340">
        <v>6418.4570442706026</v>
      </c>
      <c r="AF109" s="340">
        <v>6872.9860051910855</v>
      </c>
    </row>
    <row r="110" spans="2:32" s="41" customFormat="1" ht="12">
      <c r="B110" s="195"/>
      <c r="C110" s="208"/>
      <c r="D110" s="204"/>
      <c r="E110" s="421" t="s">
        <v>805</v>
      </c>
      <c r="F110" s="199"/>
      <c r="G110" s="333">
        <v>3203.4463114769155</v>
      </c>
      <c r="H110" s="333">
        <v>3095.3785841028453</v>
      </c>
      <c r="I110" s="333">
        <v>3116.4914843441147</v>
      </c>
      <c r="J110" s="333">
        <v>3040.8429918771794</v>
      </c>
      <c r="K110" s="333">
        <v>3091.8621563039255</v>
      </c>
      <c r="L110" s="333">
        <v>3052.095260937976</v>
      </c>
      <c r="M110" s="333">
        <v>2959.0224814423473</v>
      </c>
      <c r="N110" s="333">
        <v>2806.2192517666135</v>
      </c>
      <c r="O110" s="333">
        <v>2716.8984725276332</v>
      </c>
      <c r="P110" s="333">
        <v>2692.1181471222899</v>
      </c>
      <c r="Q110" s="333">
        <v>2579.3114124753488</v>
      </c>
      <c r="R110" s="333">
        <v>2514.6663595236919</v>
      </c>
      <c r="S110" s="333">
        <v>2502.2747975425673</v>
      </c>
      <c r="T110" s="333">
        <v>2435.8544074276379</v>
      </c>
      <c r="U110" s="333">
        <v>2305.8970934007843</v>
      </c>
      <c r="V110" s="333">
        <v>2228.5482505351979</v>
      </c>
      <c r="W110" s="333">
        <v>2241.8110525746101</v>
      </c>
      <c r="X110" s="333">
        <v>2667.5341793933776</v>
      </c>
      <c r="Y110" s="333">
        <v>2023.0356745855761</v>
      </c>
      <c r="Z110" s="333">
        <v>1496.5093124396915</v>
      </c>
      <c r="AA110" s="333">
        <v>2059.6192055926294</v>
      </c>
      <c r="AB110" s="333">
        <v>2284.2765982502574</v>
      </c>
      <c r="AC110" s="333">
        <v>2573.5918324654299</v>
      </c>
      <c r="AD110" s="333">
        <v>2589.9438758428687</v>
      </c>
      <c r="AE110" s="333">
        <v>2765.7928695755722</v>
      </c>
      <c r="AF110" s="333">
        <v>2809.4961728609619</v>
      </c>
    </row>
    <row r="111" spans="2:32" s="41" customFormat="1" ht="12">
      <c r="B111" s="195"/>
      <c r="C111" s="208"/>
      <c r="D111" s="204"/>
      <c r="E111" s="421" t="s">
        <v>806</v>
      </c>
      <c r="F111" s="199"/>
      <c r="G111" s="333">
        <v>1399.8359380266581</v>
      </c>
      <c r="H111" s="333">
        <v>1384.0508896729402</v>
      </c>
      <c r="I111" s="333">
        <v>1417.0734972760135</v>
      </c>
      <c r="J111" s="333">
        <v>1369.9986226636279</v>
      </c>
      <c r="K111" s="333">
        <v>1468.0377183376336</v>
      </c>
      <c r="L111" s="333">
        <v>1443.9434558602861</v>
      </c>
      <c r="M111" s="333">
        <v>1416.4422831223594</v>
      </c>
      <c r="N111" s="333">
        <v>1349.2659996496043</v>
      </c>
      <c r="O111" s="333">
        <v>1328.6216453883169</v>
      </c>
      <c r="P111" s="333">
        <v>1351.445494121042</v>
      </c>
      <c r="Q111" s="333">
        <v>1321.8456429460803</v>
      </c>
      <c r="R111" s="333">
        <v>1283.6128730247494</v>
      </c>
      <c r="S111" s="333">
        <v>1301.0700705545601</v>
      </c>
      <c r="T111" s="333">
        <v>1289.9194818620185</v>
      </c>
      <c r="U111" s="333">
        <v>1221.1801528822616</v>
      </c>
      <c r="V111" s="333">
        <v>1200.1354528281342</v>
      </c>
      <c r="W111" s="333">
        <v>1427.6072139185064</v>
      </c>
      <c r="X111" s="333">
        <v>1349.6487132181101</v>
      </c>
      <c r="Y111" s="333">
        <v>1306.5449680872828</v>
      </c>
      <c r="Z111" s="333">
        <v>2510.0898807724125</v>
      </c>
      <c r="AA111" s="333">
        <v>2528.0584042194041</v>
      </c>
      <c r="AB111" s="333">
        <v>2440.9704254386461</v>
      </c>
      <c r="AC111" s="333">
        <v>1794.8574408931959</v>
      </c>
      <c r="AD111" s="333">
        <v>1825.1072612442704</v>
      </c>
      <c r="AE111" s="333">
        <v>1878.7339466769481</v>
      </c>
      <c r="AF111" s="333">
        <v>1856.1830876215847</v>
      </c>
    </row>
    <row r="112" spans="2:32" s="41" customFormat="1" ht="12">
      <c r="B112" s="195"/>
      <c r="C112" s="208"/>
      <c r="D112" s="211" t="s">
        <v>659</v>
      </c>
      <c r="E112" s="415"/>
      <c r="F112" s="207"/>
      <c r="G112" s="338">
        <v>470357.2444266128</v>
      </c>
      <c r="H112" s="338">
        <v>460657.01247269457</v>
      </c>
      <c r="I112" s="338">
        <v>450865.20239005057</v>
      </c>
      <c r="J112" s="338">
        <v>437935.00914070889</v>
      </c>
      <c r="K112" s="338">
        <v>455098.40504109621</v>
      </c>
      <c r="L112" s="338">
        <v>449905.98788045452</v>
      </c>
      <c r="M112" s="338">
        <v>455430.84454319731</v>
      </c>
      <c r="N112" s="338">
        <v>448148.18974189239</v>
      </c>
      <c r="O112" s="338">
        <v>419183.46506899939</v>
      </c>
      <c r="P112" s="338">
        <v>431099.68429510429</v>
      </c>
      <c r="Q112" s="338">
        <v>443317.68649234914</v>
      </c>
      <c r="R112" s="338">
        <v>431824.75122754194</v>
      </c>
      <c r="S112" s="338">
        <v>447175.24822666915</v>
      </c>
      <c r="T112" s="338">
        <v>451511.51563261432</v>
      </c>
      <c r="U112" s="338">
        <v>450260.37268875382</v>
      </c>
      <c r="V112" s="338">
        <v>440163.24413405405</v>
      </c>
      <c r="W112" s="338">
        <v>455717.90251913841</v>
      </c>
      <c r="X112" s="338">
        <v>455033.73405537684</v>
      </c>
      <c r="Y112" s="338">
        <v>402856.43259519665</v>
      </c>
      <c r="Z112" s="338">
        <v>367431.34300156217</v>
      </c>
      <c r="AA112" s="338">
        <v>397174.46214590251</v>
      </c>
      <c r="AB112" s="338">
        <v>412884.31245287106</v>
      </c>
      <c r="AC112" s="338">
        <v>414615.73856623576</v>
      </c>
      <c r="AD112" s="338">
        <v>415047.46222935076</v>
      </c>
      <c r="AE112" s="338">
        <v>407105.77281841985</v>
      </c>
      <c r="AF112" s="338">
        <v>393784.84782397089</v>
      </c>
    </row>
    <row r="113" spans="2:32" s="41" customFormat="1" ht="12">
      <c r="B113" s="195"/>
      <c r="C113" s="208"/>
      <c r="D113" s="509" t="s">
        <v>660</v>
      </c>
      <c r="E113" s="418"/>
      <c r="F113" s="394"/>
      <c r="G113" s="339">
        <v>19328.248977165265</v>
      </c>
      <c r="H113" s="339">
        <v>19821.501447683666</v>
      </c>
      <c r="I113" s="339">
        <v>20310.75271910421</v>
      </c>
      <c r="J113" s="339">
        <v>19980.976544850084</v>
      </c>
      <c r="K113" s="339">
        <v>21529.309485800077</v>
      </c>
      <c r="L113" s="339">
        <v>21739.52519363489</v>
      </c>
      <c r="M113" s="339">
        <v>21792.3861013026</v>
      </c>
      <c r="N113" s="339">
        <v>21727.83532921704</v>
      </c>
      <c r="O113" s="339">
        <v>22461.327573944265</v>
      </c>
      <c r="P113" s="339">
        <v>23116.259723560637</v>
      </c>
      <c r="Q113" s="339">
        <v>23294.438540382293</v>
      </c>
      <c r="R113" s="339">
        <v>23588.809371479143</v>
      </c>
      <c r="S113" s="339">
        <v>24608.053602500459</v>
      </c>
      <c r="T113" s="339">
        <v>25103.132511661926</v>
      </c>
      <c r="U113" s="339">
        <v>25373.014042919112</v>
      </c>
      <c r="V113" s="339">
        <v>21195.040358640643</v>
      </c>
      <c r="W113" s="339">
        <v>21971.705673870794</v>
      </c>
      <c r="X113" s="339">
        <v>23946.47224706117</v>
      </c>
      <c r="Y113" s="339">
        <v>23996.62249126859</v>
      </c>
      <c r="Z113" s="339">
        <v>20070.010186026997</v>
      </c>
      <c r="AA113" s="339">
        <v>20549.896312196612</v>
      </c>
      <c r="AB113" s="339">
        <v>21295.633370348714</v>
      </c>
      <c r="AC113" s="339">
        <v>22686.093956894467</v>
      </c>
      <c r="AD113" s="339">
        <v>19910.970878587083</v>
      </c>
      <c r="AE113" s="339">
        <v>19940.726835347639</v>
      </c>
      <c r="AF113" s="339">
        <v>19759.408402722918</v>
      </c>
    </row>
    <row r="114" spans="2:32" s="41" customFormat="1" ht="12">
      <c r="B114" s="195"/>
      <c r="C114" s="208"/>
      <c r="D114" s="209"/>
      <c r="E114" s="419" t="s">
        <v>807</v>
      </c>
      <c r="F114" s="395"/>
      <c r="G114" s="340">
        <v>15487.084337549944</v>
      </c>
      <c r="H114" s="340">
        <v>15913.034771485489</v>
      </c>
      <c r="I114" s="340">
        <v>16318.474046536932</v>
      </c>
      <c r="J114" s="340">
        <v>16047.627645290833</v>
      </c>
      <c r="K114" s="340">
        <v>17296.517064073283</v>
      </c>
      <c r="L114" s="340">
        <v>17501.248668995438</v>
      </c>
      <c r="M114" s="340">
        <v>17524.858452846729</v>
      </c>
      <c r="N114" s="340">
        <v>17522.554575747406</v>
      </c>
      <c r="O114" s="340">
        <v>18203.260062115623</v>
      </c>
      <c r="P114" s="340">
        <v>18700.906811616267</v>
      </c>
      <c r="Q114" s="340">
        <v>18828.763425149125</v>
      </c>
      <c r="R114" s="340">
        <v>19158.045191729365</v>
      </c>
      <c r="S114" s="340">
        <v>20077.11606137799</v>
      </c>
      <c r="T114" s="340">
        <v>20552.603660865156</v>
      </c>
      <c r="U114" s="340">
        <v>20877.167655906007</v>
      </c>
      <c r="V114" s="340">
        <v>17411.36969440159</v>
      </c>
      <c r="W114" s="340">
        <v>17068.473678150982</v>
      </c>
      <c r="X114" s="340">
        <v>18509.715120789631</v>
      </c>
      <c r="Y114" s="340">
        <v>19386.43602177755</v>
      </c>
      <c r="Z114" s="340">
        <v>15020.628846068263</v>
      </c>
      <c r="AA114" s="340">
        <v>17392.186621808189</v>
      </c>
      <c r="AB114" s="340">
        <v>17374.940195096646</v>
      </c>
      <c r="AC114" s="340">
        <v>19117.455426467492</v>
      </c>
      <c r="AD114" s="340">
        <v>16157.326911754251</v>
      </c>
      <c r="AE114" s="340">
        <v>15872.498480481532</v>
      </c>
      <c r="AF114" s="340">
        <v>16120.95434568663</v>
      </c>
    </row>
    <row r="115" spans="2:32" s="41" customFormat="1" ht="12">
      <c r="B115" s="195"/>
      <c r="C115" s="208"/>
      <c r="D115" s="210"/>
      <c r="E115" s="422" t="s">
        <v>808</v>
      </c>
      <c r="F115" s="396"/>
      <c r="G115" s="341">
        <v>3841.1646396153224</v>
      </c>
      <c r="H115" s="341">
        <v>3908.4666761981753</v>
      </c>
      <c r="I115" s="341">
        <v>3992.2786725672795</v>
      </c>
      <c r="J115" s="341">
        <v>3933.3488995592525</v>
      </c>
      <c r="K115" s="341">
        <v>4232.7924217267955</v>
      </c>
      <c r="L115" s="341">
        <v>4238.2765246394529</v>
      </c>
      <c r="M115" s="341">
        <v>4267.5276484558681</v>
      </c>
      <c r="N115" s="341">
        <v>4205.2807534696321</v>
      </c>
      <c r="O115" s="341">
        <v>4258.0675118286381</v>
      </c>
      <c r="P115" s="341">
        <v>4415.3529119443738</v>
      </c>
      <c r="Q115" s="341">
        <v>4465.6751152331699</v>
      </c>
      <c r="R115" s="341">
        <v>4430.7641797497781</v>
      </c>
      <c r="S115" s="341">
        <v>4530.9375411224682</v>
      </c>
      <c r="T115" s="341">
        <v>4550.5288507967698</v>
      </c>
      <c r="U115" s="341">
        <v>4495.8463870131018</v>
      </c>
      <c r="V115" s="341">
        <v>3783.6706642390509</v>
      </c>
      <c r="W115" s="341">
        <v>4903.2319957198097</v>
      </c>
      <c r="X115" s="341">
        <v>5436.7571262715401</v>
      </c>
      <c r="Y115" s="341">
        <v>4610.1864694910428</v>
      </c>
      <c r="Z115" s="341">
        <v>5049.3813399587352</v>
      </c>
      <c r="AA115" s="341">
        <v>3157.7096903884249</v>
      </c>
      <c r="AB115" s="341">
        <v>3920.6931752520695</v>
      </c>
      <c r="AC115" s="341">
        <v>3568.6385304269729</v>
      </c>
      <c r="AD115" s="341">
        <v>3753.6439668328326</v>
      </c>
      <c r="AE115" s="341">
        <v>4068.2283548661048</v>
      </c>
      <c r="AF115" s="341">
        <v>3638.4540570362851</v>
      </c>
    </row>
    <row r="116" spans="2:32" s="41" customFormat="1" ht="12">
      <c r="B116" s="195"/>
      <c r="C116" s="208"/>
      <c r="D116" s="510" t="s">
        <v>661</v>
      </c>
      <c r="E116" s="418"/>
      <c r="F116" s="394"/>
      <c r="G116" s="339">
        <v>18807.375800105117</v>
      </c>
      <c r="H116" s="339">
        <v>18572.847777189807</v>
      </c>
      <c r="I116" s="339">
        <v>18436.665624079065</v>
      </c>
      <c r="J116" s="339">
        <v>17828.511857285896</v>
      </c>
      <c r="K116" s="339">
        <v>18229.208507429481</v>
      </c>
      <c r="L116" s="339">
        <v>17895.783972047342</v>
      </c>
      <c r="M116" s="339">
        <v>17428.190796099021</v>
      </c>
      <c r="N116" s="339">
        <v>16971.318435878187</v>
      </c>
      <c r="O116" s="339">
        <v>16707.237929903171</v>
      </c>
      <c r="P116" s="339">
        <v>16415.958240114738</v>
      </c>
      <c r="Q116" s="339">
        <v>15847.46923688523</v>
      </c>
      <c r="R116" s="339">
        <v>15197.937437250683</v>
      </c>
      <c r="S116" s="339">
        <v>14868.848498511041</v>
      </c>
      <c r="T116" s="339">
        <v>14725.124786881126</v>
      </c>
      <c r="U116" s="339">
        <v>13996.228022241872</v>
      </c>
      <c r="V116" s="339">
        <v>11900.139663803186</v>
      </c>
      <c r="W116" s="339">
        <v>11366.245819426651</v>
      </c>
      <c r="X116" s="339">
        <v>11885.874211305603</v>
      </c>
      <c r="Y116" s="339">
        <v>12823.978629758338</v>
      </c>
      <c r="Z116" s="339">
        <v>9121.2184410936643</v>
      </c>
      <c r="AA116" s="339">
        <v>12380.635826632782</v>
      </c>
      <c r="AB116" s="339">
        <v>12040.138623431438</v>
      </c>
      <c r="AC116" s="339">
        <v>11671.722801871883</v>
      </c>
      <c r="AD116" s="339">
        <v>11984.385655378332</v>
      </c>
      <c r="AE116" s="339">
        <v>11556.388223810412</v>
      </c>
      <c r="AF116" s="339">
        <v>11073.70474729741</v>
      </c>
    </row>
    <row r="117" spans="2:32" s="41" customFormat="1" ht="12">
      <c r="B117" s="195"/>
      <c r="C117" s="208"/>
      <c r="D117" s="511" t="s">
        <v>662</v>
      </c>
      <c r="E117" s="418"/>
      <c r="F117" s="394"/>
      <c r="G117" s="339">
        <v>4245.973900208076</v>
      </c>
      <c r="H117" s="339">
        <v>4146.7218369479488</v>
      </c>
      <c r="I117" s="339">
        <v>4072.1999608544438</v>
      </c>
      <c r="J117" s="339">
        <v>3850.9580676570931</v>
      </c>
      <c r="K117" s="339">
        <v>4027.0431887193008</v>
      </c>
      <c r="L117" s="339">
        <v>3879.1896685103311</v>
      </c>
      <c r="M117" s="339">
        <v>3742.5325692846122</v>
      </c>
      <c r="N117" s="339">
        <v>3518.1316331412145</v>
      </c>
      <c r="O117" s="339">
        <v>3424.9411130777294</v>
      </c>
      <c r="P117" s="339">
        <v>3370.4905354920752</v>
      </c>
      <c r="Q117" s="339">
        <v>3241.6236120134931</v>
      </c>
      <c r="R117" s="339">
        <v>3221.3941930598512</v>
      </c>
      <c r="S117" s="339">
        <v>3321.4118195635556</v>
      </c>
      <c r="T117" s="339">
        <v>3401.7450005186602</v>
      </c>
      <c r="U117" s="339">
        <v>3367.6568784626479</v>
      </c>
      <c r="V117" s="339">
        <v>2339.6908006386343</v>
      </c>
      <c r="W117" s="339">
        <v>2683.9546522888159</v>
      </c>
      <c r="X117" s="339">
        <v>2441.3336318873035</v>
      </c>
      <c r="Y117" s="339">
        <v>2110.6035365180564</v>
      </c>
      <c r="Z117" s="339">
        <v>1715.7787950811078</v>
      </c>
      <c r="AA117" s="339">
        <v>2147.5031204396796</v>
      </c>
      <c r="AB117" s="339">
        <v>2229.0712787775628</v>
      </c>
      <c r="AC117" s="339">
        <v>2457.7319122760796</v>
      </c>
      <c r="AD117" s="339">
        <v>2405.5507543646518</v>
      </c>
      <c r="AE117" s="339">
        <v>2565.5723326931493</v>
      </c>
      <c r="AF117" s="339">
        <v>2634.7700792473197</v>
      </c>
    </row>
    <row r="118" spans="2:32" s="41" customFormat="1" ht="12">
      <c r="B118" s="195"/>
      <c r="C118" s="208"/>
      <c r="D118" s="209"/>
      <c r="E118" s="419" t="s">
        <v>809</v>
      </c>
      <c r="F118" s="395"/>
      <c r="G118" s="340">
        <v>2354.1172661876731</v>
      </c>
      <c r="H118" s="340">
        <v>2295.4397519830636</v>
      </c>
      <c r="I118" s="340">
        <v>2273.1048006398296</v>
      </c>
      <c r="J118" s="340">
        <v>2152.5894348154552</v>
      </c>
      <c r="K118" s="340">
        <v>2262.553791209617</v>
      </c>
      <c r="L118" s="340">
        <v>2177.5536454613571</v>
      </c>
      <c r="M118" s="340">
        <v>2085.8976594773721</v>
      </c>
      <c r="N118" s="340">
        <v>1948.4758215350275</v>
      </c>
      <c r="O118" s="340">
        <v>1864.7019285422123</v>
      </c>
      <c r="P118" s="340">
        <v>1840.3581000403269</v>
      </c>
      <c r="Q118" s="340">
        <v>1761.0230339215157</v>
      </c>
      <c r="R118" s="340">
        <v>1747.9003498099564</v>
      </c>
      <c r="S118" s="340">
        <v>1798.8101320700589</v>
      </c>
      <c r="T118" s="340">
        <v>1834.1384433362323</v>
      </c>
      <c r="U118" s="340">
        <v>1796.68431922782</v>
      </c>
      <c r="V118" s="340">
        <v>1624.7851648741569</v>
      </c>
      <c r="W118" s="340">
        <v>2064.0281339097337</v>
      </c>
      <c r="X118" s="340">
        <v>1775.4666266795039</v>
      </c>
      <c r="Y118" s="340">
        <v>1571.7509251898402</v>
      </c>
      <c r="Z118" s="340">
        <v>1189.4013968541635</v>
      </c>
      <c r="AA118" s="340">
        <v>1559.3232972772976</v>
      </c>
      <c r="AB118" s="340">
        <v>1519.9688557038569</v>
      </c>
      <c r="AC118" s="340">
        <v>1657.3264888957096</v>
      </c>
      <c r="AD118" s="340">
        <v>1680.3497854587108</v>
      </c>
      <c r="AE118" s="340">
        <v>1856.857718534261</v>
      </c>
      <c r="AF118" s="340">
        <v>1937.2601871310544</v>
      </c>
    </row>
    <row r="119" spans="2:32" s="41" customFormat="1" ht="12">
      <c r="B119" s="195"/>
      <c r="C119" s="208"/>
      <c r="D119" s="210"/>
      <c r="E119" s="422" t="s">
        <v>810</v>
      </c>
      <c r="F119" s="396"/>
      <c r="G119" s="341">
        <v>1891.8566340204027</v>
      </c>
      <c r="H119" s="341">
        <v>1851.2820849648851</v>
      </c>
      <c r="I119" s="341">
        <v>1799.0951602146145</v>
      </c>
      <c r="J119" s="341">
        <v>1698.3686328416377</v>
      </c>
      <c r="K119" s="341">
        <v>1764.4893975096838</v>
      </c>
      <c r="L119" s="341">
        <v>1701.636023048974</v>
      </c>
      <c r="M119" s="341">
        <v>1656.6349098072408</v>
      </c>
      <c r="N119" s="341">
        <v>1569.6558116061869</v>
      </c>
      <c r="O119" s="341">
        <v>1560.2391845355176</v>
      </c>
      <c r="P119" s="341">
        <v>1530.1324354517485</v>
      </c>
      <c r="Q119" s="341">
        <v>1480.600578091977</v>
      </c>
      <c r="R119" s="341">
        <v>1473.493843249895</v>
      </c>
      <c r="S119" s="341">
        <v>1522.601687493496</v>
      </c>
      <c r="T119" s="341">
        <v>1567.6065571824279</v>
      </c>
      <c r="U119" s="341">
        <v>1570.9725592348277</v>
      </c>
      <c r="V119" s="341">
        <v>714.90563576447755</v>
      </c>
      <c r="W119" s="341">
        <v>619.92651837908215</v>
      </c>
      <c r="X119" s="341">
        <v>665.86700520779993</v>
      </c>
      <c r="Y119" s="341">
        <v>538.85261132821643</v>
      </c>
      <c r="Z119" s="341">
        <v>526.37739822694414</v>
      </c>
      <c r="AA119" s="341">
        <v>588.17982316238226</v>
      </c>
      <c r="AB119" s="341">
        <v>709.10242307370584</v>
      </c>
      <c r="AC119" s="341">
        <v>800.40542338036948</v>
      </c>
      <c r="AD119" s="341">
        <v>725.2009689059405</v>
      </c>
      <c r="AE119" s="341">
        <v>708.71461415888803</v>
      </c>
      <c r="AF119" s="341">
        <v>697.50989211626529</v>
      </c>
    </row>
    <row r="120" spans="2:32" s="41" customFormat="1" ht="12">
      <c r="B120" s="195"/>
      <c r="C120" s="208"/>
      <c r="D120" s="510" t="s">
        <v>663</v>
      </c>
      <c r="E120" s="418"/>
      <c r="F120" s="394"/>
      <c r="G120" s="339">
        <v>32324.541624534904</v>
      </c>
      <c r="H120" s="339">
        <v>32224.539723151123</v>
      </c>
      <c r="I120" s="339">
        <v>31527.302102447538</v>
      </c>
      <c r="J120" s="339">
        <v>31285.141660433641</v>
      </c>
      <c r="K120" s="339">
        <v>32529.734852474121</v>
      </c>
      <c r="L120" s="339">
        <v>33630.660347945326</v>
      </c>
      <c r="M120" s="339">
        <v>33872.45230075116</v>
      </c>
      <c r="N120" s="339">
        <v>33690.978792137648</v>
      </c>
      <c r="O120" s="339">
        <v>32131.241260419905</v>
      </c>
      <c r="P120" s="339">
        <v>32766.995292894237</v>
      </c>
      <c r="Q120" s="339">
        <v>33513.977873852156</v>
      </c>
      <c r="R120" s="339">
        <v>32721.037676484411</v>
      </c>
      <c r="S120" s="339">
        <v>32490.097422191982</v>
      </c>
      <c r="T120" s="339">
        <v>32226.682995055937</v>
      </c>
      <c r="U120" s="339">
        <v>31584.321287019528</v>
      </c>
      <c r="V120" s="339">
        <v>29639.097787285456</v>
      </c>
      <c r="W120" s="339">
        <v>28854.042125726104</v>
      </c>
      <c r="X120" s="339">
        <v>28258.874564316284</v>
      </c>
      <c r="Y120" s="339">
        <v>25863.293690140417</v>
      </c>
      <c r="Z120" s="339">
        <v>23516.241444942469</v>
      </c>
      <c r="AA120" s="339">
        <v>24225.766456816571</v>
      </c>
      <c r="AB120" s="339">
        <v>24310.390931680813</v>
      </c>
      <c r="AC120" s="339">
        <v>23998.880725031893</v>
      </c>
      <c r="AD120" s="339">
        <v>23732.482226919994</v>
      </c>
      <c r="AE120" s="339">
        <v>22891.304674840027</v>
      </c>
      <c r="AF120" s="339">
        <v>22486.164662422299</v>
      </c>
    </row>
    <row r="121" spans="2:32" s="41" customFormat="1" ht="12">
      <c r="B121" s="195"/>
      <c r="C121" s="208"/>
      <c r="D121" s="510" t="s">
        <v>664</v>
      </c>
      <c r="E121" s="418"/>
      <c r="F121" s="394"/>
      <c r="G121" s="339">
        <v>4430.0428272699655</v>
      </c>
      <c r="H121" s="339">
        <v>4235.1027451922773</v>
      </c>
      <c r="I121" s="339">
        <v>4084.4205297377239</v>
      </c>
      <c r="J121" s="339">
        <v>3717.1654996760358</v>
      </c>
      <c r="K121" s="339">
        <v>3851.1097134728097</v>
      </c>
      <c r="L121" s="339">
        <v>3573.8581798907744</v>
      </c>
      <c r="M121" s="339">
        <v>3560.7211136168821</v>
      </c>
      <c r="N121" s="339">
        <v>3437.4178723032228</v>
      </c>
      <c r="O121" s="339">
        <v>3457.8044728735072</v>
      </c>
      <c r="P121" s="339">
        <v>3526.2071166369919</v>
      </c>
      <c r="Q121" s="339">
        <v>3510.0176704966184</v>
      </c>
      <c r="R121" s="339">
        <v>3366.7413820310494</v>
      </c>
      <c r="S121" s="339">
        <v>3409.4646645529783</v>
      </c>
      <c r="T121" s="339">
        <v>3404.241527396021</v>
      </c>
      <c r="U121" s="339">
        <v>3236.690916315983</v>
      </c>
      <c r="V121" s="339">
        <v>2560.7406216228633</v>
      </c>
      <c r="W121" s="339">
        <v>3072.1731448544861</v>
      </c>
      <c r="X121" s="339">
        <v>3362.2782337387325</v>
      </c>
      <c r="Y121" s="339">
        <v>2955.8216830272891</v>
      </c>
      <c r="Z121" s="339">
        <v>2317.0998873062667</v>
      </c>
      <c r="AA121" s="339">
        <v>2192.6598742420229</v>
      </c>
      <c r="AB121" s="339">
        <v>2758.0412730219978</v>
      </c>
      <c r="AC121" s="339">
        <v>2696.6329030505899</v>
      </c>
      <c r="AD121" s="339">
        <v>2593.6703225559427</v>
      </c>
      <c r="AE121" s="339">
        <v>2690.0337300263791</v>
      </c>
      <c r="AF121" s="339">
        <v>2349.6737566813172</v>
      </c>
    </row>
    <row r="122" spans="2:32" s="41" customFormat="1" ht="12">
      <c r="B122" s="195"/>
      <c r="C122" s="208"/>
      <c r="D122" s="511" t="s">
        <v>811</v>
      </c>
      <c r="E122" s="418"/>
      <c r="F122" s="394"/>
      <c r="G122" s="339">
        <v>72563.623733384375</v>
      </c>
      <c r="H122" s="339">
        <v>73912.973539757528</v>
      </c>
      <c r="I122" s="339">
        <v>74026.488864416577</v>
      </c>
      <c r="J122" s="339">
        <v>74242.920320779303</v>
      </c>
      <c r="K122" s="339">
        <v>77863.238171705583</v>
      </c>
      <c r="L122" s="339">
        <v>77983.321076613793</v>
      </c>
      <c r="M122" s="339">
        <v>78868.510056779836</v>
      </c>
      <c r="N122" s="339">
        <v>79126.99277771276</v>
      </c>
      <c r="O122" s="339">
        <v>73377.876260847974</v>
      </c>
      <c r="P122" s="339">
        <v>76416.888967568244</v>
      </c>
      <c r="Q122" s="339">
        <v>78126.606333566262</v>
      </c>
      <c r="R122" s="339">
        <v>76720.07920066081</v>
      </c>
      <c r="S122" s="339">
        <v>79270.622591534528</v>
      </c>
      <c r="T122" s="339">
        <v>80797.421345786075</v>
      </c>
      <c r="U122" s="339">
        <v>82551.862346084527</v>
      </c>
      <c r="V122" s="339">
        <v>82266.005853228853</v>
      </c>
      <c r="W122" s="339">
        <v>84739.98244246222</v>
      </c>
      <c r="X122" s="339">
        <v>87642.537851053683</v>
      </c>
      <c r="Y122" s="339">
        <v>74989.791001281526</v>
      </c>
      <c r="Z122" s="339">
        <v>77558.813715805853</v>
      </c>
      <c r="AA122" s="339">
        <v>79681.456885493564</v>
      </c>
      <c r="AB122" s="339">
        <v>79389.820600874795</v>
      </c>
      <c r="AC122" s="339">
        <v>72969.138061089645</v>
      </c>
      <c r="AD122" s="339">
        <v>73031.42229423704</v>
      </c>
      <c r="AE122" s="339">
        <v>67176.419943183442</v>
      </c>
      <c r="AF122" s="339">
        <v>65301.941532293662</v>
      </c>
    </row>
    <row r="123" spans="2:32" s="41" customFormat="1" ht="12">
      <c r="B123" s="195"/>
      <c r="C123" s="208"/>
      <c r="D123" s="209"/>
      <c r="E123" s="419" t="s">
        <v>812</v>
      </c>
      <c r="F123" s="395"/>
      <c r="G123" s="340">
        <v>70033.436353438417</v>
      </c>
      <c r="H123" s="340">
        <v>71255.08962480801</v>
      </c>
      <c r="I123" s="340">
        <v>71314.870253073517</v>
      </c>
      <c r="J123" s="340">
        <v>71445.562555971861</v>
      </c>
      <c r="K123" s="340">
        <v>74741.605463288128</v>
      </c>
      <c r="L123" s="340">
        <v>74704.541993341787</v>
      </c>
      <c r="M123" s="340">
        <v>75281.520026924496</v>
      </c>
      <c r="N123" s="340">
        <v>75394.131782375509</v>
      </c>
      <c r="O123" s="340">
        <v>70570.687816033067</v>
      </c>
      <c r="P123" s="340">
        <v>73500.541656746122</v>
      </c>
      <c r="Q123" s="340">
        <v>75309.782605115295</v>
      </c>
      <c r="R123" s="340">
        <v>74137.3309928612</v>
      </c>
      <c r="S123" s="340">
        <v>76503.470805860125</v>
      </c>
      <c r="T123" s="340">
        <v>77808.430987728614</v>
      </c>
      <c r="U123" s="340">
        <v>79432.656533627101</v>
      </c>
      <c r="V123" s="340">
        <v>79375.454405631579</v>
      </c>
      <c r="W123" s="340">
        <v>80987.204123234304</v>
      </c>
      <c r="X123" s="340">
        <v>84364.152480772696</v>
      </c>
      <c r="Y123" s="340">
        <v>72133.948638041984</v>
      </c>
      <c r="Z123" s="340">
        <v>74183.59925859228</v>
      </c>
      <c r="AA123" s="340">
        <v>77044.353632811864</v>
      </c>
      <c r="AB123" s="340">
        <v>76173.589186919722</v>
      </c>
      <c r="AC123" s="340">
        <v>69997.11063518218</v>
      </c>
      <c r="AD123" s="340">
        <v>70116.721419920519</v>
      </c>
      <c r="AE123" s="340">
        <v>64259.891898529691</v>
      </c>
      <c r="AF123" s="340">
        <v>62564.951619514395</v>
      </c>
    </row>
    <row r="124" spans="2:32" s="41" customFormat="1" ht="12">
      <c r="B124" s="195"/>
      <c r="C124" s="208"/>
      <c r="D124" s="210"/>
      <c r="E124" s="422" t="s">
        <v>813</v>
      </c>
      <c r="F124" s="396"/>
      <c r="G124" s="341">
        <v>2530.1873799459422</v>
      </c>
      <c r="H124" s="341">
        <v>2657.883914949527</v>
      </c>
      <c r="I124" s="341">
        <v>2711.6186113430504</v>
      </c>
      <c r="J124" s="341">
        <v>2797.357764807447</v>
      </c>
      <c r="K124" s="341">
        <v>3121.6327084174527</v>
      </c>
      <c r="L124" s="341">
        <v>3278.7790832720048</v>
      </c>
      <c r="M124" s="341">
        <v>3586.9900298553612</v>
      </c>
      <c r="N124" s="341">
        <v>3732.8609953372365</v>
      </c>
      <c r="O124" s="341">
        <v>2807.1884448148917</v>
      </c>
      <c r="P124" s="341">
        <v>2916.3473108221319</v>
      </c>
      <c r="Q124" s="341">
        <v>2816.8237284509569</v>
      </c>
      <c r="R124" s="341">
        <v>2582.7482077996328</v>
      </c>
      <c r="S124" s="341">
        <v>2767.151785674384</v>
      </c>
      <c r="T124" s="341">
        <v>2988.9903580574646</v>
      </c>
      <c r="U124" s="341">
        <v>3119.2058124574669</v>
      </c>
      <c r="V124" s="341">
        <v>2890.5514475972586</v>
      </c>
      <c r="W124" s="341">
        <v>3752.7783192279476</v>
      </c>
      <c r="X124" s="341">
        <v>3278.3853702809752</v>
      </c>
      <c r="Y124" s="341">
        <v>2855.8423632395397</v>
      </c>
      <c r="Z124" s="341">
        <v>3375.2144572135903</v>
      </c>
      <c r="AA124" s="341">
        <v>2637.1032526817166</v>
      </c>
      <c r="AB124" s="341">
        <v>3216.2314139550763</v>
      </c>
      <c r="AC124" s="341">
        <v>2972.0274259074595</v>
      </c>
      <c r="AD124" s="341">
        <v>2914.7008743164952</v>
      </c>
      <c r="AE124" s="341">
        <v>2916.5280446537481</v>
      </c>
      <c r="AF124" s="341">
        <v>2736.9899127792592</v>
      </c>
    </row>
    <row r="125" spans="2:32" s="41" customFormat="1" ht="12">
      <c r="B125" s="195"/>
      <c r="C125" s="208"/>
      <c r="D125" s="509" t="s">
        <v>665</v>
      </c>
      <c r="E125" s="418"/>
      <c r="F125" s="394"/>
      <c r="G125" s="339">
        <v>12038.403035448771</v>
      </c>
      <c r="H125" s="339">
        <v>11415.289733883301</v>
      </c>
      <c r="I125" s="339">
        <v>11003.056699532317</v>
      </c>
      <c r="J125" s="339">
        <v>9866.5637811814704</v>
      </c>
      <c r="K125" s="339">
        <v>10335.000591786349</v>
      </c>
      <c r="L125" s="339">
        <v>9441.5941808946463</v>
      </c>
      <c r="M125" s="339">
        <v>9548.8947620880917</v>
      </c>
      <c r="N125" s="339">
        <v>9308.5646139672644</v>
      </c>
      <c r="O125" s="339">
        <v>9452.6170783364905</v>
      </c>
      <c r="P125" s="339">
        <v>9900.8108554328101</v>
      </c>
      <c r="Q125" s="339">
        <v>10024.724198235457</v>
      </c>
      <c r="R125" s="339">
        <v>9794.8282245045066</v>
      </c>
      <c r="S125" s="339">
        <v>10166.192363493754</v>
      </c>
      <c r="T125" s="339">
        <v>10390.436468416805</v>
      </c>
      <c r="U125" s="339">
        <v>10042.654531998754</v>
      </c>
      <c r="V125" s="339">
        <v>9560.6849182737096</v>
      </c>
      <c r="W125" s="339">
        <v>12162.077914024496</v>
      </c>
      <c r="X125" s="339">
        <v>12297.921099322439</v>
      </c>
      <c r="Y125" s="339">
        <v>10531.62159088149</v>
      </c>
      <c r="Z125" s="339">
        <v>9424.075260968355</v>
      </c>
      <c r="AA125" s="339">
        <v>8828.0839693831167</v>
      </c>
      <c r="AB125" s="339">
        <v>11004.720461183982</v>
      </c>
      <c r="AC125" s="339">
        <v>10050.974774664144</v>
      </c>
      <c r="AD125" s="339">
        <v>9322.5785799515179</v>
      </c>
      <c r="AE125" s="339">
        <v>9808.2212169010272</v>
      </c>
      <c r="AF125" s="339">
        <v>8996.7452676851608</v>
      </c>
    </row>
    <row r="126" spans="2:32" s="41" customFormat="1" ht="12">
      <c r="B126" s="195"/>
      <c r="C126" s="208"/>
      <c r="D126" s="209"/>
      <c r="E126" s="419" t="s">
        <v>814</v>
      </c>
      <c r="F126" s="395"/>
      <c r="G126" s="340">
        <v>8580.2915841725735</v>
      </c>
      <c r="H126" s="340">
        <v>8187.0056876510862</v>
      </c>
      <c r="I126" s="340">
        <v>7952.8103923873687</v>
      </c>
      <c r="J126" s="340">
        <v>7175.1011273845825</v>
      </c>
      <c r="K126" s="340">
        <v>7597.3781031915287</v>
      </c>
      <c r="L126" s="340">
        <v>6987.2557633267934</v>
      </c>
      <c r="M126" s="340">
        <v>7110.3356368587902</v>
      </c>
      <c r="N126" s="340">
        <v>6944.4726245540733</v>
      </c>
      <c r="O126" s="340">
        <v>7088.6952189090607</v>
      </c>
      <c r="P126" s="340">
        <v>7476.0961055800753</v>
      </c>
      <c r="Q126" s="340">
        <v>7613.9690430877044</v>
      </c>
      <c r="R126" s="340">
        <v>7412.6413504759421</v>
      </c>
      <c r="S126" s="340">
        <v>7690.3720915234053</v>
      </c>
      <c r="T126" s="340">
        <v>7872.1455488058891</v>
      </c>
      <c r="U126" s="340">
        <v>7587.653520329256</v>
      </c>
      <c r="V126" s="340">
        <v>7327.184766256184</v>
      </c>
      <c r="W126" s="340">
        <v>8951.6844158262029</v>
      </c>
      <c r="X126" s="340">
        <v>9605.6049007840829</v>
      </c>
      <c r="Y126" s="340">
        <v>8299.1664935359258</v>
      </c>
      <c r="Z126" s="340">
        <v>7604.7552201705385</v>
      </c>
      <c r="AA126" s="340">
        <v>6685.3529287021174</v>
      </c>
      <c r="AB126" s="340">
        <v>8272.6953034006729</v>
      </c>
      <c r="AC126" s="340">
        <v>7782.6610355788916</v>
      </c>
      <c r="AD126" s="340">
        <v>6753.3283552253106</v>
      </c>
      <c r="AE126" s="340">
        <v>7416.781097499741</v>
      </c>
      <c r="AF126" s="340">
        <v>6834.8635569375647</v>
      </c>
    </row>
    <row r="127" spans="2:32" s="41" customFormat="1" ht="12">
      <c r="B127" s="195"/>
      <c r="C127" s="208"/>
      <c r="D127" s="209"/>
      <c r="E127" s="421" t="s">
        <v>815</v>
      </c>
      <c r="F127" s="199"/>
      <c r="G127" s="333">
        <v>3088.2342277738076</v>
      </c>
      <c r="H127" s="333">
        <v>2875.5838050079742</v>
      </c>
      <c r="I127" s="333">
        <v>2711.8546516590186</v>
      </c>
      <c r="J127" s="333">
        <v>2378.8934267190543</v>
      </c>
      <c r="K127" s="333">
        <v>2426.5665360044904</v>
      </c>
      <c r="L127" s="333">
        <v>2158.4204217540077</v>
      </c>
      <c r="M127" s="333">
        <v>2159.4485104911687</v>
      </c>
      <c r="N127" s="333">
        <v>2106.9443549615071</v>
      </c>
      <c r="O127" s="333">
        <v>2117.0636279080281</v>
      </c>
      <c r="P127" s="333">
        <v>2182.8894488361188</v>
      </c>
      <c r="Q127" s="333">
        <v>2184.8181554745643</v>
      </c>
      <c r="R127" s="333">
        <v>2163.2022190636985</v>
      </c>
      <c r="S127" s="333">
        <v>2256.3537667256005</v>
      </c>
      <c r="T127" s="333">
        <v>2304.7677531417035</v>
      </c>
      <c r="U127" s="333">
        <v>2253.5051796762414</v>
      </c>
      <c r="V127" s="333">
        <v>2054.7589811854659</v>
      </c>
      <c r="W127" s="333">
        <v>3030.4624347913236</v>
      </c>
      <c r="X127" s="333">
        <v>2536.6985491256983</v>
      </c>
      <c r="Y127" s="333">
        <v>2106.7319976765962</v>
      </c>
      <c r="Z127" s="333">
        <v>1712.3955784098632</v>
      </c>
      <c r="AA127" s="333">
        <v>1999.1059645985297</v>
      </c>
      <c r="AB127" s="333">
        <v>2625.8871155312895</v>
      </c>
      <c r="AC127" s="333">
        <v>2151.2648315459869</v>
      </c>
      <c r="AD127" s="333">
        <v>2473.73241638332</v>
      </c>
      <c r="AE127" s="333">
        <v>2296.1035209709994</v>
      </c>
      <c r="AF127" s="333">
        <v>2069.5570489670986</v>
      </c>
    </row>
    <row r="128" spans="2:32" s="41" customFormat="1" ht="12">
      <c r="B128" s="195"/>
      <c r="C128" s="208"/>
      <c r="D128" s="210"/>
      <c r="E128" s="422" t="s">
        <v>816</v>
      </c>
      <c r="F128" s="396"/>
      <c r="G128" s="341">
        <v>369.87722350238892</v>
      </c>
      <c r="H128" s="341">
        <v>352.70024122423888</v>
      </c>
      <c r="I128" s="341">
        <v>338.39165548592962</v>
      </c>
      <c r="J128" s="341">
        <v>312.5692270778344</v>
      </c>
      <c r="K128" s="341">
        <v>311.05595259032765</v>
      </c>
      <c r="L128" s="341">
        <v>295.91799581384652</v>
      </c>
      <c r="M128" s="341">
        <v>279.11061473813356</v>
      </c>
      <c r="N128" s="341">
        <v>257.1476344516841</v>
      </c>
      <c r="O128" s="341">
        <v>246.85823151940011</v>
      </c>
      <c r="P128" s="341">
        <v>241.82530101661558</v>
      </c>
      <c r="Q128" s="341">
        <v>225.93699967318909</v>
      </c>
      <c r="R128" s="341">
        <v>218.98465496486469</v>
      </c>
      <c r="S128" s="341">
        <v>219.46650524474964</v>
      </c>
      <c r="T128" s="341">
        <v>213.52316646921136</v>
      </c>
      <c r="U128" s="341">
        <v>201.49583199325858</v>
      </c>
      <c r="V128" s="341">
        <v>178.74117083206087</v>
      </c>
      <c r="W128" s="341">
        <v>179.93106340696806</v>
      </c>
      <c r="X128" s="341">
        <v>155.61764941265648</v>
      </c>
      <c r="Y128" s="341">
        <v>125.7230996689692</v>
      </c>
      <c r="Z128" s="341">
        <v>106.92446238795165</v>
      </c>
      <c r="AA128" s="341">
        <v>143.62507608247034</v>
      </c>
      <c r="AB128" s="341">
        <v>106.13804225201886</v>
      </c>
      <c r="AC128" s="341">
        <v>117.04890753926784</v>
      </c>
      <c r="AD128" s="341">
        <v>95.517808342886752</v>
      </c>
      <c r="AE128" s="341">
        <v>95.336598430287381</v>
      </c>
      <c r="AF128" s="341">
        <v>92.324661780496186</v>
      </c>
    </row>
    <row r="129" spans="2:32" s="41" customFormat="1" ht="12">
      <c r="B129" s="195"/>
      <c r="C129" s="208"/>
      <c r="D129" s="510" t="s">
        <v>666</v>
      </c>
      <c r="E129" s="418"/>
      <c r="F129" s="394"/>
      <c r="G129" s="339">
        <v>55706.128424522925</v>
      </c>
      <c r="H129" s="339">
        <v>55843.811229294217</v>
      </c>
      <c r="I129" s="339">
        <v>55991.037723478825</v>
      </c>
      <c r="J129" s="339">
        <v>54639.689409449864</v>
      </c>
      <c r="K129" s="339">
        <v>56052.549248569085</v>
      </c>
      <c r="L129" s="339">
        <v>55323.284008722891</v>
      </c>
      <c r="M129" s="339">
        <v>55417.790671003837</v>
      </c>
      <c r="N129" s="339">
        <v>54138.344554157637</v>
      </c>
      <c r="O129" s="339">
        <v>49995.708312759161</v>
      </c>
      <c r="P129" s="339">
        <v>50678.08708143315</v>
      </c>
      <c r="Q129" s="339">
        <v>51947.751564594895</v>
      </c>
      <c r="R129" s="339">
        <v>49816.661588497227</v>
      </c>
      <c r="S129" s="339">
        <v>49157.819393415266</v>
      </c>
      <c r="T129" s="339">
        <v>49717.729263339359</v>
      </c>
      <c r="U129" s="339">
        <v>46726.888931152091</v>
      </c>
      <c r="V129" s="339">
        <v>45092.117030276946</v>
      </c>
      <c r="W129" s="339">
        <v>45376.235815612374</v>
      </c>
      <c r="X129" s="339">
        <v>45570.448560252873</v>
      </c>
      <c r="Y129" s="339">
        <v>44300.070673854032</v>
      </c>
      <c r="Z129" s="339">
        <v>39022.720212445107</v>
      </c>
      <c r="AA129" s="339">
        <v>39019.369558736129</v>
      </c>
      <c r="AB129" s="339">
        <v>40765.201645843736</v>
      </c>
      <c r="AC129" s="339">
        <v>41364.243662433153</v>
      </c>
      <c r="AD129" s="339">
        <v>45214.1966608812</v>
      </c>
      <c r="AE129" s="339">
        <v>44984.361747712828</v>
      </c>
      <c r="AF129" s="339">
        <v>43826.678693026872</v>
      </c>
    </row>
    <row r="130" spans="2:32" s="41" customFormat="1" ht="12">
      <c r="B130" s="195"/>
      <c r="C130" s="208"/>
      <c r="D130" s="511" t="s">
        <v>667</v>
      </c>
      <c r="E130" s="418"/>
      <c r="F130" s="394"/>
      <c r="G130" s="339">
        <v>207680.99822437335</v>
      </c>
      <c r="H130" s="339">
        <v>197310.73117797929</v>
      </c>
      <c r="I130" s="339">
        <v>189437.36902034178</v>
      </c>
      <c r="J130" s="339">
        <v>186324.9763730691</v>
      </c>
      <c r="K130" s="339">
        <v>190890.33262602301</v>
      </c>
      <c r="L130" s="339">
        <v>189667.77438689559</v>
      </c>
      <c r="M130" s="339">
        <v>191977.70532021916</v>
      </c>
      <c r="N130" s="339">
        <v>193792.33112496033</v>
      </c>
      <c r="O130" s="339">
        <v>180074.5380739111</v>
      </c>
      <c r="P130" s="339">
        <v>187731.12241772824</v>
      </c>
      <c r="Q130" s="339">
        <v>193210.44058491325</v>
      </c>
      <c r="R130" s="339">
        <v>188439.64614411685</v>
      </c>
      <c r="S130" s="339">
        <v>198756.05030268352</v>
      </c>
      <c r="T130" s="339">
        <v>201141.65891245485</v>
      </c>
      <c r="U130" s="339">
        <v>203667.0870109899</v>
      </c>
      <c r="V130" s="339">
        <v>204359.96833652965</v>
      </c>
      <c r="W130" s="339">
        <v>212458.11765375271</v>
      </c>
      <c r="X130" s="339">
        <v>208380.96715018997</v>
      </c>
      <c r="Y130" s="339">
        <v>179411.98531900818</v>
      </c>
      <c r="Z130" s="339">
        <v>165667.28035445599</v>
      </c>
      <c r="AA130" s="339">
        <v>186643.45156002697</v>
      </c>
      <c r="AB130" s="339">
        <v>188790.56113379102</v>
      </c>
      <c r="AC130" s="339">
        <v>194664.90925977769</v>
      </c>
      <c r="AD130" s="339">
        <v>199921.95373264945</v>
      </c>
      <c r="AE130" s="339">
        <v>200796.71972248598</v>
      </c>
      <c r="AF130" s="339">
        <v>192991.49601964641</v>
      </c>
    </row>
    <row r="131" spans="2:32" s="41" customFormat="1" ht="12">
      <c r="B131" s="195"/>
      <c r="C131" s="208"/>
      <c r="D131" s="209"/>
      <c r="E131" s="419" t="s">
        <v>817</v>
      </c>
      <c r="F131" s="395"/>
      <c r="G131" s="340">
        <v>188673.32758384862</v>
      </c>
      <c r="H131" s="340">
        <v>179229.88376139104</v>
      </c>
      <c r="I131" s="340">
        <v>171522.37411005623</v>
      </c>
      <c r="J131" s="340">
        <v>169554.69414747454</v>
      </c>
      <c r="K131" s="340">
        <v>173758.38104642255</v>
      </c>
      <c r="L131" s="340">
        <v>173789.71115041501</v>
      </c>
      <c r="M131" s="340">
        <v>176557.60188497102</v>
      </c>
      <c r="N131" s="340">
        <v>178520.25473720697</v>
      </c>
      <c r="O131" s="340">
        <v>165333.52024501489</v>
      </c>
      <c r="P131" s="340">
        <v>172467.7343098069</v>
      </c>
      <c r="Q131" s="340">
        <v>177748.52728222622</v>
      </c>
      <c r="R131" s="340">
        <v>173362.39791928828</v>
      </c>
      <c r="S131" s="340">
        <v>182860.16172656263</v>
      </c>
      <c r="T131" s="340">
        <v>185077.6898424768</v>
      </c>
      <c r="U131" s="340">
        <v>187941.12979139082</v>
      </c>
      <c r="V131" s="340">
        <v>187710.42795149906</v>
      </c>
      <c r="W131" s="340">
        <v>195116.86409441815</v>
      </c>
      <c r="X131" s="340">
        <v>191998.66766680527</v>
      </c>
      <c r="Y131" s="340">
        <v>164696.59834774581</v>
      </c>
      <c r="Z131" s="340">
        <v>152568.14521479438</v>
      </c>
      <c r="AA131" s="340">
        <v>174956.85502895084</v>
      </c>
      <c r="AB131" s="340">
        <v>174414.71940624519</v>
      </c>
      <c r="AC131" s="340">
        <v>180131.48449627572</v>
      </c>
      <c r="AD131" s="340">
        <v>185693.25553349825</v>
      </c>
      <c r="AE131" s="340">
        <v>186181.58508367641</v>
      </c>
      <c r="AF131" s="340">
        <v>179632.20704325932</v>
      </c>
    </row>
    <row r="132" spans="2:32" s="41" customFormat="1" ht="12">
      <c r="B132" s="195"/>
      <c r="C132" s="208"/>
      <c r="D132" s="209"/>
      <c r="E132" s="421" t="s">
        <v>818</v>
      </c>
      <c r="F132" s="199"/>
      <c r="G132" s="333">
        <v>12481.824749429856</v>
      </c>
      <c r="H132" s="333">
        <v>11800.633057577828</v>
      </c>
      <c r="I132" s="333">
        <v>11753.786066262435</v>
      </c>
      <c r="J132" s="333">
        <v>11108.482167451979</v>
      </c>
      <c r="K132" s="333">
        <v>11167.270082467967</v>
      </c>
      <c r="L132" s="333">
        <v>10286.517384738416</v>
      </c>
      <c r="M132" s="333">
        <v>9702.8451418193199</v>
      </c>
      <c r="N132" s="333">
        <v>9627.2247673698294</v>
      </c>
      <c r="O132" s="333">
        <v>8936.5653640559449</v>
      </c>
      <c r="P132" s="333">
        <v>9081.9484345913534</v>
      </c>
      <c r="Q132" s="333">
        <v>9142.4344937533351</v>
      </c>
      <c r="R132" s="333">
        <v>8855.8295466892905</v>
      </c>
      <c r="S132" s="333">
        <v>9406.0916236313824</v>
      </c>
      <c r="T132" s="333">
        <v>9407.8097067304916</v>
      </c>
      <c r="U132" s="333">
        <v>9284.626462404889</v>
      </c>
      <c r="V132" s="333">
        <v>9299.2373262899891</v>
      </c>
      <c r="W132" s="333">
        <v>9889.0411647587025</v>
      </c>
      <c r="X132" s="333">
        <v>9761.5762726322391</v>
      </c>
      <c r="Y132" s="333">
        <v>9076.2597558118032</v>
      </c>
      <c r="Z132" s="333">
        <v>7853.4128906170627</v>
      </c>
      <c r="AA132" s="333">
        <v>6362.3562581308588</v>
      </c>
      <c r="AB132" s="333">
        <v>7218.4837815808587</v>
      </c>
      <c r="AC132" s="333">
        <v>7276.8320396968575</v>
      </c>
      <c r="AD132" s="333">
        <v>7472.6218720809129</v>
      </c>
      <c r="AE132" s="333">
        <v>7141.7973118043292</v>
      </c>
      <c r="AF132" s="333">
        <v>6541.1586787410943</v>
      </c>
    </row>
    <row r="133" spans="2:32" s="41" customFormat="1" ht="12">
      <c r="B133" s="195"/>
      <c r="C133" s="208"/>
      <c r="D133" s="210"/>
      <c r="E133" s="422" t="s">
        <v>819</v>
      </c>
      <c r="F133" s="396"/>
      <c r="G133" s="341">
        <v>6525.8458910949175</v>
      </c>
      <c r="H133" s="341">
        <v>6280.2143590103888</v>
      </c>
      <c r="I133" s="341">
        <v>6161.2088440231691</v>
      </c>
      <c r="J133" s="341">
        <v>5661.8000581426104</v>
      </c>
      <c r="K133" s="341">
        <v>5964.6814971324948</v>
      </c>
      <c r="L133" s="341">
        <v>5591.5458517421712</v>
      </c>
      <c r="M133" s="341">
        <v>5717.2582934288548</v>
      </c>
      <c r="N133" s="341">
        <v>5644.8516203835288</v>
      </c>
      <c r="O133" s="341">
        <v>5804.4524648402621</v>
      </c>
      <c r="P133" s="341">
        <v>6181.4396733299736</v>
      </c>
      <c r="Q133" s="341">
        <v>6319.4788089337144</v>
      </c>
      <c r="R133" s="341">
        <v>6221.4186781392536</v>
      </c>
      <c r="S133" s="341">
        <v>6489.7969524895243</v>
      </c>
      <c r="T133" s="341">
        <v>6656.1593632475815</v>
      </c>
      <c r="U133" s="341">
        <v>6441.330757194236</v>
      </c>
      <c r="V133" s="341">
        <v>7350.3030587406147</v>
      </c>
      <c r="W133" s="341">
        <v>7452.2123945758467</v>
      </c>
      <c r="X133" s="341">
        <v>6620.7232107524187</v>
      </c>
      <c r="Y133" s="341">
        <v>5639.1272154505732</v>
      </c>
      <c r="Z133" s="341">
        <v>5245.7222490445729</v>
      </c>
      <c r="AA133" s="341">
        <v>5324.2402729452642</v>
      </c>
      <c r="AB133" s="341">
        <v>7157.3579459649045</v>
      </c>
      <c r="AC133" s="341">
        <v>7256.5927238050881</v>
      </c>
      <c r="AD133" s="341">
        <v>6756.0763270702973</v>
      </c>
      <c r="AE133" s="341">
        <v>7473.3373270052743</v>
      </c>
      <c r="AF133" s="341">
        <v>6818.1302976460101</v>
      </c>
    </row>
    <row r="134" spans="2:32" s="41" customFormat="1" ht="12">
      <c r="B134" s="195"/>
      <c r="C134" s="208"/>
      <c r="D134" s="509" t="s">
        <v>668</v>
      </c>
      <c r="E134" s="418"/>
      <c r="F134" s="394"/>
      <c r="G134" s="339">
        <v>58628.010252898581</v>
      </c>
      <c r="H134" s="339">
        <v>58247.8390177908</v>
      </c>
      <c r="I134" s="339">
        <v>57339.720534259715</v>
      </c>
      <c r="J134" s="339">
        <v>53081.680233224834</v>
      </c>
      <c r="K134" s="339">
        <v>57366.422617144308</v>
      </c>
      <c r="L134" s="339">
        <v>54671.421290599304</v>
      </c>
      <c r="M134" s="339">
        <v>56468.520811213879</v>
      </c>
      <c r="N134" s="339">
        <v>46456.24527359748</v>
      </c>
      <c r="O134" s="339">
        <v>40953.936659529441</v>
      </c>
      <c r="P134" s="339">
        <v>43053.082711167131</v>
      </c>
      <c r="Q134" s="339">
        <v>44685.271232354906</v>
      </c>
      <c r="R134" s="339">
        <v>42186.135351985344</v>
      </c>
      <c r="S134" s="339">
        <v>43842.164493247015</v>
      </c>
      <c r="T134" s="339">
        <v>44504.196151757162</v>
      </c>
      <c r="U134" s="339">
        <v>42862.44356066706</v>
      </c>
      <c r="V134" s="339">
        <v>44281.465184016437</v>
      </c>
      <c r="W134" s="339">
        <v>45521.361924326498</v>
      </c>
      <c r="X134" s="339">
        <v>46097.48590886272</v>
      </c>
      <c r="Y134" s="339">
        <v>38839.948959590503</v>
      </c>
      <c r="Z134" s="339">
        <v>31808.86504701227</v>
      </c>
      <c r="AA134" s="339">
        <v>35020.733385801788</v>
      </c>
      <c r="AB134" s="339">
        <v>42908.309937759681</v>
      </c>
      <c r="AC134" s="339">
        <v>43795.873599955688</v>
      </c>
      <c r="AD134" s="339">
        <v>38859.030263023531</v>
      </c>
      <c r="AE134" s="339">
        <v>36344.873713604102</v>
      </c>
      <c r="AF134" s="339">
        <v>34906.296416048164</v>
      </c>
    </row>
    <row r="135" spans="2:32" s="41" customFormat="1" ht="12">
      <c r="B135" s="195"/>
      <c r="C135" s="208"/>
      <c r="D135" s="209"/>
      <c r="E135" s="419" t="s">
        <v>820</v>
      </c>
      <c r="F135" s="395"/>
      <c r="G135" s="340">
        <v>2805.8772063233073</v>
      </c>
      <c r="H135" s="340">
        <v>2724.0956412338473</v>
      </c>
      <c r="I135" s="340">
        <v>2688.4781678547083</v>
      </c>
      <c r="J135" s="340">
        <v>2473.958754118592</v>
      </c>
      <c r="K135" s="340">
        <v>2643.3004538590208</v>
      </c>
      <c r="L135" s="340">
        <v>2493.790010557349</v>
      </c>
      <c r="M135" s="340">
        <v>2627.346939353466</v>
      </c>
      <c r="N135" s="340">
        <v>2651.3631002327061</v>
      </c>
      <c r="O135" s="340">
        <v>2798.5800353130112</v>
      </c>
      <c r="P135" s="340">
        <v>3061.0304913825448</v>
      </c>
      <c r="Q135" s="340">
        <v>3190.6078929664754</v>
      </c>
      <c r="R135" s="340">
        <v>3171.810140470383</v>
      </c>
      <c r="S135" s="340">
        <v>3358.682587235111</v>
      </c>
      <c r="T135" s="340">
        <v>3500.4128975604003</v>
      </c>
      <c r="U135" s="340">
        <v>3398.217579862644</v>
      </c>
      <c r="V135" s="340">
        <v>3915.8359525722381</v>
      </c>
      <c r="W135" s="340">
        <v>3315.1096883828527</v>
      </c>
      <c r="X135" s="340">
        <v>3236.4490847489692</v>
      </c>
      <c r="Y135" s="340">
        <v>2834.8231618036098</v>
      </c>
      <c r="Z135" s="340">
        <v>1650.6803482124667</v>
      </c>
      <c r="AA135" s="340">
        <v>1729.5207808703772</v>
      </c>
      <c r="AB135" s="340">
        <v>2173.6293231213194</v>
      </c>
      <c r="AC135" s="340">
        <v>2394.022222947623</v>
      </c>
      <c r="AD135" s="340">
        <v>2119.4348539868347</v>
      </c>
      <c r="AE135" s="340">
        <v>2343.8155007875612</v>
      </c>
      <c r="AF135" s="340">
        <v>2331.4858799508374</v>
      </c>
    </row>
    <row r="136" spans="2:32" s="41" customFormat="1" ht="12">
      <c r="B136" s="195"/>
      <c r="C136" s="208"/>
      <c r="D136" s="209"/>
      <c r="E136" s="421" t="s">
        <v>821</v>
      </c>
      <c r="F136" s="199"/>
      <c r="G136" s="333">
        <v>5200.3908519675833</v>
      </c>
      <c r="H136" s="333">
        <v>5113.2885287629233</v>
      </c>
      <c r="I136" s="333">
        <v>4929.627769109059</v>
      </c>
      <c r="J136" s="333">
        <v>4549.1067247832152</v>
      </c>
      <c r="K136" s="333">
        <v>4824.7323406417818</v>
      </c>
      <c r="L136" s="333">
        <v>4680.7209810300847</v>
      </c>
      <c r="M136" s="333">
        <v>4739.425214039713</v>
      </c>
      <c r="N136" s="333">
        <v>2668.1166830709294</v>
      </c>
      <c r="O136" s="333">
        <v>2704.8323132715682</v>
      </c>
      <c r="P136" s="333">
        <v>2863.0980687006345</v>
      </c>
      <c r="Q136" s="333">
        <v>2929.507341070127</v>
      </c>
      <c r="R136" s="333">
        <v>2864.2485281040704</v>
      </c>
      <c r="S136" s="333">
        <v>3012.013108627767</v>
      </c>
      <c r="T136" s="333">
        <v>3140.9757715871428</v>
      </c>
      <c r="U136" s="333">
        <v>3059.1852829462168</v>
      </c>
      <c r="V136" s="333">
        <v>3501.3981855933266</v>
      </c>
      <c r="W136" s="333">
        <v>3123.2740553350618</v>
      </c>
      <c r="X136" s="333">
        <v>3187.5361718627946</v>
      </c>
      <c r="Y136" s="333">
        <v>2503.6381969691242</v>
      </c>
      <c r="Z136" s="333">
        <v>2750.7126239856912</v>
      </c>
      <c r="AA136" s="333">
        <v>3232.01806041076</v>
      </c>
      <c r="AB136" s="333">
        <v>4077.934383211023</v>
      </c>
      <c r="AC136" s="333">
        <v>4228.6636744558091</v>
      </c>
      <c r="AD136" s="333">
        <v>3708.0884625460831</v>
      </c>
      <c r="AE136" s="333">
        <v>3726.2086643317675</v>
      </c>
      <c r="AF136" s="333">
        <v>3857.71918386993</v>
      </c>
    </row>
    <row r="137" spans="2:32" s="41" customFormat="1" ht="12">
      <c r="B137" s="195"/>
      <c r="C137" s="208"/>
      <c r="D137" s="209"/>
      <c r="E137" s="421" t="s">
        <v>822</v>
      </c>
      <c r="F137" s="199"/>
      <c r="G137" s="333">
        <v>2457.9795519396444</v>
      </c>
      <c r="H137" s="333">
        <v>2351.1290971169806</v>
      </c>
      <c r="I137" s="333">
        <v>2277.2140733179485</v>
      </c>
      <c r="J137" s="333">
        <v>2093.648123085969</v>
      </c>
      <c r="K137" s="333">
        <v>2158.3194210893403</v>
      </c>
      <c r="L137" s="333">
        <v>2018.3212820825593</v>
      </c>
      <c r="M137" s="333">
        <v>2067.3247944884588</v>
      </c>
      <c r="N137" s="333">
        <v>2061.565621897169</v>
      </c>
      <c r="O137" s="333">
        <v>2123.6239194240247</v>
      </c>
      <c r="P137" s="333">
        <v>2265.5118343593217</v>
      </c>
      <c r="Q137" s="333">
        <v>2329.1004070829017</v>
      </c>
      <c r="R137" s="333">
        <v>2287.2603517536554</v>
      </c>
      <c r="S137" s="333">
        <v>2362.3793205869165</v>
      </c>
      <c r="T137" s="333">
        <v>2404.5637228972805</v>
      </c>
      <c r="U137" s="333">
        <v>2332.6631537668354</v>
      </c>
      <c r="V137" s="333">
        <v>2104.1189023048664</v>
      </c>
      <c r="W137" s="333">
        <v>2196.9770937364906</v>
      </c>
      <c r="X137" s="333">
        <v>2123.7233199511811</v>
      </c>
      <c r="Y137" s="333">
        <v>1898.9354695950315</v>
      </c>
      <c r="Z137" s="333">
        <v>1079.492842577049</v>
      </c>
      <c r="AA137" s="333">
        <v>1082.784672097936</v>
      </c>
      <c r="AB137" s="333">
        <v>1443.2757884882228</v>
      </c>
      <c r="AC137" s="333">
        <v>1382.1360539192997</v>
      </c>
      <c r="AD137" s="333">
        <v>1152.448377848161</v>
      </c>
      <c r="AE137" s="333">
        <v>1196.3620696435364</v>
      </c>
      <c r="AF137" s="333">
        <v>1047.4431762685738</v>
      </c>
    </row>
    <row r="138" spans="2:32" s="41" customFormat="1" ht="12">
      <c r="B138" s="195"/>
      <c r="C138" s="208"/>
      <c r="D138" s="209"/>
      <c r="E138" s="421" t="s">
        <v>823</v>
      </c>
      <c r="F138" s="199"/>
      <c r="G138" s="333">
        <v>5231.1971677080683</v>
      </c>
      <c r="H138" s="333">
        <v>5069.077127264356</v>
      </c>
      <c r="I138" s="333">
        <v>5008.1671014068916</v>
      </c>
      <c r="J138" s="333">
        <v>4565.2776257042124</v>
      </c>
      <c r="K138" s="333">
        <v>4944.5094963077272</v>
      </c>
      <c r="L138" s="333">
        <v>4608.403828628966</v>
      </c>
      <c r="M138" s="333">
        <v>4928.0357740966738</v>
      </c>
      <c r="N138" s="333">
        <v>8841.601946113562</v>
      </c>
      <c r="O138" s="333">
        <v>9304.30441877259</v>
      </c>
      <c r="P138" s="333">
        <v>9880.666296451107</v>
      </c>
      <c r="Q138" s="333">
        <v>10318.820480960962</v>
      </c>
      <c r="R138" s="333">
        <v>9804.4244531142504</v>
      </c>
      <c r="S138" s="333">
        <v>10162.486789017739</v>
      </c>
      <c r="T138" s="333">
        <v>10342.914510485893</v>
      </c>
      <c r="U138" s="333">
        <v>9917.2490373247292</v>
      </c>
      <c r="V138" s="333">
        <v>9785.9093785690638</v>
      </c>
      <c r="W138" s="333">
        <v>9904.7527551772819</v>
      </c>
      <c r="X138" s="333">
        <v>11093.798325472959</v>
      </c>
      <c r="Y138" s="333">
        <v>8937.6567626258038</v>
      </c>
      <c r="Z138" s="333">
        <v>7670.1716624038718</v>
      </c>
      <c r="AA138" s="333">
        <v>8440.6321408029071</v>
      </c>
      <c r="AB138" s="333">
        <v>10531.777357409654</v>
      </c>
      <c r="AC138" s="333">
        <v>10398.427642627508</v>
      </c>
      <c r="AD138" s="333">
        <v>9639.6523590452798</v>
      </c>
      <c r="AE138" s="333">
        <v>7149.7482156870956</v>
      </c>
      <c r="AF138" s="333">
        <v>7220.9401741732272</v>
      </c>
    </row>
    <row r="139" spans="2:32" s="41" customFormat="1" ht="12">
      <c r="B139" s="195"/>
      <c r="C139" s="208"/>
      <c r="D139" s="209"/>
      <c r="E139" s="421" t="s">
        <v>824</v>
      </c>
      <c r="F139" s="199"/>
      <c r="G139" s="333">
        <v>11719.311679034499</v>
      </c>
      <c r="H139" s="333">
        <v>12119.502060760991</v>
      </c>
      <c r="I139" s="333">
        <v>11801.53155413346</v>
      </c>
      <c r="J139" s="333">
        <v>11156.833312680539</v>
      </c>
      <c r="K139" s="333">
        <v>11916.965014604441</v>
      </c>
      <c r="L139" s="333">
        <v>11845.82993532006</v>
      </c>
      <c r="M139" s="333">
        <v>12152.136960445649</v>
      </c>
      <c r="N139" s="333">
        <v>4203.785611529981</v>
      </c>
      <c r="O139" s="333">
        <v>4314.173144837564</v>
      </c>
      <c r="P139" s="333">
        <v>4589.51561983806</v>
      </c>
      <c r="Q139" s="333">
        <v>4694.2473625481107</v>
      </c>
      <c r="R139" s="333">
        <v>4507.186406743288</v>
      </c>
      <c r="S139" s="333">
        <v>4571.0292147968994</v>
      </c>
      <c r="T139" s="333">
        <v>4613.4307858818047</v>
      </c>
      <c r="U139" s="333">
        <v>4365.9413713295189</v>
      </c>
      <c r="V139" s="333">
        <v>3937.7123925408409</v>
      </c>
      <c r="W139" s="333">
        <v>4585.0393135633603</v>
      </c>
      <c r="X139" s="333">
        <v>4174.7527350845858</v>
      </c>
      <c r="Y139" s="333">
        <v>3776.2353260635618</v>
      </c>
      <c r="Z139" s="333">
        <v>2684.7653617563578</v>
      </c>
      <c r="AA139" s="333">
        <v>2857.9481645908886</v>
      </c>
      <c r="AB139" s="333">
        <v>3454.3201716301305</v>
      </c>
      <c r="AC139" s="333">
        <v>3238.9021995846706</v>
      </c>
      <c r="AD139" s="333">
        <v>2581.4460846524253</v>
      </c>
      <c r="AE139" s="333">
        <v>2541.7522785610918</v>
      </c>
      <c r="AF139" s="333">
        <v>2390.5760515390398</v>
      </c>
    </row>
    <row r="140" spans="2:32" s="41" customFormat="1" ht="12">
      <c r="B140" s="195"/>
      <c r="C140" s="208"/>
      <c r="D140" s="209"/>
      <c r="E140" s="421" t="s">
        <v>825</v>
      </c>
      <c r="F140" s="199"/>
      <c r="G140" s="333">
        <v>1181.2634392138182</v>
      </c>
      <c r="H140" s="333">
        <v>1120.86068138256</v>
      </c>
      <c r="I140" s="333">
        <v>1081.2169166787401</v>
      </c>
      <c r="J140" s="333">
        <v>976.69024867820781</v>
      </c>
      <c r="K140" s="333">
        <v>1014.8971413760505</v>
      </c>
      <c r="L140" s="333">
        <v>932.15931892940182</v>
      </c>
      <c r="M140" s="333">
        <v>972.10752434278879</v>
      </c>
      <c r="N140" s="333">
        <v>2231.7441589013761</v>
      </c>
      <c r="O140" s="333">
        <v>2345.4016970130629</v>
      </c>
      <c r="P140" s="333">
        <v>2483.5911677839881</v>
      </c>
      <c r="Q140" s="333">
        <v>2543.0470320400336</v>
      </c>
      <c r="R140" s="333">
        <v>2246.4253408016184</v>
      </c>
      <c r="S140" s="333">
        <v>2175.1064629961884</v>
      </c>
      <c r="T140" s="333">
        <v>2062.0396389304337</v>
      </c>
      <c r="U140" s="333">
        <v>1924.3223850250242</v>
      </c>
      <c r="V140" s="333">
        <v>2054.6396116779156</v>
      </c>
      <c r="W140" s="333">
        <v>2493.8678299872226</v>
      </c>
      <c r="X140" s="333">
        <v>2296.627912404731</v>
      </c>
      <c r="Y140" s="333">
        <v>2101.8900589994328</v>
      </c>
      <c r="Z140" s="333">
        <v>1856.8726841368355</v>
      </c>
      <c r="AA140" s="333">
        <v>1983.5906659258828</v>
      </c>
      <c r="AB140" s="333">
        <v>2006.7123204674456</v>
      </c>
      <c r="AC140" s="333">
        <v>2086.5156736274716</v>
      </c>
      <c r="AD140" s="333">
        <v>2172.0449798557365</v>
      </c>
      <c r="AE140" s="333">
        <v>1927.0960706630785</v>
      </c>
      <c r="AF140" s="333">
        <v>1855.1083327589045</v>
      </c>
    </row>
    <row r="141" spans="2:32" s="41" customFormat="1" ht="12">
      <c r="B141" s="195"/>
      <c r="C141" s="208"/>
      <c r="D141" s="209"/>
      <c r="E141" s="421" t="s">
        <v>826</v>
      </c>
      <c r="F141" s="199"/>
      <c r="G141" s="333">
        <v>12601.739953033381</v>
      </c>
      <c r="H141" s="333">
        <v>12467.628547124183</v>
      </c>
      <c r="I141" s="333">
        <v>12359.763841913851</v>
      </c>
      <c r="J141" s="333">
        <v>11337.211826561041</v>
      </c>
      <c r="K141" s="333">
        <v>11970.881305441535</v>
      </c>
      <c r="L141" s="333">
        <v>11475.822900402502</v>
      </c>
      <c r="M141" s="333">
        <v>12011.278084045627</v>
      </c>
      <c r="N141" s="333">
        <v>12669.710341307673</v>
      </c>
      <c r="O141" s="333">
        <v>12581.074807614734</v>
      </c>
      <c r="P141" s="333">
        <v>13153.551305589648</v>
      </c>
      <c r="Q141" s="333">
        <v>13404.348782825462</v>
      </c>
      <c r="R141" s="333">
        <v>12950.400095707564</v>
      </c>
      <c r="S141" s="333">
        <v>13608.925766095883</v>
      </c>
      <c r="T141" s="333">
        <v>13978.400938999954</v>
      </c>
      <c r="U141" s="333">
        <v>13667.65080567981</v>
      </c>
      <c r="V141" s="333">
        <v>14813.355320863609</v>
      </c>
      <c r="W141" s="333">
        <v>15808.158292896671</v>
      </c>
      <c r="X141" s="333">
        <v>15606.330310581065</v>
      </c>
      <c r="Y141" s="333">
        <v>12699.264765349923</v>
      </c>
      <c r="Z141" s="333">
        <v>10758.759230969967</v>
      </c>
      <c r="AA141" s="333">
        <v>12168.875496046512</v>
      </c>
      <c r="AB141" s="333">
        <v>15380.396073802724</v>
      </c>
      <c r="AC141" s="333">
        <v>16350.710496643891</v>
      </c>
      <c r="AD141" s="333">
        <v>13738.199474948118</v>
      </c>
      <c r="AE141" s="333">
        <v>13990.359170828797</v>
      </c>
      <c r="AF141" s="333">
        <v>13014.345589949131</v>
      </c>
    </row>
    <row r="142" spans="2:32" s="41" customFormat="1" ht="12">
      <c r="B142" s="195"/>
      <c r="C142" s="208"/>
      <c r="D142" s="210"/>
      <c r="E142" s="422" t="s">
        <v>827</v>
      </c>
      <c r="F142" s="396"/>
      <c r="G142" s="341">
        <v>17430.250403678292</v>
      </c>
      <c r="H142" s="341">
        <v>17282.257334144953</v>
      </c>
      <c r="I142" s="341">
        <v>17193.721109845046</v>
      </c>
      <c r="J142" s="341">
        <v>15928.95361761306</v>
      </c>
      <c r="K142" s="341">
        <v>17892.817443824413</v>
      </c>
      <c r="L142" s="341">
        <v>16616.373033648375</v>
      </c>
      <c r="M142" s="341">
        <v>16970.865520401501</v>
      </c>
      <c r="N142" s="341">
        <v>11128.357810544081</v>
      </c>
      <c r="O142" s="341">
        <v>4781.9463232828857</v>
      </c>
      <c r="P142" s="341">
        <v>4756.1179270618259</v>
      </c>
      <c r="Q142" s="341">
        <v>5275.5919328608379</v>
      </c>
      <c r="R142" s="341">
        <v>4354.3800352905246</v>
      </c>
      <c r="S142" s="341">
        <v>4591.5412438905187</v>
      </c>
      <c r="T142" s="341">
        <v>4461.4578854142574</v>
      </c>
      <c r="U142" s="341">
        <v>4197.2139447322788</v>
      </c>
      <c r="V142" s="341">
        <v>4168.4954398945711</v>
      </c>
      <c r="W142" s="341">
        <v>4094.1828952475594</v>
      </c>
      <c r="X142" s="341">
        <v>4378.2680487564312</v>
      </c>
      <c r="Y142" s="341">
        <v>4087.5052181840124</v>
      </c>
      <c r="Z142" s="341">
        <v>3357.410292970038</v>
      </c>
      <c r="AA142" s="341">
        <v>3525.3634050565283</v>
      </c>
      <c r="AB142" s="341">
        <v>3840.2645196291555</v>
      </c>
      <c r="AC142" s="341">
        <v>3716.4956361494123</v>
      </c>
      <c r="AD142" s="341">
        <v>3747.7156701408871</v>
      </c>
      <c r="AE142" s="341">
        <v>3469.5317431011745</v>
      </c>
      <c r="AF142" s="341">
        <v>3188.6780275385258</v>
      </c>
    </row>
    <row r="143" spans="2:32" s="41" customFormat="1" ht="12">
      <c r="B143" s="195"/>
      <c r="C143" s="208"/>
      <c r="D143" s="510" t="s">
        <v>669</v>
      </c>
      <c r="E143" s="418"/>
      <c r="F143" s="394"/>
      <c r="G143" s="339">
        <v>1120.9507572473674</v>
      </c>
      <c r="H143" s="339">
        <v>1090.3977348415174</v>
      </c>
      <c r="I143" s="339">
        <v>1079.4565593225755</v>
      </c>
      <c r="J143" s="339">
        <v>1007.9355131714221</v>
      </c>
      <c r="K143" s="339">
        <v>1062.559114281554</v>
      </c>
      <c r="L143" s="339">
        <v>1016.5323090517811</v>
      </c>
      <c r="M143" s="339">
        <v>1034.4561323823038</v>
      </c>
      <c r="N143" s="339">
        <v>1018.1932786789941</v>
      </c>
      <c r="O143" s="339">
        <v>1048.7081990680404</v>
      </c>
      <c r="P143" s="339">
        <v>1115.0455552009059</v>
      </c>
      <c r="Q143" s="339">
        <v>1131.0340217518831</v>
      </c>
      <c r="R143" s="339">
        <v>1099.2515051934483</v>
      </c>
      <c r="S143" s="339">
        <v>1128.4674164777157</v>
      </c>
      <c r="T143" s="339">
        <v>1133.5417740660853</v>
      </c>
      <c r="U143" s="339">
        <v>1075.7169178498211</v>
      </c>
      <c r="V143" s="339">
        <v>1036.4580424080607</v>
      </c>
      <c r="W143" s="339">
        <v>901.85136482172572</v>
      </c>
      <c r="X143" s="339">
        <v>833.64129120437303</v>
      </c>
      <c r="Y143" s="339">
        <v>815.21053095207787</v>
      </c>
      <c r="Z143" s="339">
        <v>994.92073892133396</v>
      </c>
      <c r="AA143" s="339">
        <v>1094.2208378451144</v>
      </c>
      <c r="AB143" s="339">
        <v>1356.0434380413062</v>
      </c>
      <c r="AC143" s="339">
        <v>1508.2736753751772</v>
      </c>
      <c r="AD143" s="339">
        <v>1444.0885465647468</v>
      </c>
      <c r="AE143" s="339">
        <v>1147.4179960679703</v>
      </c>
      <c r="AF143" s="339">
        <v>1559.3661361317554</v>
      </c>
    </row>
    <row r="144" spans="2:32" s="41" customFormat="1" ht="12">
      <c r="B144" s="195"/>
      <c r="C144" s="212"/>
      <c r="D144" s="511" t="s">
        <v>828</v>
      </c>
      <c r="E144" s="425"/>
      <c r="F144" s="398"/>
      <c r="G144" s="343">
        <v>-16517.053130545846</v>
      </c>
      <c r="H144" s="343">
        <v>-16164.743491016789</v>
      </c>
      <c r="I144" s="343">
        <v>-16443.26794752416</v>
      </c>
      <c r="J144" s="343">
        <v>-17891.510120069928</v>
      </c>
      <c r="K144" s="343">
        <v>-18638.103076309508</v>
      </c>
      <c r="L144" s="343">
        <v>-18916.956734352156</v>
      </c>
      <c r="M144" s="343">
        <v>-18281.316091544104</v>
      </c>
      <c r="N144" s="343">
        <v>-15038.163943859508</v>
      </c>
      <c r="O144" s="343">
        <v>-13902.471865671392</v>
      </c>
      <c r="P144" s="343">
        <v>-16991.26420212477</v>
      </c>
      <c r="Q144" s="343">
        <v>-15215.668376697247</v>
      </c>
      <c r="R144" s="343">
        <v>-14327.770847721487</v>
      </c>
      <c r="S144" s="343">
        <v>-13843.944341502644</v>
      </c>
      <c r="T144" s="343">
        <v>-15034.395104719766</v>
      </c>
      <c r="U144" s="343">
        <v>-14224.19175694751</v>
      </c>
      <c r="V144" s="343">
        <v>-14068.164462670356</v>
      </c>
      <c r="W144" s="343">
        <v>-13389.846012028589</v>
      </c>
      <c r="X144" s="343">
        <v>-15684.10069381824</v>
      </c>
      <c r="Y144" s="343">
        <v>-13782.515511083777</v>
      </c>
      <c r="Z144" s="343">
        <v>-13785.681082497244</v>
      </c>
      <c r="AA144" s="343">
        <v>-14609.315641711835</v>
      </c>
      <c r="AB144" s="343">
        <v>-13963.620241884017</v>
      </c>
      <c r="AC144" s="343">
        <v>-13248.736766184742</v>
      </c>
      <c r="AD144" s="343">
        <v>-13372.867685762703</v>
      </c>
      <c r="AE144" s="343">
        <v>-12796.2673182531</v>
      </c>
      <c r="AF144" s="343">
        <v>-12101.397889232494</v>
      </c>
    </row>
    <row r="145" spans="2:32" s="41" customFormat="1" ht="12">
      <c r="B145" s="195"/>
      <c r="C145" s="213" t="s">
        <v>670</v>
      </c>
      <c r="D145" s="214"/>
      <c r="E145" s="426"/>
      <c r="F145" s="399"/>
      <c r="G145" s="344">
        <f t="shared" ref="G145:AF145" si="25">SUM(G146:G160)</f>
        <v>136997.6824407239</v>
      </c>
      <c r="H145" s="344">
        <f t="shared" si="25"/>
        <v>140399.39882368958</v>
      </c>
      <c r="I145" s="344">
        <f t="shared" si="25"/>
        <v>145025.90051006307</v>
      </c>
      <c r="J145" s="344">
        <f t="shared" si="25"/>
        <v>151285.44367558329</v>
      </c>
      <c r="K145" s="344">
        <f t="shared" si="25"/>
        <v>166612.85842248765</v>
      </c>
      <c r="L145" s="344">
        <f t="shared" si="25"/>
        <v>170225.20555813698</v>
      </c>
      <c r="M145" s="344">
        <f t="shared" si="25"/>
        <v>175151.49596099468</v>
      </c>
      <c r="N145" s="344">
        <f t="shared" si="25"/>
        <v>180535.95859337141</v>
      </c>
      <c r="O145" s="344">
        <f t="shared" si="25"/>
        <v>193449.62929310257</v>
      </c>
      <c r="P145" s="344">
        <f t="shared" si="25"/>
        <v>203442.05710491311</v>
      </c>
      <c r="Q145" s="344">
        <f t="shared" si="25"/>
        <v>210278.97398530398</v>
      </c>
      <c r="R145" s="344">
        <f t="shared" si="25"/>
        <v>209970.73581865337</v>
      </c>
      <c r="S145" s="344">
        <f t="shared" si="25"/>
        <v>221399.00028241641</v>
      </c>
      <c r="T145" s="344">
        <f t="shared" si="25"/>
        <v>225730.64430089318</v>
      </c>
      <c r="U145" s="344">
        <f t="shared" si="25"/>
        <v>238814.37328940886</v>
      </c>
      <c r="V145" s="344">
        <f t="shared" si="25"/>
        <v>238861.05376565919</v>
      </c>
      <c r="W145" s="344">
        <f t="shared" si="25"/>
        <v>235677.60330322752</v>
      </c>
      <c r="X145" s="344">
        <f t="shared" si="25"/>
        <v>237266.92952316548</v>
      </c>
      <c r="Y145" s="344">
        <f t="shared" si="25"/>
        <v>231469.61254580633</v>
      </c>
      <c r="Z145" s="344">
        <f t="shared" si="25"/>
        <v>219877.40162707152</v>
      </c>
      <c r="AA145" s="344">
        <f t="shared" si="25"/>
        <v>218833.37038249159</v>
      </c>
      <c r="AB145" s="344">
        <f t="shared" si="25"/>
        <v>235886.21174643541</v>
      </c>
      <c r="AC145" s="344">
        <f t="shared" si="25"/>
        <v>253615.12545242949</v>
      </c>
      <c r="AD145" s="344">
        <f t="shared" si="25"/>
        <v>278304.6543993146</v>
      </c>
      <c r="AE145" s="344">
        <f t="shared" si="25"/>
        <v>273975.02510684996</v>
      </c>
      <c r="AF145" s="344">
        <f t="shared" si="25"/>
        <v>265388.27221958101</v>
      </c>
    </row>
    <row r="146" spans="2:32" s="41" customFormat="1" ht="12">
      <c r="B146" s="195"/>
      <c r="C146" s="215"/>
      <c r="D146" s="198" t="s">
        <v>671</v>
      </c>
      <c r="E146" s="412"/>
      <c r="F146" s="199"/>
      <c r="G146" s="333">
        <v>3541.6291614247248</v>
      </c>
      <c r="H146" s="333">
        <v>4321.6865674288238</v>
      </c>
      <c r="I146" s="333">
        <v>5239.3318122679721</v>
      </c>
      <c r="J146" s="333">
        <v>5705.1175359790923</v>
      </c>
      <c r="K146" s="333">
        <v>7114.7772796706304</v>
      </c>
      <c r="L146" s="333">
        <v>7551.8043420315962</v>
      </c>
      <c r="M146" s="333">
        <v>7150.2231487994504</v>
      </c>
      <c r="N146" s="333">
        <v>6493.0284482774978</v>
      </c>
      <c r="O146" s="333">
        <v>6115.5064160973316</v>
      </c>
      <c r="P146" s="333">
        <v>5968.5963610064373</v>
      </c>
      <c r="Q146" s="333">
        <v>5621.2606375616942</v>
      </c>
      <c r="R146" s="333">
        <v>5474.26600709785</v>
      </c>
      <c r="S146" s="333">
        <v>5666.4721043141508</v>
      </c>
      <c r="T146" s="333">
        <v>5816.903373471835</v>
      </c>
      <c r="U146" s="333">
        <v>5602.198260678415</v>
      </c>
      <c r="V146" s="333">
        <v>5804.8407662762284</v>
      </c>
      <c r="W146" s="333">
        <v>5776.4042967354044</v>
      </c>
      <c r="X146" s="333">
        <v>7100.7672388062601</v>
      </c>
      <c r="Y146" s="333">
        <v>8433.4506994777239</v>
      </c>
      <c r="Z146" s="333">
        <v>8790.0396514573094</v>
      </c>
      <c r="AA146" s="333">
        <v>8959.9286251858011</v>
      </c>
      <c r="AB146" s="333">
        <v>10078.928761703643</v>
      </c>
      <c r="AC146" s="333">
        <v>9825.0025640942367</v>
      </c>
      <c r="AD146" s="333">
        <v>9261.5984000379049</v>
      </c>
      <c r="AE146" s="333">
        <v>10274.68658487352</v>
      </c>
      <c r="AF146" s="333">
        <v>10168.893297571218</v>
      </c>
    </row>
    <row r="147" spans="2:32" s="41" customFormat="1" ht="12">
      <c r="B147" s="195"/>
      <c r="C147" s="215"/>
      <c r="D147" s="216" t="s">
        <v>672</v>
      </c>
      <c r="E147" s="412"/>
      <c r="F147" s="199"/>
      <c r="G147" s="333">
        <v>3604.9529793638449</v>
      </c>
      <c r="H147" s="333">
        <v>4782.0075213061418</v>
      </c>
      <c r="I147" s="333">
        <v>6040.3583653520209</v>
      </c>
      <c r="J147" s="333">
        <v>6701.7223749228215</v>
      </c>
      <c r="K147" s="333">
        <v>8653.616221251219</v>
      </c>
      <c r="L147" s="333">
        <v>9307.226021276645</v>
      </c>
      <c r="M147" s="333">
        <v>10849.730827118276</v>
      </c>
      <c r="N147" s="333">
        <v>11832.943605837187</v>
      </c>
      <c r="O147" s="333">
        <v>13309.858234639187</v>
      </c>
      <c r="P147" s="333">
        <v>15421.782708140239</v>
      </c>
      <c r="Q147" s="333">
        <v>16967.057567377353</v>
      </c>
      <c r="R147" s="333">
        <v>15816.460463602909</v>
      </c>
      <c r="S147" s="333">
        <v>15816.38433742933</v>
      </c>
      <c r="T147" s="333">
        <v>15555.23503972397</v>
      </c>
      <c r="U147" s="333">
        <v>14127.238131944734</v>
      </c>
      <c r="V147" s="333">
        <v>13477.23860267614</v>
      </c>
      <c r="W147" s="333">
        <v>13921.113236054945</v>
      </c>
      <c r="X147" s="333">
        <v>15263.956033031618</v>
      </c>
      <c r="Y147" s="333">
        <v>16377.107060520109</v>
      </c>
      <c r="Z147" s="333">
        <v>13999.325607988716</v>
      </c>
      <c r="AA147" s="333">
        <v>11383.521188707058</v>
      </c>
      <c r="AB147" s="333">
        <v>11727.389344983287</v>
      </c>
      <c r="AC147" s="333">
        <v>14106.769688618091</v>
      </c>
      <c r="AD147" s="333">
        <v>17979.896876393952</v>
      </c>
      <c r="AE147" s="333">
        <v>16892.79503153099</v>
      </c>
      <c r="AF147" s="333">
        <v>16447.541960625142</v>
      </c>
    </row>
    <row r="148" spans="2:32" s="41" customFormat="1" ht="12">
      <c r="B148" s="195"/>
      <c r="C148" s="215"/>
      <c r="D148" s="216" t="s">
        <v>673</v>
      </c>
      <c r="E148" s="412"/>
      <c r="F148" s="199"/>
      <c r="G148" s="333">
        <v>11265.039520315728</v>
      </c>
      <c r="H148" s="333">
        <v>12052.459386778788</v>
      </c>
      <c r="I148" s="333">
        <v>13255.74380658763</v>
      </c>
      <c r="J148" s="333">
        <v>13868.102487270466</v>
      </c>
      <c r="K148" s="333">
        <v>15503.940200582529</v>
      </c>
      <c r="L148" s="333">
        <v>16117.629018665357</v>
      </c>
      <c r="M148" s="333">
        <v>15382.368266212663</v>
      </c>
      <c r="N148" s="333">
        <v>14320.389618250887</v>
      </c>
      <c r="O148" s="333">
        <v>13712.070829519069</v>
      </c>
      <c r="P148" s="333">
        <v>13409.646832869794</v>
      </c>
      <c r="Q148" s="333">
        <v>12748.217234524953</v>
      </c>
      <c r="R148" s="333">
        <v>12818.791505724079</v>
      </c>
      <c r="S148" s="333">
        <v>13280.319957907479</v>
      </c>
      <c r="T148" s="333">
        <v>13560.097478954387</v>
      </c>
      <c r="U148" s="333">
        <v>13501.44212077822</v>
      </c>
      <c r="V148" s="333">
        <v>13576.296757181733</v>
      </c>
      <c r="W148" s="333">
        <v>13396.890394805479</v>
      </c>
      <c r="X148" s="333">
        <v>13693.300456782223</v>
      </c>
      <c r="Y148" s="333">
        <v>11765.981079909785</v>
      </c>
      <c r="Z148" s="333">
        <v>12476.509374073468</v>
      </c>
      <c r="AA148" s="333">
        <v>12001.008378386958</v>
      </c>
      <c r="AB148" s="333">
        <v>13536.649280139427</v>
      </c>
      <c r="AC148" s="333">
        <v>10648.602551071785</v>
      </c>
      <c r="AD148" s="333">
        <v>11989.120728829865</v>
      </c>
      <c r="AE148" s="333">
        <v>12484.471551328244</v>
      </c>
      <c r="AF148" s="333">
        <v>13120.670320743984</v>
      </c>
    </row>
    <row r="149" spans="2:32" s="41" customFormat="1" ht="12">
      <c r="B149" s="195"/>
      <c r="C149" s="215"/>
      <c r="D149" s="216" t="s">
        <v>674</v>
      </c>
      <c r="E149" s="412"/>
      <c r="F149" s="199"/>
      <c r="G149" s="333">
        <v>25475.948464565459</v>
      </c>
      <c r="H149" s="333">
        <v>25729.992791598397</v>
      </c>
      <c r="I149" s="333">
        <v>26312.588263064081</v>
      </c>
      <c r="J149" s="333">
        <v>25618.171837385904</v>
      </c>
      <c r="K149" s="333">
        <v>27470.186978418398</v>
      </c>
      <c r="L149" s="333">
        <v>27516.293097454367</v>
      </c>
      <c r="M149" s="333">
        <v>27922.484875843224</v>
      </c>
      <c r="N149" s="333">
        <v>27493.177905752011</v>
      </c>
      <c r="O149" s="333">
        <v>28288.681677594734</v>
      </c>
      <c r="P149" s="333">
        <v>30090.629359049391</v>
      </c>
      <c r="Q149" s="333">
        <v>30387.15765759609</v>
      </c>
      <c r="R149" s="333">
        <v>34034.502096160883</v>
      </c>
      <c r="S149" s="333">
        <v>39616.449083341489</v>
      </c>
      <c r="T149" s="333">
        <v>44529.498779595953</v>
      </c>
      <c r="U149" s="333">
        <v>47263.081819306091</v>
      </c>
      <c r="V149" s="333">
        <v>52033.867992548279</v>
      </c>
      <c r="W149" s="333">
        <v>41029.284187299272</v>
      </c>
      <c r="X149" s="333">
        <v>45955.046918325825</v>
      </c>
      <c r="Y149" s="333">
        <v>40944.074123429076</v>
      </c>
      <c r="Z149" s="333">
        <v>38912.560650787891</v>
      </c>
      <c r="AA149" s="333">
        <v>43918.428681516503</v>
      </c>
      <c r="AB149" s="333">
        <v>47546.472823811739</v>
      </c>
      <c r="AC149" s="333">
        <v>56570.010395352976</v>
      </c>
      <c r="AD149" s="333">
        <v>55409.394822469141</v>
      </c>
      <c r="AE149" s="333">
        <v>53867.263042638217</v>
      </c>
      <c r="AF149" s="333">
        <v>54065.212693186615</v>
      </c>
    </row>
    <row r="150" spans="2:32" s="41" customFormat="1" ht="12">
      <c r="B150" s="195"/>
      <c r="C150" s="215"/>
      <c r="D150" s="216" t="s">
        <v>675</v>
      </c>
      <c r="E150" s="412"/>
      <c r="F150" s="199"/>
      <c r="G150" s="333">
        <v>2429.9849306393353</v>
      </c>
      <c r="H150" s="333">
        <v>2427.0515292392965</v>
      </c>
      <c r="I150" s="333">
        <v>2453.303826580192</v>
      </c>
      <c r="J150" s="333">
        <v>2376.007781598415</v>
      </c>
      <c r="K150" s="333">
        <v>2537.2165731140772</v>
      </c>
      <c r="L150" s="333">
        <v>2505.0579195535774</v>
      </c>
      <c r="M150" s="333">
        <v>2464.3037927853775</v>
      </c>
      <c r="N150" s="333">
        <v>2375.683421017311</v>
      </c>
      <c r="O150" s="333">
        <v>2331.1826475034122</v>
      </c>
      <c r="P150" s="333">
        <v>2418.3420793382857</v>
      </c>
      <c r="Q150" s="333">
        <v>2389.8766960130311</v>
      </c>
      <c r="R150" s="333">
        <v>2361.364493020953</v>
      </c>
      <c r="S150" s="333">
        <v>2418.3662815999587</v>
      </c>
      <c r="T150" s="333">
        <v>2426.921873264836</v>
      </c>
      <c r="U150" s="333">
        <v>2325.7430130384523</v>
      </c>
      <c r="V150" s="333">
        <v>2276.4191990784875</v>
      </c>
      <c r="W150" s="333">
        <v>3007.1683692916758</v>
      </c>
      <c r="X150" s="333">
        <v>3145.5064875001644</v>
      </c>
      <c r="Y150" s="333">
        <v>3014.6603218056025</v>
      </c>
      <c r="Z150" s="333">
        <v>2788.9380236216421</v>
      </c>
      <c r="AA150" s="333">
        <v>1880.1866317143415</v>
      </c>
      <c r="AB150" s="333">
        <v>2320.902579184672</v>
      </c>
      <c r="AC150" s="333">
        <v>2159.7377742215799</v>
      </c>
      <c r="AD150" s="333">
        <v>2196.1716998974139</v>
      </c>
      <c r="AE150" s="333">
        <v>2160.1793004973956</v>
      </c>
      <c r="AF150" s="333">
        <v>2012.4864383728686</v>
      </c>
    </row>
    <row r="151" spans="2:32" s="41" customFormat="1" ht="12">
      <c r="B151" s="195"/>
      <c r="C151" s="215"/>
      <c r="D151" s="216" t="s">
        <v>676</v>
      </c>
      <c r="E151" s="412"/>
      <c r="F151" s="199"/>
      <c r="G151" s="333">
        <v>3569.0661928512791</v>
      </c>
      <c r="H151" s="333">
        <v>3656.6224224870411</v>
      </c>
      <c r="I151" s="333">
        <v>3776.265610888729</v>
      </c>
      <c r="J151" s="333">
        <v>3813.3721687202428</v>
      </c>
      <c r="K151" s="333">
        <v>4065.3049268260602</v>
      </c>
      <c r="L151" s="333">
        <v>4142.3315861458723</v>
      </c>
      <c r="M151" s="333">
        <v>4208.6686751820862</v>
      </c>
      <c r="N151" s="333">
        <v>4233.1983410511721</v>
      </c>
      <c r="O151" s="333">
        <v>4257.5144922419368</v>
      </c>
      <c r="P151" s="333">
        <v>4515.0404900628955</v>
      </c>
      <c r="Q151" s="333">
        <v>4600.2155056974261</v>
      </c>
      <c r="R151" s="333">
        <v>4639.0795416835435</v>
      </c>
      <c r="S151" s="333">
        <v>4772.8528728110741</v>
      </c>
      <c r="T151" s="333">
        <v>4817.2304219289636</v>
      </c>
      <c r="U151" s="333">
        <v>4749.8879978553559</v>
      </c>
      <c r="V151" s="333">
        <v>4665.0617102321612</v>
      </c>
      <c r="W151" s="333">
        <v>5336.6249730071322</v>
      </c>
      <c r="X151" s="333">
        <v>4487.3477438014306</v>
      </c>
      <c r="Y151" s="333">
        <v>5659.6708550690619</v>
      </c>
      <c r="Z151" s="333">
        <v>6885.2392799146646</v>
      </c>
      <c r="AA151" s="333">
        <v>9013.5936244175791</v>
      </c>
      <c r="AB151" s="333">
        <v>11641.759629801543</v>
      </c>
      <c r="AC151" s="333">
        <v>14350.493614382282</v>
      </c>
      <c r="AD151" s="333">
        <v>17477.18015403207</v>
      </c>
      <c r="AE151" s="333">
        <v>7018.2051286597325</v>
      </c>
      <c r="AF151" s="333">
        <v>7790.9916590092762</v>
      </c>
    </row>
    <row r="152" spans="2:32" s="41" customFormat="1" ht="12">
      <c r="B152" s="195"/>
      <c r="C152" s="215"/>
      <c r="D152" s="216" t="s">
        <v>677</v>
      </c>
      <c r="E152" s="412"/>
      <c r="F152" s="199"/>
      <c r="G152" s="333">
        <v>2673.9612792295666</v>
      </c>
      <c r="H152" s="333">
        <v>2799.5354740328162</v>
      </c>
      <c r="I152" s="333">
        <v>2940.7787944561833</v>
      </c>
      <c r="J152" s="333">
        <v>2946.8974301863195</v>
      </c>
      <c r="K152" s="333">
        <v>3247.8015041678955</v>
      </c>
      <c r="L152" s="333">
        <v>3335.4096893401943</v>
      </c>
      <c r="M152" s="333">
        <v>3685.3941769660255</v>
      </c>
      <c r="N152" s="333">
        <v>3906.2456368565563</v>
      </c>
      <c r="O152" s="333">
        <v>4298.9850563419386</v>
      </c>
      <c r="P152" s="333">
        <v>4822.1282840126551</v>
      </c>
      <c r="Q152" s="333">
        <v>5141.0316136089596</v>
      </c>
      <c r="R152" s="333">
        <v>4994.0500875723292</v>
      </c>
      <c r="S152" s="333">
        <v>5075.7254846702544</v>
      </c>
      <c r="T152" s="333">
        <v>5037.4189163830579</v>
      </c>
      <c r="U152" s="333">
        <v>4773.6570428678351</v>
      </c>
      <c r="V152" s="333">
        <v>4350.9974461283418</v>
      </c>
      <c r="W152" s="333">
        <v>4622.5998463578744</v>
      </c>
      <c r="X152" s="333">
        <v>4733.5779237971437</v>
      </c>
      <c r="Y152" s="333">
        <v>5217.8186409800001</v>
      </c>
      <c r="Z152" s="333">
        <v>5253.2588494954607</v>
      </c>
      <c r="AA152" s="333">
        <v>4510.8191374438675</v>
      </c>
      <c r="AB152" s="333">
        <v>4775.9531504434526</v>
      </c>
      <c r="AC152" s="333">
        <v>4956.8330806592467</v>
      </c>
      <c r="AD152" s="333">
        <v>4920.405076653733</v>
      </c>
      <c r="AE152" s="333">
        <v>4695.3600500616303</v>
      </c>
      <c r="AF152" s="333">
        <v>4749.8035593651321</v>
      </c>
    </row>
    <row r="153" spans="2:32" s="41" customFormat="1" ht="12">
      <c r="B153" s="195"/>
      <c r="C153" s="215"/>
      <c r="D153" s="216" t="s">
        <v>678</v>
      </c>
      <c r="E153" s="412"/>
      <c r="F153" s="199"/>
      <c r="G153" s="333">
        <v>19186.501102378566</v>
      </c>
      <c r="H153" s="333">
        <v>19505.10124266005</v>
      </c>
      <c r="I153" s="333">
        <v>21260.45627561006</v>
      </c>
      <c r="J153" s="333">
        <v>22523.604334040538</v>
      </c>
      <c r="K153" s="333">
        <v>22713.103091210694</v>
      </c>
      <c r="L153" s="333">
        <v>24748.249393311718</v>
      </c>
      <c r="M153" s="333">
        <v>24864.052568199317</v>
      </c>
      <c r="N153" s="333">
        <v>25313.971231862131</v>
      </c>
      <c r="O153" s="333">
        <v>26320.591121326604</v>
      </c>
      <c r="P153" s="333">
        <v>27821.394124846953</v>
      </c>
      <c r="Q153" s="333">
        <v>27499.478559679486</v>
      </c>
      <c r="R153" s="333">
        <v>28138.221586987245</v>
      </c>
      <c r="S153" s="333">
        <v>28956.270812666877</v>
      </c>
      <c r="T153" s="333">
        <v>27343.997397738756</v>
      </c>
      <c r="U153" s="333">
        <v>26911.629464626865</v>
      </c>
      <c r="V153" s="333">
        <v>26150.48532949642</v>
      </c>
      <c r="W153" s="333">
        <v>28254.86666175814</v>
      </c>
      <c r="X153" s="333">
        <v>25682.795794957463</v>
      </c>
      <c r="Y153" s="333">
        <v>28684.756565016902</v>
      </c>
      <c r="Z153" s="333">
        <v>26861.589666572854</v>
      </c>
      <c r="AA153" s="333">
        <v>29232.535557359537</v>
      </c>
      <c r="AB153" s="333">
        <v>33271.665809477185</v>
      </c>
      <c r="AC153" s="333">
        <v>36285.071352101964</v>
      </c>
      <c r="AD153" s="333">
        <v>43150.909731353131</v>
      </c>
      <c r="AE153" s="333">
        <v>41193.092621763702</v>
      </c>
      <c r="AF153" s="333">
        <v>39283.173466305081</v>
      </c>
    </row>
    <row r="154" spans="2:32" s="41" customFormat="1" ht="12">
      <c r="B154" s="195"/>
      <c r="C154" s="215"/>
      <c r="D154" s="216" t="s">
        <v>679</v>
      </c>
      <c r="E154" s="412"/>
      <c r="F154" s="199"/>
      <c r="G154" s="333">
        <v>15808.509450089676</v>
      </c>
      <c r="H154" s="333">
        <v>16971.564235459751</v>
      </c>
      <c r="I154" s="333">
        <v>18280.786236820917</v>
      </c>
      <c r="J154" s="333">
        <v>18987.744916302967</v>
      </c>
      <c r="K154" s="333">
        <v>20894.15266859789</v>
      </c>
      <c r="L154" s="333">
        <v>22019.798747111166</v>
      </c>
      <c r="M154" s="333">
        <v>22522.213395234699</v>
      </c>
      <c r="N154" s="333">
        <v>22755.904380182008</v>
      </c>
      <c r="O154" s="333">
        <v>23567.804271424353</v>
      </c>
      <c r="P154" s="333">
        <v>25226.40609765386</v>
      </c>
      <c r="Q154" s="333">
        <v>25799.619677453356</v>
      </c>
      <c r="R154" s="333">
        <v>25910.826726410804</v>
      </c>
      <c r="S154" s="333">
        <v>26575.612101765259</v>
      </c>
      <c r="T154" s="333">
        <v>26392.053035396581</v>
      </c>
      <c r="U154" s="333">
        <v>25935.53996543157</v>
      </c>
      <c r="V154" s="333">
        <v>24437.318868878781</v>
      </c>
      <c r="W154" s="333">
        <v>23634.405346600604</v>
      </c>
      <c r="X154" s="333">
        <v>23959.78272742419</v>
      </c>
      <c r="Y154" s="333">
        <v>21728.271653177853</v>
      </c>
      <c r="Z154" s="333">
        <v>22706.603494562627</v>
      </c>
      <c r="AA154" s="333">
        <v>24059.740775574643</v>
      </c>
      <c r="AB154" s="333">
        <v>25689.143706413626</v>
      </c>
      <c r="AC154" s="333">
        <v>26213.967196987043</v>
      </c>
      <c r="AD154" s="333">
        <v>29390.932388655296</v>
      </c>
      <c r="AE154" s="333">
        <v>26144.998802687129</v>
      </c>
      <c r="AF154" s="333">
        <v>26449.29542046287</v>
      </c>
    </row>
    <row r="155" spans="2:32" s="41" customFormat="1" ht="12">
      <c r="B155" s="195"/>
      <c r="C155" s="215"/>
      <c r="D155" s="216" t="s">
        <v>680</v>
      </c>
      <c r="E155" s="412"/>
      <c r="F155" s="199"/>
      <c r="G155" s="333">
        <v>7996.1268151890308</v>
      </c>
      <c r="H155" s="333">
        <v>8750.3953700453712</v>
      </c>
      <c r="I155" s="333">
        <v>9538.5186687635269</v>
      </c>
      <c r="J155" s="333">
        <v>9950.1750028511869</v>
      </c>
      <c r="K155" s="333">
        <v>11124.742798463792</v>
      </c>
      <c r="L155" s="333">
        <v>11724.621022217454</v>
      </c>
      <c r="M155" s="333">
        <v>12073.948542343784</v>
      </c>
      <c r="N155" s="333">
        <v>12156.182277066684</v>
      </c>
      <c r="O155" s="333">
        <v>12757.298924149132</v>
      </c>
      <c r="P155" s="333">
        <v>13659.077827499797</v>
      </c>
      <c r="Q155" s="333">
        <v>13948.090101454316</v>
      </c>
      <c r="R155" s="333">
        <v>14015.790732883932</v>
      </c>
      <c r="S155" s="333">
        <v>14720.83317641523</v>
      </c>
      <c r="T155" s="333">
        <v>14993.482876189544</v>
      </c>
      <c r="U155" s="333">
        <v>14782.064749254499</v>
      </c>
      <c r="V155" s="333">
        <v>14649.138696165019</v>
      </c>
      <c r="W155" s="333">
        <v>13864.194119343887</v>
      </c>
      <c r="X155" s="333">
        <v>14009.566870323777</v>
      </c>
      <c r="Y155" s="333">
        <v>13831.065744695612</v>
      </c>
      <c r="Z155" s="333">
        <v>12665.143053788419</v>
      </c>
      <c r="AA155" s="333">
        <v>12954.596930704254</v>
      </c>
      <c r="AB155" s="333">
        <v>12806.728811764639</v>
      </c>
      <c r="AC155" s="333">
        <v>15294.659473490368</v>
      </c>
      <c r="AD155" s="333">
        <v>15692.511931979996</v>
      </c>
      <c r="AE155" s="333">
        <v>14368.125557290852</v>
      </c>
      <c r="AF155" s="333">
        <v>18904.876674808671</v>
      </c>
    </row>
    <row r="156" spans="2:32" s="41" customFormat="1" ht="12">
      <c r="B156" s="195"/>
      <c r="C156" s="215"/>
      <c r="D156" s="216" t="s">
        <v>681</v>
      </c>
      <c r="E156" s="412"/>
      <c r="F156" s="199"/>
      <c r="G156" s="333">
        <v>16225.100792767371</v>
      </c>
      <c r="H156" s="333">
        <v>17020.556299045427</v>
      </c>
      <c r="I156" s="333">
        <v>18024.324114048875</v>
      </c>
      <c r="J156" s="333">
        <v>18516.182891343731</v>
      </c>
      <c r="K156" s="333">
        <v>19906.616187754997</v>
      </c>
      <c r="L156" s="333">
        <v>20882.753314450289</v>
      </c>
      <c r="M156" s="333">
        <v>22511.489007275784</v>
      </c>
      <c r="N156" s="333">
        <v>23835.321419492517</v>
      </c>
      <c r="O156" s="333">
        <v>26007.079768609739</v>
      </c>
      <c r="P156" s="333">
        <v>28674.295744905743</v>
      </c>
      <c r="Q156" s="333">
        <v>30125.245751954826</v>
      </c>
      <c r="R156" s="333">
        <v>30236.412324766821</v>
      </c>
      <c r="S156" s="333">
        <v>31066.28205758518</v>
      </c>
      <c r="T156" s="333">
        <v>30643.436922875659</v>
      </c>
      <c r="U156" s="333">
        <v>30120.498809371144</v>
      </c>
      <c r="V156" s="333">
        <v>26459.385234601181</v>
      </c>
      <c r="W156" s="333">
        <v>25148.012226808874</v>
      </c>
      <c r="X156" s="333">
        <v>24486.184237271882</v>
      </c>
      <c r="Y156" s="333">
        <v>21012.13116187464</v>
      </c>
      <c r="Z156" s="333">
        <v>22628.407351279799</v>
      </c>
      <c r="AA156" s="333">
        <v>22881.911750030999</v>
      </c>
      <c r="AB156" s="333">
        <v>23865.63862633317</v>
      </c>
      <c r="AC156" s="333">
        <v>27208.902889471352</v>
      </c>
      <c r="AD156" s="333">
        <v>25809.265379853296</v>
      </c>
      <c r="AE156" s="333">
        <v>27256.699494171182</v>
      </c>
      <c r="AF156" s="333">
        <v>27245.07947276489</v>
      </c>
    </row>
    <row r="157" spans="2:32" s="41" customFormat="1" ht="12">
      <c r="B157" s="195"/>
      <c r="C157" s="215"/>
      <c r="D157" s="216" t="s">
        <v>682</v>
      </c>
      <c r="E157" s="412"/>
      <c r="F157" s="199"/>
      <c r="G157" s="333">
        <v>4306.8987243088823</v>
      </c>
      <c r="H157" s="333">
        <v>4335.0333319390975</v>
      </c>
      <c r="I157" s="333">
        <v>4393.6346149110977</v>
      </c>
      <c r="J157" s="333">
        <v>4458.1813177747508</v>
      </c>
      <c r="K157" s="333">
        <v>4598.8850899220615</v>
      </c>
      <c r="L157" s="333">
        <v>4707.986671571668</v>
      </c>
      <c r="M157" s="333">
        <v>4592.0264824066162</v>
      </c>
      <c r="N157" s="333">
        <v>4496.1737703808376</v>
      </c>
      <c r="O157" s="333">
        <v>4272.1574015892584</v>
      </c>
      <c r="P157" s="333">
        <v>4442.206752992849</v>
      </c>
      <c r="Q157" s="333">
        <v>4391.9522773741446</v>
      </c>
      <c r="R157" s="333">
        <v>4359.3068820836652</v>
      </c>
      <c r="S157" s="333">
        <v>4292.0967085649372</v>
      </c>
      <c r="T157" s="333">
        <v>4134.5922175047781</v>
      </c>
      <c r="U157" s="333">
        <v>3920.9573697883698</v>
      </c>
      <c r="V157" s="333">
        <v>3663.0290984830085</v>
      </c>
      <c r="W157" s="333">
        <v>3355.5308001343296</v>
      </c>
      <c r="X157" s="333">
        <v>3819.9268103406303</v>
      </c>
      <c r="Y157" s="333">
        <v>2490.2592949587483</v>
      </c>
      <c r="Z157" s="333">
        <v>1236.2570589482457</v>
      </c>
      <c r="AA157" s="333">
        <v>728.80261778809586</v>
      </c>
      <c r="AB157" s="333">
        <v>623.2810996558826</v>
      </c>
      <c r="AC157" s="333">
        <v>815.10738763223196</v>
      </c>
      <c r="AD157" s="333">
        <v>549.37277353343836</v>
      </c>
      <c r="AE157" s="333">
        <v>425.81654895620528</v>
      </c>
      <c r="AF157" s="333">
        <v>412.31578037378245</v>
      </c>
    </row>
    <row r="158" spans="2:32" s="41" customFormat="1" ht="12">
      <c r="B158" s="195"/>
      <c r="C158" s="215"/>
      <c r="D158" s="216" t="s">
        <v>683</v>
      </c>
      <c r="E158" s="412"/>
      <c r="F158" s="199"/>
      <c r="G158" s="333">
        <v>13252.710754961452</v>
      </c>
      <c r="H158" s="333">
        <v>12872.717741905211</v>
      </c>
      <c r="I158" s="333">
        <v>13261.355460616349</v>
      </c>
      <c r="J158" s="333">
        <v>13403.201151055888</v>
      </c>
      <c r="K158" s="333">
        <v>13806.49239794299</v>
      </c>
      <c r="L158" s="333">
        <v>13874.098910265624</v>
      </c>
      <c r="M158" s="333">
        <v>14885.279418790242</v>
      </c>
      <c r="N158" s="333">
        <v>15175.679002390701</v>
      </c>
      <c r="O158" s="333">
        <v>16036.840776522069</v>
      </c>
      <c r="P158" s="333">
        <v>17100.10452307442</v>
      </c>
      <c r="Q158" s="333">
        <v>17780.026979460446</v>
      </c>
      <c r="R158" s="333">
        <v>17860.423936837658</v>
      </c>
      <c r="S158" s="333">
        <v>18966.28981730614</v>
      </c>
      <c r="T158" s="333">
        <v>19151.439274883141</v>
      </c>
      <c r="U158" s="333">
        <v>19092.923039357669</v>
      </c>
      <c r="V158" s="333">
        <v>26436.318051070717</v>
      </c>
      <c r="W158" s="333">
        <v>28113.55492589017</v>
      </c>
      <c r="X158" s="333">
        <v>28076.963749127619</v>
      </c>
      <c r="Y158" s="333">
        <v>27849.536478358717</v>
      </c>
      <c r="Z158" s="333">
        <v>24659.788257973476</v>
      </c>
      <c r="AA158" s="333">
        <v>22319.78626848862</v>
      </c>
      <c r="AB158" s="333">
        <v>21220.7885102771</v>
      </c>
      <c r="AC158" s="333">
        <v>25412.50487313795</v>
      </c>
      <c r="AD158" s="333">
        <v>32340.188196777479</v>
      </c>
      <c r="AE158" s="333">
        <v>32900.09691707835</v>
      </c>
      <c r="AF158" s="333">
        <v>31927.299307867044</v>
      </c>
    </row>
    <row r="159" spans="2:32" s="41" customFormat="1" ht="12">
      <c r="B159" s="195"/>
      <c r="C159" s="215"/>
      <c r="D159" s="216" t="s">
        <v>684</v>
      </c>
      <c r="E159" s="412"/>
      <c r="F159" s="199"/>
      <c r="G159" s="333">
        <v>1723.0402096224761</v>
      </c>
      <c r="H159" s="333">
        <v>1877.8538346024061</v>
      </c>
      <c r="I159" s="333">
        <v>2048.4590696553914</v>
      </c>
      <c r="J159" s="333">
        <v>2119.1512458216648</v>
      </c>
      <c r="K159" s="333">
        <v>2395.7470803677952</v>
      </c>
      <c r="L159" s="333">
        <v>2512.2486675744472</v>
      </c>
      <c r="M159" s="333">
        <v>2663.6388201362834</v>
      </c>
      <c r="N159" s="333">
        <v>2743.0001134366817</v>
      </c>
      <c r="O159" s="333">
        <v>2947.5436616443894</v>
      </c>
      <c r="P159" s="333">
        <v>3228.8853232652932</v>
      </c>
      <c r="Q159" s="333">
        <v>3370.9975547425029</v>
      </c>
      <c r="R159" s="333">
        <v>3519.8033653226539</v>
      </c>
      <c r="S159" s="333">
        <v>3821.1567176667286</v>
      </c>
      <c r="T159" s="333">
        <v>4029.5503228850162</v>
      </c>
      <c r="U159" s="333">
        <v>4092.9024347790732</v>
      </c>
      <c r="V159" s="333">
        <v>4761.7650840451015</v>
      </c>
      <c r="W159" s="333">
        <v>3780.2519325880189</v>
      </c>
      <c r="X159" s="333">
        <v>4304.6094840277956</v>
      </c>
      <c r="Y159" s="333">
        <v>4433.5248261822699</v>
      </c>
      <c r="Z159" s="333">
        <v>4780.1773866283547</v>
      </c>
      <c r="AA159" s="333">
        <v>4038.8627044859195</v>
      </c>
      <c r="AB159" s="333">
        <v>3223.4992754039986</v>
      </c>
      <c r="AC159" s="333">
        <v>3774.0764330709994</v>
      </c>
      <c r="AD159" s="333">
        <v>4039.0037858745468</v>
      </c>
      <c r="AE159" s="333">
        <v>4788.1298072858954</v>
      </c>
      <c r="AF159" s="333">
        <v>4955.7942475789232</v>
      </c>
    </row>
    <row r="160" spans="2:32" s="41" customFormat="1" ht="12">
      <c r="B160" s="195"/>
      <c r="C160" s="217"/>
      <c r="D160" s="216" t="s">
        <v>922</v>
      </c>
      <c r="E160" s="412"/>
      <c r="F160" s="199"/>
      <c r="G160" s="333">
        <v>5938.2120630165127</v>
      </c>
      <c r="H160" s="333">
        <v>3296.8210751610013</v>
      </c>
      <c r="I160" s="333">
        <v>-1800.0044095599592</v>
      </c>
      <c r="J160" s="333">
        <v>297.81120032928175</v>
      </c>
      <c r="K160" s="333">
        <v>2580.2754241966509</v>
      </c>
      <c r="L160" s="333">
        <v>-720.30284283305559</v>
      </c>
      <c r="M160" s="333">
        <v>-624.3260362991698</v>
      </c>
      <c r="N160" s="333">
        <v>3405.0594215172191</v>
      </c>
      <c r="O160" s="333">
        <v>9226.5140138993847</v>
      </c>
      <c r="P160" s="333">
        <v>6643.5205961945121</v>
      </c>
      <c r="Q160" s="333">
        <v>9508.7461708054161</v>
      </c>
      <c r="R160" s="333">
        <v>5791.4360684980056</v>
      </c>
      <c r="S160" s="333">
        <v>6353.8887683723551</v>
      </c>
      <c r="T160" s="333">
        <v>7298.7863700966982</v>
      </c>
      <c r="U160" s="333">
        <v>21614.609070330564</v>
      </c>
      <c r="V160" s="333">
        <v>16118.890928797598</v>
      </c>
      <c r="W160" s="333">
        <v>22436.701986551736</v>
      </c>
      <c r="X160" s="333">
        <v>18547.597047647472</v>
      </c>
      <c r="Y160" s="333">
        <v>20027.304040350253</v>
      </c>
      <c r="Z160" s="333">
        <v>15233.563919978595</v>
      </c>
      <c r="AA160" s="333">
        <v>10949.647510687442</v>
      </c>
      <c r="AB160" s="333">
        <v>13557.410337042065</v>
      </c>
      <c r="AC160" s="333">
        <v>5993.3861781374226</v>
      </c>
      <c r="AD160" s="333">
        <v>8098.7024529734217</v>
      </c>
      <c r="AE160" s="333">
        <v>19505.104668026899</v>
      </c>
      <c r="AF160" s="333">
        <v>7854.8379205455076</v>
      </c>
    </row>
    <row r="161" spans="2:32" s="41" customFormat="1" ht="12">
      <c r="B161" s="195"/>
      <c r="C161" s="218" t="s">
        <v>686</v>
      </c>
      <c r="D161" s="219"/>
      <c r="E161" s="428"/>
      <c r="F161" s="220"/>
      <c r="G161" s="345">
        <f t="shared" ref="G161:AF161" si="26">SUM(G162,G175)</f>
        <v>206236.76764068473</v>
      </c>
      <c r="H161" s="345">
        <f t="shared" si="26"/>
        <v>218673.68836262397</v>
      </c>
      <c r="I161" s="345">
        <f t="shared" si="26"/>
        <v>225137.09610157658</v>
      </c>
      <c r="J161" s="345">
        <f t="shared" si="26"/>
        <v>228396.31947003052</v>
      </c>
      <c r="K161" s="345">
        <f t="shared" si="26"/>
        <v>237971.86850146588</v>
      </c>
      <c r="L161" s="345">
        <f t="shared" si="26"/>
        <v>246536.68110832461</v>
      </c>
      <c r="M161" s="345">
        <f t="shared" si="26"/>
        <v>252798.26194341382</v>
      </c>
      <c r="N161" s="345">
        <f t="shared" si="26"/>
        <v>253897.72308438679</v>
      </c>
      <c r="O161" s="345">
        <f t="shared" si="26"/>
        <v>251874.2142512619</v>
      </c>
      <c r="P161" s="345">
        <f t="shared" si="26"/>
        <v>256007.50566758157</v>
      </c>
      <c r="Q161" s="345">
        <f t="shared" si="26"/>
        <v>254845.87818979481</v>
      </c>
      <c r="R161" s="345">
        <f t="shared" si="26"/>
        <v>258876.35320245591</v>
      </c>
      <c r="S161" s="345">
        <f t="shared" si="26"/>
        <v>255084.88675290591</v>
      </c>
      <c r="T161" s="345">
        <f t="shared" si="26"/>
        <v>251277.07979434059</v>
      </c>
      <c r="U161" s="345">
        <f t="shared" si="26"/>
        <v>245244.05216439662</v>
      </c>
      <c r="V161" s="345">
        <f t="shared" si="26"/>
        <v>239694.57441870784</v>
      </c>
      <c r="W161" s="345">
        <f t="shared" si="26"/>
        <v>236148.11242933269</v>
      </c>
      <c r="X161" s="345">
        <f t="shared" si="26"/>
        <v>234049.52533328242</v>
      </c>
      <c r="Y161" s="345">
        <f t="shared" si="26"/>
        <v>225250.9307171031</v>
      </c>
      <c r="Z161" s="345">
        <f t="shared" si="26"/>
        <v>221416.99843362201</v>
      </c>
      <c r="AA161" s="345">
        <f t="shared" si="26"/>
        <v>222138.02484401426</v>
      </c>
      <c r="AB161" s="345">
        <f t="shared" si="26"/>
        <v>220461.18126190233</v>
      </c>
      <c r="AC161" s="345">
        <f t="shared" si="26"/>
        <v>226138.17422644037</v>
      </c>
      <c r="AD161" s="345">
        <f t="shared" si="26"/>
        <v>224661.96319613385</v>
      </c>
      <c r="AE161" s="345">
        <f t="shared" si="26"/>
        <v>217095.8323234914</v>
      </c>
      <c r="AF161" s="345">
        <f t="shared" si="26"/>
        <v>213347.99064361898</v>
      </c>
    </row>
    <row r="162" spans="2:32" s="41" customFormat="1" ht="12">
      <c r="B162" s="195"/>
      <c r="C162" s="1204"/>
      <c r="D162" s="1205" t="s">
        <v>829</v>
      </c>
      <c r="E162" s="429"/>
      <c r="F162" s="220"/>
      <c r="G162" s="345">
        <f t="shared" ref="G162:AF162" si="27">SUM(G163,G172,G173,G174)</f>
        <v>104177.02335301714</v>
      </c>
      <c r="H162" s="345">
        <f t="shared" si="27"/>
        <v>112069.34293048197</v>
      </c>
      <c r="I162" s="345">
        <f t="shared" si="27"/>
        <v>118490.98998034312</v>
      </c>
      <c r="J162" s="345">
        <f t="shared" si="27"/>
        <v>121878.58918290104</v>
      </c>
      <c r="K162" s="345">
        <f t="shared" si="27"/>
        <v>127624.04239638455</v>
      </c>
      <c r="L162" s="345">
        <f t="shared" si="27"/>
        <v>134420.71756399266</v>
      </c>
      <c r="M162" s="345">
        <f t="shared" si="27"/>
        <v>140011.6736058635</v>
      </c>
      <c r="N162" s="345">
        <f t="shared" si="27"/>
        <v>144267.57224243382</v>
      </c>
      <c r="O162" s="345">
        <f t="shared" si="27"/>
        <v>144857.43325971262</v>
      </c>
      <c r="P162" s="345">
        <f t="shared" si="27"/>
        <v>149683.38722270544</v>
      </c>
      <c r="Q162" s="345">
        <f t="shared" si="27"/>
        <v>149813.48098747552</v>
      </c>
      <c r="R162" s="345">
        <f t="shared" si="27"/>
        <v>154306.68255541543</v>
      </c>
      <c r="S162" s="345">
        <f t="shared" si="27"/>
        <v>154647.45996512266</v>
      </c>
      <c r="T162" s="345">
        <f t="shared" si="27"/>
        <v>152867.58089537401</v>
      </c>
      <c r="U162" s="345">
        <f t="shared" si="27"/>
        <v>147473.39794038126</v>
      </c>
      <c r="V162" s="345">
        <f t="shared" si="27"/>
        <v>143147.65109427291</v>
      </c>
      <c r="W162" s="345">
        <f t="shared" si="27"/>
        <v>139413.25540744545</v>
      </c>
      <c r="X162" s="345">
        <f t="shared" si="27"/>
        <v>139203.08418541952</v>
      </c>
      <c r="Y162" s="345">
        <f t="shared" si="27"/>
        <v>134225.59554050001</v>
      </c>
      <c r="Z162" s="345">
        <f t="shared" si="27"/>
        <v>135197.32191336548</v>
      </c>
      <c r="AA162" s="345">
        <f t="shared" si="27"/>
        <v>135124.67273942448</v>
      </c>
      <c r="AB162" s="345">
        <f t="shared" si="27"/>
        <v>134916.82215602632</v>
      </c>
      <c r="AC162" s="345">
        <f t="shared" si="27"/>
        <v>139726.69913904552</v>
      </c>
      <c r="AD162" s="345">
        <f t="shared" si="27"/>
        <v>138048.99505603849</v>
      </c>
      <c r="AE162" s="345">
        <f t="shared" si="27"/>
        <v>129909.08868059932</v>
      </c>
      <c r="AF162" s="345">
        <f t="shared" si="27"/>
        <v>128154.7715783242</v>
      </c>
    </row>
    <row r="163" spans="2:32" s="41" customFormat="1" ht="12">
      <c r="B163" s="195"/>
      <c r="C163" s="1206"/>
      <c r="D163" s="1206"/>
      <c r="E163" s="431" t="s">
        <v>687</v>
      </c>
      <c r="F163" s="398"/>
      <c r="G163" s="346">
        <f t="shared" ref="G163:AF163" si="28">SUM(G164,G169)</f>
        <v>86873.794483239137</v>
      </c>
      <c r="H163" s="346">
        <f t="shared" si="28"/>
        <v>93721.901210184675</v>
      </c>
      <c r="I163" s="346">
        <f t="shared" si="28"/>
        <v>99562.302028432692</v>
      </c>
      <c r="J163" s="346">
        <f t="shared" si="28"/>
        <v>102794.38913782907</v>
      </c>
      <c r="K163" s="346">
        <f t="shared" si="28"/>
        <v>107702.20657557854</v>
      </c>
      <c r="L163" s="346">
        <f t="shared" si="28"/>
        <v>113558.50302411449</v>
      </c>
      <c r="M163" s="346">
        <f t="shared" si="28"/>
        <v>118958.93918603455</v>
      </c>
      <c r="N163" s="346">
        <f t="shared" si="28"/>
        <v>121642.8494815086</v>
      </c>
      <c r="O163" s="346">
        <f t="shared" si="28"/>
        <v>123840.46135956362</v>
      </c>
      <c r="P163" s="346">
        <f t="shared" si="28"/>
        <v>128746.05839728354</v>
      </c>
      <c r="Q163" s="346">
        <f t="shared" si="28"/>
        <v>128743.68228865342</v>
      </c>
      <c r="R163" s="346">
        <f t="shared" si="28"/>
        <v>133675.64048795833</v>
      </c>
      <c r="S163" s="346">
        <f t="shared" si="28"/>
        <v>132766.16377800668</v>
      </c>
      <c r="T163" s="346">
        <f t="shared" si="28"/>
        <v>130557.1488181359</v>
      </c>
      <c r="U163" s="346">
        <f t="shared" si="28"/>
        <v>126278.03412733592</v>
      </c>
      <c r="V163" s="346">
        <f t="shared" si="28"/>
        <v>121529.7981247537</v>
      </c>
      <c r="W163" s="346">
        <f t="shared" si="28"/>
        <v>118302.59323457284</v>
      </c>
      <c r="X163" s="346">
        <f t="shared" si="28"/>
        <v>117902.31799915165</v>
      </c>
      <c r="Y163" s="346">
        <f t="shared" si="28"/>
        <v>114079.72712474561</v>
      </c>
      <c r="Z163" s="346">
        <f t="shared" si="28"/>
        <v>116113.87982285615</v>
      </c>
      <c r="AA163" s="346">
        <f t="shared" si="28"/>
        <v>116730.33794755228</v>
      </c>
      <c r="AB163" s="346">
        <f t="shared" si="28"/>
        <v>115685.85979802442</v>
      </c>
      <c r="AC163" s="346">
        <f t="shared" si="28"/>
        <v>119101.35549856408</v>
      </c>
      <c r="AD163" s="346">
        <f t="shared" si="28"/>
        <v>116714.83460244667</v>
      </c>
      <c r="AE163" s="346">
        <f t="shared" si="28"/>
        <v>108878.43778915354</v>
      </c>
      <c r="AF163" s="346">
        <f t="shared" si="28"/>
        <v>107499.33806010842</v>
      </c>
    </row>
    <row r="164" spans="2:32" s="41" customFormat="1" ht="12">
      <c r="B164" s="195"/>
      <c r="C164" s="224"/>
      <c r="D164" s="1206"/>
      <c r="E164" s="421" t="s">
        <v>830</v>
      </c>
      <c r="F164" s="199"/>
      <c r="G164" s="333">
        <v>81775.763292363568</v>
      </c>
      <c r="H164" s="333">
        <v>88709.907395921706</v>
      </c>
      <c r="I164" s="333">
        <v>94522.198925785095</v>
      </c>
      <c r="J164" s="333">
        <v>97698.055018016486</v>
      </c>
      <c r="K164" s="333">
        <v>102586.38310373676</v>
      </c>
      <c r="L164" s="333">
        <v>108452.97312549276</v>
      </c>
      <c r="M164" s="333">
        <v>113883.0001537614</v>
      </c>
      <c r="N164" s="333">
        <v>116594.87363166652</v>
      </c>
      <c r="O164" s="333">
        <v>118855.83037205621</v>
      </c>
      <c r="P164" s="333">
        <v>123722.13599450247</v>
      </c>
      <c r="Q164" s="333">
        <v>123814.21948743866</v>
      </c>
      <c r="R164" s="333">
        <v>128723.45283869584</v>
      </c>
      <c r="S164" s="333">
        <v>127944.20909061639</v>
      </c>
      <c r="T164" s="333">
        <v>125717.11872779006</v>
      </c>
      <c r="U164" s="333">
        <v>121528.42735675856</v>
      </c>
      <c r="V164" s="333">
        <v>116840.51372353469</v>
      </c>
      <c r="W164" s="333">
        <v>113606.77859086414</v>
      </c>
      <c r="X164" s="333">
        <v>113161.30043596397</v>
      </c>
      <c r="Y164" s="333">
        <v>109521.51715816782</v>
      </c>
      <c r="Z164" s="333">
        <v>111709.51678017298</v>
      </c>
      <c r="AA164" s="333">
        <v>112284.81420557108</v>
      </c>
      <c r="AB164" s="333">
        <v>111331.7143888795</v>
      </c>
      <c r="AC164" s="333">
        <v>114757.78746638623</v>
      </c>
      <c r="AD164" s="333">
        <v>112289.11376780586</v>
      </c>
      <c r="AE164" s="333">
        <v>104478.39330540221</v>
      </c>
      <c r="AF164" s="333">
        <v>103191.33045539478</v>
      </c>
    </row>
    <row r="165" spans="2:32" s="41" customFormat="1" ht="12">
      <c r="B165" s="195"/>
      <c r="C165" s="224"/>
      <c r="D165" s="1206"/>
      <c r="E165" s="421" t="s">
        <v>831</v>
      </c>
      <c r="F165" s="199"/>
      <c r="G165" s="333">
        <v>76602.184829384554</v>
      </c>
      <c r="H165" s="333">
        <v>83396.37432715403</v>
      </c>
      <c r="I165" s="333">
        <v>89276.199513717525</v>
      </c>
      <c r="J165" s="333">
        <v>92517.045158626439</v>
      </c>
      <c r="K165" s="333">
        <v>97410.206997793939</v>
      </c>
      <c r="L165" s="333">
        <v>103246.83694445457</v>
      </c>
      <c r="M165" s="333">
        <v>108720.84632802648</v>
      </c>
      <c r="N165" s="333">
        <v>111485.08130543533</v>
      </c>
      <c r="O165" s="333">
        <v>113809.12917012782</v>
      </c>
      <c r="P165" s="333">
        <v>118729.85012738993</v>
      </c>
      <c r="Q165" s="333">
        <v>118790.30152611125</v>
      </c>
      <c r="R165" s="333">
        <v>123773.08404280891</v>
      </c>
      <c r="S165" s="333">
        <v>122930.44150220403</v>
      </c>
      <c r="T165" s="333">
        <v>120787.61146576256</v>
      </c>
      <c r="U165" s="333">
        <v>116890.87326497346</v>
      </c>
      <c r="V165" s="333">
        <v>112282.60255374254</v>
      </c>
      <c r="W165" s="333">
        <v>109091.93824088182</v>
      </c>
      <c r="X165" s="333">
        <v>108772.01437753309</v>
      </c>
      <c r="Y165" s="333">
        <v>105327.35674601604</v>
      </c>
      <c r="Z165" s="333">
        <v>107607.50804621629</v>
      </c>
      <c r="AA165" s="333">
        <v>108409.93771505839</v>
      </c>
      <c r="AB165" s="333">
        <v>107698.80835577004</v>
      </c>
      <c r="AC165" s="333">
        <v>111176.86615184047</v>
      </c>
      <c r="AD165" s="333">
        <v>108812.31984882381</v>
      </c>
      <c r="AE165" s="333">
        <v>101258.15193036236</v>
      </c>
      <c r="AF165" s="333">
        <v>100123.7251217172</v>
      </c>
    </row>
    <row r="166" spans="2:32" s="41" customFormat="1" ht="12">
      <c r="B166" s="195"/>
      <c r="C166" s="224"/>
      <c r="D166" s="1206"/>
      <c r="E166" s="421" t="s">
        <v>832</v>
      </c>
      <c r="F166" s="199"/>
      <c r="G166" s="333">
        <v>56158.259039849785</v>
      </c>
      <c r="H166" s="333">
        <v>58789.836885060358</v>
      </c>
      <c r="I166" s="333">
        <v>63203.119814744663</v>
      </c>
      <c r="J166" s="333">
        <v>67311.118029715406</v>
      </c>
      <c r="K166" s="333">
        <v>75294.098903917795</v>
      </c>
      <c r="L166" s="333">
        <v>79251.886761562913</v>
      </c>
      <c r="M166" s="333">
        <v>81124.43612197222</v>
      </c>
      <c r="N166" s="333">
        <v>77701.395890733693</v>
      </c>
      <c r="O166" s="333">
        <v>78216.862537057867</v>
      </c>
      <c r="P166" s="333">
        <v>79005.43266440001</v>
      </c>
      <c r="Q166" s="333">
        <v>77202.877579089676</v>
      </c>
      <c r="R166" s="333">
        <v>81804.96703024568</v>
      </c>
      <c r="S166" s="333">
        <v>85267.052874762579</v>
      </c>
      <c r="T166" s="333">
        <v>83992.43543132949</v>
      </c>
      <c r="U166" s="333">
        <v>83422.993316116801</v>
      </c>
      <c r="V166" s="333">
        <v>80344.313459747209</v>
      </c>
      <c r="W166" s="333">
        <v>84334.365527280213</v>
      </c>
      <c r="X166" s="333">
        <v>80096.604069608031</v>
      </c>
      <c r="Y166" s="333">
        <v>80332.715108529505</v>
      </c>
      <c r="Z166" s="333">
        <v>83202.619373886206</v>
      </c>
      <c r="AA166" s="333">
        <v>72392.810374560751</v>
      </c>
      <c r="AB166" s="333">
        <v>72875.124441503358</v>
      </c>
      <c r="AC166" s="333">
        <v>72584.171132838004</v>
      </c>
      <c r="AD166" s="333">
        <v>69518.745510149354</v>
      </c>
      <c r="AE166" s="333">
        <v>69023.102075494506</v>
      </c>
      <c r="AF166" s="333">
        <v>79610.060501770378</v>
      </c>
    </row>
    <row r="167" spans="2:32" s="41" customFormat="1" ht="12">
      <c r="B167" s="195"/>
      <c r="C167" s="224"/>
      <c r="D167" s="1206"/>
      <c r="E167" s="421" t="s">
        <v>833</v>
      </c>
      <c r="F167" s="199"/>
      <c r="G167" s="333">
        <v>20443.925789534773</v>
      </c>
      <c r="H167" s="333">
        <v>24606.537442093661</v>
      </c>
      <c r="I167" s="333">
        <v>26073.079698972862</v>
      </c>
      <c r="J167" s="333">
        <v>25205.927128911044</v>
      </c>
      <c r="K167" s="333">
        <v>22116.108093876133</v>
      </c>
      <c r="L167" s="333">
        <v>23994.950182891655</v>
      </c>
      <c r="M167" s="333">
        <v>27596.41020605425</v>
      </c>
      <c r="N167" s="333">
        <v>33783.685414701642</v>
      </c>
      <c r="O167" s="333">
        <v>35592.266633069958</v>
      </c>
      <c r="P167" s="333">
        <v>39724.417462989943</v>
      </c>
      <c r="Q167" s="333">
        <v>41587.423947021569</v>
      </c>
      <c r="R167" s="333">
        <v>41968.117012563242</v>
      </c>
      <c r="S167" s="333">
        <v>37663.388627441454</v>
      </c>
      <c r="T167" s="333">
        <v>36795.176034433076</v>
      </c>
      <c r="U167" s="333">
        <v>33467.879948856673</v>
      </c>
      <c r="V167" s="333">
        <v>31938.289093995329</v>
      </c>
      <c r="W167" s="333">
        <v>24757.572713601621</v>
      </c>
      <c r="X167" s="333">
        <v>28675.410307925074</v>
      </c>
      <c r="Y167" s="333">
        <v>24994.641637486544</v>
      </c>
      <c r="Z167" s="333">
        <v>24404.888672330075</v>
      </c>
      <c r="AA167" s="333">
        <v>36017.127340497645</v>
      </c>
      <c r="AB167" s="333">
        <v>34823.683914266687</v>
      </c>
      <c r="AC167" s="333">
        <v>38592.695019002465</v>
      </c>
      <c r="AD167" s="333">
        <v>39293.574338674458</v>
      </c>
      <c r="AE167" s="333">
        <v>32235.049854867844</v>
      </c>
      <c r="AF167" s="333">
        <v>20513.66461994682</v>
      </c>
    </row>
    <row r="168" spans="2:32" s="41" customFormat="1" ht="12">
      <c r="B168" s="195"/>
      <c r="C168" s="224"/>
      <c r="D168" s="1206"/>
      <c r="E168" s="421" t="s">
        <v>921</v>
      </c>
      <c r="F168" s="199"/>
      <c r="G168" s="333">
        <v>5173.5784629790023</v>
      </c>
      <c r="H168" s="333">
        <v>5313.5330687676851</v>
      </c>
      <c r="I168" s="333">
        <v>5245.9994120675665</v>
      </c>
      <c r="J168" s="333">
        <v>5181.0098593900457</v>
      </c>
      <c r="K168" s="333">
        <v>5176.1761059428181</v>
      </c>
      <c r="L168" s="333">
        <v>5206.1361810381959</v>
      </c>
      <c r="M168" s="333">
        <v>5162.1538257349257</v>
      </c>
      <c r="N168" s="333">
        <v>5109.7923262311742</v>
      </c>
      <c r="O168" s="333">
        <v>5046.7012019283839</v>
      </c>
      <c r="P168" s="333">
        <v>4992.2858671125387</v>
      </c>
      <c r="Q168" s="333">
        <v>5023.9179613274355</v>
      </c>
      <c r="R168" s="333">
        <v>4950.3687958869141</v>
      </c>
      <c r="S168" s="333">
        <v>5013.7675884123364</v>
      </c>
      <c r="T168" s="333">
        <v>4929.5072620274996</v>
      </c>
      <c r="U168" s="333">
        <v>4637.5540917850994</v>
      </c>
      <c r="V168" s="333">
        <v>4557.9111697921635</v>
      </c>
      <c r="W168" s="333">
        <v>4514.8403499823235</v>
      </c>
      <c r="X168" s="333">
        <v>4389.2860584308819</v>
      </c>
      <c r="Y168" s="333">
        <v>4194.1604121517748</v>
      </c>
      <c r="Z168" s="333">
        <v>4102.0087339566926</v>
      </c>
      <c r="AA168" s="333">
        <v>3874.8764905126895</v>
      </c>
      <c r="AB168" s="333">
        <v>3632.9060331094556</v>
      </c>
      <c r="AC168" s="333">
        <v>3580.9213145457561</v>
      </c>
      <c r="AD168" s="333">
        <v>3476.7939189820431</v>
      </c>
      <c r="AE168" s="333">
        <v>3220.2413750398459</v>
      </c>
      <c r="AF168" s="333">
        <v>3067.6053336775744</v>
      </c>
    </row>
    <row r="169" spans="2:32" s="41" customFormat="1" ht="12">
      <c r="B169" s="195"/>
      <c r="C169" s="224"/>
      <c r="D169" s="1206"/>
      <c r="E169" s="421" t="s">
        <v>835</v>
      </c>
      <c r="F169" s="199"/>
      <c r="G169" s="333">
        <v>5098.0311908755748</v>
      </c>
      <c r="H169" s="333">
        <v>5011.9938142629617</v>
      </c>
      <c r="I169" s="333">
        <v>5040.1031026475903</v>
      </c>
      <c r="J169" s="333">
        <v>5096.334119812579</v>
      </c>
      <c r="K169" s="333">
        <v>5115.8234718417807</v>
      </c>
      <c r="L169" s="333">
        <v>5105.5298986217213</v>
      </c>
      <c r="M169" s="333">
        <v>5075.9390322731415</v>
      </c>
      <c r="N169" s="333">
        <v>5047.9758498420852</v>
      </c>
      <c r="O169" s="333">
        <v>4984.6309875074103</v>
      </c>
      <c r="P169" s="333">
        <v>5023.9224027810733</v>
      </c>
      <c r="Q169" s="333">
        <v>4929.4628012147659</v>
      </c>
      <c r="R169" s="333">
        <v>4952.1876492624779</v>
      </c>
      <c r="S169" s="333">
        <v>4821.9546873902973</v>
      </c>
      <c r="T169" s="333">
        <v>4840.0300903458447</v>
      </c>
      <c r="U169" s="333">
        <v>4749.6067705773648</v>
      </c>
      <c r="V169" s="333">
        <v>4689.284401218998</v>
      </c>
      <c r="W169" s="333">
        <v>4695.8146437086998</v>
      </c>
      <c r="X169" s="333">
        <v>4741.0175631876727</v>
      </c>
      <c r="Y169" s="333">
        <v>4558.2099665777932</v>
      </c>
      <c r="Z169" s="333">
        <v>4404.3630426831669</v>
      </c>
      <c r="AA169" s="333">
        <v>4445.523741981202</v>
      </c>
      <c r="AB169" s="333">
        <v>4354.1454091449332</v>
      </c>
      <c r="AC169" s="333">
        <v>4343.5680321778518</v>
      </c>
      <c r="AD169" s="333">
        <v>4425.7208346408179</v>
      </c>
      <c r="AE169" s="333">
        <v>4400.0444837513332</v>
      </c>
      <c r="AF169" s="333">
        <v>4308.0076047136354</v>
      </c>
    </row>
    <row r="170" spans="2:32" s="41" customFormat="1" ht="12">
      <c r="B170" s="195"/>
      <c r="C170" s="224"/>
      <c r="D170" s="1206"/>
      <c r="E170" s="421" t="s">
        <v>836</v>
      </c>
      <c r="F170" s="199"/>
      <c r="G170" s="333">
        <v>1090.5633802334403</v>
      </c>
      <c r="H170" s="333">
        <v>1101.1104118773351</v>
      </c>
      <c r="I170" s="333">
        <v>1040.2088290647737</v>
      </c>
      <c r="J170" s="333">
        <v>1007.0130026097954</v>
      </c>
      <c r="K170" s="333">
        <v>1005.1672414047665</v>
      </c>
      <c r="L170" s="333">
        <v>951.372371414599</v>
      </c>
      <c r="M170" s="333">
        <v>907.52186303658345</v>
      </c>
      <c r="N170" s="333">
        <v>865.03305426056636</v>
      </c>
      <c r="O170" s="333">
        <v>816.52177669605453</v>
      </c>
      <c r="P170" s="333">
        <v>834.56173242654222</v>
      </c>
      <c r="Q170" s="333">
        <v>792.89887470602264</v>
      </c>
      <c r="R170" s="333">
        <v>829.04388602275594</v>
      </c>
      <c r="S170" s="333">
        <v>726.59486472402375</v>
      </c>
      <c r="T170" s="333">
        <v>696.0362662456364</v>
      </c>
      <c r="U170" s="333">
        <v>736.71136543659566</v>
      </c>
      <c r="V170" s="333">
        <v>741.06807929765273</v>
      </c>
      <c r="W170" s="333">
        <v>750.5775164858735</v>
      </c>
      <c r="X170" s="333">
        <v>757.43880210121574</v>
      </c>
      <c r="Y170" s="333">
        <v>663.6130069295333</v>
      </c>
      <c r="Z170" s="333">
        <v>650.98012267226773</v>
      </c>
      <c r="AA170" s="333">
        <v>668.43362090267044</v>
      </c>
      <c r="AB170" s="333">
        <v>677.71740400356725</v>
      </c>
      <c r="AC170" s="333">
        <v>732.03241543762044</v>
      </c>
      <c r="AD170" s="333">
        <v>709.95406175630694</v>
      </c>
      <c r="AE170" s="333">
        <v>648.80803880396013</v>
      </c>
      <c r="AF170" s="333">
        <v>628.67513985815015</v>
      </c>
    </row>
    <row r="171" spans="2:32" s="41" customFormat="1" ht="12">
      <c r="B171" s="195"/>
      <c r="C171" s="224"/>
      <c r="D171" s="1206"/>
      <c r="E171" s="421" t="s">
        <v>837</v>
      </c>
      <c r="F171" s="199"/>
      <c r="G171" s="333">
        <v>4007.4678106421347</v>
      </c>
      <c r="H171" s="333">
        <v>3910.8834023856271</v>
      </c>
      <c r="I171" s="333">
        <v>3999.8942735828173</v>
      </c>
      <c r="J171" s="333">
        <v>4089.3211172027845</v>
      </c>
      <c r="K171" s="333">
        <v>4110.6562304370145</v>
      </c>
      <c r="L171" s="333">
        <v>4154.1575272071223</v>
      </c>
      <c r="M171" s="333">
        <v>4168.417169236558</v>
      </c>
      <c r="N171" s="333">
        <v>4182.942795581519</v>
      </c>
      <c r="O171" s="333">
        <v>4168.1092108113562</v>
      </c>
      <c r="P171" s="333">
        <v>4189.3606703545311</v>
      </c>
      <c r="Q171" s="333">
        <v>4136.563926508743</v>
      </c>
      <c r="R171" s="333">
        <v>4123.1437632397228</v>
      </c>
      <c r="S171" s="333">
        <v>4095.3598226662725</v>
      </c>
      <c r="T171" s="333">
        <v>4143.9938241002092</v>
      </c>
      <c r="U171" s="333">
        <v>4012.8954051407691</v>
      </c>
      <c r="V171" s="333">
        <v>3948.2163219213458</v>
      </c>
      <c r="W171" s="333">
        <v>3945.2371272228261</v>
      </c>
      <c r="X171" s="333">
        <v>3983.5787610864577</v>
      </c>
      <c r="Y171" s="333">
        <v>3894.5969596482601</v>
      </c>
      <c r="Z171" s="333">
        <v>3753.3829200108999</v>
      </c>
      <c r="AA171" s="333">
        <v>3777.0901210785314</v>
      </c>
      <c r="AB171" s="333">
        <v>3676.4280051413657</v>
      </c>
      <c r="AC171" s="333">
        <v>3611.5356167402324</v>
      </c>
      <c r="AD171" s="333">
        <v>3715.7667728845108</v>
      </c>
      <c r="AE171" s="333">
        <v>3751.236444947373</v>
      </c>
      <c r="AF171" s="333">
        <v>3679.3324648554853</v>
      </c>
    </row>
    <row r="172" spans="2:32" s="41" customFormat="1" ht="12">
      <c r="B172" s="195"/>
      <c r="C172" s="224"/>
      <c r="D172" s="1206"/>
      <c r="E172" s="434" t="s">
        <v>688</v>
      </c>
      <c r="F172" s="402"/>
      <c r="G172" s="347">
        <v>6763.2897926458372</v>
      </c>
      <c r="H172" s="347">
        <v>6775.7779917005364</v>
      </c>
      <c r="I172" s="347">
        <v>6973.4107555480678</v>
      </c>
      <c r="J172" s="347">
        <v>6583.0463539851808</v>
      </c>
      <c r="K172" s="347">
        <v>7080.6769950101061</v>
      </c>
      <c r="L172" s="347">
        <v>6782.5069929897227</v>
      </c>
      <c r="M172" s="347">
        <v>6635.5454569035919</v>
      </c>
      <c r="N172" s="347">
        <v>6438.7147944182507</v>
      </c>
      <c r="O172" s="347">
        <v>6332.0509278021336</v>
      </c>
      <c r="P172" s="347">
        <v>6581.8088334612348</v>
      </c>
      <c r="Q172" s="347">
        <v>6608.1472109541373</v>
      </c>
      <c r="R172" s="347">
        <v>6582.2476022290539</v>
      </c>
      <c r="S172" s="347">
        <v>7065.5978121166127</v>
      </c>
      <c r="T172" s="347">
        <v>7425.5662235648106</v>
      </c>
      <c r="U172" s="347">
        <v>7269.2255181257533</v>
      </c>
      <c r="V172" s="347">
        <v>7569.5533249782757</v>
      </c>
      <c r="W172" s="347">
        <v>7076.9386346117662</v>
      </c>
      <c r="X172" s="347">
        <v>7875.0781410466971</v>
      </c>
      <c r="Y172" s="347">
        <v>7567.450870724042</v>
      </c>
      <c r="Z172" s="347">
        <v>7169.8753953390342</v>
      </c>
      <c r="AA172" s="347">
        <v>7157.1102293709091</v>
      </c>
      <c r="AB172" s="347">
        <v>8187.2608996452809</v>
      </c>
      <c r="AC172" s="347">
        <v>9007.0999333503187</v>
      </c>
      <c r="AD172" s="347">
        <v>9138.8734272059446</v>
      </c>
      <c r="AE172" s="347">
        <v>8861.7565262858716</v>
      </c>
      <c r="AF172" s="347">
        <v>8663.4811493161906</v>
      </c>
    </row>
    <row r="173" spans="2:32" s="41" customFormat="1" ht="12">
      <c r="B173" s="195"/>
      <c r="C173" s="224"/>
      <c r="D173" s="1206"/>
      <c r="E173" s="434" t="s">
        <v>689</v>
      </c>
      <c r="F173" s="403"/>
      <c r="G173" s="347">
        <v>4603.1382840692931</v>
      </c>
      <c r="H173" s="347">
        <v>5078.3824840634024</v>
      </c>
      <c r="I173" s="347">
        <v>4982.2686935111769</v>
      </c>
      <c r="J173" s="347">
        <v>5204.8893893335326</v>
      </c>
      <c r="K173" s="347">
        <v>5146.2715533851733</v>
      </c>
      <c r="L173" s="347">
        <v>5439.3626872304421</v>
      </c>
      <c r="M173" s="347">
        <v>5911.9846537745962</v>
      </c>
      <c r="N173" s="347">
        <v>7070.3642013237195</v>
      </c>
      <c r="O173" s="347">
        <v>5553.3197107894503</v>
      </c>
      <c r="P173" s="347">
        <v>5389.177021057918</v>
      </c>
      <c r="Q173" s="347">
        <v>5412.3169469871873</v>
      </c>
      <c r="R173" s="347">
        <v>4824.8907915432392</v>
      </c>
      <c r="S173" s="347">
        <v>5368.2813654861102</v>
      </c>
      <c r="T173" s="347">
        <v>5382.1272055985446</v>
      </c>
      <c r="U173" s="347">
        <v>4831.620839643916</v>
      </c>
      <c r="V173" s="347">
        <v>4836.6354059190335</v>
      </c>
      <c r="W173" s="347">
        <v>4482.4316831780252</v>
      </c>
      <c r="X173" s="347">
        <v>4218.4476473401573</v>
      </c>
      <c r="Y173" s="347">
        <v>3852.7632278070137</v>
      </c>
      <c r="Z173" s="347">
        <v>3658.8163284721741</v>
      </c>
      <c r="AA173" s="347">
        <v>3490.9086689802216</v>
      </c>
      <c r="AB173" s="347">
        <v>3453.9563273493632</v>
      </c>
      <c r="AC173" s="347">
        <v>3507.0790055940456</v>
      </c>
      <c r="AD173" s="347">
        <v>3552.6094770071754</v>
      </c>
      <c r="AE173" s="347">
        <v>3494.2536079719071</v>
      </c>
      <c r="AF173" s="347">
        <v>3524.6793669649678</v>
      </c>
    </row>
    <row r="174" spans="2:32" s="41" customFormat="1" ht="12">
      <c r="B174" s="195"/>
      <c r="C174" s="224"/>
      <c r="D174" s="1206"/>
      <c r="E174" s="431" t="s">
        <v>838</v>
      </c>
      <c r="F174" s="402"/>
      <c r="G174" s="347">
        <v>5936.8007930628728</v>
      </c>
      <c r="H174" s="347">
        <v>6493.2812445333529</v>
      </c>
      <c r="I174" s="347">
        <v>6973.0085028511867</v>
      </c>
      <c r="J174" s="347">
        <v>7296.26430175325</v>
      </c>
      <c r="K174" s="347">
        <v>7694.8872724107396</v>
      </c>
      <c r="L174" s="347">
        <v>8640.3448596579838</v>
      </c>
      <c r="M174" s="347">
        <v>8505.2043091507639</v>
      </c>
      <c r="N174" s="347">
        <v>9115.6437651832657</v>
      </c>
      <c r="O174" s="347">
        <v>9131.6012615574164</v>
      </c>
      <c r="P174" s="347">
        <v>8966.3429709027387</v>
      </c>
      <c r="Q174" s="347">
        <v>9049.3345408807927</v>
      </c>
      <c r="R174" s="347">
        <v>9223.9036736847993</v>
      </c>
      <c r="S174" s="347">
        <v>9447.4170095132358</v>
      </c>
      <c r="T174" s="347">
        <v>9502.7386480747482</v>
      </c>
      <c r="U174" s="347">
        <v>9094.5174552756507</v>
      </c>
      <c r="V174" s="347">
        <v>9211.6642386219155</v>
      </c>
      <c r="W174" s="347">
        <v>9551.2918550828108</v>
      </c>
      <c r="X174" s="347">
        <v>9207.2403978810125</v>
      </c>
      <c r="Y174" s="347">
        <v>8725.6543172233378</v>
      </c>
      <c r="Z174" s="347">
        <v>8254.7503666981174</v>
      </c>
      <c r="AA174" s="347">
        <v>7746.3158935210749</v>
      </c>
      <c r="AB174" s="347">
        <v>7589.745131007252</v>
      </c>
      <c r="AC174" s="347">
        <v>8111.1647015370909</v>
      </c>
      <c r="AD174" s="347">
        <v>8642.6775493786845</v>
      </c>
      <c r="AE174" s="347">
        <v>8674.6407571879936</v>
      </c>
      <c r="AF174" s="347">
        <v>8467.2730019346418</v>
      </c>
    </row>
    <row r="175" spans="2:32" s="41" customFormat="1" ht="12">
      <c r="B175" s="195"/>
      <c r="C175" s="224"/>
      <c r="D175" s="1205" t="s">
        <v>839</v>
      </c>
      <c r="E175" s="429"/>
      <c r="F175" s="220"/>
      <c r="G175" s="345">
        <f t="shared" ref="G175:AF175" si="29">SUM(G176,G181,G182,G183)</f>
        <v>102059.74428766758</v>
      </c>
      <c r="H175" s="345">
        <f t="shared" si="29"/>
        <v>106604.34543214201</v>
      </c>
      <c r="I175" s="345">
        <f t="shared" si="29"/>
        <v>106646.10612123348</v>
      </c>
      <c r="J175" s="345">
        <f t="shared" si="29"/>
        <v>106517.73028712948</v>
      </c>
      <c r="K175" s="345">
        <f t="shared" si="29"/>
        <v>110347.82610508135</v>
      </c>
      <c r="L175" s="345">
        <f t="shared" si="29"/>
        <v>112115.96354433194</v>
      </c>
      <c r="M175" s="345">
        <f t="shared" si="29"/>
        <v>112786.58833755033</v>
      </c>
      <c r="N175" s="345">
        <f t="shared" si="29"/>
        <v>109630.15084195299</v>
      </c>
      <c r="O175" s="345">
        <f t="shared" si="29"/>
        <v>107016.78099154928</v>
      </c>
      <c r="P175" s="345">
        <f t="shared" si="29"/>
        <v>106324.11844487615</v>
      </c>
      <c r="Q175" s="345">
        <f t="shared" si="29"/>
        <v>105032.39720231929</v>
      </c>
      <c r="R175" s="345">
        <f t="shared" si="29"/>
        <v>104569.67064704048</v>
      </c>
      <c r="S175" s="345">
        <f t="shared" si="29"/>
        <v>100437.42678778325</v>
      </c>
      <c r="T175" s="345">
        <f t="shared" si="29"/>
        <v>98409.498898966573</v>
      </c>
      <c r="U175" s="345">
        <f t="shared" si="29"/>
        <v>97770.65422401535</v>
      </c>
      <c r="V175" s="345">
        <f t="shared" si="29"/>
        <v>96546.923324434931</v>
      </c>
      <c r="W175" s="345">
        <f t="shared" si="29"/>
        <v>96734.857021887248</v>
      </c>
      <c r="X175" s="345">
        <f t="shared" si="29"/>
        <v>94846.441147862919</v>
      </c>
      <c r="Y175" s="345">
        <f t="shared" si="29"/>
        <v>91025.335176603083</v>
      </c>
      <c r="Z175" s="345">
        <f t="shared" si="29"/>
        <v>86219.676520256529</v>
      </c>
      <c r="AA175" s="345">
        <f t="shared" si="29"/>
        <v>87013.35210458978</v>
      </c>
      <c r="AB175" s="345">
        <f t="shared" si="29"/>
        <v>85544.359105876021</v>
      </c>
      <c r="AC175" s="345">
        <f t="shared" si="29"/>
        <v>86411.475087394865</v>
      </c>
      <c r="AD175" s="345">
        <f t="shared" si="29"/>
        <v>86612.968140095341</v>
      </c>
      <c r="AE175" s="345">
        <f t="shared" si="29"/>
        <v>87186.743642892077</v>
      </c>
      <c r="AF175" s="345">
        <f t="shared" si="29"/>
        <v>85193.219065294761</v>
      </c>
    </row>
    <row r="176" spans="2:32" s="41" customFormat="1" ht="12">
      <c r="B176" s="195"/>
      <c r="C176" s="224"/>
      <c r="D176" s="1206"/>
      <c r="E176" s="431" t="s">
        <v>840</v>
      </c>
      <c r="F176" s="398"/>
      <c r="G176" s="347">
        <v>91553.92333434461</v>
      </c>
      <c r="H176" s="347">
        <v>95962.363792607022</v>
      </c>
      <c r="I176" s="347">
        <v>96081.431931875151</v>
      </c>
      <c r="J176" s="347">
        <v>96295.779412741133</v>
      </c>
      <c r="K176" s="347">
        <v>99701.514940813096</v>
      </c>
      <c r="L176" s="347">
        <v>101109.95077531967</v>
      </c>
      <c r="M176" s="347">
        <v>101483.88368320653</v>
      </c>
      <c r="N176" s="347">
        <v>98449.448063481541</v>
      </c>
      <c r="O176" s="347">
        <v>96203.142721611526</v>
      </c>
      <c r="P176" s="347">
        <v>95423.875867742783</v>
      </c>
      <c r="Q176" s="347">
        <v>93854.87890865904</v>
      </c>
      <c r="R176" s="347">
        <v>93375.965923298791</v>
      </c>
      <c r="S176" s="347">
        <v>89625.192681351837</v>
      </c>
      <c r="T176" s="347">
        <v>87939.455956694597</v>
      </c>
      <c r="U176" s="347">
        <v>87961.34580250112</v>
      </c>
      <c r="V176" s="347">
        <v>86723.441660172146</v>
      </c>
      <c r="W176" s="347">
        <v>86806.931133963415</v>
      </c>
      <c r="X176" s="347">
        <v>85145.43528938551</v>
      </c>
      <c r="Y176" s="347">
        <v>81909.928960686535</v>
      </c>
      <c r="Z176" s="347">
        <v>77804.396937023092</v>
      </c>
      <c r="AA176" s="347">
        <v>78212.767809500161</v>
      </c>
      <c r="AB176" s="347">
        <v>76963.30805612127</v>
      </c>
      <c r="AC176" s="347">
        <v>77653.046693887678</v>
      </c>
      <c r="AD176" s="347">
        <v>77445.906431253781</v>
      </c>
      <c r="AE176" s="347">
        <v>78039.441275231948</v>
      </c>
      <c r="AF176" s="347">
        <v>76275.59040684138</v>
      </c>
    </row>
    <row r="177" spans="2:32" s="41" customFormat="1" ht="12">
      <c r="B177" s="195"/>
      <c r="C177" s="224"/>
      <c r="D177" s="1206"/>
      <c r="E177" s="421" t="s">
        <v>841</v>
      </c>
      <c r="F177" s="199"/>
      <c r="G177" s="333">
        <v>36859.477090660876</v>
      </c>
      <c r="H177" s="333">
        <v>40092.807324276422</v>
      </c>
      <c r="I177" s="333">
        <v>40474.375376713819</v>
      </c>
      <c r="J177" s="333">
        <v>41476.804486824527</v>
      </c>
      <c r="K177" s="333">
        <v>44583.342606378639</v>
      </c>
      <c r="L177" s="333">
        <v>45728.769643147825</v>
      </c>
      <c r="M177" s="333">
        <v>46981.053993426751</v>
      </c>
      <c r="N177" s="333">
        <v>46411.208180109636</v>
      </c>
      <c r="O177" s="333">
        <v>45730.898273510713</v>
      </c>
      <c r="P177" s="333">
        <v>46182.436396060264</v>
      </c>
      <c r="Q177" s="333">
        <v>46021.851530981447</v>
      </c>
      <c r="R177" s="333">
        <v>46459.382629858279</v>
      </c>
      <c r="S177" s="333">
        <v>45185.205123341591</v>
      </c>
      <c r="T177" s="333">
        <v>45023.453671596748</v>
      </c>
      <c r="U177" s="333">
        <v>45886.782482860974</v>
      </c>
      <c r="V177" s="333">
        <v>45688.904610855097</v>
      </c>
      <c r="W177" s="333">
        <v>46531.43406522389</v>
      </c>
      <c r="X177" s="333">
        <v>45964.625873547404</v>
      </c>
      <c r="Y177" s="333">
        <v>43765.75618707668</v>
      </c>
      <c r="Z177" s="333">
        <v>41321.93704398987</v>
      </c>
      <c r="AA177" s="333">
        <v>42296.980301992196</v>
      </c>
      <c r="AB177" s="333">
        <v>41500.231184929115</v>
      </c>
      <c r="AC177" s="333">
        <v>40820.642880236162</v>
      </c>
      <c r="AD177" s="333">
        <v>40155.468039851818</v>
      </c>
      <c r="AE177" s="333">
        <v>40879.592843839862</v>
      </c>
      <c r="AF177" s="333">
        <v>39941.517861286513</v>
      </c>
    </row>
    <row r="178" spans="2:32" s="41" customFormat="1" ht="12">
      <c r="B178" s="195"/>
      <c r="C178" s="224"/>
      <c r="D178" s="1206"/>
      <c r="E178" s="421" t="s">
        <v>842</v>
      </c>
      <c r="F178" s="199"/>
      <c r="G178" s="333">
        <v>54694.446243683749</v>
      </c>
      <c r="H178" s="333">
        <v>55869.5564683306</v>
      </c>
      <c r="I178" s="333">
        <v>55607.056555161333</v>
      </c>
      <c r="J178" s="333">
        <v>54818.974925916598</v>
      </c>
      <c r="K178" s="333">
        <v>55118.172334434465</v>
      </c>
      <c r="L178" s="333">
        <v>55381.181132171834</v>
      </c>
      <c r="M178" s="333">
        <v>54502.829689779792</v>
      </c>
      <c r="N178" s="333">
        <v>52038.239883371905</v>
      </c>
      <c r="O178" s="333">
        <v>50472.244448100821</v>
      </c>
      <c r="P178" s="333">
        <v>49241.439471682519</v>
      </c>
      <c r="Q178" s="333">
        <v>47833.027377677601</v>
      </c>
      <c r="R178" s="333">
        <v>46916.583293440504</v>
      </c>
      <c r="S178" s="333">
        <v>44439.987558010245</v>
      </c>
      <c r="T178" s="333">
        <v>42916.002285097857</v>
      </c>
      <c r="U178" s="333">
        <v>42074.563319640147</v>
      </c>
      <c r="V178" s="333">
        <v>41034.537049317049</v>
      </c>
      <c r="W178" s="333">
        <v>40275.497068739525</v>
      </c>
      <c r="X178" s="333">
        <v>39180.809415838114</v>
      </c>
      <c r="Y178" s="333">
        <v>38144.172773609862</v>
      </c>
      <c r="Z178" s="333">
        <v>36482.459893033214</v>
      </c>
      <c r="AA178" s="333">
        <v>35915.787507507965</v>
      </c>
      <c r="AB178" s="333">
        <v>35463.076871192156</v>
      </c>
      <c r="AC178" s="333">
        <v>36832.403813651516</v>
      </c>
      <c r="AD178" s="333">
        <v>37290.438391401956</v>
      </c>
      <c r="AE178" s="333">
        <v>37159.848431392085</v>
      </c>
      <c r="AF178" s="333">
        <v>36334.072545554867</v>
      </c>
    </row>
    <row r="179" spans="2:32" s="41" customFormat="1" ht="12">
      <c r="B179" s="195"/>
      <c r="C179" s="224"/>
      <c r="D179" s="1206"/>
      <c r="E179" s="421" t="s">
        <v>843</v>
      </c>
      <c r="F179" s="199"/>
      <c r="G179" s="333">
        <v>39508.829265844091</v>
      </c>
      <c r="H179" s="333">
        <v>40501.971344646117</v>
      </c>
      <c r="I179" s="333">
        <v>39758.175935623287</v>
      </c>
      <c r="J179" s="333">
        <v>38810.829650538035</v>
      </c>
      <c r="K179" s="333">
        <v>39406.472713899399</v>
      </c>
      <c r="L179" s="333">
        <v>39607.381907999486</v>
      </c>
      <c r="M179" s="333">
        <v>39032.499332147752</v>
      </c>
      <c r="N179" s="333">
        <v>37233.404612172453</v>
      </c>
      <c r="O179" s="333">
        <v>36182.822061267172</v>
      </c>
      <c r="P179" s="333">
        <v>35385.265216509943</v>
      </c>
      <c r="Q179" s="333">
        <v>34428.733340048406</v>
      </c>
      <c r="R179" s="333">
        <v>33845.979917015349</v>
      </c>
      <c r="S179" s="333">
        <v>31574.87388122586</v>
      </c>
      <c r="T179" s="333">
        <v>30092.503004630351</v>
      </c>
      <c r="U179" s="333">
        <v>29457.452621679775</v>
      </c>
      <c r="V179" s="333">
        <v>28779.773648836599</v>
      </c>
      <c r="W179" s="333">
        <v>28370.174685674625</v>
      </c>
      <c r="X179" s="333">
        <v>27501.341748352352</v>
      </c>
      <c r="Y179" s="333">
        <v>26680.747788787143</v>
      </c>
      <c r="Z179" s="333">
        <v>25313.345374548982</v>
      </c>
      <c r="AA179" s="333">
        <v>25061.642000845386</v>
      </c>
      <c r="AB179" s="333">
        <v>24513.967443552119</v>
      </c>
      <c r="AC179" s="333">
        <v>25566.016678249376</v>
      </c>
      <c r="AD179" s="333">
        <v>25739.856059344209</v>
      </c>
      <c r="AE179" s="333">
        <v>25678.999148078823</v>
      </c>
      <c r="AF179" s="333">
        <v>25122.236900038428</v>
      </c>
    </row>
    <row r="180" spans="2:32" s="41" customFormat="1" ht="12">
      <c r="B180" s="195"/>
      <c r="C180" s="224"/>
      <c r="D180" s="1206"/>
      <c r="E180" s="421" t="s">
        <v>844</v>
      </c>
      <c r="F180" s="199"/>
      <c r="G180" s="333">
        <v>15185.616977839662</v>
      </c>
      <c r="H180" s="333">
        <v>15367.585123684485</v>
      </c>
      <c r="I180" s="333">
        <v>15848.880619538046</v>
      </c>
      <c r="J180" s="333">
        <v>16008.145275378565</v>
      </c>
      <c r="K180" s="333">
        <v>15711.699620535059</v>
      </c>
      <c r="L180" s="333">
        <v>15773.799224172344</v>
      </c>
      <c r="M180" s="333">
        <v>15470.330357632043</v>
      </c>
      <c r="N180" s="333">
        <v>14804.835271199456</v>
      </c>
      <c r="O180" s="333">
        <v>14289.422386833652</v>
      </c>
      <c r="P180" s="333">
        <v>13856.17425517258</v>
      </c>
      <c r="Q180" s="333">
        <v>13404.294037629201</v>
      </c>
      <c r="R180" s="333">
        <v>13070.603376425155</v>
      </c>
      <c r="S180" s="333">
        <v>12865.113676784389</v>
      </c>
      <c r="T180" s="333">
        <v>12823.499280467498</v>
      </c>
      <c r="U180" s="333">
        <v>12617.110697960368</v>
      </c>
      <c r="V180" s="333">
        <v>12254.763400480451</v>
      </c>
      <c r="W180" s="333">
        <v>11905.3223830649</v>
      </c>
      <c r="X180" s="333">
        <v>11679.46766748576</v>
      </c>
      <c r="Y180" s="333">
        <v>11463.424984822721</v>
      </c>
      <c r="Z180" s="333">
        <v>11169.114518484228</v>
      </c>
      <c r="AA180" s="333">
        <v>10854.145506662577</v>
      </c>
      <c r="AB180" s="333">
        <v>10949.10942764004</v>
      </c>
      <c r="AC180" s="333">
        <v>11266.387135402134</v>
      </c>
      <c r="AD180" s="333">
        <v>11550.582332057738</v>
      </c>
      <c r="AE180" s="333">
        <v>11480.84928331326</v>
      </c>
      <c r="AF180" s="333">
        <v>11211.835645516436</v>
      </c>
    </row>
    <row r="181" spans="2:32" s="41" customFormat="1" ht="12">
      <c r="B181" s="195"/>
      <c r="C181" s="224"/>
      <c r="D181" s="1206"/>
      <c r="E181" s="434" t="s">
        <v>688</v>
      </c>
      <c r="F181" s="402"/>
      <c r="G181" s="347">
        <v>583.25965482556978</v>
      </c>
      <c r="H181" s="347">
        <v>566.44821393337224</v>
      </c>
      <c r="I181" s="347">
        <v>588.78773107829124</v>
      </c>
      <c r="J181" s="347">
        <v>534.9130521790803</v>
      </c>
      <c r="K181" s="347">
        <v>538.71739112446915</v>
      </c>
      <c r="L181" s="347">
        <v>526.23293778770449</v>
      </c>
      <c r="M181" s="347">
        <v>506.00847973435782</v>
      </c>
      <c r="N181" s="347">
        <v>486.51165202105335</v>
      </c>
      <c r="O181" s="347">
        <v>456.27491628694531</v>
      </c>
      <c r="P181" s="347">
        <v>467.30649942445041</v>
      </c>
      <c r="Q181" s="347">
        <v>453.66687900460516</v>
      </c>
      <c r="R181" s="347">
        <v>465.35748323580458</v>
      </c>
      <c r="S181" s="347">
        <v>489.45370718688395</v>
      </c>
      <c r="T181" s="347">
        <v>505.14979288279847</v>
      </c>
      <c r="U181" s="347">
        <v>485.45469936247957</v>
      </c>
      <c r="V181" s="347">
        <v>499.29739151695389</v>
      </c>
      <c r="W181" s="347">
        <v>468.08642255676887</v>
      </c>
      <c r="X181" s="347">
        <v>463.61453165900673</v>
      </c>
      <c r="Y181" s="347">
        <v>476.56894200928645</v>
      </c>
      <c r="Z181" s="347">
        <v>436.3035693136589</v>
      </c>
      <c r="AA181" s="347">
        <v>426.14651780136046</v>
      </c>
      <c r="AB181" s="347">
        <v>472.3585733675859</v>
      </c>
      <c r="AC181" s="347">
        <v>515.88465504542125</v>
      </c>
      <c r="AD181" s="347">
        <v>526.11854759023447</v>
      </c>
      <c r="AE181" s="347">
        <v>505.01412698122476</v>
      </c>
      <c r="AF181" s="347">
        <v>495.0141265908282</v>
      </c>
    </row>
    <row r="182" spans="2:32" s="41" customFormat="1" ht="12">
      <c r="B182" s="195"/>
      <c r="C182" s="224"/>
      <c r="D182" s="1206"/>
      <c r="E182" s="434" t="s">
        <v>689</v>
      </c>
      <c r="F182" s="403"/>
      <c r="G182" s="348">
        <v>8696.9483568872911</v>
      </c>
      <c r="H182" s="348">
        <v>8805.8541887180891</v>
      </c>
      <c r="I182" s="348">
        <v>8657.4229335098644</v>
      </c>
      <c r="J182" s="348">
        <v>8294.537802230594</v>
      </c>
      <c r="K182" s="348">
        <v>8649.3192745490051</v>
      </c>
      <c r="L182" s="348">
        <v>8841.8341112374019</v>
      </c>
      <c r="M182" s="348">
        <v>9215.8277868884579</v>
      </c>
      <c r="N182" s="348">
        <v>9065.6454445251566</v>
      </c>
      <c r="O182" s="348">
        <v>8779.4903257831229</v>
      </c>
      <c r="P182" s="348">
        <v>8867.7615384098372</v>
      </c>
      <c r="Q182" s="348">
        <v>9096.0549708592498</v>
      </c>
      <c r="R182" s="348">
        <v>9228.0523021263907</v>
      </c>
      <c r="S182" s="348">
        <v>8836.3600458776691</v>
      </c>
      <c r="T182" s="348">
        <v>8404.4546297409142</v>
      </c>
      <c r="U182" s="348">
        <v>7754.9762797436579</v>
      </c>
      <c r="V182" s="348">
        <v>7737.0303553678132</v>
      </c>
      <c r="W182" s="348">
        <v>7832.9006008161778</v>
      </c>
      <c r="X182" s="348">
        <v>7568.8597201697212</v>
      </c>
      <c r="Y182" s="348">
        <v>7087.3534276199043</v>
      </c>
      <c r="Z182" s="348">
        <v>6452.4077105213764</v>
      </c>
      <c r="AA182" s="348">
        <v>6927.7514992560364</v>
      </c>
      <c r="AB182" s="348">
        <v>6697.2142615502462</v>
      </c>
      <c r="AC182" s="348">
        <v>6830.1373685070257</v>
      </c>
      <c r="AD182" s="348">
        <v>7134.5314676072139</v>
      </c>
      <c r="AE182" s="348">
        <v>7143.7986418374403</v>
      </c>
      <c r="AF182" s="348">
        <v>6990.4119225310724</v>
      </c>
    </row>
    <row r="183" spans="2:32" s="41" customFormat="1" ht="12">
      <c r="B183" s="195"/>
      <c r="C183" s="224"/>
      <c r="D183" s="1206"/>
      <c r="E183" s="431" t="s">
        <v>838</v>
      </c>
      <c r="F183" s="402"/>
      <c r="G183" s="347">
        <v>1225.6129416100978</v>
      </c>
      <c r="H183" s="347">
        <v>1269.6792368835277</v>
      </c>
      <c r="I183" s="347">
        <v>1318.4635247701606</v>
      </c>
      <c r="J183" s="347">
        <v>1392.5000199786737</v>
      </c>
      <c r="K183" s="347">
        <v>1458.2744985947686</v>
      </c>
      <c r="L183" s="347">
        <v>1637.9457199871688</v>
      </c>
      <c r="M183" s="347">
        <v>1580.868387720983</v>
      </c>
      <c r="N183" s="347">
        <v>1628.5456819252238</v>
      </c>
      <c r="O183" s="347">
        <v>1577.8730278677003</v>
      </c>
      <c r="P183" s="347">
        <v>1565.1745392990815</v>
      </c>
      <c r="Q183" s="347">
        <v>1627.7964437963949</v>
      </c>
      <c r="R183" s="347">
        <v>1500.2949383794848</v>
      </c>
      <c r="S183" s="347">
        <v>1486.4203533668667</v>
      </c>
      <c r="T183" s="347">
        <v>1560.438519648261</v>
      </c>
      <c r="U183" s="347">
        <v>1568.8774424080934</v>
      </c>
      <c r="V183" s="347">
        <v>1587.1539173780243</v>
      </c>
      <c r="W183" s="347">
        <v>1626.9388645508943</v>
      </c>
      <c r="X183" s="347">
        <v>1668.5316066486728</v>
      </c>
      <c r="Y183" s="347">
        <v>1551.4838462873615</v>
      </c>
      <c r="Z183" s="347">
        <v>1526.5683033984021</v>
      </c>
      <c r="AA183" s="347">
        <v>1446.6862780322308</v>
      </c>
      <c r="AB183" s="347">
        <v>1411.4782148369159</v>
      </c>
      <c r="AC183" s="347">
        <v>1412.4063699547369</v>
      </c>
      <c r="AD183" s="347">
        <v>1506.411693644108</v>
      </c>
      <c r="AE183" s="347">
        <v>1498.4895988414653</v>
      </c>
      <c r="AF183" s="347">
        <v>1432.2026093314819</v>
      </c>
    </row>
    <row r="184" spans="2:32" s="41" customFormat="1" ht="12">
      <c r="B184" s="195"/>
      <c r="C184" s="227" t="s">
        <v>691</v>
      </c>
      <c r="D184" s="228"/>
      <c r="E184" s="437"/>
      <c r="F184" s="229"/>
      <c r="G184" s="349">
        <v>130613.01376536564</v>
      </c>
      <c r="H184" s="349">
        <v>132516.09244104062</v>
      </c>
      <c r="I184" s="349">
        <v>139797.97957103234</v>
      </c>
      <c r="J184" s="349">
        <v>140962.13528422549</v>
      </c>
      <c r="K184" s="349">
        <v>148359.32914424138</v>
      </c>
      <c r="L184" s="349">
        <v>151840.81004768063</v>
      </c>
      <c r="M184" s="349">
        <v>151396.21426891256</v>
      </c>
      <c r="N184" s="349">
        <v>147773.79243515845</v>
      </c>
      <c r="O184" s="349">
        <v>147844.75417681548</v>
      </c>
      <c r="P184" s="349">
        <v>156251.94615157449</v>
      </c>
      <c r="Q184" s="349">
        <v>161286.90920682048</v>
      </c>
      <c r="R184" s="349">
        <v>157579.31693069017</v>
      </c>
      <c r="S184" s="349">
        <v>168978.90233787164</v>
      </c>
      <c r="T184" s="349">
        <v>171039.99404495375</v>
      </c>
      <c r="U184" s="349">
        <v>170104.3161603742</v>
      </c>
      <c r="V184" s="349">
        <v>179898.34153955377</v>
      </c>
      <c r="W184" s="349">
        <v>168257.50983535737</v>
      </c>
      <c r="X184" s="349">
        <v>183724.62589359452</v>
      </c>
      <c r="Y184" s="349">
        <v>173728.55562669819</v>
      </c>
      <c r="Z184" s="349">
        <v>163354.14086451087</v>
      </c>
      <c r="AA184" s="349">
        <v>174056.10168575757</v>
      </c>
      <c r="AB184" s="349">
        <v>191795.47816104718</v>
      </c>
      <c r="AC184" s="349">
        <v>204159.92598345963</v>
      </c>
      <c r="AD184" s="349">
        <v>201345.74504235361</v>
      </c>
      <c r="AE184" s="349">
        <v>189141.09747672098</v>
      </c>
      <c r="AF184" s="349">
        <v>179479.50525336419</v>
      </c>
    </row>
    <row r="185" spans="2:32" s="41" customFormat="1" ht="12">
      <c r="B185" s="195"/>
      <c r="C185" s="230"/>
      <c r="D185" s="503" t="s">
        <v>845</v>
      </c>
      <c r="E185" s="504"/>
      <c r="F185" s="506"/>
      <c r="G185" s="350">
        <v>8892.725198714581</v>
      </c>
      <c r="H185" s="350">
        <v>8535.7181907264094</v>
      </c>
      <c r="I185" s="350">
        <v>9490.4634656414928</v>
      </c>
      <c r="J185" s="350">
        <v>9579.3535196327175</v>
      </c>
      <c r="K185" s="350">
        <v>10063.182508831775</v>
      </c>
      <c r="L185" s="350">
        <v>10178.910068766589</v>
      </c>
      <c r="M185" s="350">
        <v>11538.774217997672</v>
      </c>
      <c r="N185" s="350">
        <v>11391.738384635297</v>
      </c>
      <c r="O185" s="350">
        <v>10901.719768351988</v>
      </c>
      <c r="P185" s="350">
        <v>11434.185081546722</v>
      </c>
      <c r="Q185" s="350">
        <v>11462.095875187159</v>
      </c>
      <c r="R185" s="350">
        <v>12014.30748290345</v>
      </c>
      <c r="S185" s="350">
        <v>11332.125104346767</v>
      </c>
      <c r="T185" s="350">
        <v>11606.489188973146</v>
      </c>
      <c r="U185" s="350">
        <v>11262.040604171732</v>
      </c>
      <c r="V185" s="350">
        <v>11539.327564186893</v>
      </c>
      <c r="W185" s="350">
        <v>11742.469138033361</v>
      </c>
      <c r="X185" s="350">
        <v>12063.154071688754</v>
      </c>
      <c r="Y185" s="350">
        <v>11317.406630936905</v>
      </c>
      <c r="Z185" s="350">
        <v>11797.673853885401</v>
      </c>
      <c r="AA185" s="350">
        <v>11370.992995542178</v>
      </c>
      <c r="AB185" s="350">
        <v>13020.072846275081</v>
      </c>
      <c r="AC185" s="350">
        <v>13813.397733565378</v>
      </c>
      <c r="AD185" s="350">
        <v>13040.707325286454</v>
      </c>
      <c r="AE185" s="350">
        <v>12457.30096096841</v>
      </c>
      <c r="AF185" s="350">
        <v>13171.167312833495</v>
      </c>
    </row>
    <row r="186" spans="2:32" s="41" customFormat="1" ht="12">
      <c r="B186" s="195"/>
      <c r="C186" s="230"/>
      <c r="D186" s="505" t="s">
        <v>846</v>
      </c>
      <c r="E186" s="499"/>
      <c r="F186" s="507"/>
      <c r="G186" s="350">
        <v>11798.667077942137</v>
      </c>
      <c r="H186" s="350">
        <v>12181.306609107505</v>
      </c>
      <c r="I186" s="350">
        <v>13102.956241630451</v>
      </c>
      <c r="J186" s="350">
        <v>13801.447584576474</v>
      </c>
      <c r="K186" s="350">
        <v>13789.73632531642</v>
      </c>
      <c r="L186" s="350">
        <v>14308.378428384909</v>
      </c>
      <c r="M186" s="350">
        <v>15024.884155939211</v>
      </c>
      <c r="N186" s="350">
        <v>14873.238357665206</v>
      </c>
      <c r="O186" s="350">
        <v>15201.147169651462</v>
      </c>
      <c r="P186" s="350">
        <v>15478.643304006666</v>
      </c>
      <c r="Q186" s="350">
        <v>15836.993905340689</v>
      </c>
      <c r="R186" s="350">
        <v>16590.481713383779</v>
      </c>
      <c r="S186" s="350">
        <v>17840.056622517892</v>
      </c>
      <c r="T186" s="350">
        <v>17322.430839160916</v>
      </c>
      <c r="U186" s="350">
        <v>17299.705133238</v>
      </c>
      <c r="V186" s="350">
        <v>17336.146875629376</v>
      </c>
      <c r="W186" s="350">
        <v>17172.129662947205</v>
      </c>
      <c r="X186" s="350">
        <v>18151.387811376855</v>
      </c>
      <c r="Y186" s="350">
        <v>15986.984503881329</v>
      </c>
      <c r="Z186" s="350">
        <v>16418.51494210527</v>
      </c>
      <c r="AA186" s="350">
        <v>14770.765966811328</v>
      </c>
      <c r="AB186" s="350">
        <v>18089.960743882479</v>
      </c>
      <c r="AC186" s="350">
        <v>18807.871792975406</v>
      </c>
      <c r="AD186" s="350">
        <v>18613.118213186837</v>
      </c>
      <c r="AE186" s="350">
        <v>18237.467662880375</v>
      </c>
      <c r="AF186" s="350">
        <v>18404.683640844109</v>
      </c>
    </row>
    <row r="187" spans="2:32" s="41" customFormat="1" ht="12">
      <c r="B187" s="195"/>
      <c r="C187" s="230"/>
      <c r="D187" s="505" t="s">
        <v>847</v>
      </c>
      <c r="E187" s="499"/>
      <c r="F187" s="507"/>
      <c r="G187" s="350">
        <v>45071.511519573047</v>
      </c>
      <c r="H187" s="350">
        <v>45827.416502092659</v>
      </c>
      <c r="I187" s="350">
        <v>49385.639182036764</v>
      </c>
      <c r="J187" s="350">
        <v>48115.042103221174</v>
      </c>
      <c r="K187" s="350">
        <v>51773.897328547326</v>
      </c>
      <c r="L187" s="350">
        <v>52937.36530248099</v>
      </c>
      <c r="M187" s="350">
        <v>54709.581430470833</v>
      </c>
      <c r="N187" s="350">
        <v>53725.436653349367</v>
      </c>
      <c r="O187" s="350">
        <v>54704.883611221565</v>
      </c>
      <c r="P187" s="350">
        <v>58293.965188560629</v>
      </c>
      <c r="Q187" s="350">
        <v>57730.678764305019</v>
      </c>
      <c r="R187" s="350">
        <v>59896.014610722981</v>
      </c>
      <c r="S187" s="350">
        <v>65029.676372032904</v>
      </c>
      <c r="T187" s="350">
        <v>65530.623198376867</v>
      </c>
      <c r="U187" s="350">
        <v>64591.197661449769</v>
      </c>
      <c r="V187" s="350">
        <v>67567.288804803713</v>
      </c>
      <c r="W187" s="350">
        <v>65920.58909468638</v>
      </c>
      <c r="X187" s="350">
        <v>70207.695271518271</v>
      </c>
      <c r="Y187" s="350">
        <v>66548.572985566614</v>
      </c>
      <c r="Z187" s="350">
        <v>67178.313792195258</v>
      </c>
      <c r="AA187" s="350">
        <v>64731.715403870658</v>
      </c>
      <c r="AB187" s="350">
        <v>71925.207579428883</v>
      </c>
      <c r="AC187" s="350">
        <v>78011.32424208225</v>
      </c>
      <c r="AD187" s="350">
        <v>75813.460282574699</v>
      </c>
      <c r="AE187" s="350">
        <v>75626.501084134914</v>
      </c>
      <c r="AF187" s="350">
        <v>81223.143521149017</v>
      </c>
    </row>
    <row r="188" spans="2:32" s="41" customFormat="1" ht="12">
      <c r="B188" s="195"/>
      <c r="C188" s="230"/>
      <c r="D188" s="505" t="s">
        <v>848</v>
      </c>
      <c r="E188" s="499"/>
      <c r="F188" s="507"/>
      <c r="G188" s="350">
        <v>7092.3693651357898</v>
      </c>
      <c r="H188" s="350">
        <v>7234.3224266050292</v>
      </c>
      <c r="I188" s="350">
        <v>7672.485470918039</v>
      </c>
      <c r="J188" s="350">
        <v>7611.0118239409894</v>
      </c>
      <c r="K188" s="350">
        <v>7617.4197043412096</v>
      </c>
      <c r="L188" s="350">
        <v>8050.4629706297846</v>
      </c>
      <c r="M188" s="350">
        <v>8862.8720071748012</v>
      </c>
      <c r="N188" s="350">
        <v>8477.1585689203821</v>
      </c>
      <c r="O188" s="350">
        <v>8406.2120670755194</v>
      </c>
      <c r="P188" s="350">
        <v>8764.665404025749</v>
      </c>
      <c r="Q188" s="350">
        <v>8876.9039716276675</v>
      </c>
      <c r="R188" s="350">
        <v>9651.6623458627146</v>
      </c>
      <c r="S188" s="350">
        <v>9637.7498364341718</v>
      </c>
      <c r="T188" s="350">
        <v>9843.8131086931899</v>
      </c>
      <c r="U188" s="350">
        <v>9756.5492871189763</v>
      </c>
      <c r="V188" s="350">
        <v>10634.33353265476</v>
      </c>
      <c r="W188" s="350">
        <v>10124.010286382509</v>
      </c>
      <c r="X188" s="350">
        <v>10046.598498531952</v>
      </c>
      <c r="Y188" s="350">
        <v>9880.8861748747659</v>
      </c>
      <c r="Z188" s="350">
        <v>10212.671664428268</v>
      </c>
      <c r="AA188" s="350">
        <v>9895.6745357547788</v>
      </c>
      <c r="AB188" s="350">
        <v>11462.784754605906</v>
      </c>
      <c r="AC188" s="350">
        <v>12730.246218160677</v>
      </c>
      <c r="AD188" s="350">
        <v>12182.523364932495</v>
      </c>
      <c r="AE188" s="350">
        <v>12345.565882798741</v>
      </c>
      <c r="AF188" s="350">
        <v>12976.195459742154</v>
      </c>
    </row>
    <row r="189" spans="2:32" s="41" customFormat="1" ht="12">
      <c r="B189" s="195"/>
      <c r="C189" s="230"/>
      <c r="D189" s="505" t="s">
        <v>849</v>
      </c>
      <c r="E189" s="499"/>
      <c r="F189" s="507"/>
      <c r="G189" s="350">
        <v>14301.451876477757</v>
      </c>
      <c r="H189" s="350">
        <v>13685.26601874223</v>
      </c>
      <c r="I189" s="350">
        <v>14566.341547591208</v>
      </c>
      <c r="J189" s="350">
        <v>15066.418185512395</v>
      </c>
      <c r="K189" s="350">
        <v>15746.320138931897</v>
      </c>
      <c r="L189" s="350">
        <v>16871.189033387669</v>
      </c>
      <c r="M189" s="350">
        <v>18050.253571327215</v>
      </c>
      <c r="N189" s="350">
        <v>17530.497969233147</v>
      </c>
      <c r="O189" s="350">
        <v>17729.17078286277</v>
      </c>
      <c r="P189" s="350">
        <v>18682.493395195997</v>
      </c>
      <c r="Q189" s="350">
        <v>18258.910389924618</v>
      </c>
      <c r="R189" s="350">
        <v>18827.380865441592</v>
      </c>
      <c r="S189" s="350">
        <v>20606.569643845869</v>
      </c>
      <c r="T189" s="350">
        <v>20897.258926257997</v>
      </c>
      <c r="U189" s="350">
        <v>21155.69951801639</v>
      </c>
      <c r="V189" s="350">
        <v>22264.171814369958</v>
      </c>
      <c r="W189" s="350">
        <v>22095.025039501255</v>
      </c>
      <c r="X189" s="350">
        <v>22826.662520378472</v>
      </c>
      <c r="Y189" s="350">
        <v>22178.878911569165</v>
      </c>
      <c r="Z189" s="350">
        <v>21815.792235003362</v>
      </c>
      <c r="AA189" s="350">
        <v>21665.316562002608</v>
      </c>
      <c r="AB189" s="350">
        <v>24701.152096686554</v>
      </c>
      <c r="AC189" s="350">
        <v>27457.340511928916</v>
      </c>
      <c r="AD189" s="350">
        <v>26152.019837757809</v>
      </c>
      <c r="AE189" s="350">
        <v>25551.132609577075</v>
      </c>
      <c r="AF189" s="350">
        <v>26992.865758150496</v>
      </c>
    </row>
    <row r="190" spans="2:32" s="41" customFormat="1" ht="12">
      <c r="B190" s="195"/>
      <c r="C190" s="230"/>
      <c r="D190" s="505" t="s">
        <v>850</v>
      </c>
      <c r="E190" s="499"/>
      <c r="F190" s="507"/>
      <c r="G190" s="350">
        <v>22083.029867527548</v>
      </c>
      <c r="H190" s="350">
        <v>22622.766562544082</v>
      </c>
      <c r="I190" s="350">
        <v>23051.551343804513</v>
      </c>
      <c r="J190" s="350">
        <v>22755.101447354704</v>
      </c>
      <c r="K190" s="350">
        <v>24741.770065237684</v>
      </c>
      <c r="L190" s="350">
        <v>25327.707338048865</v>
      </c>
      <c r="M190" s="350">
        <v>27086.36483963842</v>
      </c>
      <c r="N190" s="350">
        <v>26609.82261449159</v>
      </c>
      <c r="O190" s="350">
        <v>26315.771869023774</v>
      </c>
      <c r="P190" s="350">
        <v>28161.479726239326</v>
      </c>
      <c r="Q190" s="350">
        <v>28230.577947346734</v>
      </c>
      <c r="R190" s="350">
        <v>28057.002431515837</v>
      </c>
      <c r="S190" s="350">
        <v>30733.120709436618</v>
      </c>
      <c r="T190" s="350">
        <v>30670.380917038288</v>
      </c>
      <c r="U190" s="350">
        <v>30235.118609478868</v>
      </c>
      <c r="V190" s="350">
        <v>31882.769966848653</v>
      </c>
      <c r="W190" s="350">
        <v>31966.193256325019</v>
      </c>
      <c r="X190" s="350">
        <v>34402.779972324832</v>
      </c>
      <c r="Y190" s="350">
        <v>32475.497453791588</v>
      </c>
      <c r="Z190" s="350">
        <v>31205.088689872147</v>
      </c>
      <c r="AA190" s="350">
        <v>30489.896291614183</v>
      </c>
      <c r="AB190" s="350">
        <v>35057.529430342307</v>
      </c>
      <c r="AC190" s="350">
        <v>37268.164373571191</v>
      </c>
      <c r="AD190" s="350">
        <v>36626.323220141319</v>
      </c>
      <c r="AE190" s="350">
        <v>36138.989288329481</v>
      </c>
      <c r="AF190" s="350">
        <v>38322.996039547186</v>
      </c>
    </row>
    <row r="191" spans="2:32" s="41" customFormat="1" ht="12">
      <c r="B191" s="195"/>
      <c r="C191" s="230"/>
      <c r="D191" s="505" t="s">
        <v>851</v>
      </c>
      <c r="E191" s="499"/>
      <c r="F191" s="507"/>
      <c r="G191" s="350">
        <v>8227.8825902005974</v>
      </c>
      <c r="H191" s="350">
        <v>8328.2980664214829</v>
      </c>
      <c r="I191" s="350">
        <v>8590.0351038458321</v>
      </c>
      <c r="J191" s="350">
        <v>8854.6683991835453</v>
      </c>
      <c r="K191" s="350">
        <v>9513.8529424224107</v>
      </c>
      <c r="L191" s="350">
        <v>9824.6831487056006</v>
      </c>
      <c r="M191" s="350">
        <v>10156.603936856758</v>
      </c>
      <c r="N191" s="350">
        <v>9904.3101180442463</v>
      </c>
      <c r="O191" s="350">
        <v>9272.4451154478957</v>
      </c>
      <c r="P191" s="350">
        <v>10215.23741620305</v>
      </c>
      <c r="Q191" s="350">
        <v>9968.579518045015</v>
      </c>
      <c r="R191" s="350">
        <v>10593.271334796245</v>
      </c>
      <c r="S191" s="350">
        <v>11236.03101981878</v>
      </c>
      <c r="T191" s="350">
        <v>11849.204911496103</v>
      </c>
      <c r="U191" s="350">
        <v>11197.509040118623</v>
      </c>
      <c r="V191" s="350">
        <v>12031.72043560358</v>
      </c>
      <c r="W191" s="350">
        <v>11696.325518986001</v>
      </c>
      <c r="X191" s="350">
        <v>11673.124480274841</v>
      </c>
      <c r="Y191" s="350">
        <v>12092.772564441246</v>
      </c>
      <c r="Z191" s="350">
        <v>11969.807389628257</v>
      </c>
      <c r="AA191" s="350">
        <v>10899.823450630396</v>
      </c>
      <c r="AB191" s="350">
        <v>12495.836030496695</v>
      </c>
      <c r="AC191" s="350">
        <v>13323.499839100545</v>
      </c>
      <c r="AD191" s="350">
        <v>13640.005643314467</v>
      </c>
      <c r="AE191" s="350">
        <v>13403.532321782353</v>
      </c>
      <c r="AF191" s="350">
        <v>13709.694861591721</v>
      </c>
    </row>
    <row r="192" spans="2:32" s="41" customFormat="1" ht="12">
      <c r="B192" s="195"/>
      <c r="C192" s="230"/>
      <c r="D192" s="505" t="s">
        <v>852</v>
      </c>
      <c r="E192" s="499"/>
      <c r="F192" s="507"/>
      <c r="G192" s="350">
        <v>4280.785918844228</v>
      </c>
      <c r="H192" s="350">
        <v>4424.8653205089122</v>
      </c>
      <c r="I192" s="350">
        <v>4589.1129172045958</v>
      </c>
      <c r="J192" s="350">
        <v>4586.4051707755016</v>
      </c>
      <c r="K192" s="350">
        <v>4678.407222472566</v>
      </c>
      <c r="L192" s="350">
        <v>5064.4308930464831</v>
      </c>
      <c r="M192" s="350">
        <v>5473.2870824329566</v>
      </c>
      <c r="N192" s="350">
        <v>5195.1116929770569</v>
      </c>
      <c r="O192" s="350">
        <v>5212.1017273446541</v>
      </c>
      <c r="P192" s="350">
        <v>5543.4561129781669</v>
      </c>
      <c r="Q192" s="350">
        <v>5793.8312369232781</v>
      </c>
      <c r="R192" s="350">
        <v>5896.6054334771425</v>
      </c>
      <c r="S192" s="350">
        <v>6282.7745932355911</v>
      </c>
      <c r="T192" s="350">
        <v>6368.1483381285152</v>
      </c>
      <c r="U192" s="350">
        <v>6169.7418417394583</v>
      </c>
      <c r="V192" s="350">
        <v>6475.1832166070635</v>
      </c>
      <c r="W192" s="350">
        <v>6336.9075891592202</v>
      </c>
      <c r="X192" s="350">
        <v>6194.3559033071833</v>
      </c>
      <c r="Y192" s="350">
        <v>6624.7017656953039</v>
      </c>
      <c r="Z192" s="350">
        <v>6379.3091317535</v>
      </c>
      <c r="AA192" s="350">
        <v>6286.3203810238092</v>
      </c>
      <c r="AB192" s="350">
        <v>7321.3437460547948</v>
      </c>
      <c r="AC192" s="350">
        <v>7801.1330706652016</v>
      </c>
      <c r="AD192" s="350">
        <v>7553.9884473279799</v>
      </c>
      <c r="AE192" s="350">
        <v>7522.3527264278218</v>
      </c>
      <c r="AF192" s="350">
        <v>7374.7028814258265</v>
      </c>
    </row>
    <row r="193" spans="2:32" s="41" customFormat="1" ht="12">
      <c r="B193" s="195"/>
      <c r="C193" s="230"/>
      <c r="D193" s="505" t="s">
        <v>853</v>
      </c>
      <c r="E193" s="499"/>
      <c r="F193" s="507"/>
      <c r="G193" s="350">
        <v>12286.081002942125</v>
      </c>
      <c r="H193" s="350">
        <v>12253.181471084437</v>
      </c>
      <c r="I193" s="350">
        <v>13319.747043433286</v>
      </c>
      <c r="J193" s="350">
        <v>13144.184065531874</v>
      </c>
      <c r="K193" s="350">
        <v>14275.694418214025</v>
      </c>
      <c r="L193" s="350">
        <v>14923.638155913193</v>
      </c>
      <c r="M193" s="350">
        <v>15594.009740041076</v>
      </c>
      <c r="N193" s="350">
        <v>15139.305875581904</v>
      </c>
      <c r="O193" s="350">
        <v>15168.972860481217</v>
      </c>
      <c r="P193" s="350">
        <v>16181.610945687535</v>
      </c>
      <c r="Q193" s="350">
        <v>15590.205744697198</v>
      </c>
      <c r="R193" s="350">
        <v>16395.221186113202</v>
      </c>
      <c r="S193" s="350">
        <v>18065.360249354435</v>
      </c>
      <c r="T193" s="350">
        <v>18072.772499016704</v>
      </c>
      <c r="U193" s="350">
        <v>18043.356243726696</v>
      </c>
      <c r="V193" s="350">
        <v>18996.65106505149</v>
      </c>
      <c r="W193" s="350">
        <v>18337.486740650565</v>
      </c>
      <c r="X193" s="350">
        <v>20162.703972978969</v>
      </c>
      <c r="Y193" s="350">
        <v>18041.100969692474</v>
      </c>
      <c r="Z193" s="350">
        <v>17569.428468830843</v>
      </c>
      <c r="AA193" s="350">
        <v>17270.893969655834</v>
      </c>
      <c r="AB193" s="350">
        <v>20552.213081732567</v>
      </c>
      <c r="AC193" s="350">
        <v>21620.78568140445</v>
      </c>
      <c r="AD193" s="350">
        <v>21477.108336470894</v>
      </c>
      <c r="AE193" s="350">
        <v>20286.45938771237</v>
      </c>
      <c r="AF193" s="350">
        <v>21988.383446752334</v>
      </c>
    </row>
    <row r="194" spans="2:32" s="41" customFormat="1" ht="12">
      <c r="B194" s="195"/>
      <c r="C194" s="230"/>
      <c r="D194" s="505" t="s">
        <v>854</v>
      </c>
      <c r="E194" s="499"/>
      <c r="F194" s="507"/>
      <c r="G194" s="350">
        <v>1046.852520248794</v>
      </c>
      <c r="H194" s="350">
        <v>1053.3135165213484</v>
      </c>
      <c r="I194" s="350">
        <v>1021.6466984362856</v>
      </c>
      <c r="J194" s="350">
        <v>1052.1227184452762</v>
      </c>
      <c r="K194" s="350">
        <v>1053.750074519593</v>
      </c>
      <c r="L194" s="350">
        <v>1123.9000036425884</v>
      </c>
      <c r="M194" s="350">
        <v>1252.3348128162004</v>
      </c>
      <c r="N194" s="350">
        <v>1148.4093911246036</v>
      </c>
      <c r="O194" s="350">
        <v>1269.2121963658419</v>
      </c>
      <c r="P194" s="350">
        <v>1257.6775744391357</v>
      </c>
      <c r="Q194" s="350">
        <v>1243.338689013071</v>
      </c>
      <c r="R194" s="350">
        <v>1325.9538952339922</v>
      </c>
      <c r="S194" s="350">
        <v>1400.010818362661</v>
      </c>
      <c r="T194" s="350">
        <v>1513.0626855293476</v>
      </c>
      <c r="U194" s="350">
        <v>1468.0881421549443</v>
      </c>
      <c r="V194" s="350">
        <v>1440.3902919867699</v>
      </c>
      <c r="W194" s="350">
        <v>1493.1540929985099</v>
      </c>
      <c r="X194" s="350">
        <v>1602.3542438704646</v>
      </c>
      <c r="Y194" s="350">
        <v>1465.7626235881933</v>
      </c>
      <c r="Z194" s="350">
        <v>1510.3393235853014</v>
      </c>
      <c r="AA194" s="350">
        <v>1396.2372386329284</v>
      </c>
      <c r="AB194" s="350">
        <v>1714.602066255306</v>
      </c>
      <c r="AC194" s="350">
        <v>1712.7658159104078</v>
      </c>
      <c r="AD194" s="350">
        <v>1849.5097159064605</v>
      </c>
      <c r="AE194" s="350">
        <v>1909.9647445446551</v>
      </c>
      <c r="AF194" s="350">
        <v>2075.6208867230534</v>
      </c>
    </row>
    <row r="195" spans="2:32" s="41" customFormat="1" ht="12.75" thickBot="1">
      <c r="B195" s="195"/>
      <c r="C195" s="231"/>
      <c r="D195" s="202" t="s">
        <v>855</v>
      </c>
      <c r="E195" s="500"/>
      <c r="F195" s="508"/>
      <c r="G195" s="351">
        <v>-4468.3431722409487</v>
      </c>
      <c r="H195" s="351">
        <v>-3630.3622433134628</v>
      </c>
      <c r="I195" s="351">
        <v>-4991.9994435101025</v>
      </c>
      <c r="J195" s="351">
        <v>-3603.6197339491414</v>
      </c>
      <c r="K195" s="351">
        <v>-4894.701584593553</v>
      </c>
      <c r="L195" s="351">
        <v>-6769.8552953259932</v>
      </c>
      <c r="M195" s="351">
        <v>-16352.751525782574</v>
      </c>
      <c r="N195" s="351">
        <v>-16221.237190864351</v>
      </c>
      <c r="O195" s="351">
        <v>-16336.882991011225</v>
      </c>
      <c r="P195" s="351">
        <v>-17761.467997308464</v>
      </c>
      <c r="Q195" s="351">
        <v>-11705.206835589992</v>
      </c>
      <c r="R195" s="351">
        <v>-21668.584368760756</v>
      </c>
      <c r="S195" s="351">
        <v>-23184.572631514056</v>
      </c>
      <c r="T195" s="351">
        <v>-22634.190567717349</v>
      </c>
      <c r="U195" s="351">
        <v>-21074.689920839279</v>
      </c>
      <c r="V195" s="351">
        <v>-20269.642028188475</v>
      </c>
      <c r="W195" s="351">
        <v>-28626.780584312619</v>
      </c>
      <c r="X195" s="351">
        <v>-23606.190852656084</v>
      </c>
      <c r="Y195" s="351">
        <v>-22884.008957339418</v>
      </c>
      <c r="Z195" s="351">
        <v>-32702.798626776716</v>
      </c>
      <c r="AA195" s="351">
        <v>-14721.535109781144</v>
      </c>
      <c r="AB195" s="351">
        <v>-24545.224214713384</v>
      </c>
      <c r="AC195" s="351">
        <v>-28386.60329590477</v>
      </c>
      <c r="AD195" s="351">
        <v>-25603.019344545766</v>
      </c>
      <c r="AE195" s="351">
        <v>-34338.169192435234</v>
      </c>
      <c r="AF195" s="351">
        <v>-56759.948555395218</v>
      </c>
    </row>
    <row r="196" spans="2:32" s="41" customFormat="1" ht="12">
      <c r="B196" s="232" t="s">
        <v>692</v>
      </c>
      <c r="C196" s="233"/>
      <c r="D196" s="233"/>
      <c r="E196" s="440"/>
      <c r="F196" s="306"/>
      <c r="G196" s="352">
        <f t="shared" ref="G196:AF196" si="30">SUM(G197,G202,G205,G206,G207)</f>
        <v>65125.994535528174</v>
      </c>
      <c r="H196" s="352">
        <f t="shared" si="30"/>
        <v>66220.898023044763</v>
      </c>
      <c r="I196" s="352">
        <f t="shared" si="30"/>
        <v>66149.519260191446</v>
      </c>
      <c r="J196" s="352">
        <f t="shared" si="30"/>
        <v>64863.514874937078</v>
      </c>
      <c r="K196" s="352">
        <f t="shared" si="30"/>
        <v>66439.762202855098</v>
      </c>
      <c r="L196" s="352">
        <f t="shared" si="30"/>
        <v>66774.087991480075</v>
      </c>
      <c r="M196" s="352">
        <f t="shared" si="30"/>
        <v>67297.67635866307</v>
      </c>
      <c r="N196" s="352">
        <f t="shared" si="30"/>
        <v>64691.798465169501</v>
      </c>
      <c r="O196" s="352">
        <f t="shared" si="30"/>
        <v>58609.944120293192</v>
      </c>
      <c r="P196" s="352">
        <f t="shared" si="30"/>
        <v>58899.072792361236</v>
      </c>
      <c r="Q196" s="352">
        <f t="shared" si="30"/>
        <v>59357.428232750528</v>
      </c>
      <c r="R196" s="352">
        <f t="shared" si="30"/>
        <v>58040.999759272912</v>
      </c>
      <c r="S196" s="352">
        <f t="shared" si="30"/>
        <v>55348.265059446196</v>
      </c>
      <c r="T196" s="352">
        <f t="shared" si="30"/>
        <v>54560.852773661776</v>
      </c>
      <c r="U196" s="352">
        <f t="shared" si="30"/>
        <v>54543.233901614753</v>
      </c>
      <c r="V196" s="352">
        <f t="shared" si="30"/>
        <v>55643.977832797078</v>
      </c>
      <c r="W196" s="352">
        <f t="shared" si="30"/>
        <v>55893.472805397272</v>
      </c>
      <c r="X196" s="352">
        <f t="shared" si="30"/>
        <v>55092.64897419</v>
      </c>
      <c r="Y196" s="352">
        <f t="shared" si="30"/>
        <v>50793.224618314176</v>
      </c>
      <c r="Z196" s="352">
        <f t="shared" si="30"/>
        <v>45234.705405729786</v>
      </c>
      <c r="AA196" s="352">
        <f t="shared" si="30"/>
        <v>46316.103039967027</v>
      </c>
      <c r="AB196" s="352">
        <f t="shared" si="30"/>
        <v>46226.842695961474</v>
      </c>
      <c r="AC196" s="352">
        <f t="shared" si="30"/>
        <v>46288.208428078942</v>
      </c>
      <c r="AD196" s="352">
        <f t="shared" si="30"/>
        <v>48034.114633908313</v>
      </c>
      <c r="AE196" s="352">
        <f t="shared" si="30"/>
        <v>47434.264684650887</v>
      </c>
      <c r="AF196" s="352">
        <f t="shared" si="30"/>
        <v>46156.22773044122</v>
      </c>
    </row>
    <row r="197" spans="2:32" s="41" customFormat="1" ht="12">
      <c r="B197" s="236"/>
      <c r="C197" s="99" t="s">
        <v>693</v>
      </c>
      <c r="D197" s="102"/>
      <c r="E197" s="442"/>
      <c r="F197" s="298"/>
      <c r="G197" s="100">
        <f t="shared" ref="G197:AF197" si="31">SUM(G198:G201)</f>
        <v>49218.657110465414</v>
      </c>
      <c r="H197" s="100">
        <f t="shared" si="31"/>
        <v>50536.318695285423</v>
      </c>
      <c r="I197" s="100">
        <f t="shared" si="31"/>
        <v>50953.307976125499</v>
      </c>
      <c r="J197" s="100">
        <f t="shared" si="31"/>
        <v>50239.913380184604</v>
      </c>
      <c r="K197" s="100">
        <f t="shared" si="31"/>
        <v>51250.192560402909</v>
      </c>
      <c r="L197" s="100">
        <f t="shared" si="31"/>
        <v>51130.777367210147</v>
      </c>
      <c r="M197" s="100">
        <f t="shared" si="31"/>
        <v>51473.757222270695</v>
      </c>
      <c r="N197" s="100">
        <f t="shared" si="31"/>
        <v>48824.77999016676</v>
      </c>
      <c r="O197" s="100">
        <f t="shared" si="31"/>
        <v>43847.700503772736</v>
      </c>
      <c r="P197" s="100">
        <f t="shared" si="31"/>
        <v>43563.766885549754</v>
      </c>
      <c r="Q197" s="100">
        <f t="shared" si="31"/>
        <v>43899.422551187461</v>
      </c>
      <c r="R197" s="100">
        <f t="shared" si="31"/>
        <v>42955.998859285304</v>
      </c>
      <c r="S197" s="100">
        <f t="shared" si="31"/>
        <v>40469.077845842869</v>
      </c>
      <c r="T197" s="100">
        <f t="shared" si="31"/>
        <v>40133.7417478692</v>
      </c>
      <c r="U197" s="100">
        <f t="shared" si="31"/>
        <v>39808.973338921569</v>
      </c>
      <c r="V197" s="100">
        <f t="shared" si="31"/>
        <v>41219.73187264704</v>
      </c>
      <c r="W197" s="100">
        <f t="shared" si="31"/>
        <v>41192.25716722104</v>
      </c>
      <c r="X197" s="100">
        <f t="shared" si="31"/>
        <v>40200.223106263526</v>
      </c>
      <c r="Y197" s="100">
        <f t="shared" si="31"/>
        <v>37432.491716224766</v>
      </c>
      <c r="Z197" s="100">
        <f t="shared" si="31"/>
        <v>32775.515152105858</v>
      </c>
      <c r="AA197" s="100">
        <f t="shared" si="31"/>
        <v>32747.858741581927</v>
      </c>
      <c r="AB197" s="100">
        <f t="shared" si="31"/>
        <v>33091.442253993395</v>
      </c>
      <c r="AC197" s="100">
        <f t="shared" si="31"/>
        <v>33660.75784585395</v>
      </c>
      <c r="AD197" s="100">
        <f t="shared" si="31"/>
        <v>35053.79249027327</v>
      </c>
      <c r="AE197" s="100">
        <f t="shared" si="31"/>
        <v>34795.261458362816</v>
      </c>
      <c r="AF197" s="100">
        <f t="shared" si="31"/>
        <v>33782.348129793652</v>
      </c>
    </row>
    <row r="198" spans="2:32" s="41" customFormat="1" ht="12">
      <c r="B198" s="236"/>
      <c r="C198" s="238"/>
      <c r="D198" s="303" t="s">
        <v>864</v>
      </c>
      <c r="E198" s="443"/>
      <c r="F198" s="299"/>
      <c r="G198" s="353">
        <v>38701.103416042592</v>
      </c>
      <c r="H198" s="353">
        <v>40346.744742035473</v>
      </c>
      <c r="I198" s="353">
        <v>41665.79114506545</v>
      </c>
      <c r="J198" s="353">
        <v>41224.494256585334</v>
      </c>
      <c r="K198" s="353">
        <v>42297.116417365723</v>
      </c>
      <c r="L198" s="353">
        <v>42142.02726535382</v>
      </c>
      <c r="M198" s="353">
        <v>42559.539804125336</v>
      </c>
      <c r="N198" s="353">
        <v>39926.083389390726</v>
      </c>
      <c r="O198" s="353">
        <v>35362.599382577479</v>
      </c>
      <c r="P198" s="353">
        <v>35010.124942594921</v>
      </c>
      <c r="Q198" s="353">
        <v>35085.742906855594</v>
      </c>
      <c r="R198" s="353">
        <v>34374.185269382258</v>
      </c>
      <c r="S198" s="353">
        <v>32417.253435765444</v>
      </c>
      <c r="T198" s="353">
        <v>31935.273453308597</v>
      </c>
      <c r="U198" s="353">
        <v>31276.189983420805</v>
      </c>
      <c r="V198" s="353">
        <v>32279.645554026018</v>
      </c>
      <c r="W198" s="353">
        <v>31990.873871774482</v>
      </c>
      <c r="X198" s="353">
        <v>30658.349937916188</v>
      </c>
      <c r="Y198" s="353">
        <v>28552.561480293498</v>
      </c>
      <c r="Z198" s="353">
        <v>25308.481718967807</v>
      </c>
      <c r="AA198" s="353">
        <v>24321.270937421363</v>
      </c>
      <c r="AB198" s="353">
        <v>24982.895526650263</v>
      </c>
      <c r="AC198" s="353">
        <v>25624.79533860795</v>
      </c>
      <c r="AD198" s="353">
        <v>26805.206128279013</v>
      </c>
      <c r="AE198" s="353">
        <v>26557.37523672733</v>
      </c>
      <c r="AF198" s="353">
        <v>25936.250183603999</v>
      </c>
    </row>
    <row r="199" spans="2:32" s="41" customFormat="1" ht="12">
      <c r="B199" s="236"/>
      <c r="C199" s="238"/>
      <c r="D199" s="294" t="s">
        <v>865</v>
      </c>
      <c r="E199" s="444"/>
      <c r="F199" s="300"/>
      <c r="G199" s="353">
        <v>6674.4490046098017</v>
      </c>
      <c r="H199" s="353">
        <v>6524.5328569297908</v>
      </c>
      <c r="I199" s="353">
        <v>5945.8339540571315</v>
      </c>
      <c r="J199" s="353">
        <v>5842.3534676861227</v>
      </c>
      <c r="K199" s="353">
        <v>5740.0247792311475</v>
      </c>
      <c r="L199" s="353">
        <v>5795.1316308500946</v>
      </c>
      <c r="M199" s="353">
        <v>5789.0719316293616</v>
      </c>
      <c r="N199" s="353">
        <v>5903.8352801359188</v>
      </c>
      <c r="O199" s="353">
        <v>5638.1994106625216</v>
      </c>
      <c r="P199" s="353">
        <v>5703.2053582387407</v>
      </c>
      <c r="Q199" s="353">
        <v>5899.9845210859867</v>
      </c>
      <c r="R199" s="353">
        <v>5594.9262706926866</v>
      </c>
      <c r="S199" s="353">
        <v>5605.2257994031515</v>
      </c>
      <c r="T199" s="353">
        <v>6010.9337107231668</v>
      </c>
      <c r="U199" s="353">
        <v>6398.6869967575658</v>
      </c>
      <c r="V199" s="353">
        <v>6645.7105523034497</v>
      </c>
      <c r="W199" s="353">
        <v>6788.1886315874181</v>
      </c>
      <c r="X199" s="353">
        <v>7012.0890129308336</v>
      </c>
      <c r="Y199" s="353">
        <v>6591.818326146341</v>
      </c>
      <c r="Z199" s="353">
        <v>5364.6005099960857</v>
      </c>
      <c r="AA199" s="353">
        <v>6284.7190568659153</v>
      </c>
      <c r="AB199" s="353">
        <v>5895.7907835699853</v>
      </c>
      <c r="AC199" s="353">
        <v>5679.325140228646</v>
      </c>
      <c r="AD199" s="353">
        <v>5766.6750900500374</v>
      </c>
      <c r="AE199" s="353">
        <v>5811.9451381047556</v>
      </c>
      <c r="AF199" s="353">
        <v>5475.5706032403023</v>
      </c>
    </row>
    <row r="200" spans="2:32" s="41" customFormat="1" ht="12">
      <c r="B200" s="236"/>
      <c r="C200" s="238"/>
      <c r="D200" s="294" t="s">
        <v>856</v>
      </c>
      <c r="E200" s="444"/>
      <c r="F200" s="300"/>
      <c r="G200" s="353">
        <v>301.08346768875816</v>
      </c>
      <c r="H200" s="353">
        <v>295.75558173672357</v>
      </c>
      <c r="I200" s="353">
        <v>284.33507695387169</v>
      </c>
      <c r="J200" s="353">
        <v>278.10119582170148</v>
      </c>
      <c r="K200" s="353">
        <v>274.49444793382429</v>
      </c>
      <c r="L200" s="353">
        <v>268.4025813855352</v>
      </c>
      <c r="M200" s="353">
        <v>267.0690159667289</v>
      </c>
      <c r="N200" s="353">
        <v>255.03895087841644</v>
      </c>
      <c r="O200" s="353">
        <v>215.46154632264185</v>
      </c>
      <c r="P200" s="353">
        <v>219.97242158810099</v>
      </c>
      <c r="Q200" s="353">
        <v>213.57860666749826</v>
      </c>
      <c r="R200" s="353">
        <v>208.86000544832325</v>
      </c>
      <c r="S200" s="353">
        <v>203.12900687224544</v>
      </c>
      <c r="T200" s="353">
        <v>241.01415607975841</v>
      </c>
      <c r="U200" s="353">
        <v>251.14902502859258</v>
      </c>
      <c r="V200" s="353">
        <v>241.24001236422299</v>
      </c>
      <c r="W200" s="353">
        <v>232.12363462135133</v>
      </c>
      <c r="X200" s="353">
        <v>209.23136824971556</v>
      </c>
      <c r="Y200" s="353">
        <v>169.1159856869304</v>
      </c>
      <c r="Z200" s="353">
        <v>136.02453642742165</v>
      </c>
      <c r="AA200" s="353">
        <v>159.71679520765082</v>
      </c>
      <c r="AB200" s="353">
        <v>162.86525484191858</v>
      </c>
      <c r="AC200" s="353">
        <v>175.71269028489786</v>
      </c>
      <c r="AD200" s="353">
        <v>190.37433720387713</v>
      </c>
      <c r="AE200" s="353">
        <v>190.89998367000615</v>
      </c>
      <c r="AF200" s="353">
        <v>191.97771676369112</v>
      </c>
    </row>
    <row r="201" spans="2:32" s="41" customFormat="1" ht="12">
      <c r="B201" s="236"/>
      <c r="C201" s="240"/>
      <c r="D201" s="304" t="s">
        <v>857</v>
      </c>
      <c r="E201" s="445"/>
      <c r="F201" s="301"/>
      <c r="G201" s="353">
        <v>3542.021222124265</v>
      </c>
      <c r="H201" s="353">
        <v>3369.2855145834346</v>
      </c>
      <c r="I201" s="353">
        <v>3057.3478000490459</v>
      </c>
      <c r="J201" s="353">
        <v>2894.9644600914435</v>
      </c>
      <c r="K201" s="353">
        <v>2938.556915872211</v>
      </c>
      <c r="L201" s="353">
        <v>2925.2158896206997</v>
      </c>
      <c r="M201" s="353">
        <v>2858.076470549267</v>
      </c>
      <c r="N201" s="353">
        <v>2739.8223697616959</v>
      </c>
      <c r="O201" s="353">
        <v>2631.4401642100925</v>
      </c>
      <c r="P201" s="353">
        <v>2630.4641631279924</v>
      </c>
      <c r="Q201" s="353">
        <v>2700.1165165783791</v>
      </c>
      <c r="R201" s="353">
        <v>2778.0273137620284</v>
      </c>
      <c r="S201" s="353">
        <v>2243.4696038020288</v>
      </c>
      <c r="T201" s="353">
        <v>1946.5204277576754</v>
      </c>
      <c r="U201" s="353">
        <v>1882.947333714603</v>
      </c>
      <c r="V201" s="353">
        <v>2053.135753953346</v>
      </c>
      <c r="W201" s="353">
        <v>2181.0710292377894</v>
      </c>
      <c r="X201" s="353">
        <v>2320.5527871667846</v>
      </c>
      <c r="Y201" s="353">
        <v>2118.995924098002</v>
      </c>
      <c r="Z201" s="353">
        <v>1966.4083867145414</v>
      </c>
      <c r="AA201" s="353">
        <v>1982.1519520869942</v>
      </c>
      <c r="AB201" s="353">
        <v>2049.8906889312284</v>
      </c>
      <c r="AC201" s="353">
        <v>2180.9246767324594</v>
      </c>
      <c r="AD201" s="353">
        <v>2291.5369347403403</v>
      </c>
      <c r="AE201" s="353">
        <v>2235.0410998607222</v>
      </c>
      <c r="AF201" s="353">
        <v>2178.5496261856597</v>
      </c>
    </row>
    <row r="202" spans="2:32" s="41" customFormat="1" ht="12">
      <c r="B202" s="236"/>
      <c r="C202" s="241" t="s">
        <v>694</v>
      </c>
      <c r="D202" s="305"/>
      <c r="E202" s="446"/>
      <c r="F202" s="302"/>
      <c r="G202" s="354">
        <f t="shared" ref="G202:AF202" si="32">SUM(G203:G204)</f>
        <v>7039.0276631441375</v>
      </c>
      <c r="H202" s="354">
        <f t="shared" si="32"/>
        <v>7007.4897373539416</v>
      </c>
      <c r="I202" s="354">
        <f t="shared" si="32"/>
        <v>6823.9777847112446</v>
      </c>
      <c r="J202" s="354">
        <f t="shared" si="32"/>
        <v>6386.8783119622403</v>
      </c>
      <c r="K202" s="354">
        <f t="shared" si="32"/>
        <v>6805.4329131534469</v>
      </c>
      <c r="L202" s="354">
        <f t="shared" si="32"/>
        <v>7012.8244869198716</v>
      </c>
      <c r="M202" s="354">
        <f t="shared" si="32"/>
        <v>7067.0135666028118</v>
      </c>
      <c r="N202" s="354">
        <f t="shared" si="32"/>
        <v>7060.469423876636</v>
      </c>
      <c r="O202" s="354">
        <f t="shared" si="32"/>
        <v>6419.5147403499213</v>
      </c>
      <c r="P202" s="354">
        <f t="shared" si="32"/>
        <v>6937.1486272867432</v>
      </c>
      <c r="Q202" s="354">
        <f t="shared" si="32"/>
        <v>6809.764972794188</v>
      </c>
      <c r="R202" s="354">
        <f t="shared" si="32"/>
        <v>6346.2435267378769</v>
      </c>
      <c r="S202" s="354">
        <f t="shared" si="32"/>
        <v>6247.1962216433294</v>
      </c>
      <c r="T202" s="354">
        <f t="shared" si="32"/>
        <v>6048.6357364506921</v>
      </c>
      <c r="U202" s="354">
        <f t="shared" si="32"/>
        <v>6130.7938818470529</v>
      </c>
      <c r="V202" s="354">
        <f t="shared" si="32"/>
        <v>5790.8509301319336</v>
      </c>
      <c r="W202" s="354">
        <f t="shared" si="32"/>
        <v>5870.6507276783395</v>
      </c>
      <c r="X202" s="354">
        <f t="shared" si="32"/>
        <v>5962.2544637854626</v>
      </c>
      <c r="Y202" s="354">
        <f t="shared" si="32"/>
        <v>5103.3975425386125</v>
      </c>
      <c r="Z202" s="354">
        <f t="shared" si="32"/>
        <v>4868.5921968109797</v>
      </c>
      <c r="AA202" s="354">
        <f t="shared" si="32"/>
        <v>5423.4077351833548</v>
      </c>
      <c r="AB202" s="354">
        <f t="shared" si="32"/>
        <v>5099.5687952769558</v>
      </c>
      <c r="AC202" s="354">
        <f t="shared" si="32"/>
        <v>4648.2766017063832</v>
      </c>
      <c r="AD202" s="354">
        <f t="shared" si="32"/>
        <v>4784.2942915214053</v>
      </c>
      <c r="AE202" s="354">
        <f t="shared" si="32"/>
        <v>4685.081395420415</v>
      </c>
      <c r="AF202" s="354">
        <f t="shared" si="32"/>
        <v>4591.4703155332927</v>
      </c>
    </row>
    <row r="203" spans="2:32" s="41" customFormat="1" ht="12">
      <c r="B203" s="236"/>
      <c r="C203" s="243"/>
      <c r="D203" s="303" t="s">
        <v>866</v>
      </c>
      <c r="E203" s="443"/>
      <c r="F203" s="299"/>
      <c r="G203" s="353">
        <v>3415.9647954547263</v>
      </c>
      <c r="H203" s="353">
        <v>3362.2450836964763</v>
      </c>
      <c r="I203" s="353">
        <v>3389.6622568879811</v>
      </c>
      <c r="J203" s="353">
        <v>3215.7617554918893</v>
      </c>
      <c r="K203" s="353">
        <v>3421.7058201059876</v>
      </c>
      <c r="L203" s="353">
        <v>3455.7311845199329</v>
      </c>
      <c r="M203" s="353">
        <v>3481.0703981591801</v>
      </c>
      <c r="N203" s="353">
        <v>3391.4144586473922</v>
      </c>
      <c r="O203" s="353">
        <v>3007.3838059071368</v>
      </c>
      <c r="P203" s="353">
        <v>3305.1376515600991</v>
      </c>
      <c r="Q203" s="353">
        <v>3183.0712598808195</v>
      </c>
      <c r="R203" s="353">
        <v>2967.6928263043269</v>
      </c>
      <c r="S203" s="353">
        <v>2735.829694464479</v>
      </c>
      <c r="T203" s="353">
        <v>2457.0750376351916</v>
      </c>
      <c r="U203" s="353">
        <v>2466.5204063738406</v>
      </c>
      <c r="V203" s="353">
        <v>2163.5904622113367</v>
      </c>
      <c r="W203" s="353">
        <v>2196.240473420381</v>
      </c>
      <c r="X203" s="353">
        <v>2255.897996460219</v>
      </c>
      <c r="Y203" s="353">
        <v>2003.5568247993585</v>
      </c>
      <c r="Z203" s="353">
        <v>1919.7536297047582</v>
      </c>
      <c r="AA203" s="353">
        <v>2119.2525946780574</v>
      </c>
      <c r="AB203" s="353">
        <v>2004.4154689092252</v>
      </c>
      <c r="AC203" s="353">
        <v>1851.5943895709561</v>
      </c>
      <c r="AD203" s="353">
        <v>1929.7501352048555</v>
      </c>
      <c r="AE203" s="353">
        <v>1891.3677609931035</v>
      </c>
      <c r="AF203" s="353">
        <v>1947.4408614615611</v>
      </c>
    </row>
    <row r="204" spans="2:32" s="41" customFormat="1" ht="12">
      <c r="B204" s="236"/>
      <c r="C204" s="244"/>
      <c r="D204" s="304" t="s">
        <v>867</v>
      </c>
      <c r="E204" s="445"/>
      <c r="F204" s="301"/>
      <c r="G204" s="353">
        <v>3623.0628676894112</v>
      </c>
      <c r="H204" s="353">
        <v>3645.2446536574653</v>
      </c>
      <c r="I204" s="353">
        <v>3434.3155278232634</v>
      </c>
      <c r="J204" s="353">
        <v>3171.116556470351</v>
      </c>
      <c r="K204" s="353">
        <v>3383.7270930474592</v>
      </c>
      <c r="L204" s="353">
        <v>3557.0933023999387</v>
      </c>
      <c r="M204" s="353">
        <v>3585.9431684436317</v>
      </c>
      <c r="N204" s="353">
        <v>3669.0549652292439</v>
      </c>
      <c r="O204" s="353">
        <v>3412.1309344427846</v>
      </c>
      <c r="P204" s="353">
        <v>3632.0109757266441</v>
      </c>
      <c r="Q204" s="353">
        <v>3626.6937129133685</v>
      </c>
      <c r="R204" s="353">
        <v>3378.55070043355</v>
      </c>
      <c r="S204" s="353">
        <v>3511.3665271788504</v>
      </c>
      <c r="T204" s="353">
        <v>3591.5606988155005</v>
      </c>
      <c r="U204" s="353">
        <v>3664.2734754732123</v>
      </c>
      <c r="V204" s="353">
        <v>3627.260467920597</v>
      </c>
      <c r="W204" s="353">
        <v>3674.4102542579585</v>
      </c>
      <c r="X204" s="353">
        <v>3706.3564673252436</v>
      </c>
      <c r="Y204" s="353">
        <v>3099.8407177392537</v>
      </c>
      <c r="Z204" s="353">
        <v>2948.8385671062215</v>
      </c>
      <c r="AA204" s="353">
        <v>3304.1551405052974</v>
      </c>
      <c r="AB204" s="353">
        <v>3095.1533263677306</v>
      </c>
      <c r="AC204" s="353">
        <v>2796.6822121354271</v>
      </c>
      <c r="AD204" s="353">
        <v>2854.5441563165496</v>
      </c>
      <c r="AE204" s="353">
        <v>2793.7136344273113</v>
      </c>
      <c r="AF204" s="353">
        <v>2644.0294540717314</v>
      </c>
    </row>
    <row r="205" spans="2:32" s="41" customFormat="1" ht="12">
      <c r="B205" s="236"/>
      <c r="C205" s="245" t="s">
        <v>695</v>
      </c>
      <c r="D205" s="290"/>
      <c r="E205" s="447"/>
      <c r="F205" s="281"/>
      <c r="G205" s="355">
        <v>7272.7601051779366</v>
      </c>
      <c r="H205" s="355">
        <v>7091.4333111520082</v>
      </c>
      <c r="I205" s="355">
        <v>6796.0270409401091</v>
      </c>
      <c r="J205" s="355">
        <v>6652.2283869302664</v>
      </c>
      <c r="K205" s="355">
        <v>6656.1869920915788</v>
      </c>
      <c r="L205" s="355">
        <v>6849.5948379410793</v>
      </c>
      <c r="M205" s="355">
        <v>6870.5168410732231</v>
      </c>
      <c r="N205" s="355">
        <v>6834.1265198527999</v>
      </c>
      <c r="O205" s="355">
        <v>6545.5419320590336</v>
      </c>
      <c r="P205" s="355">
        <v>6463.1812625845996</v>
      </c>
      <c r="Q205" s="355">
        <v>6739.5274743262462</v>
      </c>
      <c r="R205" s="355">
        <v>6762.5046737338816</v>
      </c>
      <c r="S205" s="355">
        <v>6597.9044290885777</v>
      </c>
      <c r="T205" s="355">
        <v>6366.4953109832304</v>
      </c>
      <c r="U205" s="355">
        <v>6483.0399152253349</v>
      </c>
      <c r="V205" s="355">
        <v>6496.4652742315675</v>
      </c>
      <c r="W205" s="355">
        <v>6567.9742878366787</v>
      </c>
      <c r="X205" s="355">
        <v>6694.9345561970713</v>
      </c>
      <c r="Y205" s="355">
        <v>6236.5687163682669</v>
      </c>
      <c r="Z205" s="355">
        <v>5468.3465203851802</v>
      </c>
      <c r="AA205" s="355">
        <v>6100.6968938516457</v>
      </c>
      <c r="AB205" s="355">
        <v>5964.6174366201221</v>
      </c>
      <c r="AC205" s="355">
        <v>6060.7866012011864</v>
      </c>
      <c r="AD205" s="355">
        <v>6169.6090669051446</v>
      </c>
      <c r="AE205" s="355">
        <v>6092.9718310436147</v>
      </c>
      <c r="AF205" s="355">
        <v>5933.9549052864904</v>
      </c>
    </row>
    <row r="206" spans="2:32" s="41" customFormat="1" ht="12">
      <c r="B206" s="236"/>
      <c r="C206" s="247" t="s">
        <v>696</v>
      </c>
      <c r="D206" s="291"/>
      <c r="E206" s="448"/>
      <c r="F206" s="282"/>
      <c r="G206" s="356">
        <v>1531.2802967406865</v>
      </c>
      <c r="H206" s="356">
        <v>1518.8813192533894</v>
      </c>
      <c r="I206" s="356">
        <v>1510.9365684146064</v>
      </c>
      <c r="J206" s="356">
        <v>1524.9321658599704</v>
      </c>
      <c r="K206" s="356">
        <v>1661.1529972071523</v>
      </c>
      <c r="L206" s="356">
        <v>1709.3536294089783</v>
      </c>
      <c r="M206" s="356">
        <v>1806.7147887163414</v>
      </c>
      <c r="N206" s="356">
        <v>1886.3306912733019</v>
      </c>
      <c r="O206" s="356">
        <v>1710.6919941114984</v>
      </c>
      <c r="P206" s="356">
        <v>1845.6503869401404</v>
      </c>
      <c r="Q206" s="356">
        <v>1822.2115344426247</v>
      </c>
      <c r="R206" s="356">
        <v>1898.0363095158432</v>
      </c>
      <c r="S206" s="356">
        <v>1954.2181328714137</v>
      </c>
      <c r="T206" s="356">
        <v>1926.6512483586587</v>
      </c>
      <c r="U206" s="356">
        <v>2034.1347656207925</v>
      </c>
      <c r="V206" s="356">
        <v>2046.8786357865356</v>
      </c>
      <c r="W206" s="356">
        <v>2175.0709326612105</v>
      </c>
      <c r="X206" s="356">
        <v>2149.07516794395</v>
      </c>
      <c r="Y206" s="356">
        <v>1949.2201531825328</v>
      </c>
      <c r="Z206" s="356">
        <v>2050.9583064277685</v>
      </c>
      <c r="AA206" s="356">
        <v>1968.2853293501</v>
      </c>
      <c r="AB206" s="356">
        <v>1995.4050500710009</v>
      </c>
      <c r="AC206" s="356">
        <v>1841.9787293174245</v>
      </c>
      <c r="AD206" s="356">
        <v>1944.0899352084996</v>
      </c>
      <c r="AE206" s="356">
        <v>1780.5147498240381</v>
      </c>
      <c r="AF206" s="356">
        <v>1765.4094898277892</v>
      </c>
    </row>
    <row r="207" spans="2:32" s="41" customFormat="1" ht="12.75" thickBot="1">
      <c r="B207" s="249"/>
      <c r="C207" s="250" t="s">
        <v>868</v>
      </c>
      <c r="D207" s="292"/>
      <c r="E207" s="449"/>
      <c r="F207" s="283"/>
      <c r="G207" s="357">
        <v>64.269360000000034</v>
      </c>
      <c r="H207" s="357">
        <v>66.774960000000021</v>
      </c>
      <c r="I207" s="357">
        <v>65.269890000000032</v>
      </c>
      <c r="J207" s="357">
        <v>59.562630000000013</v>
      </c>
      <c r="K207" s="357">
        <v>66.796740000000028</v>
      </c>
      <c r="L207" s="357">
        <v>71.53767000000002</v>
      </c>
      <c r="M207" s="357">
        <v>79.673940000000016</v>
      </c>
      <c r="N207" s="357">
        <v>86.091840000000047</v>
      </c>
      <c r="O207" s="357">
        <v>86.494950000000074</v>
      </c>
      <c r="P207" s="357">
        <v>89.325630000000018</v>
      </c>
      <c r="Q207" s="357">
        <v>86.501700000000056</v>
      </c>
      <c r="R207" s="357">
        <v>78.216390000000018</v>
      </c>
      <c r="S207" s="357">
        <v>79.868430000000075</v>
      </c>
      <c r="T207" s="357">
        <v>85.328729999999979</v>
      </c>
      <c r="U207" s="357">
        <v>86.292000000000002</v>
      </c>
      <c r="V207" s="357">
        <v>90.051119999999997</v>
      </c>
      <c r="W207" s="357">
        <v>87.519690000000054</v>
      </c>
      <c r="X207" s="357">
        <v>86.161680000000047</v>
      </c>
      <c r="Y207" s="357">
        <v>71.546490000000006</v>
      </c>
      <c r="Z207" s="357">
        <v>71.293230000000023</v>
      </c>
      <c r="AA207" s="357">
        <v>75.854340000000036</v>
      </c>
      <c r="AB207" s="357">
        <v>75.809160000000048</v>
      </c>
      <c r="AC207" s="357">
        <v>76.408650000000023</v>
      </c>
      <c r="AD207" s="357">
        <v>82.328850000000017</v>
      </c>
      <c r="AE207" s="357">
        <v>80.435250000000025</v>
      </c>
      <c r="AF207" s="357">
        <v>83.044890000000009</v>
      </c>
    </row>
    <row r="208" spans="2:32" s="41" customFormat="1" ht="12">
      <c r="B208" s="252" t="s">
        <v>697</v>
      </c>
      <c r="C208" s="253"/>
      <c r="D208" s="253"/>
      <c r="E208" s="450"/>
      <c r="F208" s="284"/>
      <c r="G208" s="358">
        <f t="shared" ref="G208:AF208" si="33">SUM(G209:G211)</f>
        <v>24004.789495147605</v>
      </c>
      <c r="H208" s="358">
        <f t="shared" si="33"/>
        <v>24193.303079771096</v>
      </c>
      <c r="I208" s="358">
        <f t="shared" si="33"/>
        <v>25997.784883166441</v>
      </c>
      <c r="J208" s="358">
        <f t="shared" si="33"/>
        <v>25019.816501809953</v>
      </c>
      <c r="K208" s="358">
        <f t="shared" si="33"/>
        <v>28598.436990483406</v>
      </c>
      <c r="L208" s="358">
        <f t="shared" si="33"/>
        <v>29139.666356417249</v>
      </c>
      <c r="M208" s="358">
        <f t="shared" si="33"/>
        <v>29649.88451555858</v>
      </c>
      <c r="N208" s="358">
        <f t="shared" si="33"/>
        <v>31207.113724399005</v>
      </c>
      <c r="O208" s="358">
        <f t="shared" si="33"/>
        <v>31447.885947133283</v>
      </c>
      <c r="P208" s="358">
        <f t="shared" si="33"/>
        <v>31365.707267695379</v>
      </c>
      <c r="Q208" s="358">
        <f t="shared" si="33"/>
        <v>32856.496577069207</v>
      </c>
      <c r="R208" s="358">
        <f t="shared" si="33"/>
        <v>32522.541455449929</v>
      </c>
      <c r="S208" s="358">
        <f t="shared" si="33"/>
        <v>32767.72216385082</v>
      </c>
      <c r="T208" s="358">
        <f t="shared" si="33"/>
        <v>33515.749112426711</v>
      </c>
      <c r="U208" s="358">
        <f t="shared" si="33"/>
        <v>32703.600998426424</v>
      </c>
      <c r="V208" s="358">
        <f t="shared" si="33"/>
        <v>31657.635765383384</v>
      </c>
      <c r="W208" s="358">
        <f t="shared" si="33"/>
        <v>29911.656708535389</v>
      </c>
      <c r="X208" s="358">
        <f t="shared" si="33"/>
        <v>30488.157264612142</v>
      </c>
      <c r="Y208" s="358">
        <f t="shared" si="33"/>
        <v>31861.48352838077</v>
      </c>
      <c r="Z208" s="358">
        <f t="shared" si="33"/>
        <v>28202.776998201294</v>
      </c>
      <c r="AA208" s="358">
        <f t="shared" si="33"/>
        <v>28719.830988225869</v>
      </c>
      <c r="AB208" s="358">
        <f t="shared" si="33"/>
        <v>28039.636165409298</v>
      </c>
      <c r="AC208" s="358">
        <f t="shared" si="33"/>
        <v>29845.585203940114</v>
      </c>
      <c r="AD208" s="358">
        <f t="shared" si="33"/>
        <v>29333.357204807158</v>
      </c>
      <c r="AE208" s="358">
        <f t="shared" si="33"/>
        <v>28528.100336765823</v>
      </c>
      <c r="AF208" s="358">
        <f t="shared" si="33"/>
        <v>28870.701896446259</v>
      </c>
    </row>
    <row r="209" spans="2:40" s="41" customFormat="1" ht="12">
      <c r="B209" s="255"/>
      <c r="C209" s="256" t="s">
        <v>858</v>
      </c>
      <c r="D209" s="293"/>
      <c r="E209" s="451"/>
      <c r="F209" s="285"/>
      <c r="G209" s="353">
        <v>12424.358243728177</v>
      </c>
      <c r="H209" s="353">
        <v>12457.050510604888</v>
      </c>
      <c r="I209" s="353">
        <v>13491.881913312984</v>
      </c>
      <c r="J209" s="353">
        <v>13262.715116842475</v>
      </c>
      <c r="K209" s="353">
        <v>15754.880913536417</v>
      </c>
      <c r="L209" s="353">
        <v>16041.025518136634</v>
      </c>
      <c r="M209" s="353">
        <v>16484.720502588578</v>
      </c>
      <c r="N209" s="353">
        <v>17056.889437872578</v>
      </c>
      <c r="O209" s="353">
        <v>17086.230257302534</v>
      </c>
      <c r="P209" s="353">
        <v>16840.903510565735</v>
      </c>
      <c r="Q209" s="353">
        <v>16986.229817081476</v>
      </c>
      <c r="R209" s="353">
        <v>15759.485264112602</v>
      </c>
      <c r="S209" s="353">
        <v>15193.066976590781</v>
      </c>
      <c r="T209" s="353">
        <v>15190.869708625942</v>
      </c>
      <c r="U209" s="353">
        <v>14647.526466154071</v>
      </c>
      <c r="V209" s="353">
        <v>14094.088977374897</v>
      </c>
      <c r="W209" s="353">
        <v>13240.566558284328</v>
      </c>
      <c r="X209" s="353">
        <v>13090.776652872974</v>
      </c>
      <c r="Y209" s="353">
        <v>14733.7022110214</v>
      </c>
      <c r="Z209" s="353">
        <v>12039.977581071978</v>
      </c>
      <c r="AA209" s="353">
        <v>12544.108099882513</v>
      </c>
      <c r="AB209" s="353">
        <v>11944.293599791352</v>
      </c>
      <c r="AC209" s="353">
        <v>12517.163912418122</v>
      </c>
      <c r="AD209" s="353">
        <v>12314.308773011355</v>
      </c>
      <c r="AE209" s="353">
        <v>11935.868384098336</v>
      </c>
      <c r="AF209" s="353">
        <v>12151.026737264696</v>
      </c>
    </row>
    <row r="210" spans="2:40" s="41" customFormat="1" ht="12">
      <c r="B210" s="255"/>
      <c r="C210" s="257" t="s">
        <v>698</v>
      </c>
      <c r="D210" s="294"/>
      <c r="E210" s="452"/>
      <c r="F210" s="286"/>
      <c r="G210" s="353">
        <v>702.83026999291678</v>
      </c>
      <c r="H210" s="353">
        <v>686.44620024230187</v>
      </c>
      <c r="I210" s="353">
        <v>698.89764571316766</v>
      </c>
      <c r="J210" s="353">
        <v>680.74547632983922</v>
      </c>
      <c r="K210" s="353">
        <v>701.91349393186852</v>
      </c>
      <c r="L210" s="353">
        <v>667.82873473264453</v>
      </c>
      <c r="M210" s="353">
        <v>640.46784939712438</v>
      </c>
      <c r="N210" s="353">
        <v>655.23057167867137</v>
      </c>
      <c r="O210" s="353">
        <v>609.1187236752379</v>
      </c>
      <c r="P210" s="353">
        <v>652.57502705106276</v>
      </c>
      <c r="Q210" s="353">
        <v>655.91443265909516</v>
      </c>
      <c r="R210" s="353">
        <v>630.52981102330273</v>
      </c>
      <c r="S210" s="353">
        <v>577.04643230948568</v>
      </c>
      <c r="T210" s="353">
        <v>516.5268173218675</v>
      </c>
      <c r="U210" s="353">
        <v>506.69926841574829</v>
      </c>
      <c r="V210" s="353">
        <v>506.81438218982044</v>
      </c>
      <c r="W210" s="353">
        <v>522.35987148863205</v>
      </c>
      <c r="X210" s="353">
        <v>561.19836242802796</v>
      </c>
      <c r="Y210" s="353">
        <v>530.41167542322773</v>
      </c>
      <c r="Z210" s="353">
        <v>513.68788841490209</v>
      </c>
      <c r="AA210" s="353">
        <v>526.91409091663695</v>
      </c>
      <c r="AB210" s="353">
        <v>524.12535460171284</v>
      </c>
      <c r="AC210" s="353">
        <v>528.10321016884393</v>
      </c>
      <c r="AD210" s="353">
        <v>604.69033239592966</v>
      </c>
      <c r="AE210" s="353">
        <v>617.02824714749113</v>
      </c>
      <c r="AF210" s="353">
        <v>624.93138440348548</v>
      </c>
    </row>
    <row r="211" spans="2:40" s="41" customFormat="1" ht="12.75" thickBot="1">
      <c r="B211" s="258"/>
      <c r="C211" s="259" t="s">
        <v>699</v>
      </c>
      <c r="D211" s="295"/>
      <c r="E211" s="453"/>
      <c r="F211" s="287"/>
      <c r="G211" s="353">
        <v>10877.600981426513</v>
      </c>
      <c r="H211" s="353">
        <v>11049.806368923906</v>
      </c>
      <c r="I211" s="353">
        <v>11807.005324140289</v>
      </c>
      <c r="J211" s="353">
        <v>11076.355908637637</v>
      </c>
      <c r="K211" s="353">
        <v>12141.64258301512</v>
      </c>
      <c r="L211" s="353">
        <v>12430.812103547969</v>
      </c>
      <c r="M211" s="353">
        <v>12524.696163572877</v>
      </c>
      <c r="N211" s="353">
        <v>13494.993714847755</v>
      </c>
      <c r="O211" s="353">
        <v>13752.536966155511</v>
      </c>
      <c r="P211" s="353">
        <v>13872.228730078583</v>
      </c>
      <c r="Q211" s="353">
        <v>15214.352327328641</v>
      </c>
      <c r="R211" s="353">
        <v>16132.526380314026</v>
      </c>
      <c r="S211" s="353">
        <v>16997.608754950554</v>
      </c>
      <c r="T211" s="353">
        <v>17808.352586478897</v>
      </c>
      <c r="U211" s="353">
        <v>17549.375263856604</v>
      </c>
      <c r="V211" s="353">
        <v>17056.732405818664</v>
      </c>
      <c r="W211" s="353">
        <v>16148.73027876243</v>
      </c>
      <c r="X211" s="353">
        <v>16836.182249311139</v>
      </c>
      <c r="Y211" s="353">
        <v>16597.369641936144</v>
      </c>
      <c r="Z211" s="353">
        <v>15649.111528714413</v>
      </c>
      <c r="AA211" s="353">
        <v>15648.80879742672</v>
      </c>
      <c r="AB211" s="353">
        <v>15571.217211016236</v>
      </c>
      <c r="AC211" s="353">
        <v>16800.318081353151</v>
      </c>
      <c r="AD211" s="353">
        <v>16414.358099399873</v>
      </c>
      <c r="AE211" s="353">
        <v>15975.203705519996</v>
      </c>
      <c r="AF211" s="353">
        <v>16094.743774778077</v>
      </c>
    </row>
    <row r="212" spans="2:40" s="41" customFormat="1" ht="13.5">
      <c r="B212" s="260" t="s">
        <v>862</v>
      </c>
      <c r="C212" s="261"/>
      <c r="D212" s="296"/>
      <c r="E212" s="454"/>
      <c r="F212" s="405"/>
      <c r="G212" s="359">
        <f t="shared" ref="G212:AF212" si="34">SUM(G213,G216:G217)</f>
        <v>6490.8852525847151</v>
      </c>
      <c r="H212" s="359">
        <f t="shared" si="34"/>
        <v>6282.4574959036663</v>
      </c>
      <c r="I212" s="359">
        <f t="shared" si="34"/>
        <v>6025.6449748862251</v>
      </c>
      <c r="J212" s="359">
        <f t="shared" si="34"/>
        <v>5803.8030176439215</v>
      </c>
      <c r="K212" s="359">
        <f t="shared" si="34"/>
        <v>5603.3420203765063</v>
      </c>
      <c r="L212" s="359">
        <f t="shared" si="34"/>
        <v>5791.6632149150118</v>
      </c>
      <c r="M212" s="359">
        <f t="shared" si="34"/>
        <v>5902.7988091002171</v>
      </c>
      <c r="N212" s="359">
        <f t="shared" si="34"/>
        <v>5864.0098537254944</v>
      </c>
      <c r="O212" s="359">
        <f t="shared" si="34"/>
        <v>5442.9868276799261</v>
      </c>
      <c r="P212" s="359">
        <f t="shared" si="34"/>
        <v>5461.7732226118824</v>
      </c>
      <c r="Q212" s="359">
        <f t="shared" si="34"/>
        <v>5530.5044939630907</v>
      </c>
      <c r="R212" s="359">
        <f t="shared" si="34"/>
        <v>5078.7758586662912</v>
      </c>
      <c r="S212" s="359">
        <f t="shared" si="34"/>
        <v>4836.5081299755002</v>
      </c>
      <c r="T212" s="359">
        <f t="shared" si="34"/>
        <v>4672.4789726132021</v>
      </c>
      <c r="U212" s="359">
        <f t="shared" si="34"/>
        <v>4524.6936050694858</v>
      </c>
      <c r="V212" s="359">
        <f t="shared" si="34"/>
        <v>4464.5164405948972</v>
      </c>
      <c r="W212" s="359">
        <f t="shared" si="34"/>
        <v>4399.0045602344007</v>
      </c>
      <c r="X212" s="359">
        <f t="shared" si="34"/>
        <v>4423.0758854723044</v>
      </c>
      <c r="Y212" s="359">
        <f t="shared" si="34"/>
        <v>4002.8765432333021</v>
      </c>
      <c r="Z212" s="359">
        <f t="shared" si="34"/>
        <v>3664.5070855664326</v>
      </c>
      <c r="AA212" s="359">
        <f t="shared" si="34"/>
        <v>3559.4340294211102</v>
      </c>
      <c r="AB212" s="359">
        <f t="shared" si="34"/>
        <v>3448.6931324486986</v>
      </c>
      <c r="AC212" s="359">
        <f t="shared" si="34"/>
        <v>3459.0045085556894</v>
      </c>
      <c r="AD212" s="359">
        <f t="shared" si="34"/>
        <v>3465.3787908582367</v>
      </c>
      <c r="AE212" s="359">
        <f t="shared" si="34"/>
        <v>3371.0284297616081</v>
      </c>
      <c r="AF212" s="359">
        <f t="shared" si="34"/>
        <v>3409.7549429953565</v>
      </c>
    </row>
    <row r="213" spans="2:40" s="41" customFormat="1" ht="12">
      <c r="B213" s="263"/>
      <c r="C213" s="264" t="s">
        <v>700</v>
      </c>
      <c r="D213" s="265"/>
      <c r="E213" s="456"/>
      <c r="F213" s="266"/>
      <c r="G213" s="360">
        <f t="shared" ref="G213:AF213" si="35">SUM(G214:G215)</f>
        <v>608.8830323714285</v>
      </c>
      <c r="H213" s="360">
        <f t="shared" si="35"/>
        <v>547.87568817142858</v>
      </c>
      <c r="I213" s="360">
        <f t="shared" si="35"/>
        <v>493.0069734857143</v>
      </c>
      <c r="J213" s="360">
        <f t="shared" si="35"/>
        <v>523.52121873333328</v>
      </c>
      <c r="K213" s="360">
        <f t="shared" si="35"/>
        <v>342.54281495238104</v>
      </c>
      <c r="L213" s="360">
        <f t="shared" si="35"/>
        <v>359.12538566666672</v>
      </c>
      <c r="M213" s="360">
        <f t="shared" si="35"/>
        <v>349.6185054476191</v>
      </c>
      <c r="N213" s="360">
        <f t="shared" si="35"/>
        <v>371.50371699047616</v>
      </c>
      <c r="O213" s="360">
        <f t="shared" si="35"/>
        <v>376.93193486666661</v>
      </c>
      <c r="P213" s="360">
        <f t="shared" si="35"/>
        <v>370.29462349523817</v>
      </c>
      <c r="Q213" s="360">
        <f t="shared" si="35"/>
        <v>442.53070567619039</v>
      </c>
      <c r="R213" s="360">
        <f t="shared" si="35"/>
        <v>367.68445549523807</v>
      </c>
      <c r="S213" s="360">
        <f t="shared" si="35"/>
        <v>408.14204954285714</v>
      </c>
      <c r="T213" s="360">
        <f t="shared" si="35"/>
        <v>430.18884228571432</v>
      </c>
      <c r="U213" s="360">
        <f t="shared" si="35"/>
        <v>402.22257040952377</v>
      </c>
      <c r="V213" s="360">
        <f t="shared" si="35"/>
        <v>410.55994037142864</v>
      </c>
      <c r="W213" s="360">
        <f t="shared" si="35"/>
        <v>383.4825898095238</v>
      </c>
      <c r="X213" s="360">
        <f t="shared" si="35"/>
        <v>500.07924591428571</v>
      </c>
      <c r="Y213" s="360">
        <f t="shared" si="35"/>
        <v>439.97515058095235</v>
      </c>
      <c r="Z213" s="360">
        <f t="shared" si="35"/>
        <v>390.10057879047622</v>
      </c>
      <c r="AA213" s="360">
        <f t="shared" si="35"/>
        <v>402.94034859047622</v>
      </c>
      <c r="AB213" s="360">
        <f t="shared" si="35"/>
        <v>414.65140985714288</v>
      </c>
      <c r="AC213" s="360">
        <f t="shared" si="35"/>
        <v>520.16101332380958</v>
      </c>
      <c r="AD213" s="360">
        <f t="shared" si="35"/>
        <v>577.77024978095233</v>
      </c>
      <c r="AE213" s="360">
        <f t="shared" si="35"/>
        <v>559.19219745714281</v>
      </c>
      <c r="AF213" s="360">
        <f t="shared" si="35"/>
        <v>559.19219745714281</v>
      </c>
    </row>
    <row r="214" spans="2:40" s="41" customFormat="1" ht="12">
      <c r="B214" s="263"/>
      <c r="C214" s="224"/>
      <c r="D214" s="268" t="s">
        <v>701</v>
      </c>
      <c r="E214" s="457"/>
      <c r="F214" s="288"/>
      <c r="G214" s="353">
        <v>550.23920379999993</v>
      </c>
      <c r="H214" s="353">
        <v>527.37032626666667</v>
      </c>
      <c r="I214" s="353">
        <v>477.13732586666669</v>
      </c>
      <c r="J214" s="353">
        <v>481.58261873333328</v>
      </c>
      <c r="K214" s="353">
        <v>292.75650066666674</v>
      </c>
      <c r="L214" s="353">
        <v>303.52845233333341</v>
      </c>
      <c r="M214" s="353">
        <v>292.73561973333341</v>
      </c>
      <c r="N214" s="353">
        <v>303.65330746666666</v>
      </c>
      <c r="O214" s="353">
        <v>300.00380153333327</v>
      </c>
      <c r="P214" s="353">
        <v>293.56731873333337</v>
      </c>
      <c r="Q214" s="353">
        <v>332.90198186666657</v>
      </c>
      <c r="R214" s="353">
        <v>247.34728406666662</v>
      </c>
      <c r="S214" s="353">
        <v>269.91772573333333</v>
      </c>
      <c r="T214" s="353">
        <v>246.39832800000002</v>
      </c>
      <c r="U214" s="353">
        <v>236.30097993333328</v>
      </c>
      <c r="V214" s="353">
        <v>231.29451180000001</v>
      </c>
      <c r="W214" s="353">
        <v>230.36059933333334</v>
      </c>
      <c r="X214" s="353">
        <v>325.00062686666666</v>
      </c>
      <c r="Y214" s="353">
        <v>305.7365982</v>
      </c>
      <c r="Z214" s="353">
        <v>270.15270260000005</v>
      </c>
      <c r="AA214" s="353">
        <v>242.88427239999999</v>
      </c>
      <c r="AB214" s="353">
        <v>246.77580033333334</v>
      </c>
      <c r="AC214" s="353">
        <v>369.97487046666669</v>
      </c>
      <c r="AD214" s="353">
        <v>379.57696406666668</v>
      </c>
      <c r="AE214" s="353">
        <v>370.19805459999998</v>
      </c>
      <c r="AF214" s="353">
        <v>370.19805459999998</v>
      </c>
    </row>
    <row r="215" spans="2:40" s="41" customFormat="1" ht="12">
      <c r="B215" s="263"/>
      <c r="C215" s="269"/>
      <c r="D215" s="297" t="s">
        <v>702</v>
      </c>
      <c r="E215" s="458"/>
      <c r="F215" s="289"/>
      <c r="G215" s="361">
        <v>58.643828571428571</v>
      </c>
      <c r="H215" s="361">
        <v>20.505361904761902</v>
      </c>
      <c r="I215" s="361">
        <v>15.869647619047624</v>
      </c>
      <c r="J215" s="361">
        <v>41.938600000000008</v>
      </c>
      <c r="K215" s="361">
        <v>49.786314285714298</v>
      </c>
      <c r="L215" s="361">
        <v>55.59693333333334</v>
      </c>
      <c r="M215" s="361">
        <v>56.88288571428572</v>
      </c>
      <c r="N215" s="361">
        <v>67.850409523809532</v>
      </c>
      <c r="O215" s="361">
        <v>76.928133333333349</v>
      </c>
      <c r="P215" s="361">
        <v>76.727304761904776</v>
      </c>
      <c r="Q215" s="361">
        <v>109.62872380952382</v>
      </c>
      <c r="R215" s="361">
        <v>120.33717142857144</v>
      </c>
      <c r="S215" s="361">
        <v>138.22432380952381</v>
      </c>
      <c r="T215" s="361">
        <v>183.79051428571429</v>
      </c>
      <c r="U215" s="361">
        <v>165.92159047619046</v>
      </c>
      <c r="V215" s="361">
        <v>179.2654285714286</v>
      </c>
      <c r="W215" s="361">
        <v>153.12199047619049</v>
      </c>
      <c r="X215" s="361">
        <v>175.07861904761904</v>
      </c>
      <c r="Y215" s="361">
        <v>134.23855238095237</v>
      </c>
      <c r="Z215" s="361">
        <v>119.94787619047619</v>
      </c>
      <c r="AA215" s="361">
        <v>160.05607619047623</v>
      </c>
      <c r="AB215" s="361">
        <v>167.87560952380954</v>
      </c>
      <c r="AC215" s="361">
        <v>150.18614285714287</v>
      </c>
      <c r="AD215" s="361">
        <v>198.19328571428571</v>
      </c>
      <c r="AE215" s="361">
        <v>188.99414285714286</v>
      </c>
      <c r="AF215" s="361">
        <v>188.99414285714286</v>
      </c>
    </row>
    <row r="216" spans="2:40" s="41" customFormat="1" ht="12">
      <c r="B216" s="263"/>
      <c r="C216" s="271" t="s">
        <v>859</v>
      </c>
      <c r="D216" s="272"/>
      <c r="E216" s="459"/>
      <c r="F216" s="285"/>
      <c r="G216" s="362">
        <v>580.9365571248062</v>
      </c>
      <c r="H216" s="362">
        <v>631.23952092324578</v>
      </c>
      <c r="I216" s="362">
        <v>661.82365437679505</v>
      </c>
      <c r="J216" s="362">
        <v>650.55939365539734</v>
      </c>
      <c r="K216" s="362">
        <v>653.5832177937333</v>
      </c>
      <c r="L216" s="362">
        <v>924.44909848849352</v>
      </c>
      <c r="M216" s="362">
        <v>1026.6000650839744</v>
      </c>
      <c r="N216" s="362">
        <v>1126.7623204237623</v>
      </c>
      <c r="O216" s="362">
        <v>1064.115089920746</v>
      </c>
      <c r="P216" s="362">
        <v>1104.0159179855241</v>
      </c>
      <c r="Q216" s="362">
        <v>1029.8061630373229</v>
      </c>
      <c r="R216" s="362">
        <v>1074.2164097368179</v>
      </c>
      <c r="S216" s="362">
        <v>1022.3384205504215</v>
      </c>
      <c r="T216" s="362">
        <v>966.84872660408905</v>
      </c>
      <c r="U216" s="362">
        <v>925.01333515752594</v>
      </c>
      <c r="V216" s="362">
        <v>961.83153175001735</v>
      </c>
      <c r="W216" s="362">
        <v>990.05205136502946</v>
      </c>
      <c r="X216" s="362">
        <v>1032.8356769315515</v>
      </c>
      <c r="Y216" s="362">
        <v>947.66155622232623</v>
      </c>
      <c r="Z216" s="362">
        <v>864.15181782157379</v>
      </c>
      <c r="AA216" s="362">
        <v>813.54833040206904</v>
      </c>
      <c r="AB216" s="362">
        <v>772.67787512432869</v>
      </c>
      <c r="AC216" s="362">
        <v>757.72940648439112</v>
      </c>
      <c r="AD216" s="362">
        <v>704.98377701829259</v>
      </c>
      <c r="AE216" s="362">
        <v>701.02459016280977</v>
      </c>
      <c r="AF216" s="362">
        <v>700.63715321020936</v>
      </c>
    </row>
    <row r="217" spans="2:40" s="41" customFormat="1" ht="12.75" customHeight="1" thickBot="1">
      <c r="B217" s="275"/>
      <c r="C217" s="271" t="s">
        <v>869</v>
      </c>
      <c r="D217" s="308"/>
      <c r="E217" s="497"/>
      <c r="F217" s="406"/>
      <c r="G217" s="363">
        <v>5301.0656630884805</v>
      </c>
      <c r="H217" s="363">
        <v>5103.342286808992</v>
      </c>
      <c r="I217" s="363">
        <v>4870.8143470237155</v>
      </c>
      <c r="J217" s="363">
        <v>4629.722405255191</v>
      </c>
      <c r="K217" s="363">
        <v>4607.2159876303922</v>
      </c>
      <c r="L217" s="363">
        <v>4508.0887307598514</v>
      </c>
      <c r="M217" s="363">
        <v>4526.5802385686238</v>
      </c>
      <c r="N217" s="363">
        <v>4365.7438163112556</v>
      </c>
      <c r="O217" s="363">
        <v>4001.9398028925134</v>
      </c>
      <c r="P217" s="363">
        <v>3987.4626811311196</v>
      </c>
      <c r="Q217" s="363">
        <v>4058.1676252495772</v>
      </c>
      <c r="R217" s="363">
        <v>3636.8749934342354</v>
      </c>
      <c r="S217" s="363">
        <v>3406.0276598822215</v>
      </c>
      <c r="T217" s="363">
        <v>3275.4414037233983</v>
      </c>
      <c r="U217" s="363">
        <v>3197.4576995024363</v>
      </c>
      <c r="V217" s="363">
        <v>3092.1249684734512</v>
      </c>
      <c r="W217" s="363">
        <v>3025.4699190598476</v>
      </c>
      <c r="X217" s="363">
        <v>2890.1609626264676</v>
      </c>
      <c r="Y217" s="363">
        <v>2615.2398364300234</v>
      </c>
      <c r="Z217" s="363">
        <v>2410.2546889543828</v>
      </c>
      <c r="AA217" s="363">
        <v>2342.9453504285648</v>
      </c>
      <c r="AB217" s="363">
        <v>2261.3638474672271</v>
      </c>
      <c r="AC217" s="363">
        <v>2181.1140887474889</v>
      </c>
      <c r="AD217" s="363">
        <v>2182.6247640589918</v>
      </c>
      <c r="AE217" s="363">
        <v>2110.8116421416557</v>
      </c>
      <c r="AF217" s="363">
        <v>2149.9255923280043</v>
      </c>
    </row>
    <row r="218" spans="2:40" s="72" customFormat="1" ht="12.75" customHeight="1" thickTop="1">
      <c r="B218" s="501" t="s">
        <v>710</v>
      </c>
      <c r="C218" s="502"/>
      <c r="D218" s="502"/>
      <c r="E218" s="502"/>
      <c r="F218" s="277"/>
      <c r="G218" s="364">
        <f t="shared" ref="G218:AF218" si="36">SUM(G92,G196,G208,G212)</f>
        <v>1162465.5760121681</v>
      </c>
      <c r="H218" s="364">
        <f t="shared" si="36"/>
        <v>1170737.9626404569</v>
      </c>
      <c r="I218" s="364">
        <f t="shared" si="36"/>
        <v>1180639.4515163086</v>
      </c>
      <c r="J218" s="364">
        <f t="shared" si="36"/>
        <v>1173516.2632751965</v>
      </c>
      <c r="K218" s="364">
        <f t="shared" si="36"/>
        <v>1234831.9140508312</v>
      </c>
      <c r="L218" s="364">
        <f t="shared" si="36"/>
        <v>1248356.9596207088</v>
      </c>
      <c r="M218" s="364">
        <f t="shared" si="36"/>
        <v>1261224.6042073739</v>
      </c>
      <c r="N218" s="364">
        <f t="shared" si="36"/>
        <v>1258933.9295363976</v>
      </c>
      <c r="O218" s="364">
        <f t="shared" si="36"/>
        <v>1223613.9548508625</v>
      </c>
      <c r="P218" s="364">
        <f t="shared" si="36"/>
        <v>1258562.4712083016</v>
      </c>
      <c r="Q218" s="364">
        <f t="shared" si="36"/>
        <v>1279835.2941451448</v>
      </c>
      <c r="R218" s="364">
        <f t="shared" si="36"/>
        <v>1262640.4580726738</v>
      </c>
      <c r="S218" s="364">
        <f t="shared" si="36"/>
        <v>1299460.6898216202</v>
      </c>
      <c r="T218" s="364">
        <f t="shared" si="36"/>
        <v>1304378.3897382303</v>
      </c>
      <c r="U218" s="364">
        <f t="shared" si="36"/>
        <v>1303387.6204271708</v>
      </c>
      <c r="V218" s="364">
        <f t="shared" si="36"/>
        <v>1310785.31695583</v>
      </c>
      <c r="W218" s="364">
        <f t="shared" si="36"/>
        <v>1290124.4676310858</v>
      </c>
      <c r="X218" s="364">
        <f t="shared" si="36"/>
        <v>1324603.5965018019</v>
      </c>
      <c r="Y218" s="364">
        <f t="shared" si="36"/>
        <v>1239906.0855676271</v>
      </c>
      <c r="Z218" s="364">
        <f t="shared" si="36"/>
        <v>1167095.5469925334</v>
      </c>
      <c r="AA218" s="364">
        <f t="shared" si="36"/>
        <v>1217353.6997634051</v>
      </c>
      <c r="AB218" s="364">
        <f t="shared" si="36"/>
        <v>1266077.5334117734</v>
      </c>
      <c r="AC218" s="364">
        <f t="shared" si="36"/>
        <v>1300338.6804849911</v>
      </c>
      <c r="AD218" s="364">
        <f t="shared" si="36"/>
        <v>1315868.6302562261</v>
      </c>
      <c r="AE218" s="364">
        <f t="shared" si="36"/>
        <v>1268712.2098610483</v>
      </c>
      <c r="AF218" s="364">
        <f t="shared" si="36"/>
        <v>1227389.4167026971</v>
      </c>
      <c r="AG218" s="41"/>
      <c r="AH218" s="41"/>
      <c r="AI218" s="41"/>
      <c r="AJ218" s="41"/>
      <c r="AK218" s="41"/>
      <c r="AL218" s="41"/>
      <c r="AM218" s="41"/>
      <c r="AN218" s="41"/>
    </row>
    <row r="219" spans="2:40" s="72" customFormat="1" ht="12">
      <c r="B219" s="278"/>
      <c r="C219" s="278"/>
      <c r="D219" s="278"/>
      <c r="E219" s="278"/>
      <c r="F219" s="279"/>
      <c r="G219" s="280"/>
      <c r="H219" s="280"/>
      <c r="I219" s="280"/>
      <c r="J219" s="280"/>
      <c r="K219" s="280"/>
      <c r="L219" s="280"/>
      <c r="M219" s="280"/>
      <c r="N219" s="280"/>
      <c r="O219" s="280"/>
      <c r="P219" s="280"/>
      <c r="Q219" s="280"/>
      <c r="R219" s="280"/>
      <c r="S219" s="280"/>
      <c r="T219" s="280"/>
      <c r="U219" s="280"/>
      <c r="V219" s="280"/>
      <c r="W219" s="280"/>
      <c r="X219" s="280"/>
      <c r="Y219" s="280"/>
      <c r="Z219" s="280"/>
      <c r="AA219" s="280"/>
      <c r="AB219" s="280"/>
      <c r="AC219" s="280"/>
      <c r="AD219" s="280"/>
      <c r="AE219" s="280"/>
      <c r="AF219" s="280"/>
      <c r="AG219" s="41"/>
      <c r="AH219" s="41"/>
      <c r="AI219" s="41"/>
      <c r="AJ219" s="41"/>
      <c r="AK219" s="41"/>
      <c r="AL219" s="41"/>
      <c r="AM219" s="41"/>
      <c r="AN219" s="41"/>
    </row>
    <row r="220" spans="2:40" s="41" customFormat="1" ht="15.75" customHeight="1">
      <c r="B220" s="489" t="s">
        <v>1234</v>
      </c>
      <c r="I220" s="41" t="s">
        <v>767</v>
      </c>
      <c r="AD220" s="1183" t="s">
        <v>1214</v>
      </c>
      <c r="AG220" s="36"/>
      <c r="AH220" s="36"/>
      <c r="AI220" s="36"/>
      <c r="AJ220" s="36"/>
    </row>
    <row r="221" spans="2:40" ht="9.9499999999999993" customHeight="1" thickBot="1">
      <c r="E221" s="36" t="s">
        <v>749</v>
      </c>
    </row>
    <row r="222" spans="2:40" s="41" customFormat="1" ht="9.9499999999999993" customHeight="1" thickBot="1">
      <c r="D222" s="129" t="s">
        <v>798</v>
      </c>
      <c r="E222" s="136"/>
      <c r="F222" s="135"/>
      <c r="G222" s="152">
        <v>1990</v>
      </c>
      <c r="H222" s="152">
        <f t="shared" ref="H222:AF222" si="37">G222+1</f>
        <v>1991</v>
      </c>
      <c r="I222" s="152">
        <f t="shared" si="37"/>
        <v>1992</v>
      </c>
      <c r="J222" s="152">
        <f t="shared" si="37"/>
        <v>1993</v>
      </c>
      <c r="K222" s="152">
        <f t="shared" si="37"/>
        <v>1994</v>
      </c>
      <c r="L222" s="152">
        <f t="shared" si="37"/>
        <v>1995</v>
      </c>
      <c r="M222" s="152">
        <f t="shared" si="37"/>
        <v>1996</v>
      </c>
      <c r="N222" s="152">
        <f t="shared" si="37"/>
        <v>1997</v>
      </c>
      <c r="O222" s="152">
        <f t="shared" si="37"/>
        <v>1998</v>
      </c>
      <c r="P222" s="153">
        <f t="shared" si="37"/>
        <v>1999</v>
      </c>
      <c r="Q222" s="153">
        <f t="shared" si="37"/>
        <v>2000</v>
      </c>
      <c r="R222" s="153">
        <f t="shared" si="37"/>
        <v>2001</v>
      </c>
      <c r="S222" s="153">
        <f t="shared" si="37"/>
        <v>2002</v>
      </c>
      <c r="T222" s="152">
        <f t="shared" si="37"/>
        <v>2003</v>
      </c>
      <c r="U222" s="152">
        <f t="shared" si="37"/>
        <v>2004</v>
      </c>
      <c r="V222" s="154">
        <f t="shared" si="37"/>
        <v>2005</v>
      </c>
      <c r="W222" s="152">
        <f t="shared" si="37"/>
        <v>2006</v>
      </c>
      <c r="X222" s="152">
        <f t="shared" si="37"/>
        <v>2007</v>
      </c>
      <c r="Y222" s="152">
        <f t="shared" si="37"/>
        <v>2008</v>
      </c>
      <c r="Z222" s="152">
        <f t="shared" si="37"/>
        <v>2009</v>
      </c>
      <c r="AA222" s="153">
        <f t="shared" si="37"/>
        <v>2010</v>
      </c>
      <c r="AB222" s="153">
        <f t="shared" si="37"/>
        <v>2011</v>
      </c>
      <c r="AC222" s="152">
        <f t="shared" si="37"/>
        <v>2012</v>
      </c>
      <c r="AD222" s="152">
        <f t="shared" si="37"/>
        <v>2013</v>
      </c>
      <c r="AE222" s="155">
        <f t="shared" si="37"/>
        <v>2014</v>
      </c>
      <c r="AF222" s="155">
        <f t="shared" si="37"/>
        <v>2015</v>
      </c>
      <c r="AG222" s="36"/>
      <c r="AH222" s="36"/>
      <c r="AI222" s="36"/>
      <c r="AJ222" s="36"/>
      <c r="AK222" s="36"/>
    </row>
    <row r="223" spans="2:40" s="41" customFormat="1" ht="9.9499999999999993" customHeight="1">
      <c r="D223" s="140" t="s">
        <v>769</v>
      </c>
      <c r="E223" s="178"/>
      <c r="F223" s="167"/>
      <c r="G223" s="156">
        <f>SUM(G224:G228)</f>
        <v>1360.379024463087</v>
      </c>
      <c r="H223" s="156">
        <f t="shared" ref="H223:AD223" si="38">SUM(H224:H228)</f>
        <v>1344.0832849605379</v>
      </c>
      <c r="I223" s="156">
        <f t="shared" si="38"/>
        <v>1332.8808390815934</v>
      </c>
      <c r="J223" s="156">
        <f t="shared" si="38"/>
        <v>1353.1869813295443</v>
      </c>
      <c r="K223" s="156">
        <f t="shared" si="38"/>
        <v>1357.6365246207138</v>
      </c>
      <c r="L223" s="156">
        <f t="shared" si="38"/>
        <v>1399.9676112046097</v>
      </c>
      <c r="M223" s="156">
        <f t="shared" si="38"/>
        <v>1385.248278002714</v>
      </c>
      <c r="N223" s="156">
        <f t="shared" si="38"/>
        <v>1315.7745839112242</v>
      </c>
      <c r="O223" s="156">
        <f t="shared" si="38"/>
        <v>1265.1553999571813</v>
      </c>
      <c r="P223" s="156">
        <f t="shared" si="38"/>
        <v>1273.6501329914265</v>
      </c>
      <c r="Q223" s="156">
        <f t="shared" si="38"/>
        <v>1261.6024429293702</v>
      </c>
      <c r="R223" s="156">
        <f t="shared" si="38"/>
        <v>1211.5806275582909</v>
      </c>
      <c r="S223" s="156">
        <f t="shared" si="38"/>
        <v>1242.1109896548596</v>
      </c>
      <c r="T223" s="156">
        <f t="shared" si="38"/>
        <v>1217.1730058866387</v>
      </c>
      <c r="U223" s="156">
        <f t="shared" si="38"/>
        <v>1329.7654723898006</v>
      </c>
      <c r="V223" s="156">
        <f t="shared" si="38"/>
        <v>1398.6092388927113</v>
      </c>
      <c r="W223" s="156">
        <f t="shared" si="38"/>
        <v>1438.2694196920768</v>
      </c>
      <c r="X223" s="156">
        <f t="shared" si="38"/>
        <v>1464.8488881079779</v>
      </c>
      <c r="Y223" s="156">
        <f t="shared" si="38"/>
        <v>1423.1909637027798</v>
      </c>
      <c r="Z223" s="156">
        <f t="shared" si="38"/>
        <v>1336.1136949596348</v>
      </c>
      <c r="AA223" s="156">
        <f t="shared" si="38"/>
        <v>1956.6642195300312</v>
      </c>
      <c r="AB223" s="156">
        <f t="shared" si="38"/>
        <v>1601.3230631909469</v>
      </c>
      <c r="AC223" s="156">
        <f t="shared" si="38"/>
        <v>1607.4223966796262</v>
      </c>
      <c r="AD223" s="156">
        <f t="shared" si="38"/>
        <v>1578.4946525793064</v>
      </c>
      <c r="AE223" s="156">
        <f>SUM(AE224:AE228)</f>
        <v>1571.5720726832583</v>
      </c>
      <c r="AF223" s="156">
        <f>SUM(AF224:AF228)</f>
        <v>1546.7335803489432</v>
      </c>
    </row>
    <row r="224" spans="2:40" s="41" customFormat="1" ht="9.9499999999999993" customHeight="1">
      <c r="D224" s="52"/>
      <c r="E224" s="67" t="s">
        <v>770</v>
      </c>
      <c r="F224" s="168"/>
      <c r="G224" s="157">
        <v>417.94903907987344</v>
      </c>
      <c r="H224" s="157">
        <v>409.41554289971032</v>
      </c>
      <c r="I224" s="157">
        <v>380.62237220645801</v>
      </c>
      <c r="J224" s="157">
        <v>376.38060320873433</v>
      </c>
      <c r="K224" s="157">
        <v>387.68820440414834</v>
      </c>
      <c r="L224" s="157">
        <v>389.08977693136364</v>
      </c>
      <c r="M224" s="157">
        <v>379.38786840178028</v>
      </c>
      <c r="N224" s="157">
        <v>323.42073996244847</v>
      </c>
      <c r="O224" s="157">
        <v>301.08577431403864</v>
      </c>
      <c r="P224" s="157">
        <v>288.95196292370093</v>
      </c>
      <c r="Q224" s="157">
        <v>240.47505268585775</v>
      </c>
      <c r="R224" s="157">
        <v>184.8436200649129</v>
      </c>
      <c r="S224" s="157">
        <v>193.67727283447064</v>
      </c>
      <c r="T224" s="157">
        <v>181.77582286681263</v>
      </c>
      <c r="U224" s="157">
        <v>208.81844772222661</v>
      </c>
      <c r="V224" s="157">
        <v>217.18749508840301</v>
      </c>
      <c r="W224" s="157">
        <v>214.47540529465778</v>
      </c>
      <c r="X224" s="157">
        <v>270.71336799143069</v>
      </c>
      <c r="Y224" s="157">
        <v>311.8838618395323</v>
      </c>
      <c r="Z224" s="157">
        <v>310.05923651623306</v>
      </c>
      <c r="AA224" s="157">
        <v>344.86378299096299</v>
      </c>
      <c r="AB224" s="157">
        <v>367.19686436884564</v>
      </c>
      <c r="AC224" s="157">
        <v>394.09306908979522</v>
      </c>
      <c r="AD224" s="157">
        <v>321.07786345833711</v>
      </c>
      <c r="AE224" s="157">
        <v>303.21638947485161</v>
      </c>
      <c r="AF224" s="157">
        <v>282.91490793364812</v>
      </c>
    </row>
    <row r="225" spans="4:32" s="41" customFormat="1" ht="9.9499999999999993" customHeight="1">
      <c r="D225" s="52"/>
      <c r="E225" s="68" t="s">
        <v>771</v>
      </c>
      <c r="F225" s="169"/>
      <c r="G225" s="158">
        <v>396.10301954478012</v>
      </c>
      <c r="H225" s="158">
        <v>384.63251282609036</v>
      </c>
      <c r="I225" s="158">
        <v>378.49976078890313</v>
      </c>
      <c r="J225" s="158">
        <v>379.62184238266769</v>
      </c>
      <c r="K225" s="158">
        <v>384.77311129329109</v>
      </c>
      <c r="L225" s="158">
        <v>390.89731075122177</v>
      </c>
      <c r="M225" s="158">
        <v>411.94942294378939</v>
      </c>
      <c r="N225" s="158">
        <v>389.95097084530141</v>
      </c>
      <c r="O225" s="158">
        <v>347.03258472267021</v>
      </c>
      <c r="P225" s="158">
        <v>337.80353568988022</v>
      </c>
      <c r="Q225" s="158">
        <v>367.56331622702498</v>
      </c>
      <c r="R225" s="158">
        <v>374.21099699444045</v>
      </c>
      <c r="S225" s="158">
        <v>402.93542122308804</v>
      </c>
      <c r="T225" s="158">
        <v>417.34733026948572</v>
      </c>
      <c r="U225" s="158">
        <v>439.13677258032618</v>
      </c>
      <c r="V225" s="158">
        <v>444.41211318767688</v>
      </c>
      <c r="W225" s="158">
        <v>486.53903306545965</v>
      </c>
      <c r="X225" s="158">
        <v>488.27412948696798</v>
      </c>
      <c r="Y225" s="158">
        <v>443.90351732563761</v>
      </c>
      <c r="Z225" s="158">
        <v>433.79141588517473</v>
      </c>
      <c r="AA225" s="158">
        <v>489.38098819775871</v>
      </c>
      <c r="AB225" s="158">
        <v>364.03040438792226</v>
      </c>
      <c r="AC225" s="158">
        <v>377.27008036942016</v>
      </c>
      <c r="AD225" s="158">
        <v>384.68144686393049</v>
      </c>
      <c r="AE225" s="158">
        <v>401.16375190171061</v>
      </c>
      <c r="AF225" s="158">
        <v>397.71843387691348</v>
      </c>
    </row>
    <row r="226" spans="4:32" s="41" customFormat="1" ht="9.9499999999999993" customHeight="1">
      <c r="D226" s="52"/>
      <c r="E226" s="68" t="s">
        <v>772</v>
      </c>
      <c r="F226" s="169"/>
      <c r="G226" s="158">
        <v>291.29469574270234</v>
      </c>
      <c r="H226" s="158">
        <v>298.552737411679</v>
      </c>
      <c r="I226" s="158">
        <v>302.2737386480137</v>
      </c>
      <c r="J226" s="158">
        <v>298.62753035271407</v>
      </c>
      <c r="K226" s="158">
        <v>302.09363718846919</v>
      </c>
      <c r="L226" s="158">
        <v>308.90229793933503</v>
      </c>
      <c r="M226" s="158">
        <v>315.69273642950515</v>
      </c>
      <c r="N226" s="158">
        <v>318.67185663778679</v>
      </c>
      <c r="O226" s="158">
        <v>313.82593966492783</v>
      </c>
      <c r="P226" s="158">
        <v>313.68653112872147</v>
      </c>
      <c r="Q226" s="158">
        <v>311.96399484916674</v>
      </c>
      <c r="R226" s="158">
        <v>306.27296681009381</v>
      </c>
      <c r="S226" s="158">
        <v>296.58697720098178</v>
      </c>
      <c r="T226" s="158">
        <v>281.8429477474142</v>
      </c>
      <c r="U226" s="158">
        <v>263.74166982284999</v>
      </c>
      <c r="V226" s="158">
        <v>247.54489992633083</v>
      </c>
      <c r="W226" s="158">
        <v>232.61027327506042</v>
      </c>
      <c r="X226" s="158">
        <v>219.23248301308266</v>
      </c>
      <c r="Y226" s="158">
        <v>200.10200296429122</v>
      </c>
      <c r="Z226" s="158">
        <v>186.80143478119447</v>
      </c>
      <c r="AA226" s="158">
        <v>178.17794686983854</v>
      </c>
      <c r="AB226" s="158">
        <v>170.13839641097985</v>
      </c>
      <c r="AC226" s="158">
        <v>163.8402175661588</v>
      </c>
      <c r="AD226" s="158">
        <v>155.91895523202061</v>
      </c>
      <c r="AE226" s="158">
        <v>148.16243416477371</v>
      </c>
      <c r="AF226" s="158">
        <v>142.93802732886022</v>
      </c>
    </row>
    <row r="227" spans="4:32" s="41" customFormat="1" ht="9.9499999999999993" customHeight="1">
      <c r="D227" s="52"/>
      <c r="E227" s="68" t="s">
        <v>773</v>
      </c>
      <c r="F227" s="170"/>
      <c r="G227" s="159">
        <v>255.03227009573112</v>
      </c>
      <c r="H227" s="159">
        <v>251.48249182305813</v>
      </c>
      <c r="I227" s="159">
        <v>271.48496743821846</v>
      </c>
      <c r="J227" s="159">
        <v>298.55700538542828</v>
      </c>
      <c r="K227" s="159">
        <v>283.08157173480515</v>
      </c>
      <c r="L227" s="159">
        <v>311.0782255826893</v>
      </c>
      <c r="M227" s="159">
        <v>278.2182502276392</v>
      </c>
      <c r="N227" s="159">
        <v>283.73101646568756</v>
      </c>
      <c r="O227" s="159">
        <v>303.21110125554475</v>
      </c>
      <c r="P227" s="159">
        <v>333.20810324912395</v>
      </c>
      <c r="Q227" s="159">
        <v>341.60007916732076</v>
      </c>
      <c r="R227" s="159">
        <v>346.25304368884383</v>
      </c>
      <c r="S227" s="159">
        <v>348.9113183963193</v>
      </c>
      <c r="T227" s="159">
        <v>336.20690500292608</v>
      </c>
      <c r="U227" s="159">
        <v>418.06858226439783</v>
      </c>
      <c r="V227" s="159">
        <v>489.46473069030077</v>
      </c>
      <c r="W227" s="159">
        <v>504.64470805689893</v>
      </c>
      <c r="X227" s="159">
        <v>486.6289076164968</v>
      </c>
      <c r="Y227" s="159">
        <v>467.30158157331863</v>
      </c>
      <c r="Z227" s="159">
        <v>405.46160777703238</v>
      </c>
      <c r="AA227" s="159">
        <v>944.24150147147111</v>
      </c>
      <c r="AB227" s="159">
        <v>699.95739802319918</v>
      </c>
      <c r="AC227" s="159">
        <v>672.21902965425193</v>
      </c>
      <c r="AD227" s="159">
        <v>716.81638702501823</v>
      </c>
      <c r="AE227" s="159">
        <v>719.02949714192243</v>
      </c>
      <c r="AF227" s="159">
        <v>723.16221120952116</v>
      </c>
    </row>
    <row r="228" spans="4:32" s="41" customFormat="1" ht="9.9499999999999993" customHeight="1" thickBot="1">
      <c r="D228" s="127"/>
      <c r="E228" s="69" t="s">
        <v>774</v>
      </c>
      <c r="F228" s="171"/>
      <c r="G228" s="160" t="s">
        <v>716</v>
      </c>
      <c r="H228" s="160" t="s">
        <v>716</v>
      </c>
      <c r="I228" s="160" t="s">
        <v>716</v>
      </c>
      <c r="J228" s="160" t="s">
        <v>716</v>
      </c>
      <c r="K228" s="160" t="s">
        <v>716</v>
      </c>
      <c r="L228" s="160" t="s">
        <v>716</v>
      </c>
      <c r="M228" s="160" t="s">
        <v>716</v>
      </c>
      <c r="N228" s="160" t="s">
        <v>716</v>
      </c>
      <c r="O228" s="160" t="s">
        <v>716</v>
      </c>
      <c r="P228" s="160" t="s">
        <v>716</v>
      </c>
      <c r="Q228" s="160" t="s">
        <v>716</v>
      </c>
      <c r="R228" s="160" t="s">
        <v>716</v>
      </c>
      <c r="S228" s="160" t="s">
        <v>716</v>
      </c>
      <c r="T228" s="160" t="s">
        <v>716</v>
      </c>
      <c r="U228" s="160" t="s">
        <v>716</v>
      </c>
      <c r="V228" s="160" t="s">
        <v>716</v>
      </c>
      <c r="W228" s="160" t="s">
        <v>716</v>
      </c>
      <c r="X228" s="160" t="s">
        <v>716</v>
      </c>
      <c r="Y228" s="160" t="s">
        <v>716</v>
      </c>
      <c r="Z228" s="160" t="s">
        <v>716</v>
      </c>
      <c r="AA228" s="160" t="s">
        <v>716</v>
      </c>
      <c r="AB228" s="160" t="s">
        <v>716</v>
      </c>
      <c r="AC228" s="160" t="s">
        <v>716</v>
      </c>
      <c r="AD228" s="160" t="s">
        <v>716</v>
      </c>
      <c r="AE228" s="160" t="s">
        <v>716</v>
      </c>
      <c r="AF228" s="160" t="s">
        <v>716</v>
      </c>
    </row>
    <row r="229" spans="4:32" s="41" customFormat="1" ht="9.9499999999999993" customHeight="1">
      <c r="D229" s="140" t="s">
        <v>775</v>
      </c>
      <c r="E229" s="178"/>
      <c r="F229" s="167"/>
      <c r="G229" s="156">
        <f>SUM(G230:G231)</f>
        <v>4973.1512402748012</v>
      </c>
      <c r="H229" s="156">
        <f t="shared" ref="H229:AD229" si="39">SUM(H230:H231)</f>
        <v>4469.1339347518324</v>
      </c>
      <c r="I229" s="156">
        <f t="shared" si="39"/>
        <v>4004.6671337154357</v>
      </c>
      <c r="J229" s="156">
        <f t="shared" si="39"/>
        <v>3365.4135099275368</v>
      </c>
      <c r="K229" s="156">
        <f t="shared" si="39"/>
        <v>2936.9523808807553</v>
      </c>
      <c r="L229" s="156">
        <f t="shared" si="39"/>
        <v>2647.0479504808582</v>
      </c>
      <c r="M229" s="156">
        <f t="shared" si="39"/>
        <v>2313.4266975860269</v>
      </c>
      <c r="N229" s="156">
        <f t="shared" si="39"/>
        <v>2196.1729728063574</v>
      </c>
      <c r="O229" s="156">
        <f t="shared" si="39"/>
        <v>2007.8739768030105</v>
      </c>
      <c r="P229" s="156">
        <f t="shared" si="39"/>
        <v>1953.600879125795</v>
      </c>
      <c r="Q229" s="156">
        <f t="shared" si="39"/>
        <v>1835.7748707150281</v>
      </c>
      <c r="R229" s="156">
        <f t="shared" si="39"/>
        <v>1600.2684921109385</v>
      </c>
      <c r="S229" s="156">
        <f t="shared" si="39"/>
        <v>1057.9449485980213</v>
      </c>
      <c r="T229" s="156">
        <f t="shared" si="39"/>
        <v>1017.6230597178494</v>
      </c>
      <c r="U229" s="156">
        <f t="shared" si="39"/>
        <v>976.5925358332438</v>
      </c>
      <c r="V229" s="156">
        <f t="shared" si="39"/>
        <v>976.43027911263027</v>
      </c>
      <c r="W229" s="156">
        <f t="shared" si="39"/>
        <v>982.39565252214197</v>
      </c>
      <c r="X229" s="156">
        <f t="shared" si="39"/>
        <v>975.0307163877909</v>
      </c>
      <c r="Y229" s="156">
        <f t="shared" si="39"/>
        <v>946.84547662936461</v>
      </c>
      <c r="Z229" s="156">
        <f t="shared" si="39"/>
        <v>916.4332540823026</v>
      </c>
      <c r="AA229" s="156">
        <f t="shared" si="39"/>
        <v>884.8782814917563</v>
      </c>
      <c r="AB229" s="156">
        <f t="shared" si="39"/>
        <v>867.33246772772964</v>
      </c>
      <c r="AC229" s="156">
        <f t="shared" si="39"/>
        <v>850.58738985462776</v>
      </c>
      <c r="AD229" s="156">
        <f t="shared" si="39"/>
        <v>816.33169349321952</v>
      </c>
      <c r="AE229" s="156">
        <f>SUM(AE230:AE231)</f>
        <v>805.72785417206842</v>
      </c>
      <c r="AF229" s="156">
        <f>SUM(AF230:AF231)</f>
        <v>788.45447717005391</v>
      </c>
    </row>
    <row r="230" spans="4:32" s="41" customFormat="1" ht="9.9499999999999993" customHeight="1">
      <c r="D230" s="52"/>
      <c r="E230" s="67" t="s">
        <v>877</v>
      </c>
      <c r="F230" s="168"/>
      <c r="G230" s="157">
        <v>4760.3760754791956</v>
      </c>
      <c r="H230" s="157">
        <v>4242.7385553228814</v>
      </c>
      <c r="I230" s="157">
        <v>3777.9904630555848</v>
      </c>
      <c r="J230" s="157">
        <v>3131.2382538384632</v>
      </c>
      <c r="K230" s="157">
        <v>2698.8636537678849</v>
      </c>
      <c r="L230" s="157">
        <v>2394.101866210463</v>
      </c>
      <c r="M230" s="157">
        <v>2059.8807582613108</v>
      </c>
      <c r="N230" s="157">
        <v>1932.935877729793</v>
      </c>
      <c r="O230" s="157">
        <v>1749.6470557037178</v>
      </c>
      <c r="P230" s="157">
        <v>1692.9931341363463</v>
      </c>
      <c r="Q230" s="157">
        <v>1562.9118419432491</v>
      </c>
      <c r="R230" s="157">
        <v>1329.6607119077805</v>
      </c>
      <c r="S230" s="157">
        <v>768.3639460477458</v>
      </c>
      <c r="T230" s="157">
        <v>721.2153057843808</v>
      </c>
      <c r="U230" s="157">
        <v>671.67518059929068</v>
      </c>
      <c r="V230" s="157">
        <v>654.55413903998215</v>
      </c>
      <c r="W230" s="157">
        <v>643.81028993412042</v>
      </c>
      <c r="X230" s="157">
        <v>609.359896898805</v>
      </c>
      <c r="Y230" s="157">
        <v>589.84578818320483</v>
      </c>
      <c r="Z230" s="157">
        <v>577.14478835775162</v>
      </c>
      <c r="AA230" s="157">
        <v>564.23549190941287</v>
      </c>
      <c r="AB230" s="157">
        <v>552.29972849751596</v>
      </c>
      <c r="AC230" s="157">
        <v>545.18866202420941</v>
      </c>
      <c r="AD230" s="157">
        <v>533.11762770033079</v>
      </c>
      <c r="AE230" s="157">
        <v>537.8990359028403</v>
      </c>
      <c r="AF230" s="157">
        <v>520.81157413273775</v>
      </c>
    </row>
    <row r="231" spans="4:32" s="41" customFormat="1" ht="9.9499999999999993" customHeight="1" thickBot="1">
      <c r="D231" s="127"/>
      <c r="E231" s="69" t="s">
        <v>776</v>
      </c>
      <c r="F231" s="171"/>
      <c r="G231" s="160">
        <v>212.77516479560532</v>
      </c>
      <c r="H231" s="160">
        <v>226.39537942895109</v>
      </c>
      <c r="I231" s="160">
        <v>226.67667065985106</v>
      </c>
      <c r="J231" s="160">
        <v>234.17525608907351</v>
      </c>
      <c r="K231" s="160">
        <v>238.08872711287052</v>
      </c>
      <c r="L231" s="160">
        <v>252.94608427039518</v>
      </c>
      <c r="M231" s="160">
        <v>253.5459393247161</v>
      </c>
      <c r="N231" s="160">
        <v>263.23709507656457</v>
      </c>
      <c r="O231" s="160">
        <v>258.22692109929255</v>
      </c>
      <c r="P231" s="160">
        <v>260.6077449894488</v>
      </c>
      <c r="Q231" s="160">
        <v>272.86302877177894</v>
      </c>
      <c r="R231" s="160">
        <v>270.60778020315792</v>
      </c>
      <c r="S231" s="160">
        <v>289.58100255027546</v>
      </c>
      <c r="T231" s="160">
        <v>296.4077539334686</v>
      </c>
      <c r="U231" s="160">
        <v>304.91735523395317</v>
      </c>
      <c r="V231" s="160">
        <v>321.87614007264813</v>
      </c>
      <c r="W231" s="160">
        <v>338.5853625880215</v>
      </c>
      <c r="X231" s="160">
        <v>365.6708194889859</v>
      </c>
      <c r="Y231" s="160">
        <v>356.99968844615978</v>
      </c>
      <c r="Z231" s="160">
        <v>339.28846572455097</v>
      </c>
      <c r="AA231" s="160">
        <v>320.64278958234343</v>
      </c>
      <c r="AB231" s="160">
        <v>315.03273923021368</v>
      </c>
      <c r="AC231" s="160">
        <v>305.39872783041835</v>
      </c>
      <c r="AD231" s="160">
        <v>283.21406579288873</v>
      </c>
      <c r="AE231" s="160">
        <v>267.82881826922818</v>
      </c>
      <c r="AF231" s="160">
        <v>267.64290303731616</v>
      </c>
    </row>
    <row r="232" spans="4:32" s="41" customFormat="1" ht="9.9499999999999993" customHeight="1">
      <c r="D232" s="140" t="s">
        <v>878</v>
      </c>
      <c r="E232" s="178"/>
      <c r="F232" s="167"/>
      <c r="G232" s="156">
        <f>SUM(G233:G234)</f>
        <v>60.533688957800003</v>
      </c>
      <c r="H232" s="156">
        <f t="shared" ref="H232:AD232" si="40">SUM(H233:H234)</f>
        <v>58.257360136800003</v>
      </c>
      <c r="I232" s="156">
        <f t="shared" si="40"/>
        <v>54.891544841200002</v>
      </c>
      <c r="J232" s="156">
        <f t="shared" si="40"/>
        <v>52.149962422400009</v>
      </c>
      <c r="K232" s="156">
        <f t="shared" si="40"/>
        <v>55.762489736599989</v>
      </c>
      <c r="L232" s="156">
        <f t="shared" si="40"/>
        <v>58.432232907199996</v>
      </c>
      <c r="M232" s="156">
        <f t="shared" si="40"/>
        <v>55.533115812799998</v>
      </c>
      <c r="N232" s="156">
        <f t="shared" si="40"/>
        <v>55.0172602986</v>
      </c>
      <c r="O232" s="156">
        <f t="shared" si="40"/>
        <v>52.613575124800001</v>
      </c>
      <c r="P232" s="156">
        <f t="shared" si="40"/>
        <v>51.981409927600005</v>
      </c>
      <c r="Q232" s="156">
        <f t="shared" si="40"/>
        <v>54.189144662999993</v>
      </c>
      <c r="R232" s="156">
        <f t="shared" si="40"/>
        <v>51.790044354200006</v>
      </c>
      <c r="S232" s="156">
        <f t="shared" si="40"/>
        <v>52.8732531924</v>
      </c>
      <c r="T232" s="156">
        <f t="shared" si="40"/>
        <v>50.183866741199999</v>
      </c>
      <c r="U232" s="156">
        <f t="shared" si="40"/>
        <v>53.674694951199996</v>
      </c>
      <c r="V232" s="156">
        <f t="shared" si="40"/>
        <v>53.792058405600002</v>
      </c>
      <c r="W232" s="156">
        <f t="shared" si="40"/>
        <v>54.584801918800011</v>
      </c>
      <c r="X232" s="156">
        <f t="shared" si="40"/>
        <v>50.892792939000003</v>
      </c>
      <c r="Y232" s="156">
        <f t="shared" si="40"/>
        <v>49.625457675</v>
      </c>
      <c r="Z232" s="156">
        <f t="shared" si="40"/>
        <v>51.258287602199999</v>
      </c>
      <c r="AA232" s="156">
        <f t="shared" si="40"/>
        <v>53.925703079999991</v>
      </c>
      <c r="AB232" s="156">
        <f t="shared" si="40"/>
        <v>53.672004523999988</v>
      </c>
      <c r="AC232" s="156">
        <f t="shared" si="40"/>
        <v>46.223424274000003</v>
      </c>
      <c r="AD232" s="156">
        <f t="shared" si="40"/>
        <v>46.458551624000009</v>
      </c>
      <c r="AE232" s="156">
        <f>SUM(AE233:AE234)</f>
        <v>42.906234251400001</v>
      </c>
      <c r="AF232" s="156">
        <f>SUM(AF233:AF234)</f>
        <v>48.474255497000001</v>
      </c>
    </row>
    <row r="233" spans="4:32" s="41" customFormat="1" ht="9.9499999999999993" customHeight="1">
      <c r="D233" s="52"/>
      <c r="E233" s="67" t="s">
        <v>777</v>
      </c>
      <c r="F233" s="168"/>
      <c r="G233" s="157">
        <v>37.487365629800003</v>
      </c>
      <c r="H233" s="157">
        <v>36.4247218008</v>
      </c>
      <c r="I233" s="157">
        <v>33.744252041200006</v>
      </c>
      <c r="J233" s="157">
        <v>32.267633590400003</v>
      </c>
      <c r="K233" s="157">
        <v>34.986145544599992</v>
      </c>
      <c r="L233" s="157">
        <v>37.092999627199994</v>
      </c>
      <c r="M233" s="157">
        <v>33.845173284799998</v>
      </c>
      <c r="N233" s="157">
        <v>33.200734986599997</v>
      </c>
      <c r="O233" s="157">
        <v>33.391106132799997</v>
      </c>
      <c r="P233" s="157">
        <v>32.832905095600005</v>
      </c>
      <c r="Q233" s="157">
        <v>34.145019734999991</v>
      </c>
      <c r="R233" s="157">
        <v>32.928843714199999</v>
      </c>
      <c r="S233" s="157">
        <v>33.064761800399999</v>
      </c>
      <c r="T233" s="157">
        <v>30.538354549199997</v>
      </c>
      <c r="U233" s="157">
        <v>33.427745447199996</v>
      </c>
      <c r="V233" s="157">
        <v>33.690013221600005</v>
      </c>
      <c r="W233" s="157">
        <v>34.157904254800002</v>
      </c>
      <c r="X233" s="157">
        <v>30.296770155000001</v>
      </c>
      <c r="Y233" s="157">
        <v>31.739337482999996</v>
      </c>
      <c r="Z233" s="157">
        <v>35.830739314200002</v>
      </c>
      <c r="AA233" s="157">
        <v>36.228593831999994</v>
      </c>
      <c r="AB233" s="157">
        <v>35.712523819999994</v>
      </c>
      <c r="AC233" s="157">
        <v>28.144619410000001</v>
      </c>
      <c r="AD233" s="157">
        <v>28.200713288000003</v>
      </c>
      <c r="AE233" s="157">
        <v>25.223696651400001</v>
      </c>
      <c r="AF233" s="157">
        <v>31.787401865000003</v>
      </c>
    </row>
    <row r="234" spans="4:32" s="41" customFormat="1" ht="9.9499999999999993" customHeight="1" thickBot="1">
      <c r="D234" s="127"/>
      <c r="E234" s="69" t="s">
        <v>778</v>
      </c>
      <c r="F234" s="171"/>
      <c r="G234" s="160">
        <v>23.046323328</v>
      </c>
      <c r="H234" s="160">
        <v>21.832638336000002</v>
      </c>
      <c r="I234" s="160">
        <v>21.147292799999999</v>
      </c>
      <c r="J234" s="160">
        <v>19.882328832000002</v>
      </c>
      <c r="K234" s="160">
        <v>20.776344192</v>
      </c>
      <c r="L234" s="160">
        <v>21.339233280000002</v>
      </c>
      <c r="M234" s="160">
        <v>21.687942528000001</v>
      </c>
      <c r="N234" s="160">
        <v>21.816525312000003</v>
      </c>
      <c r="O234" s="160">
        <v>19.222468992000003</v>
      </c>
      <c r="P234" s="160">
        <v>19.148504832</v>
      </c>
      <c r="Q234" s="160">
        <v>20.044124928000002</v>
      </c>
      <c r="R234" s="160">
        <v>18.861200640000007</v>
      </c>
      <c r="S234" s="160">
        <v>19.808491392000001</v>
      </c>
      <c r="T234" s="160">
        <v>19.645512192000002</v>
      </c>
      <c r="U234" s="160">
        <v>20.246949504000003</v>
      </c>
      <c r="V234" s="160">
        <v>20.102045184000001</v>
      </c>
      <c r="W234" s="160">
        <v>20.426897664000006</v>
      </c>
      <c r="X234" s="160">
        <v>20.596022784000002</v>
      </c>
      <c r="Y234" s="160">
        <v>17.886120192000003</v>
      </c>
      <c r="Z234" s="160">
        <v>15.427548288000001</v>
      </c>
      <c r="AA234" s="160">
        <v>17.697109248</v>
      </c>
      <c r="AB234" s="160">
        <v>17.959480703999997</v>
      </c>
      <c r="AC234" s="160">
        <v>18.078804864000002</v>
      </c>
      <c r="AD234" s="160">
        <v>18.257838336000002</v>
      </c>
      <c r="AE234" s="160">
        <v>17.6825376</v>
      </c>
      <c r="AF234" s="160">
        <v>16.686853631999998</v>
      </c>
    </row>
    <row r="235" spans="4:32" s="41" customFormat="1" ht="9.9499999999999993" customHeight="1">
      <c r="D235" s="140" t="s">
        <v>779</v>
      </c>
      <c r="E235" s="178"/>
      <c r="F235" s="167"/>
      <c r="G235" s="156">
        <f>SUM(G236:G239)</f>
        <v>25479.178904576249</v>
      </c>
      <c r="H235" s="156">
        <f t="shared" ref="H235:AD235" si="41">SUM(H236:H239)</f>
        <v>24909.06353134173</v>
      </c>
      <c r="I235" s="156">
        <f t="shared" si="41"/>
        <v>26257.730371468708</v>
      </c>
      <c r="J235" s="156">
        <f t="shared" si="41"/>
        <v>22984.523911777978</v>
      </c>
      <c r="K235" s="156">
        <f t="shared" si="41"/>
        <v>26967.950329402618</v>
      </c>
      <c r="L235" s="156">
        <f t="shared" si="41"/>
        <v>26017.182822404549</v>
      </c>
      <c r="M235" s="156">
        <f t="shared" si="41"/>
        <v>25406.820347767905</v>
      </c>
      <c r="N235" s="156">
        <f t="shared" si="41"/>
        <v>25168.213841703888</v>
      </c>
      <c r="O235" s="156">
        <f t="shared" si="41"/>
        <v>23926.451549390247</v>
      </c>
      <c r="P235" s="156">
        <f t="shared" si="41"/>
        <v>24156.028069072439</v>
      </c>
      <c r="Q235" s="156">
        <f t="shared" si="41"/>
        <v>24562.743687076309</v>
      </c>
      <c r="R235" s="156">
        <f t="shared" si="41"/>
        <v>24338.687774556431</v>
      </c>
      <c r="S235" s="156">
        <f t="shared" si="41"/>
        <v>24484.634508730484</v>
      </c>
      <c r="T235" s="156">
        <f t="shared" si="41"/>
        <v>23371.107918022852</v>
      </c>
      <c r="U235" s="156">
        <f t="shared" si="41"/>
        <v>24657.933847750639</v>
      </c>
      <c r="V235" s="156">
        <f t="shared" si="41"/>
        <v>24703.862817336048</v>
      </c>
      <c r="W235" s="156">
        <f t="shared" si="41"/>
        <v>24486.12105007378</v>
      </c>
      <c r="X235" s="156">
        <f t="shared" si="41"/>
        <v>25080.454522567765</v>
      </c>
      <c r="Y235" s="156">
        <f t="shared" si="41"/>
        <v>25183.736158551543</v>
      </c>
      <c r="Z235" s="156">
        <f t="shared" si="41"/>
        <v>24742.188202347337</v>
      </c>
      <c r="AA235" s="156">
        <f t="shared" si="41"/>
        <v>25591.274284301464</v>
      </c>
      <c r="AB235" s="156">
        <f t="shared" si="41"/>
        <v>25192.017238469889</v>
      </c>
      <c r="AC235" s="156">
        <f t="shared" si="41"/>
        <v>24593.092977982855</v>
      </c>
      <c r="AD235" s="156">
        <f t="shared" si="41"/>
        <v>24564.311059712258</v>
      </c>
      <c r="AE235" s="156">
        <f>SUM(AE236:AE239)</f>
        <v>24198.463384546914</v>
      </c>
      <c r="AF235" s="156">
        <f>SUM(AF236:AF239)</f>
        <v>23647.643152356548</v>
      </c>
    </row>
    <row r="236" spans="4:32" s="41" customFormat="1" ht="9.9499999999999993" customHeight="1">
      <c r="D236" s="52"/>
      <c r="E236" s="67" t="s">
        <v>780</v>
      </c>
      <c r="F236" s="168"/>
      <c r="G236" s="157">
        <v>9227.9912637403104</v>
      </c>
      <c r="H236" s="157">
        <v>9413.2006479451866</v>
      </c>
      <c r="I236" s="157">
        <v>9480.8150627269861</v>
      </c>
      <c r="J236" s="157">
        <v>9384.7305276184143</v>
      </c>
      <c r="K236" s="157">
        <v>9241.9561269234837</v>
      </c>
      <c r="L236" s="157">
        <v>9156.0718102527644</v>
      </c>
      <c r="M236" s="157">
        <v>9072.3837008816881</v>
      </c>
      <c r="N236" s="157">
        <v>9044.6789219226503</v>
      </c>
      <c r="O236" s="157">
        <v>8999.1033239751468</v>
      </c>
      <c r="P236" s="157">
        <v>8940.5484721353896</v>
      </c>
      <c r="Q236" s="157">
        <v>8839.1358586508322</v>
      </c>
      <c r="R236" s="157">
        <v>8868.2679045743444</v>
      </c>
      <c r="S236" s="157">
        <v>8787.8715945975091</v>
      </c>
      <c r="T236" s="157">
        <v>8673.3055071952713</v>
      </c>
      <c r="U236" s="157">
        <v>8475.1762397139355</v>
      </c>
      <c r="V236" s="157">
        <v>8440.8661289234533</v>
      </c>
      <c r="W236" s="157">
        <v>8460.7353250945798</v>
      </c>
      <c r="X236" s="157">
        <v>8476.0109343350287</v>
      </c>
      <c r="Y236" s="157">
        <v>8352.7588346260472</v>
      </c>
      <c r="Z236" s="157">
        <v>8239.5531893016177</v>
      </c>
      <c r="AA236" s="157">
        <v>7966.4278112011743</v>
      </c>
      <c r="AB236" s="157">
        <v>7927.8022528841166</v>
      </c>
      <c r="AC236" s="157">
        <v>7735.6096025852576</v>
      </c>
      <c r="AD236" s="157">
        <v>7527.7438190037828</v>
      </c>
      <c r="AE236" s="157">
        <v>7342.8668978383957</v>
      </c>
      <c r="AF236" s="157">
        <v>7334.861070998576</v>
      </c>
    </row>
    <row r="237" spans="4:32" s="41" customFormat="1" ht="9.9499999999999993" customHeight="1">
      <c r="D237" s="52"/>
      <c r="E237" s="68" t="s">
        <v>781</v>
      </c>
      <c r="F237" s="169"/>
      <c r="G237" s="158">
        <v>3353.1670417527939</v>
      </c>
      <c r="H237" s="158">
        <v>3365.2460706341431</v>
      </c>
      <c r="I237" s="158">
        <v>3341.551144952633</v>
      </c>
      <c r="J237" s="158">
        <v>3262.4552981797719</v>
      </c>
      <c r="K237" s="158">
        <v>3171.1363417915422</v>
      </c>
      <c r="L237" s="158">
        <v>3145.6074616188216</v>
      </c>
      <c r="M237" s="158">
        <v>3101.7796247633091</v>
      </c>
      <c r="N237" s="158">
        <v>3057.9680068853763</v>
      </c>
      <c r="O237" s="158">
        <v>3002.7963488342016</v>
      </c>
      <c r="P237" s="158">
        <v>2945.2282105715981</v>
      </c>
      <c r="Q237" s="158">
        <v>2878.9021959511529</v>
      </c>
      <c r="R237" s="158">
        <v>2873.2159674312365</v>
      </c>
      <c r="S237" s="158">
        <v>2865.570566766753</v>
      </c>
      <c r="T237" s="158">
        <v>2821.4809099485192</v>
      </c>
      <c r="U237" s="158">
        <v>2754.7864862524762</v>
      </c>
      <c r="V237" s="158">
        <v>2732.7999034411414</v>
      </c>
      <c r="W237" s="158">
        <v>2675.8439250688143</v>
      </c>
      <c r="X237" s="158">
        <v>2634.0497022399004</v>
      </c>
      <c r="Y237" s="158">
        <v>2596.3644972307052</v>
      </c>
      <c r="Z237" s="158">
        <v>2564.3082121930647</v>
      </c>
      <c r="AA237" s="158">
        <v>2510.7375878155049</v>
      </c>
      <c r="AB237" s="158">
        <v>2511.5351641741076</v>
      </c>
      <c r="AC237" s="158">
        <v>2461.3663496315362</v>
      </c>
      <c r="AD237" s="158">
        <v>2399.0453888761158</v>
      </c>
      <c r="AE237" s="158">
        <v>2348.1094339938468</v>
      </c>
      <c r="AF237" s="158">
        <v>2334.8386595321526</v>
      </c>
    </row>
    <row r="238" spans="4:32" s="41" customFormat="1" ht="9.9499999999999993" customHeight="1">
      <c r="D238" s="52"/>
      <c r="E238" s="68" t="s">
        <v>782</v>
      </c>
      <c r="F238" s="169"/>
      <c r="G238" s="158">
        <v>12770.994522515803</v>
      </c>
      <c r="H238" s="158">
        <v>12013.328481008613</v>
      </c>
      <c r="I238" s="158">
        <v>13313.978770736812</v>
      </c>
      <c r="J238" s="158">
        <v>10227.052307269531</v>
      </c>
      <c r="K238" s="158">
        <v>14439.200069535591</v>
      </c>
      <c r="L238" s="158">
        <v>13604.557775115765</v>
      </c>
      <c r="M238" s="158">
        <v>13124.401777394804</v>
      </c>
      <c r="N238" s="158">
        <v>12960.423305166409</v>
      </c>
      <c r="O238" s="158">
        <v>11824.135428285743</v>
      </c>
      <c r="P238" s="158">
        <v>12171.672566967885</v>
      </c>
      <c r="Q238" s="158">
        <v>12748.795722042383</v>
      </c>
      <c r="R238" s="158">
        <v>12502.024116637198</v>
      </c>
      <c r="S238" s="158">
        <v>12738.858822469327</v>
      </c>
      <c r="T238" s="158">
        <v>11788.472788524277</v>
      </c>
      <c r="U238" s="158">
        <v>13343.595704906602</v>
      </c>
      <c r="V238" s="158">
        <v>13444.517436179432</v>
      </c>
      <c r="W238" s="158">
        <v>13266.423309255248</v>
      </c>
      <c r="X238" s="158">
        <v>13889.595326446977</v>
      </c>
      <c r="Y238" s="158">
        <v>14156.765959574852</v>
      </c>
      <c r="Z238" s="158">
        <v>13862.764252315195</v>
      </c>
      <c r="AA238" s="158">
        <v>15040.58836186083</v>
      </c>
      <c r="AB238" s="158">
        <v>14679.929010844349</v>
      </c>
      <c r="AC238" s="158">
        <v>14325.283582237054</v>
      </c>
      <c r="AD238" s="158">
        <v>14565.41208039487</v>
      </c>
      <c r="AE238" s="158">
        <v>14437.40920264647</v>
      </c>
      <c r="AF238" s="158">
        <v>13907.775259086531</v>
      </c>
    </row>
    <row r="239" spans="4:32" s="41" customFormat="1" ht="9.9499999999999993" customHeight="1" thickBot="1">
      <c r="D239" s="127"/>
      <c r="E239" s="69" t="s">
        <v>783</v>
      </c>
      <c r="F239" s="171"/>
      <c r="G239" s="160">
        <v>127.02607656734506</v>
      </c>
      <c r="H239" s="160">
        <v>117.2883317537857</v>
      </c>
      <c r="I239" s="160">
        <v>121.38539305227576</v>
      </c>
      <c r="J239" s="160">
        <v>110.28577871026144</v>
      </c>
      <c r="K239" s="160">
        <v>115.65779115200267</v>
      </c>
      <c r="L239" s="160">
        <v>110.94577541719921</v>
      </c>
      <c r="M239" s="160">
        <v>108.25524472810369</v>
      </c>
      <c r="N239" s="160">
        <v>105.14360772945236</v>
      </c>
      <c r="O239" s="160">
        <v>100.41644829515634</v>
      </c>
      <c r="P239" s="160">
        <v>98.578819397569134</v>
      </c>
      <c r="Q239" s="160">
        <v>95.909910431942279</v>
      </c>
      <c r="R239" s="160">
        <v>95.179785913654655</v>
      </c>
      <c r="S239" s="160">
        <v>92.333524896895611</v>
      </c>
      <c r="T239" s="160">
        <v>87.848712354784169</v>
      </c>
      <c r="U239" s="160">
        <v>84.375416877626478</v>
      </c>
      <c r="V239" s="160">
        <v>85.679348792023248</v>
      </c>
      <c r="W239" s="160">
        <v>83.118490655135631</v>
      </c>
      <c r="X239" s="160">
        <v>80.798559545860741</v>
      </c>
      <c r="Y239" s="160">
        <v>77.846867119940242</v>
      </c>
      <c r="Z239" s="160">
        <v>75.562548537459591</v>
      </c>
      <c r="AA239" s="160">
        <v>73.520523423953904</v>
      </c>
      <c r="AB239" s="160">
        <v>72.750810567316293</v>
      </c>
      <c r="AC239" s="160">
        <v>70.833443529005351</v>
      </c>
      <c r="AD239" s="160">
        <v>72.10977143749335</v>
      </c>
      <c r="AE239" s="160">
        <v>70.077850068201755</v>
      </c>
      <c r="AF239" s="160">
        <v>70.168162739291347</v>
      </c>
    </row>
    <row r="240" spans="4:32" s="41" customFormat="1" ht="9.9499999999999993" customHeight="1">
      <c r="D240" s="139" t="s">
        <v>784</v>
      </c>
      <c r="E240" s="179"/>
      <c r="F240" s="172"/>
      <c r="G240" s="109">
        <f>SUM(G241:G245)</f>
        <v>12349.83046502443</v>
      </c>
      <c r="H240" s="109">
        <f t="shared" ref="H240:AD240" si="42">SUM(H241:H245)</f>
        <v>12207.81272091073</v>
      </c>
      <c r="I240" s="109">
        <f t="shared" si="42"/>
        <v>12161.967992091397</v>
      </c>
      <c r="J240" s="109">
        <f t="shared" si="42"/>
        <v>11968.199238522029</v>
      </c>
      <c r="K240" s="109">
        <f t="shared" si="42"/>
        <v>11795.594555680262</v>
      </c>
      <c r="L240" s="109">
        <f t="shared" si="42"/>
        <v>11515.261663120982</v>
      </c>
      <c r="M240" s="109">
        <f t="shared" si="42"/>
        <v>11248.800960382616</v>
      </c>
      <c r="N240" s="109">
        <f t="shared" si="42"/>
        <v>10949.777325640431</v>
      </c>
      <c r="O240" s="109">
        <f t="shared" si="42"/>
        <v>10575.640953624083</v>
      </c>
      <c r="P240" s="109">
        <f t="shared" si="42"/>
        <v>10252.896776542397</v>
      </c>
      <c r="Q240" s="109">
        <f t="shared" si="42"/>
        <v>9951.7114082967928</v>
      </c>
      <c r="R240" s="109">
        <f t="shared" si="42"/>
        <v>9403.7777463852472</v>
      </c>
      <c r="S240" s="109">
        <f t="shared" si="42"/>
        <v>9098.813943984831</v>
      </c>
      <c r="T240" s="109">
        <f t="shared" si="42"/>
        <v>8807.1733631012776</v>
      </c>
      <c r="U240" s="109">
        <f t="shared" si="42"/>
        <v>8466.0610772689233</v>
      </c>
      <c r="V240" s="109">
        <f t="shared" si="42"/>
        <v>8146.5585914558351</v>
      </c>
      <c r="W240" s="109">
        <f t="shared" si="42"/>
        <v>7801.1226981518857</v>
      </c>
      <c r="X240" s="109">
        <f t="shared" si="42"/>
        <v>7442.2551714524889</v>
      </c>
      <c r="Y240" s="109">
        <f t="shared" si="42"/>
        <v>7116.0076750653998</v>
      </c>
      <c r="Z240" s="109">
        <f t="shared" si="42"/>
        <v>6756.4671700115905</v>
      </c>
      <c r="AA240" s="109">
        <f t="shared" si="42"/>
        <v>6368.2574285063956</v>
      </c>
      <c r="AB240" s="109">
        <f t="shared" si="42"/>
        <v>6125.8180856561812</v>
      </c>
      <c r="AC240" s="109">
        <f t="shared" si="42"/>
        <v>5884.6838149122923</v>
      </c>
      <c r="AD240" s="109">
        <f t="shared" si="42"/>
        <v>5669.6861091324681</v>
      </c>
      <c r="AE240" s="109">
        <f>SUM(AE241:AE245)</f>
        <v>5449.5087504437706</v>
      </c>
      <c r="AF240" s="109">
        <f>SUM(AF241:AF245)</f>
        <v>5263.6363191162627</v>
      </c>
    </row>
    <row r="241" spans="2:37" s="41" customFormat="1" ht="9.9499999999999993" customHeight="1">
      <c r="D241" s="52"/>
      <c r="E241" s="67" t="s">
        <v>785</v>
      </c>
      <c r="F241" s="168"/>
      <c r="G241" s="157">
        <v>9220.6992235815233</v>
      </c>
      <c r="H241" s="157">
        <v>9151.6508255103563</v>
      </c>
      <c r="I241" s="157">
        <v>9126.8216716063125</v>
      </c>
      <c r="J241" s="157">
        <v>8981.0299882763466</v>
      </c>
      <c r="K241" s="157">
        <v>8862.1462477915957</v>
      </c>
      <c r="L241" s="157">
        <v>8618.8146412989609</v>
      </c>
      <c r="M241" s="157">
        <v>8390.0009834311131</v>
      </c>
      <c r="N241" s="157">
        <v>8127.5986428616006</v>
      </c>
      <c r="O241" s="157">
        <v>7810.6283344031526</v>
      </c>
      <c r="P241" s="157">
        <v>7513.0722934627538</v>
      </c>
      <c r="Q241" s="157">
        <v>7235.62207436057</v>
      </c>
      <c r="R241" s="157">
        <v>6933.4419166658381</v>
      </c>
      <c r="S241" s="157">
        <v>6630.6549111767608</v>
      </c>
      <c r="T241" s="157">
        <v>6322.3092791936142</v>
      </c>
      <c r="U241" s="157">
        <v>6008.729965553046</v>
      </c>
      <c r="V241" s="157">
        <v>5702.9909037350935</v>
      </c>
      <c r="W241" s="157">
        <v>5382.9350615117164</v>
      </c>
      <c r="X241" s="157">
        <v>5079.7260658595333</v>
      </c>
      <c r="Y241" s="157">
        <v>4717.2575049079478</v>
      </c>
      <c r="Z241" s="157">
        <v>4412.6654209192075</v>
      </c>
      <c r="AA241" s="157">
        <v>4107.2792573348961</v>
      </c>
      <c r="AB241" s="157">
        <v>3861.4915624440705</v>
      </c>
      <c r="AC241" s="157">
        <v>3655.0505815617216</v>
      </c>
      <c r="AD241" s="157">
        <v>3459.2355232078858</v>
      </c>
      <c r="AE241" s="157">
        <v>3251.5935110368082</v>
      </c>
      <c r="AF241" s="157">
        <v>3062.6252835807027</v>
      </c>
    </row>
    <row r="242" spans="2:37" s="41" customFormat="1" ht="9.9499999999999993" customHeight="1">
      <c r="D242" s="52"/>
      <c r="E242" s="68" t="s">
        <v>786</v>
      </c>
      <c r="F242" s="169"/>
      <c r="G242" s="158">
        <v>194.62995452094916</v>
      </c>
      <c r="H242" s="158">
        <v>191.18411636185448</v>
      </c>
      <c r="I242" s="158">
        <v>191.62659732906039</v>
      </c>
      <c r="J242" s="158">
        <v>192.29100728506938</v>
      </c>
      <c r="K242" s="158">
        <v>190.74025838424834</v>
      </c>
      <c r="L242" s="158">
        <v>191.20305648756735</v>
      </c>
      <c r="M242" s="158">
        <v>191.66636314285716</v>
      </c>
      <c r="N242" s="158">
        <v>192.95826126785715</v>
      </c>
      <c r="O242" s="158">
        <v>192.02791015535718</v>
      </c>
      <c r="P242" s="158">
        <v>192.73828781785716</v>
      </c>
      <c r="Q242" s="158">
        <v>193.99044490535715</v>
      </c>
      <c r="R242" s="158">
        <v>195.50719820535716</v>
      </c>
      <c r="S242" s="158">
        <v>247.57790849821433</v>
      </c>
      <c r="T242" s="158">
        <v>290.98592827500005</v>
      </c>
      <c r="U242" s="158">
        <v>300.09113406785713</v>
      </c>
      <c r="V242" s="158">
        <v>339.56303490589283</v>
      </c>
      <c r="W242" s="158">
        <v>349.55457900858931</v>
      </c>
      <c r="X242" s="158">
        <v>337.41075310735715</v>
      </c>
      <c r="Y242" s="158">
        <v>379.5262391994018</v>
      </c>
      <c r="Z242" s="158">
        <v>376.70416912891687</v>
      </c>
      <c r="AA242" s="158">
        <v>329.4215757060154</v>
      </c>
      <c r="AB242" s="158">
        <v>362.05334894887551</v>
      </c>
      <c r="AC242" s="158">
        <v>358.93983821250004</v>
      </c>
      <c r="AD242" s="158">
        <v>355.6197918841072</v>
      </c>
      <c r="AE242" s="158">
        <v>355.34718110610356</v>
      </c>
      <c r="AF242" s="158">
        <v>355.83289539181794</v>
      </c>
    </row>
    <row r="243" spans="2:37" s="41" customFormat="1" ht="9.9499999999999993" customHeight="1">
      <c r="D243" s="52"/>
      <c r="E243" s="180" t="s">
        <v>787</v>
      </c>
      <c r="F243" s="169"/>
      <c r="G243" s="158">
        <v>16.04889076863212</v>
      </c>
      <c r="H243" s="158">
        <v>15.573652491198054</v>
      </c>
      <c r="I243" s="158">
        <v>15.991037202251752</v>
      </c>
      <c r="J243" s="158">
        <v>15.901517059917419</v>
      </c>
      <c r="K243" s="158">
        <v>17.249403502172701</v>
      </c>
      <c r="L243" s="158">
        <v>17.700227162832061</v>
      </c>
      <c r="M243" s="158">
        <v>18.141670387974337</v>
      </c>
      <c r="N243" s="158">
        <v>17.512962822937457</v>
      </c>
      <c r="O243" s="158">
        <v>17.29928643013427</v>
      </c>
      <c r="P243" s="158">
        <v>16.709620864692145</v>
      </c>
      <c r="Q243" s="158">
        <v>15.872709715302118</v>
      </c>
      <c r="R243" s="158">
        <v>15.006826420581943</v>
      </c>
      <c r="S243" s="158">
        <v>23.229532280904419</v>
      </c>
      <c r="T243" s="158">
        <v>19.993754172302932</v>
      </c>
      <c r="U243" s="158">
        <v>18.31210001674831</v>
      </c>
      <c r="V243" s="158">
        <v>16.984463468141495</v>
      </c>
      <c r="W243" s="158">
        <v>15.819375570359522</v>
      </c>
      <c r="X243" s="158">
        <v>14.468454106927295</v>
      </c>
      <c r="Y243" s="158">
        <v>14.031299396428718</v>
      </c>
      <c r="Z243" s="158">
        <v>12.477140116356498</v>
      </c>
      <c r="AA243" s="158">
        <v>11.5155680213933</v>
      </c>
      <c r="AB243" s="158">
        <v>11.4412385926267</v>
      </c>
      <c r="AC243" s="158">
        <v>11.926109119554983</v>
      </c>
      <c r="AD243" s="158">
        <v>12.088212839245491</v>
      </c>
      <c r="AE243" s="158">
        <v>10.67835567497886</v>
      </c>
      <c r="AF243" s="158">
        <v>10.675158367648454</v>
      </c>
    </row>
    <row r="244" spans="2:37" s="41" customFormat="1" ht="9.9499999999999993" customHeight="1">
      <c r="D244" s="52"/>
      <c r="E244" s="181" t="s">
        <v>788</v>
      </c>
      <c r="F244" s="173"/>
      <c r="G244" s="158">
        <v>2859.8254620687285</v>
      </c>
      <c r="H244" s="158">
        <v>2790.2415982595662</v>
      </c>
      <c r="I244" s="158">
        <v>2768.372802536016</v>
      </c>
      <c r="J244" s="158">
        <v>2719.7176989974228</v>
      </c>
      <c r="K244" s="158">
        <v>2666.0409586679657</v>
      </c>
      <c r="L244" s="158">
        <v>2627.5901604202654</v>
      </c>
      <c r="M244" s="158">
        <v>2588.9739459342277</v>
      </c>
      <c r="N244" s="158">
        <v>2551.426346242929</v>
      </c>
      <c r="O244" s="158">
        <v>2498.7718476340756</v>
      </c>
      <c r="P244" s="158">
        <v>2469.5758022193791</v>
      </c>
      <c r="Q244" s="158">
        <v>2431.8585406736079</v>
      </c>
      <c r="R244" s="158">
        <v>2201.3933322689636</v>
      </c>
      <c r="S244" s="158">
        <v>2146.8923668568527</v>
      </c>
      <c r="T244" s="158">
        <v>2101.3255613833189</v>
      </c>
      <c r="U244" s="158">
        <v>2062.1885667268825</v>
      </c>
      <c r="V244" s="158">
        <v>2005.5555685999134</v>
      </c>
      <c r="W244" s="158">
        <v>1966.6517568983561</v>
      </c>
      <c r="X244" s="158">
        <v>1918.6057245409124</v>
      </c>
      <c r="Y244" s="158">
        <v>1894.8170758783381</v>
      </c>
      <c r="Z244" s="158">
        <v>1839.4230838769822</v>
      </c>
      <c r="AA244" s="158">
        <v>1805.7395814573904</v>
      </c>
      <c r="AB244" s="158">
        <v>1772.1166479559263</v>
      </c>
      <c r="AC244" s="158">
        <v>1737.56069432545</v>
      </c>
      <c r="AD244" s="158">
        <v>1713.9334808995916</v>
      </c>
      <c r="AE244" s="158">
        <v>1690.3996146865622</v>
      </c>
      <c r="AF244" s="158">
        <v>1690.3699708465624</v>
      </c>
    </row>
    <row r="245" spans="2:37" s="41" customFormat="1" ht="9.9499999999999993" customHeight="1" thickBot="1">
      <c r="D245" s="128"/>
      <c r="E245" s="182" t="s">
        <v>789</v>
      </c>
      <c r="F245" s="174"/>
      <c r="G245" s="165">
        <v>58.626934084596428</v>
      </c>
      <c r="H245" s="165">
        <v>59.162528287756629</v>
      </c>
      <c r="I245" s="165">
        <v>59.155883417755859</v>
      </c>
      <c r="J245" s="165">
        <v>59.259026903271071</v>
      </c>
      <c r="K245" s="165">
        <v>59.41768733427967</v>
      </c>
      <c r="L245" s="165">
        <v>59.953577751354949</v>
      </c>
      <c r="M245" s="165">
        <v>60.017997486444173</v>
      </c>
      <c r="N245" s="165">
        <v>60.281112445105464</v>
      </c>
      <c r="O245" s="165">
        <v>56.91357500136376</v>
      </c>
      <c r="P245" s="165">
        <v>60.800772177715089</v>
      </c>
      <c r="Q245" s="165">
        <v>74.367638641955253</v>
      </c>
      <c r="R245" s="165">
        <v>58.428472824508134</v>
      </c>
      <c r="S245" s="165">
        <v>50.45922517209894</v>
      </c>
      <c r="T245" s="165">
        <v>72.558840077041296</v>
      </c>
      <c r="U245" s="165">
        <v>76.73931090438893</v>
      </c>
      <c r="V245" s="165">
        <v>81.464620746794367</v>
      </c>
      <c r="W245" s="165">
        <v>86.161925162864748</v>
      </c>
      <c r="X245" s="165">
        <v>92.044173837759629</v>
      </c>
      <c r="Y245" s="165">
        <v>110.37555568328293</v>
      </c>
      <c r="Z245" s="165">
        <v>115.19735597012708</v>
      </c>
      <c r="AA245" s="165">
        <v>114.30144598670051</v>
      </c>
      <c r="AB245" s="165">
        <v>118.71528771468176</v>
      </c>
      <c r="AC245" s="165">
        <v>121.20659169306623</v>
      </c>
      <c r="AD245" s="165">
        <v>128.80910030163807</v>
      </c>
      <c r="AE245" s="165">
        <v>141.49008793931768</v>
      </c>
      <c r="AF245" s="165">
        <v>144.13301092953145</v>
      </c>
    </row>
    <row r="246" spans="2:37" s="41" customFormat="1" ht="9.9499999999999993" customHeight="1" thickTop="1" thickBot="1">
      <c r="D246" s="141" t="s">
        <v>710</v>
      </c>
      <c r="E246" s="183"/>
      <c r="F246" s="175"/>
      <c r="G246" s="164">
        <f>SUM(G223,G229,G232,G235,G240)</f>
        <v>44223.073323296368</v>
      </c>
      <c r="H246" s="164">
        <f t="shared" ref="H246:AD246" si="43">SUM(H223,H229,H232,H235,H240)</f>
        <v>42988.350832101627</v>
      </c>
      <c r="I246" s="164">
        <f t="shared" si="43"/>
        <v>43812.13788119833</v>
      </c>
      <c r="J246" s="164">
        <f t="shared" si="43"/>
        <v>39723.473603979488</v>
      </c>
      <c r="K246" s="164">
        <f t="shared" si="43"/>
        <v>43113.896280320951</v>
      </c>
      <c r="L246" s="164">
        <f t="shared" si="43"/>
        <v>41637.892280118198</v>
      </c>
      <c r="M246" s="164">
        <f t="shared" si="43"/>
        <v>40409.829399552065</v>
      </c>
      <c r="N246" s="164">
        <f t="shared" si="43"/>
        <v>39684.955984360502</v>
      </c>
      <c r="O246" s="164">
        <f t="shared" si="43"/>
        <v>37827.735454899317</v>
      </c>
      <c r="P246" s="164">
        <f t="shared" si="43"/>
        <v>37688.157267659655</v>
      </c>
      <c r="Q246" s="164">
        <f t="shared" si="43"/>
        <v>37666.021553680504</v>
      </c>
      <c r="R246" s="164">
        <f t="shared" si="43"/>
        <v>36606.104684965103</v>
      </c>
      <c r="S246" s="164">
        <f t="shared" si="43"/>
        <v>35936.377644160595</v>
      </c>
      <c r="T246" s="164">
        <f t="shared" si="43"/>
        <v>34463.261213469814</v>
      </c>
      <c r="U246" s="164">
        <f t="shared" si="43"/>
        <v>35484.027628193806</v>
      </c>
      <c r="V246" s="164">
        <f t="shared" si="43"/>
        <v>35279.252985202824</v>
      </c>
      <c r="W246" s="164">
        <f t="shared" si="43"/>
        <v>34762.493622358685</v>
      </c>
      <c r="X246" s="164">
        <f t="shared" si="43"/>
        <v>35013.482091455022</v>
      </c>
      <c r="Y246" s="164">
        <f t="shared" si="43"/>
        <v>34719.405731624087</v>
      </c>
      <c r="Z246" s="164">
        <f t="shared" si="43"/>
        <v>33802.460609003065</v>
      </c>
      <c r="AA246" s="164">
        <f t="shared" si="43"/>
        <v>34854.999916909648</v>
      </c>
      <c r="AB246" s="164">
        <f t="shared" si="43"/>
        <v>33840.162859568751</v>
      </c>
      <c r="AC246" s="164">
        <f t="shared" si="43"/>
        <v>32982.010003703399</v>
      </c>
      <c r="AD246" s="164">
        <f t="shared" si="43"/>
        <v>32675.282066541251</v>
      </c>
      <c r="AE246" s="164">
        <f>SUM(AE223,AE229,AE232,AE235,AE240)</f>
        <v>32068.178296097409</v>
      </c>
      <c r="AF246" s="164">
        <f>SUM(AF223,AF229,AF232,AF235,AF240)</f>
        <v>31294.941784488808</v>
      </c>
    </row>
    <row r="247" spans="2:37" ht="9.9499999999999993" customHeight="1">
      <c r="E247" s="184"/>
      <c r="G247" s="80"/>
      <c r="H247" s="80"/>
      <c r="I247" s="80"/>
      <c r="J247" s="80"/>
      <c r="K247" s="80"/>
      <c r="L247" s="80"/>
      <c r="M247" s="80"/>
      <c r="N247" s="80"/>
      <c r="O247" s="80"/>
      <c r="P247" s="80"/>
      <c r="Q247" s="80"/>
      <c r="R247" s="80"/>
      <c r="S247" s="80"/>
      <c r="T247" s="80"/>
      <c r="U247" s="80"/>
      <c r="V247" s="80"/>
      <c r="W247" s="80"/>
      <c r="X247" s="80"/>
      <c r="Y247" s="80"/>
      <c r="Z247" s="80"/>
      <c r="AA247" s="80"/>
      <c r="AB247" s="80"/>
      <c r="AC247" s="80"/>
      <c r="AD247" s="80"/>
      <c r="AE247" s="80"/>
      <c r="AF247" s="80"/>
    </row>
    <row r="248" spans="2:37" s="41" customFormat="1" ht="15.75" customHeight="1">
      <c r="B248" s="489" t="s">
        <v>1235</v>
      </c>
      <c r="I248" s="41" t="s">
        <v>768</v>
      </c>
      <c r="AG248" s="36"/>
      <c r="AH248" s="36"/>
      <c r="AI248" s="36"/>
      <c r="AJ248" s="36"/>
    </row>
    <row r="249" spans="2:37" ht="9.9499999999999993" customHeight="1" thickBot="1">
      <c r="E249" s="184" t="s">
        <v>749</v>
      </c>
      <c r="G249" s="80"/>
      <c r="H249" s="80"/>
      <c r="I249" s="80"/>
      <c r="J249" s="80"/>
      <c r="K249" s="80"/>
      <c r="L249" s="80"/>
      <c r="M249" s="80"/>
      <c r="N249" s="80"/>
      <c r="O249" s="80"/>
      <c r="P249" s="80"/>
      <c r="Q249" s="80"/>
      <c r="R249" s="80"/>
      <c r="S249" s="80"/>
      <c r="T249" s="80"/>
      <c r="U249" s="80"/>
      <c r="V249" s="80"/>
      <c r="W249" s="80"/>
      <c r="X249" s="80"/>
      <c r="Y249" s="80"/>
      <c r="Z249" s="80"/>
      <c r="AA249" s="80"/>
      <c r="AB249" s="80"/>
      <c r="AC249" s="80"/>
      <c r="AD249" s="80"/>
      <c r="AE249" s="80"/>
      <c r="AF249" s="80"/>
    </row>
    <row r="250" spans="2:37" s="41" customFormat="1" ht="9.9499999999999993" customHeight="1" thickBot="1">
      <c r="D250" s="129" t="s">
        <v>798</v>
      </c>
      <c r="E250" s="136"/>
      <c r="F250" s="135"/>
      <c r="G250" s="152">
        <v>1990</v>
      </c>
      <c r="H250" s="152">
        <f t="shared" ref="H250:AF250" si="44">G250+1</f>
        <v>1991</v>
      </c>
      <c r="I250" s="152">
        <f t="shared" si="44"/>
        <v>1992</v>
      </c>
      <c r="J250" s="152">
        <f t="shared" si="44"/>
        <v>1993</v>
      </c>
      <c r="K250" s="152">
        <f t="shared" si="44"/>
        <v>1994</v>
      </c>
      <c r="L250" s="152">
        <f t="shared" si="44"/>
        <v>1995</v>
      </c>
      <c r="M250" s="152">
        <f t="shared" si="44"/>
        <v>1996</v>
      </c>
      <c r="N250" s="152">
        <f t="shared" si="44"/>
        <v>1997</v>
      </c>
      <c r="O250" s="152">
        <f t="shared" si="44"/>
        <v>1998</v>
      </c>
      <c r="P250" s="153">
        <f t="shared" si="44"/>
        <v>1999</v>
      </c>
      <c r="Q250" s="153">
        <f t="shared" si="44"/>
        <v>2000</v>
      </c>
      <c r="R250" s="153">
        <f t="shared" si="44"/>
        <v>2001</v>
      </c>
      <c r="S250" s="153">
        <f t="shared" si="44"/>
        <v>2002</v>
      </c>
      <c r="T250" s="152">
        <f t="shared" si="44"/>
        <v>2003</v>
      </c>
      <c r="U250" s="152">
        <f t="shared" si="44"/>
        <v>2004</v>
      </c>
      <c r="V250" s="154">
        <f t="shared" si="44"/>
        <v>2005</v>
      </c>
      <c r="W250" s="152">
        <f t="shared" si="44"/>
        <v>2006</v>
      </c>
      <c r="X250" s="152">
        <f t="shared" si="44"/>
        <v>2007</v>
      </c>
      <c r="Y250" s="152">
        <f t="shared" si="44"/>
        <v>2008</v>
      </c>
      <c r="Z250" s="152">
        <f t="shared" si="44"/>
        <v>2009</v>
      </c>
      <c r="AA250" s="153">
        <f t="shared" si="44"/>
        <v>2010</v>
      </c>
      <c r="AB250" s="153">
        <f t="shared" si="44"/>
        <v>2011</v>
      </c>
      <c r="AC250" s="152">
        <f t="shared" si="44"/>
        <v>2012</v>
      </c>
      <c r="AD250" s="152">
        <f t="shared" si="44"/>
        <v>2013</v>
      </c>
      <c r="AE250" s="155">
        <f t="shared" si="44"/>
        <v>2014</v>
      </c>
      <c r="AF250" s="155">
        <f t="shared" si="44"/>
        <v>2015</v>
      </c>
      <c r="AG250" s="36"/>
      <c r="AH250" s="36"/>
      <c r="AI250" s="36"/>
      <c r="AJ250" s="36"/>
      <c r="AK250" s="36"/>
    </row>
    <row r="251" spans="2:37" s="41" customFormat="1" ht="9.9499999999999993" customHeight="1">
      <c r="D251" s="140" t="s">
        <v>769</v>
      </c>
      <c r="E251" s="178"/>
      <c r="F251" s="167"/>
      <c r="G251" s="156">
        <f>SUM(G252:G256)</f>
        <v>6198.4626842802772</v>
      </c>
      <c r="H251" s="156">
        <f t="shared" ref="H251:AD251" si="45">SUM(H252:H256)</f>
        <v>6428.1520334936895</v>
      </c>
      <c r="I251" s="156">
        <f t="shared" si="45"/>
        <v>6543.3333936548579</v>
      </c>
      <c r="J251" s="156">
        <f t="shared" si="45"/>
        <v>6673.5471548771793</v>
      </c>
      <c r="K251" s="156">
        <f t="shared" si="45"/>
        <v>6951.7362602699404</v>
      </c>
      <c r="L251" s="156">
        <f t="shared" si="45"/>
        <v>7541.0805290000462</v>
      </c>
      <c r="M251" s="156">
        <f t="shared" si="45"/>
        <v>7706.3148433173219</v>
      </c>
      <c r="N251" s="156">
        <f t="shared" si="45"/>
        <v>7912.76560300245</v>
      </c>
      <c r="O251" s="156">
        <f t="shared" si="45"/>
        <v>7740.8610550300818</v>
      </c>
      <c r="P251" s="156">
        <f t="shared" si="45"/>
        <v>7871.6864938524814</v>
      </c>
      <c r="Q251" s="156">
        <f t="shared" si="45"/>
        <v>7881.2115551371426</v>
      </c>
      <c r="R251" s="156">
        <f t="shared" si="45"/>
        <v>7878.9426762147268</v>
      </c>
      <c r="S251" s="156">
        <f t="shared" si="45"/>
        <v>7727.0486043179553</v>
      </c>
      <c r="T251" s="156">
        <f t="shared" si="45"/>
        <v>7461.9735940864357</v>
      </c>
      <c r="U251" s="156">
        <f t="shared" si="45"/>
        <v>7239.7922366790463</v>
      </c>
      <c r="V251" s="156">
        <f t="shared" si="45"/>
        <v>7239.2377759872215</v>
      </c>
      <c r="W251" s="156">
        <f t="shared" si="45"/>
        <v>7019.6898479229358</v>
      </c>
      <c r="X251" s="156">
        <f t="shared" si="45"/>
        <v>6993.5708759250901</v>
      </c>
      <c r="Y251" s="156">
        <f t="shared" si="45"/>
        <v>6692.5476707075286</v>
      </c>
      <c r="Z251" s="156">
        <f t="shared" si="45"/>
        <v>6375.1445132757817</v>
      </c>
      <c r="AA251" s="156">
        <f t="shared" si="45"/>
        <v>6350.6075690834241</v>
      </c>
      <c r="AB251" s="156">
        <f t="shared" si="45"/>
        <v>6270.9867403049166</v>
      </c>
      <c r="AC251" s="156">
        <f t="shared" si="45"/>
        <v>6188.8366730854304</v>
      </c>
      <c r="AD251" s="156">
        <f t="shared" si="45"/>
        <v>6228.2128823335233</v>
      </c>
      <c r="AE251" s="156">
        <f>SUM(AE252:AE256)</f>
        <v>6101.186108471069</v>
      </c>
      <c r="AF251" s="156">
        <f>SUM(AF252:AF256)</f>
        <v>6091.7314208947009</v>
      </c>
    </row>
    <row r="252" spans="2:37" s="41" customFormat="1" ht="9.9499999999999993" customHeight="1">
      <c r="D252" s="52"/>
      <c r="E252" s="67" t="s">
        <v>770</v>
      </c>
      <c r="F252" s="168"/>
      <c r="G252" s="157">
        <v>836.48201277591158</v>
      </c>
      <c r="H252" s="157">
        <v>860.81082166273688</v>
      </c>
      <c r="I252" s="157">
        <v>856.0434473534491</v>
      </c>
      <c r="J252" s="157">
        <v>892.14097607155088</v>
      </c>
      <c r="K252" s="157">
        <v>967.2617130019155</v>
      </c>
      <c r="L252" s="157">
        <v>1335.6974965945014</v>
      </c>
      <c r="M252" s="157">
        <v>1378.2128486487034</v>
      </c>
      <c r="N252" s="157">
        <v>1434.7737612612855</v>
      </c>
      <c r="O252" s="157">
        <v>1439.2560141409372</v>
      </c>
      <c r="P252" s="157">
        <v>1532.205198291814</v>
      </c>
      <c r="Q252" s="157">
        <v>1585.5924476237249</v>
      </c>
      <c r="R252" s="157">
        <v>1758.3929607609311</v>
      </c>
      <c r="S252" s="157">
        <v>1816.1784402022249</v>
      </c>
      <c r="T252" s="157">
        <v>1848.9095428722812</v>
      </c>
      <c r="U252" s="157">
        <v>1861.2723476456968</v>
      </c>
      <c r="V252" s="157">
        <v>2090.7161946621577</v>
      </c>
      <c r="W252" s="157">
        <v>2080.6229503649729</v>
      </c>
      <c r="X252" s="157">
        <v>2164.1482921279403</v>
      </c>
      <c r="Y252" s="157">
        <v>2118.0826897338211</v>
      </c>
      <c r="Z252" s="157">
        <v>2060.8303659304547</v>
      </c>
      <c r="AA252" s="157">
        <v>2083.6333994006768</v>
      </c>
      <c r="AB252" s="157">
        <v>2275.5235460010372</v>
      </c>
      <c r="AC252" s="157">
        <v>2272.3489394216012</v>
      </c>
      <c r="AD252" s="157">
        <v>2333.7520534517535</v>
      </c>
      <c r="AE252" s="157">
        <v>2273.8304024367035</v>
      </c>
      <c r="AF252" s="157">
        <v>2285.0482734978464</v>
      </c>
    </row>
    <row r="253" spans="2:37" s="41" customFormat="1" ht="9.9499999999999993" customHeight="1">
      <c r="D253" s="52"/>
      <c r="E253" s="68" t="s">
        <v>771</v>
      </c>
      <c r="F253" s="169"/>
      <c r="G253" s="158">
        <v>1373.5507425330215</v>
      </c>
      <c r="H253" s="158">
        <v>1442.1097911568115</v>
      </c>
      <c r="I253" s="158">
        <v>1482.1252975901828</v>
      </c>
      <c r="J253" s="158">
        <v>1579.0426811027285</v>
      </c>
      <c r="K253" s="158">
        <v>1709.2529183482063</v>
      </c>
      <c r="L253" s="158">
        <v>1796.8894606158933</v>
      </c>
      <c r="M253" s="158">
        <v>1864.1471502452141</v>
      </c>
      <c r="N253" s="158">
        <v>1965.1954727225482</v>
      </c>
      <c r="O253" s="158">
        <v>1871.0699797399598</v>
      </c>
      <c r="P253" s="158">
        <v>1912.6554648338224</v>
      </c>
      <c r="Q253" s="158">
        <v>1967.1351349757533</v>
      </c>
      <c r="R253" s="158">
        <v>1961.325260633701</v>
      </c>
      <c r="S253" s="158">
        <v>1995.0575250912273</v>
      </c>
      <c r="T253" s="158">
        <v>1972.2677493118749</v>
      </c>
      <c r="U253" s="158">
        <v>1993.5751456393941</v>
      </c>
      <c r="V253" s="158">
        <v>1977.6562098024281</v>
      </c>
      <c r="W253" s="158">
        <v>1959.8147732426751</v>
      </c>
      <c r="X253" s="158">
        <v>2001.8156399063853</v>
      </c>
      <c r="Y253" s="158">
        <v>1923.958529370256</v>
      </c>
      <c r="Z253" s="158">
        <v>1806.994726914709</v>
      </c>
      <c r="AA253" s="158">
        <v>1830.3939849591195</v>
      </c>
      <c r="AB253" s="158">
        <v>1770.3540026290996</v>
      </c>
      <c r="AC253" s="158">
        <v>1792.2904979225921</v>
      </c>
      <c r="AD253" s="158">
        <v>1827.001037332233</v>
      </c>
      <c r="AE253" s="158">
        <v>1815.3488358899021</v>
      </c>
      <c r="AF253" s="158">
        <v>1834.8784400820225</v>
      </c>
    </row>
    <row r="254" spans="2:37" s="41" customFormat="1" ht="9.9499999999999993" customHeight="1">
      <c r="D254" s="52"/>
      <c r="E254" s="68" t="s">
        <v>772</v>
      </c>
      <c r="F254" s="169"/>
      <c r="G254" s="158">
        <v>3739.2705786553352</v>
      </c>
      <c r="H254" s="158">
        <v>3881.1434841885589</v>
      </c>
      <c r="I254" s="158">
        <v>3953.7877327761048</v>
      </c>
      <c r="J254" s="158">
        <v>3922.2628660381192</v>
      </c>
      <c r="K254" s="158">
        <v>3992.1628704281261</v>
      </c>
      <c r="L254" s="158">
        <v>4104.2756931482945</v>
      </c>
      <c r="M254" s="158">
        <v>4178.0838017673605</v>
      </c>
      <c r="N254" s="158">
        <v>4219.7651304667188</v>
      </c>
      <c r="O254" s="158">
        <v>4120.8129549286432</v>
      </c>
      <c r="P254" s="158">
        <v>4099.6597337581288</v>
      </c>
      <c r="Q254" s="158">
        <v>3997.2652235599307</v>
      </c>
      <c r="R254" s="158">
        <v>3832.5115644572816</v>
      </c>
      <c r="S254" s="158">
        <v>3585.3335394306232</v>
      </c>
      <c r="T254" s="158">
        <v>3325.1534409709056</v>
      </c>
      <c r="U254" s="158">
        <v>3047.8783797498695</v>
      </c>
      <c r="V254" s="158">
        <v>2817.1717256560396</v>
      </c>
      <c r="W254" s="158">
        <v>2636.7460283596938</v>
      </c>
      <c r="X254" s="158">
        <v>2499.4966064405758</v>
      </c>
      <c r="Y254" s="158">
        <v>2348.4253212734452</v>
      </c>
      <c r="Z254" s="158">
        <v>2186.3772188932671</v>
      </c>
      <c r="AA254" s="158">
        <v>2050.507417367246</v>
      </c>
      <c r="AB254" s="158">
        <v>1948.2117757395331</v>
      </c>
      <c r="AC254" s="158">
        <v>1870.6175661795528</v>
      </c>
      <c r="AD254" s="158">
        <v>1800.8912986335122</v>
      </c>
      <c r="AE254" s="158">
        <v>1742.9085222604078</v>
      </c>
      <c r="AF254" s="158">
        <v>1715.5001750778129</v>
      </c>
    </row>
    <row r="255" spans="2:37" s="41" customFormat="1" ht="9.9499999999999993" customHeight="1">
      <c r="D255" s="52"/>
      <c r="E255" s="68" t="s">
        <v>773</v>
      </c>
      <c r="F255" s="170"/>
      <c r="G255" s="159">
        <v>249.15935031600947</v>
      </c>
      <c r="H255" s="159">
        <v>244.08793648558165</v>
      </c>
      <c r="I255" s="159">
        <v>251.37691593512167</v>
      </c>
      <c r="J255" s="159">
        <v>280.10063166478074</v>
      </c>
      <c r="K255" s="159">
        <v>283.05875849169291</v>
      </c>
      <c r="L255" s="159">
        <v>304.21787864135655</v>
      </c>
      <c r="M255" s="159">
        <v>285.87104265604347</v>
      </c>
      <c r="N255" s="159">
        <v>293.03123855189767</v>
      </c>
      <c r="O255" s="159">
        <v>309.72210622054195</v>
      </c>
      <c r="P255" s="159">
        <v>327.16609696871649</v>
      </c>
      <c r="Q255" s="159">
        <v>331.21874897773324</v>
      </c>
      <c r="R255" s="159">
        <v>326.71289036281229</v>
      </c>
      <c r="S255" s="159">
        <v>330.47909959388016</v>
      </c>
      <c r="T255" s="159">
        <v>315.64286093137326</v>
      </c>
      <c r="U255" s="159">
        <v>337.06636364408621</v>
      </c>
      <c r="V255" s="159">
        <v>353.69364586659589</v>
      </c>
      <c r="W255" s="159">
        <v>342.50609595559411</v>
      </c>
      <c r="X255" s="159">
        <v>328.11033745018864</v>
      </c>
      <c r="Y255" s="159">
        <v>302.08113033000666</v>
      </c>
      <c r="Z255" s="159">
        <v>320.9422015373508</v>
      </c>
      <c r="AA255" s="159">
        <v>386.07276735638141</v>
      </c>
      <c r="AB255" s="159">
        <v>276.89741593524667</v>
      </c>
      <c r="AC255" s="159">
        <v>253.57966956168465</v>
      </c>
      <c r="AD255" s="159">
        <v>266.56849291602458</v>
      </c>
      <c r="AE255" s="159">
        <v>269.09834788405556</v>
      </c>
      <c r="AF255" s="159">
        <v>256.30453223701903</v>
      </c>
    </row>
    <row r="256" spans="2:37" s="41" customFormat="1" ht="9.9499999999999993" customHeight="1" thickBot="1">
      <c r="D256" s="127"/>
      <c r="E256" s="69" t="s">
        <v>774</v>
      </c>
      <c r="F256" s="171"/>
      <c r="G256" s="160" t="s">
        <v>716</v>
      </c>
      <c r="H256" s="160" t="s">
        <v>716</v>
      </c>
      <c r="I256" s="160" t="s">
        <v>716</v>
      </c>
      <c r="J256" s="160" t="s">
        <v>716</v>
      </c>
      <c r="K256" s="160" t="s">
        <v>716</v>
      </c>
      <c r="L256" s="160" t="s">
        <v>716</v>
      </c>
      <c r="M256" s="160" t="s">
        <v>716</v>
      </c>
      <c r="N256" s="160" t="s">
        <v>716</v>
      </c>
      <c r="O256" s="160" t="s">
        <v>716</v>
      </c>
      <c r="P256" s="160" t="s">
        <v>716</v>
      </c>
      <c r="Q256" s="160" t="s">
        <v>716</v>
      </c>
      <c r="R256" s="160" t="s">
        <v>716</v>
      </c>
      <c r="S256" s="160" t="s">
        <v>716</v>
      </c>
      <c r="T256" s="160" t="s">
        <v>716</v>
      </c>
      <c r="U256" s="160" t="s">
        <v>716</v>
      </c>
      <c r="V256" s="160" t="s">
        <v>716</v>
      </c>
      <c r="W256" s="160" t="s">
        <v>716</v>
      </c>
      <c r="X256" s="160" t="s">
        <v>716</v>
      </c>
      <c r="Y256" s="160" t="s">
        <v>716</v>
      </c>
      <c r="Z256" s="160" t="s">
        <v>716</v>
      </c>
      <c r="AA256" s="160" t="s">
        <v>716</v>
      </c>
      <c r="AB256" s="160" t="s">
        <v>716</v>
      </c>
      <c r="AC256" s="160" t="s">
        <v>716</v>
      </c>
      <c r="AD256" s="160" t="s">
        <v>716</v>
      </c>
      <c r="AE256" s="160" t="s">
        <v>716</v>
      </c>
      <c r="AF256" s="160" t="s">
        <v>716</v>
      </c>
    </row>
    <row r="257" spans="2:36" s="41" customFormat="1" ht="9.9499999999999993" customHeight="1" thickBot="1">
      <c r="D257" s="66" t="s">
        <v>791</v>
      </c>
      <c r="E257" s="185"/>
      <c r="F257" s="176"/>
      <c r="G257" s="161">
        <v>0.108589407232</v>
      </c>
      <c r="H257" s="161">
        <v>0.15716200842000003</v>
      </c>
      <c r="I257" s="161">
        <v>0.16642027838000001</v>
      </c>
      <c r="J257" s="161">
        <v>0.15600631673999998</v>
      </c>
      <c r="K257" s="161">
        <v>0.15024321428000001</v>
      </c>
      <c r="L257" s="161">
        <v>0.14951805392800002</v>
      </c>
      <c r="M257" s="161">
        <v>0.14504926738400001</v>
      </c>
      <c r="N257" s="161">
        <v>0.14131693539199999</v>
      </c>
      <c r="O257" s="161">
        <v>0.126430106992</v>
      </c>
      <c r="P257" s="161">
        <v>0.11322938643199998</v>
      </c>
      <c r="Q257" s="161">
        <v>0.10790208393999999</v>
      </c>
      <c r="R257" s="161">
        <v>9.7638621836E-2</v>
      </c>
      <c r="S257" s="161">
        <v>9.4047716472000012E-2</v>
      </c>
      <c r="T257" s="161">
        <v>0.10425156427200001</v>
      </c>
      <c r="U257" s="161">
        <v>0.10603042222799999</v>
      </c>
      <c r="V257" s="161">
        <v>0.113840762636</v>
      </c>
      <c r="W257" s="161">
        <v>0.109599135532</v>
      </c>
      <c r="X257" s="161">
        <v>0.114970307796</v>
      </c>
      <c r="Y257" s="161">
        <v>0.115835098432</v>
      </c>
      <c r="Z257" s="161">
        <v>0.10783110987600002</v>
      </c>
      <c r="AA257" s="161">
        <v>0.10163667864000002</v>
      </c>
      <c r="AB257" s="161">
        <v>9.9876330656000004E-2</v>
      </c>
      <c r="AC257" s="161">
        <v>9.7234415828000006E-2</v>
      </c>
      <c r="AD257" s="161">
        <v>9.0886762528000015E-2</v>
      </c>
      <c r="AE257" s="161">
        <v>8.7549843160000002E-2</v>
      </c>
      <c r="AF257" s="161">
        <v>8.2959368316000009E-2</v>
      </c>
    </row>
    <row r="258" spans="2:36" s="41" customFormat="1" ht="9.9499999999999993" customHeight="1">
      <c r="D258" s="140" t="s">
        <v>792</v>
      </c>
      <c r="E258" s="178"/>
      <c r="F258" s="167"/>
      <c r="G258" s="156">
        <f>SUM(G259:G260)</f>
        <v>9910.6586158148057</v>
      </c>
      <c r="H258" s="156">
        <f t="shared" ref="H258:AD258" si="46">SUM(H259:H260)</f>
        <v>9433.1295624956911</v>
      </c>
      <c r="I258" s="156">
        <f t="shared" si="46"/>
        <v>9398.8544222426717</v>
      </c>
      <c r="J258" s="156">
        <f t="shared" si="46"/>
        <v>9131.1318698893083</v>
      </c>
      <c r="K258" s="156">
        <f t="shared" si="46"/>
        <v>10208.630427212323</v>
      </c>
      <c r="L258" s="156">
        <f t="shared" si="46"/>
        <v>10114.044334040294</v>
      </c>
      <c r="M258" s="156">
        <f t="shared" si="46"/>
        <v>11117.329105593026</v>
      </c>
      <c r="N258" s="156">
        <f t="shared" si="46"/>
        <v>11721.061775922752</v>
      </c>
      <c r="O258" s="156">
        <f t="shared" si="46"/>
        <v>10428.204222230408</v>
      </c>
      <c r="P258" s="156">
        <f t="shared" si="46"/>
        <v>4218.5895017867424</v>
      </c>
      <c r="Q258" s="156">
        <f t="shared" si="46"/>
        <v>6719.7584773469416</v>
      </c>
      <c r="R258" s="156">
        <f t="shared" si="46"/>
        <v>3358.1568536531995</v>
      </c>
      <c r="S258" s="156">
        <f t="shared" si="46"/>
        <v>3222.2053164553799</v>
      </c>
      <c r="T258" s="156">
        <f t="shared" si="46"/>
        <v>3267.600592395062</v>
      </c>
      <c r="U258" s="156">
        <f t="shared" si="46"/>
        <v>3600.1823625817474</v>
      </c>
      <c r="V258" s="156">
        <f t="shared" si="46"/>
        <v>3093.4539066914222</v>
      </c>
      <c r="W258" s="156">
        <f t="shared" si="46"/>
        <v>3338.934971984921</v>
      </c>
      <c r="X258" s="156">
        <f t="shared" si="46"/>
        <v>2563.9619346052978</v>
      </c>
      <c r="Y258" s="156">
        <f t="shared" si="46"/>
        <v>2647.4120693282616</v>
      </c>
      <c r="Z258" s="156">
        <f t="shared" si="46"/>
        <v>2777.3109730447113</v>
      </c>
      <c r="AA258" s="156">
        <f t="shared" si="46"/>
        <v>2270.0579602646444</v>
      </c>
      <c r="AB258" s="156">
        <f t="shared" si="46"/>
        <v>1931.4796974578469</v>
      </c>
      <c r="AC258" s="156">
        <f t="shared" si="46"/>
        <v>1736.5863877298025</v>
      </c>
      <c r="AD258" s="156">
        <f t="shared" si="46"/>
        <v>1747.9230838501849</v>
      </c>
      <c r="AE258" s="156">
        <f>SUM(AE259:AE260)</f>
        <v>1704.469097046685</v>
      </c>
      <c r="AF258" s="156">
        <f>SUM(AF259:AF260)</f>
        <v>1611.780369432174</v>
      </c>
    </row>
    <row r="259" spans="2:36" s="41" customFormat="1" ht="9.9499999999999993" customHeight="1">
      <c r="D259" s="52"/>
      <c r="E259" s="70" t="s">
        <v>793</v>
      </c>
      <c r="F259" s="173"/>
      <c r="G259" s="157">
        <v>9619.801675814806</v>
      </c>
      <c r="H259" s="157">
        <v>9072.2158024956916</v>
      </c>
      <c r="I259" s="157">
        <v>8983.0565122426724</v>
      </c>
      <c r="J259" s="157">
        <v>8713.9467698893077</v>
      </c>
      <c r="K259" s="157">
        <v>9763.7292412123224</v>
      </c>
      <c r="L259" s="157">
        <v>9665.0972020402951</v>
      </c>
      <c r="M259" s="157">
        <v>10681.396229593025</v>
      </c>
      <c r="N259" s="157">
        <v>11297.257201922752</v>
      </c>
      <c r="O259" s="157">
        <v>10030.881716230408</v>
      </c>
      <c r="P259" s="157">
        <v>3832.8404217867424</v>
      </c>
      <c r="Q259" s="157">
        <v>6348.456735346942</v>
      </c>
      <c r="R259" s="157">
        <v>2984.6436536531996</v>
      </c>
      <c r="S259" s="157">
        <v>2845.9561784553798</v>
      </c>
      <c r="T259" s="157">
        <v>2887.6663863950621</v>
      </c>
      <c r="U259" s="157">
        <v>3236.6771945817472</v>
      </c>
      <c r="V259" s="157">
        <v>2725.6059846914222</v>
      </c>
      <c r="W259" s="157">
        <v>2943.5676946449212</v>
      </c>
      <c r="X259" s="157">
        <v>2228.423159195298</v>
      </c>
      <c r="Y259" s="157">
        <v>2350.4653637382617</v>
      </c>
      <c r="Z259" s="157">
        <v>2518.2297581447115</v>
      </c>
      <c r="AA259" s="157">
        <v>1995.1243775946446</v>
      </c>
      <c r="AB259" s="157">
        <v>1661.260515017847</v>
      </c>
      <c r="AC259" s="157">
        <v>1429.0439956298023</v>
      </c>
      <c r="AD259" s="157">
        <v>1389.1285478701848</v>
      </c>
      <c r="AE259" s="157">
        <v>1077.5471270466849</v>
      </c>
      <c r="AF259" s="157">
        <v>944.12179943217404</v>
      </c>
    </row>
    <row r="260" spans="2:36" s="41" customFormat="1" ht="9.9499999999999993" customHeight="1" thickBot="1">
      <c r="D260" s="52"/>
      <c r="E260" s="68" t="s">
        <v>794</v>
      </c>
      <c r="F260" s="169"/>
      <c r="G260" s="161">
        <v>290.85694000000001</v>
      </c>
      <c r="H260" s="161">
        <v>360.91375999999997</v>
      </c>
      <c r="I260" s="161">
        <v>415.79791</v>
      </c>
      <c r="J260" s="161">
        <v>417.18510000000003</v>
      </c>
      <c r="K260" s="161">
        <v>444.90118600000005</v>
      </c>
      <c r="L260" s="161">
        <v>448.94713200000001</v>
      </c>
      <c r="M260" s="161">
        <v>435.93287599999996</v>
      </c>
      <c r="N260" s="161">
        <v>423.804574</v>
      </c>
      <c r="O260" s="161">
        <v>397.32250599999998</v>
      </c>
      <c r="P260" s="161">
        <v>385.74907999999999</v>
      </c>
      <c r="Q260" s="161">
        <v>371.30174199999999</v>
      </c>
      <c r="R260" s="161">
        <v>373.51320000000004</v>
      </c>
      <c r="S260" s="161">
        <v>376.24913799999996</v>
      </c>
      <c r="T260" s="161">
        <v>379.93420600000002</v>
      </c>
      <c r="U260" s="161">
        <v>363.50516800000003</v>
      </c>
      <c r="V260" s="161">
        <v>367.84792199999998</v>
      </c>
      <c r="W260" s="161">
        <v>395.36727734000004</v>
      </c>
      <c r="X260" s="161">
        <v>335.53877540999997</v>
      </c>
      <c r="Y260" s="161">
        <v>296.94670558999997</v>
      </c>
      <c r="Z260" s="161">
        <v>259.08121490000002</v>
      </c>
      <c r="AA260" s="161">
        <v>274.93358267000002</v>
      </c>
      <c r="AB260" s="161">
        <v>270.21918244</v>
      </c>
      <c r="AC260" s="161">
        <v>307.54239210000003</v>
      </c>
      <c r="AD260" s="161">
        <v>358.79453597999998</v>
      </c>
      <c r="AE260" s="161">
        <v>626.92196999999999</v>
      </c>
      <c r="AF260" s="161">
        <v>667.65856999999994</v>
      </c>
    </row>
    <row r="261" spans="2:36" s="41" customFormat="1" ht="9.9499999999999993" customHeight="1">
      <c r="D261" s="140" t="s">
        <v>779</v>
      </c>
      <c r="E261" s="178"/>
      <c r="F261" s="167"/>
      <c r="G261" s="156">
        <f>SUM(G262:G264)</f>
        <v>11547.888362079997</v>
      </c>
      <c r="H261" s="156">
        <f t="shared" ref="H261:AD261" si="47">SUM(H262:H264)</f>
        <v>11419.982475056875</v>
      </c>
      <c r="I261" s="156">
        <f t="shared" si="47"/>
        <v>11350.989900564706</v>
      </c>
      <c r="J261" s="156">
        <f t="shared" si="47"/>
        <v>11353.131986058313</v>
      </c>
      <c r="K261" s="156">
        <f t="shared" si="47"/>
        <v>11150.565902376387</v>
      </c>
      <c r="L261" s="156">
        <f t="shared" si="47"/>
        <v>10782.189093226514</v>
      </c>
      <c r="M261" s="156">
        <f t="shared" si="47"/>
        <v>10606.384641579409</v>
      </c>
      <c r="N261" s="156">
        <f t="shared" si="47"/>
        <v>10491.627094220883</v>
      </c>
      <c r="O261" s="156">
        <f t="shared" si="47"/>
        <v>10354.913337004473</v>
      </c>
      <c r="P261" s="156">
        <f t="shared" si="47"/>
        <v>10269.454811151796</v>
      </c>
      <c r="Q261" s="156">
        <f t="shared" si="47"/>
        <v>10317.637922972497</v>
      </c>
      <c r="R261" s="156">
        <f t="shared" si="47"/>
        <v>10159.508366207003</v>
      </c>
      <c r="S261" s="156">
        <f t="shared" si="47"/>
        <v>10187.24600553291</v>
      </c>
      <c r="T261" s="156">
        <f t="shared" si="47"/>
        <v>10191.002208176953</v>
      </c>
      <c r="U261" s="156">
        <f t="shared" si="47"/>
        <v>10091.965076063287</v>
      </c>
      <c r="V261" s="156">
        <f t="shared" si="47"/>
        <v>10112.678099873658</v>
      </c>
      <c r="W261" s="156">
        <f t="shared" si="47"/>
        <v>10172.041368643811</v>
      </c>
      <c r="X261" s="156">
        <f t="shared" si="47"/>
        <v>10568.655439300306</v>
      </c>
      <c r="Y261" s="156">
        <f t="shared" si="47"/>
        <v>9902.4264214054692</v>
      </c>
      <c r="Z261" s="156">
        <f t="shared" si="47"/>
        <v>9635.5592383938929</v>
      </c>
      <c r="AA261" s="156">
        <f t="shared" si="47"/>
        <v>9891.5013714156685</v>
      </c>
      <c r="AB261" s="156">
        <f t="shared" si="47"/>
        <v>9753.8006148876939</v>
      </c>
      <c r="AC261" s="156">
        <f t="shared" si="47"/>
        <v>9639.2234238096207</v>
      </c>
      <c r="AD261" s="156">
        <f t="shared" si="47"/>
        <v>9620.8028993732041</v>
      </c>
      <c r="AE261" s="156">
        <f>SUM(AE262:AE264)</f>
        <v>9474.920546258274</v>
      </c>
      <c r="AF261" s="156">
        <f>SUM(AF262:AF264)</f>
        <v>9460.0731180746552</v>
      </c>
    </row>
    <row r="262" spans="2:36" s="41" customFormat="1" ht="9.9499999999999993" customHeight="1">
      <c r="D262" s="52"/>
      <c r="E262" s="68" t="s">
        <v>781</v>
      </c>
      <c r="F262" s="169"/>
      <c r="G262" s="158">
        <v>4249.1652849538195</v>
      </c>
      <c r="H262" s="158">
        <v>4278.7126484848359</v>
      </c>
      <c r="I262" s="158">
        <v>4265.7875790607468</v>
      </c>
      <c r="J262" s="158">
        <v>4196.7029323152829</v>
      </c>
      <c r="K262" s="158">
        <v>4107.1596505479392</v>
      </c>
      <c r="L262" s="158">
        <v>4037.7434912761364</v>
      </c>
      <c r="M262" s="158">
        <v>3989.9157396106211</v>
      </c>
      <c r="N262" s="158">
        <v>3967.074024655964</v>
      </c>
      <c r="O262" s="158">
        <v>3899.6268861744074</v>
      </c>
      <c r="P262" s="158">
        <v>3846.2759270812412</v>
      </c>
      <c r="Q262" s="158">
        <v>3866.9352656782339</v>
      </c>
      <c r="R262" s="158">
        <v>3901.2430707965445</v>
      </c>
      <c r="S262" s="158">
        <v>3960.1703308225301</v>
      </c>
      <c r="T262" s="158">
        <v>4014.7528582944974</v>
      </c>
      <c r="U262" s="158">
        <v>4028.0993425478455</v>
      </c>
      <c r="V262" s="158">
        <v>4093.3066834738315</v>
      </c>
      <c r="W262" s="158">
        <v>4205.5545497433677</v>
      </c>
      <c r="X262" s="158">
        <v>4282.3109478810038</v>
      </c>
      <c r="Y262" s="158">
        <v>4358.4950879498347</v>
      </c>
      <c r="Z262" s="158">
        <v>4369.486406937267</v>
      </c>
      <c r="AA262" s="158">
        <v>4263.6741257914455</v>
      </c>
      <c r="AB262" s="158">
        <v>4214.6466476161959</v>
      </c>
      <c r="AC262" s="158">
        <v>4130.2914569070799</v>
      </c>
      <c r="AD262" s="158">
        <v>4061.8578531549656</v>
      </c>
      <c r="AE262" s="158">
        <v>4000.5400450525135</v>
      </c>
      <c r="AF262" s="158">
        <v>3984.522269306337</v>
      </c>
    </row>
    <row r="263" spans="2:36" s="41" customFormat="1" ht="9.9499999999999993" customHeight="1">
      <c r="D263" s="52"/>
      <c r="E263" s="68" t="s">
        <v>795</v>
      </c>
      <c r="F263" s="169"/>
      <c r="G263" s="158">
        <v>7259.4673147973663</v>
      </c>
      <c r="H263" s="158">
        <v>7105.0233880478327</v>
      </c>
      <c r="I263" s="158">
        <v>7047.689739295507</v>
      </c>
      <c r="J263" s="158">
        <v>7122.3466634630895</v>
      </c>
      <c r="K263" s="158">
        <v>7007.6637107405832</v>
      </c>
      <c r="L263" s="158">
        <v>6710.159248243669</v>
      </c>
      <c r="M263" s="158">
        <v>6583.0140218942952</v>
      </c>
      <c r="N263" s="158">
        <v>6492.0598005688244</v>
      </c>
      <c r="O263" s="158">
        <v>6424.254049179146</v>
      </c>
      <c r="P263" s="158">
        <v>6392.7143778093196</v>
      </c>
      <c r="Q263" s="158">
        <v>6421.0629427518879</v>
      </c>
      <c r="R263" s="158">
        <v>6228.8512163858841</v>
      </c>
      <c r="S263" s="158">
        <v>6198.5411957570577</v>
      </c>
      <c r="T263" s="158">
        <v>6149.1008441088143</v>
      </c>
      <c r="U263" s="158">
        <v>6037.7906046848148</v>
      </c>
      <c r="V263" s="158">
        <v>5992.8933243138763</v>
      </c>
      <c r="W263" s="158">
        <v>5940.8001268253902</v>
      </c>
      <c r="X263" s="158">
        <v>6261.3747439803883</v>
      </c>
      <c r="Y263" s="158">
        <v>5519.8737682982728</v>
      </c>
      <c r="Z263" s="158">
        <v>5242.7212053456424</v>
      </c>
      <c r="AA263" s="158">
        <v>5605.1066809038739</v>
      </c>
      <c r="AB263" s="158">
        <v>5516.6712723317305</v>
      </c>
      <c r="AC263" s="158">
        <v>5487.0418093912067</v>
      </c>
      <c r="AD263" s="158">
        <v>5536.6604561117783</v>
      </c>
      <c r="AE263" s="158">
        <v>5452.7238500587582</v>
      </c>
      <c r="AF263" s="158">
        <v>5453.8662876610342</v>
      </c>
    </row>
    <row r="264" spans="2:36" s="41" customFormat="1" ht="9.9499999999999993" customHeight="1" thickBot="1">
      <c r="D264" s="127"/>
      <c r="E264" s="69" t="s">
        <v>783</v>
      </c>
      <c r="F264" s="171"/>
      <c r="G264" s="160">
        <v>39.255762328812118</v>
      </c>
      <c r="H264" s="160">
        <v>36.246438524206958</v>
      </c>
      <c r="I264" s="160">
        <v>37.512582208451448</v>
      </c>
      <c r="J264" s="160">
        <v>34.082390279941542</v>
      </c>
      <c r="K264" s="160">
        <v>35.742541087863344</v>
      </c>
      <c r="L264" s="160">
        <v>34.286353706707793</v>
      </c>
      <c r="M264" s="160">
        <v>33.4548800744925</v>
      </c>
      <c r="N264" s="160">
        <v>32.49326899609445</v>
      </c>
      <c r="O264" s="160">
        <v>31.032401650917944</v>
      </c>
      <c r="P264" s="160">
        <v>30.464506261233964</v>
      </c>
      <c r="Q264" s="160">
        <v>29.639714542375057</v>
      </c>
      <c r="R264" s="160">
        <v>29.414079024575347</v>
      </c>
      <c r="S264" s="160">
        <v>28.534478953322111</v>
      </c>
      <c r="T264" s="160">
        <v>27.14850577364145</v>
      </c>
      <c r="U264" s="160">
        <v>26.075128830626493</v>
      </c>
      <c r="V264" s="160">
        <v>26.478092085949704</v>
      </c>
      <c r="W264" s="160">
        <v>25.686692075053767</v>
      </c>
      <c r="X264" s="160">
        <v>24.969747438913405</v>
      </c>
      <c r="Y264" s="160">
        <v>24.05756515736228</v>
      </c>
      <c r="Z264" s="160">
        <v>23.351626110983812</v>
      </c>
      <c r="AA264" s="160">
        <v>22.720564720350794</v>
      </c>
      <c r="AB264" s="160">
        <v>22.482694939766191</v>
      </c>
      <c r="AC264" s="160">
        <v>21.890157511334099</v>
      </c>
      <c r="AD264" s="160">
        <v>22.284590106460907</v>
      </c>
      <c r="AE264" s="160">
        <v>21.656651147002798</v>
      </c>
      <c r="AF264" s="160">
        <v>21.684561107283223</v>
      </c>
    </row>
    <row r="265" spans="2:36" s="41" customFormat="1" ht="9.9499999999999993" customHeight="1">
      <c r="D265" s="139" t="s">
        <v>784</v>
      </c>
      <c r="E265" s="179"/>
      <c r="F265" s="172"/>
      <c r="G265" s="109">
        <f>SUM(G266:G269)</f>
        <v>3860.458561719739</v>
      </c>
      <c r="H265" s="109">
        <f t="shared" ref="H265:AD265" si="48">SUM(H266:H269)</f>
        <v>3937.3368623053357</v>
      </c>
      <c r="I265" s="109">
        <f t="shared" si="48"/>
        <v>4065.5014256917511</v>
      </c>
      <c r="J265" s="109">
        <f t="shared" si="48"/>
        <v>4093.0766148217654</v>
      </c>
      <c r="K265" s="109">
        <f t="shared" si="48"/>
        <v>4247.695422423687</v>
      </c>
      <c r="L265" s="109">
        <f t="shared" si="48"/>
        <v>4423.1285391457886</v>
      </c>
      <c r="M265" s="109">
        <f t="shared" si="48"/>
        <v>4551.6758427050327</v>
      </c>
      <c r="N265" s="109">
        <f t="shared" si="48"/>
        <v>4654.4943891428029</v>
      </c>
      <c r="O265" s="109">
        <f t="shared" si="48"/>
        <v>4662.0484040025804</v>
      </c>
      <c r="P265" s="109">
        <f t="shared" si="48"/>
        <v>4673.4038385452259</v>
      </c>
      <c r="Q265" s="109">
        <f t="shared" si="48"/>
        <v>4642.6950048765511</v>
      </c>
      <c r="R265" s="109">
        <f t="shared" si="48"/>
        <v>4593.8610400627012</v>
      </c>
      <c r="S265" s="109">
        <f t="shared" si="48"/>
        <v>4306.7192660901292</v>
      </c>
      <c r="T265" s="109">
        <f t="shared" si="48"/>
        <v>4322.6441429674051</v>
      </c>
      <c r="U265" s="109">
        <f t="shared" si="48"/>
        <v>4302.4952381498142</v>
      </c>
      <c r="V265" s="109">
        <f t="shared" si="48"/>
        <v>4383.6303539592463</v>
      </c>
      <c r="W265" s="109">
        <f t="shared" si="48"/>
        <v>4265.2701237515803</v>
      </c>
      <c r="X265" s="109">
        <f t="shared" si="48"/>
        <v>4064.7056918446383</v>
      </c>
      <c r="Y265" s="109">
        <f t="shared" si="48"/>
        <v>4021.4969489254008</v>
      </c>
      <c r="Z265" s="109">
        <f t="shared" si="48"/>
        <v>3901.6604541828619</v>
      </c>
      <c r="AA265" s="109">
        <f t="shared" si="48"/>
        <v>3805.9288022022197</v>
      </c>
      <c r="AB265" s="109">
        <f t="shared" si="48"/>
        <v>3829.6005549355359</v>
      </c>
      <c r="AC265" s="109">
        <f t="shared" si="48"/>
        <v>3786.2615763343038</v>
      </c>
      <c r="AD265" s="109">
        <f t="shared" si="48"/>
        <v>3803.0340869130441</v>
      </c>
      <c r="AE265" s="109">
        <f>SUM(AE266:AE269)</f>
        <v>3664.4354423452683</v>
      </c>
      <c r="AF265" s="109">
        <f>SUM(AF266:AF269)</f>
        <v>3665.9208430870935</v>
      </c>
    </row>
    <row r="266" spans="2:36" s="41" customFormat="1" ht="9.9499999999999993" customHeight="1">
      <c r="D266" s="52"/>
      <c r="E266" s="68" t="s">
        <v>786</v>
      </c>
      <c r="F266" s="177"/>
      <c r="G266" s="162">
        <v>139.19934347338281</v>
      </c>
      <c r="H266" s="162">
        <v>136.73488002199832</v>
      </c>
      <c r="I266" s="162">
        <v>137.051342409744</v>
      </c>
      <c r="J266" s="162">
        <v>137.5265284102816</v>
      </c>
      <c r="K266" s="162">
        <v>136.4174327964144</v>
      </c>
      <c r="L266" s="162">
        <v>136.74842599990816</v>
      </c>
      <c r="M266" s="162">
        <v>137.07978291977145</v>
      </c>
      <c r="N266" s="162">
        <v>138.00374845877144</v>
      </c>
      <c r="O266" s="162">
        <v>137.33836134311144</v>
      </c>
      <c r="P266" s="162">
        <v>137.84642344733143</v>
      </c>
      <c r="Q266" s="162">
        <v>138.74196619631144</v>
      </c>
      <c r="R266" s="162">
        <v>139.82674815647144</v>
      </c>
      <c r="S266" s="162">
        <v>177.06772015792288</v>
      </c>
      <c r="T266" s="162">
        <v>208.11313590227996</v>
      </c>
      <c r="U266" s="162">
        <v>214.62517908533144</v>
      </c>
      <c r="V266" s="162">
        <v>242.8554825646946</v>
      </c>
      <c r="W266" s="162">
        <v>250.00143490694308</v>
      </c>
      <c r="X266" s="162">
        <v>241.31617062238183</v>
      </c>
      <c r="Y266" s="162">
        <v>271.43716627541215</v>
      </c>
      <c r="Z266" s="162">
        <v>269.41882176100137</v>
      </c>
      <c r="AA266" s="162">
        <v>235.60231094494225</v>
      </c>
      <c r="AB266" s="162">
        <v>258.94055516823573</v>
      </c>
      <c r="AC266" s="162">
        <v>256.71377228957999</v>
      </c>
      <c r="AD266" s="162">
        <v>254.33927515551346</v>
      </c>
      <c r="AE266" s="162">
        <v>254.1443039270853</v>
      </c>
      <c r="AF266" s="162">
        <v>254.49168678422816</v>
      </c>
    </row>
    <row r="267" spans="2:36" s="41" customFormat="1" ht="9.9499999999999993" customHeight="1">
      <c r="D267" s="52"/>
      <c r="E267" s="180" t="s">
        <v>787</v>
      </c>
      <c r="F267" s="169"/>
      <c r="G267" s="158">
        <v>1435.2468460874916</v>
      </c>
      <c r="H267" s="158">
        <v>1475.3925543741968</v>
      </c>
      <c r="I267" s="158">
        <v>1608.3888690031597</v>
      </c>
      <c r="J267" s="158">
        <v>1609.359088213921</v>
      </c>
      <c r="K267" s="158">
        <v>1767.2292353963494</v>
      </c>
      <c r="L267" s="158">
        <v>1904.7441478733801</v>
      </c>
      <c r="M267" s="158">
        <v>2025.7808976068825</v>
      </c>
      <c r="N267" s="158">
        <v>2097.919795018398</v>
      </c>
      <c r="O267" s="158">
        <v>2102.4091210104048</v>
      </c>
      <c r="P267" s="158">
        <v>2173.4247371774914</v>
      </c>
      <c r="Q267" s="158">
        <v>2154.7487405163265</v>
      </c>
      <c r="R267" s="158">
        <v>2085.655624771201</v>
      </c>
      <c r="S267" s="158">
        <v>1910.5292995959862</v>
      </c>
      <c r="T267" s="158">
        <v>1908.0055784246233</v>
      </c>
      <c r="U267" s="158">
        <v>1898.4443481188139</v>
      </c>
      <c r="V267" s="158">
        <v>1963.3159154133821</v>
      </c>
      <c r="W267" s="158">
        <v>1843.2610491771397</v>
      </c>
      <c r="X267" s="158">
        <v>1694.0321105118771</v>
      </c>
      <c r="Y267" s="158">
        <v>1628.6877064112966</v>
      </c>
      <c r="Z267" s="158">
        <v>1570.8113926051417</v>
      </c>
      <c r="AA267" s="158">
        <v>1516.8614605019745</v>
      </c>
      <c r="AB267" s="158">
        <v>1524.317028563569</v>
      </c>
      <c r="AC267" s="158">
        <v>1528.4066816499678</v>
      </c>
      <c r="AD267" s="158">
        <v>1541.8382776093642</v>
      </c>
      <c r="AE267" s="158">
        <v>1432.8997933649052</v>
      </c>
      <c r="AF267" s="158">
        <v>1434.3496629751314</v>
      </c>
    </row>
    <row r="268" spans="2:36" s="41" customFormat="1" ht="9.9499999999999993" customHeight="1">
      <c r="D268" s="52"/>
      <c r="E268" s="181" t="s">
        <v>788</v>
      </c>
      <c r="F268" s="173"/>
      <c r="G268" s="158">
        <v>1904.5874818152108</v>
      </c>
      <c r="H268" s="158">
        <v>1931.8084765461956</v>
      </c>
      <c r="I268" s="158">
        <v>1925.8125128908118</v>
      </c>
      <c r="J268" s="158">
        <v>1949.7810266290946</v>
      </c>
      <c r="K268" s="158">
        <v>1941.0062801545887</v>
      </c>
      <c r="L268" s="158">
        <v>1961.1338059934378</v>
      </c>
      <c r="M268" s="158">
        <v>1960.9632864726302</v>
      </c>
      <c r="N268" s="158">
        <v>1972.0258247132019</v>
      </c>
      <c r="O268" s="158">
        <v>1960.5521843161446</v>
      </c>
      <c r="P268" s="158">
        <v>1894.9705728998254</v>
      </c>
      <c r="Q268" s="158">
        <v>1855.218502081017</v>
      </c>
      <c r="R268" s="158">
        <v>1861.1656998638759</v>
      </c>
      <c r="S268" s="158">
        <v>1813.5574294814116</v>
      </c>
      <c r="T268" s="158">
        <v>1807.5284314263431</v>
      </c>
      <c r="U268" s="158">
        <v>1802.419572353768</v>
      </c>
      <c r="V268" s="158">
        <v>1794.7411313141201</v>
      </c>
      <c r="W268" s="158">
        <v>1790.780473151972</v>
      </c>
      <c r="X268" s="158">
        <v>1764.5753878823721</v>
      </c>
      <c r="Y268" s="158">
        <v>1754.485988011342</v>
      </c>
      <c r="Z268" s="158">
        <v>1722.0866920739286</v>
      </c>
      <c r="AA268" s="158">
        <v>1718.8572059537016</v>
      </c>
      <c r="AB268" s="158">
        <v>1718.4299933683292</v>
      </c>
      <c r="AC268" s="158">
        <v>1654.3103851561345</v>
      </c>
      <c r="AD268" s="158">
        <v>1674.5147534728626</v>
      </c>
      <c r="AE268" s="158">
        <v>1647.9158917851857</v>
      </c>
      <c r="AF268" s="158">
        <v>1647.9080771268427</v>
      </c>
    </row>
    <row r="269" spans="2:36" s="41" customFormat="1" ht="9.9499999999999993" customHeight="1" thickBot="1">
      <c r="D269" s="128"/>
      <c r="E269" s="182" t="s">
        <v>789</v>
      </c>
      <c r="F269" s="174"/>
      <c r="G269" s="163">
        <v>381.42489034365371</v>
      </c>
      <c r="H269" s="163">
        <v>393.4009513629448</v>
      </c>
      <c r="I269" s="163">
        <v>394.2487013880355</v>
      </c>
      <c r="J269" s="163">
        <v>396.40997156846788</v>
      </c>
      <c r="K269" s="163">
        <v>403.04247407633494</v>
      </c>
      <c r="L269" s="163">
        <v>420.50215927906277</v>
      </c>
      <c r="M269" s="163">
        <v>427.85187570574777</v>
      </c>
      <c r="N269" s="163">
        <v>446.54502095243163</v>
      </c>
      <c r="O269" s="163">
        <v>461.74873733291912</v>
      </c>
      <c r="P269" s="163">
        <v>467.162105020578</v>
      </c>
      <c r="Q269" s="163">
        <v>493.98579608289668</v>
      </c>
      <c r="R269" s="163">
        <v>507.21296727115288</v>
      </c>
      <c r="S269" s="163">
        <v>405.56481685480861</v>
      </c>
      <c r="T269" s="163">
        <v>398.9969972141584</v>
      </c>
      <c r="U269" s="163">
        <v>387.00613859190037</v>
      </c>
      <c r="V269" s="163">
        <v>382.71782466704934</v>
      </c>
      <c r="W269" s="163">
        <v>381.22716651552543</v>
      </c>
      <c r="X269" s="163">
        <v>364.78202282800731</v>
      </c>
      <c r="Y269" s="163">
        <v>366.88608822735029</v>
      </c>
      <c r="Z269" s="163">
        <v>339.34354774279035</v>
      </c>
      <c r="AA269" s="163">
        <v>334.60782480160151</v>
      </c>
      <c r="AB269" s="163">
        <v>327.91297783540159</v>
      </c>
      <c r="AC269" s="163">
        <v>346.83073723862168</v>
      </c>
      <c r="AD269" s="163">
        <v>332.34178067530416</v>
      </c>
      <c r="AE269" s="163">
        <v>329.47545326809211</v>
      </c>
      <c r="AF269" s="163">
        <v>329.17141620089109</v>
      </c>
    </row>
    <row r="270" spans="2:36" s="41" customFormat="1" ht="9.9499999999999993" customHeight="1" thickTop="1" thickBot="1">
      <c r="D270" s="141" t="s">
        <v>710</v>
      </c>
      <c r="E270" s="183"/>
      <c r="F270" s="175"/>
      <c r="G270" s="164">
        <f>SUM(G251,G257,G258,G261,G265)</f>
        <v>31517.576813302054</v>
      </c>
      <c r="H270" s="164">
        <f t="shared" ref="H270:AD270" si="49">SUM(H251,H257,H258,H261,H265)</f>
        <v>31218.758095360008</v>
      </c>
      <c r="I270" s="164">
        <f t="shared" si="49"/>
        <v>31358.845562432369</v>
      </c>
      <c r="J270" s="164">
        <f t="shared" si="49"/>
        <v>31251.043631963308</v>
      </c>
      <c r="K270" s="164">
        <f t="shared" si="49"/>
        <v>32558.778255496618</v>
      </c>
      <c r="L270" s="164">
        <f t="shared" si="49"/>
        <v>32860.592013466572</v>
      </c>
      <c r="M270" s="164">
        <f t="shared" si="49"/>
        <v>33981.849482462174</v>
      </c>
      <c r="N270" s="164">
        <f t="shared" si="49"/>
        <v>34780.09017922428</v>
      </c>
      <c r="O270" s="164">
        <f t="shared" si="49"/>
        <v>33186.153448374534</v>
      </c>
      <c r="P270" s="164">
        <f t="shared" si="49"/>
        <v>27033.247874722678</v>
      </c>
      <c r="Q270" s="164">
        <f t="shared" si="49"/>
        <v>29561.410862417069</v>
      </c>
      <c r="R270" s="164">
        <f t="shared" si="49"/>
        <v>25990.566574759465</v>
      </c>
      <c r="S270" s="164">
        <f t="shared" si="49"/>
        <v>25443.313240112846</v>
      </c>
      <c r="T270" s="164">
        <f t="shared" si="49"/>
        <v>25243.32478919013</v>
      </c>
      <c r="U270" s="164">
        <f t="shared" si="49"/>
        <v>25234.540943896121</v>
      </c>
      <c r="V270" s="164">
        <f t="shared" si="49"/>
        <v>24829.113977274181</v>
      </c>
      <c r="W270" s="164">
        <f t="shared" si="49"/>
        <v>24796.045911438778</v>
      </c>
      <c r="X270" s="164">
        <f t="shared" si="49"/>
        <v>24191.008911983132</v>
      </c>
      <c r="Y270" s="164">
        <f t="shared" si="49"/>
        <v>23263.998945465093</v>
      </c>
      <c r="Z270" s="164">
        <f t="shared" si="49"/>
        <v>22689.783010007122</v>
      </c>
      <c r="AA270" s="164">
        <f t="shared" si="49"/>
        <v>22318.197339644594</v>
      </c>
      <c r="AB270" s="164">
        <f t="shared" si="49"/>
        <v>21785.967483916651</v>
      </c>
      <c r="AC270" s="164">
        <f t="shared" si="49"/>
        <v>21351.005295374984</v>
      </c>
      <c r="AD270" s="164">
        <f t="shared" si="49"/>
        <v>21400.063839232484</v>
      </c>
      <c r="AE270" s="164">
        <f>SUM(AE251,AE257,AE258,AE261,AE265)</f>
        <v>20945.098743964456</v>
      </c>
      <c r="AF270" s="164">
        <f>SUM(AF251,AF257,AF258,AF261,AF265)</f>
        <v>20829.588710856937</v>
      </c>
    </row>
    <row r="271" spans="2:36" ht="9.9499999999999993" customHeight="1">
      <c r="G271" s="80"/>
      <c r="H271" s="80"/>
      <c r="I271" s="80"/>
      <c r="J271" s="80"/>
      <c r="K271" s="80"/>
      <c r="L271" s="80"/>
      <c r="M271" s="80"/>
      <c r="N271" s="80"/>
      <c r="O271" s="80"/>
      <c r="P271" s="80"/>
      <c r="Q271" s="80"/>
      <c r="R271" s="80"/>
      <c r="S271" s="80"/>
      <c r="T271" s="80"/>
      <c r="U271" s="80"/>
      <c r="V271" s="80"/>
      <c r="W271" s="80"/>
      <c r="X271" s="80"/>
      <c r="Y271" s="80"/>
      <c r="Z271" s="80"/>
      <c r="AA271" s="80"/>
      <c r="AB271" s="80"/>
      <c r="AC271" s="80"/>
      <c r="AD271" s="80"/>
      <c r="AE271" s="80"/>
      <c r="AF271" s="80"/>
    </row>
    <row r="272" spans="2:36" s="41" customFormat="1" ht="15.75" customHeight="1">
      <c r="B272" s="489" t="s">
        <v>1236</v>
      </c>
      <c r="M272" s="41" t="s">
        <v>725</v>
      </c>
      <c r="AD272" s="1183" t="s">
        <v>1214</v>
      </c>
      <c r="AG272" s="36"/>
      <c r="AH272" s="36"/>
      <c r="AI272" s="36"/>
      <c r="AJ272" s="36"/>
    </row>
    <row r="273" spans="4:37" ht="9.9499999999999993" customHeight="1" thickBot="1">
      <c r="D273" s="81" t="s">
        <v>749</v>
      </c>
      <c r="E273" s="80"/>
      <c r="F273" s="80"/>
      <c r="G273" s="80"/>
      <c r="H273" s="80"/>
      <c r="I273" s="80"/>
      <c r="J273" s="80"/>
    </row>
    <row r="274" spans="4:37" s="41" customFormat="1" ht="9.9499999999999993" customHeight="1" thickBot="1">
      <c r="D274" s="129"/>
      <c r="E274" s="136"/>
      <c r="F274" s="135"/>
      <c r="G274" s="132">
        <v>1990</v>
      </c>
      <c r="H274" s="132">
        <v>1991</v>
      </c>
      <c r="I274" s="132">
        <v>1992</v>
      </c>
      <c r="J274" s="132">
        <v>1993</v>
      </c>
      <c r="K274" s="132">
        <v>1994</v>
      </c>
      <c r="L274" s="132">
        <v>1995</v>
      </c>
      <c r="M274" s="132">
        <v>1996</v>
      </c>
      <c r="N274" s="132">
        <v>1997</v>
      </c>
      <c r="O274" s="132">
        <v>1998</v>
      </c>
      <c r="P274" s="133">
        <v>1999</v>
      </c>
      <c r="Q274" s="133">
        <v>2000</v>
      </c>
      <c r="R274" s="133">
        <v>2001</v>
      </c>
      <c r="S274" s="133">
        <v>2002</v>
      </c>
      <c r="T274" s="132">
        <v>2003</v>
      </c>
      <c r="U274" s="132">
        <v>2004</v>
      </c>
      <c r="V274" s="134">
        <v>2005</v>
      </c>
      <c r="W274" s="132">
        <v>2006</v>
      </c>
      <c r="X274" s="132">
        <v>2007</v>
      </c>
      <c r="Y274" s="132">
        <v>2008</v>
      </c>
      <c r="Z274" s="132">
        <v>2009</v>
      </c>
      <c r="AA274" s="133">
        <v>2010</v>
      </c>
      <c r="AB274" s="133">
        <v>2011</v>
      </c>
      <c r="AC274" s="132">
        <v>2012</v>
      </c>
      <c r="AD274" s="132">
        <v>2013</v>
      </c>
      <c r="AE274" s="135">
        <v>2014</v>
      </c>
      <c r="AF274" s="135">
        <v>2015</v>
      </c>
      <c r="AG274" s="36"/>
      <c r="AH274" s="36"/>
      <c r="AI274" s="36"/>
      <c r="AJ274" s="36"/>
      <c r="AK274" s="36"/>
    </row>
    <row r="275" spans="4:37" ht="9.9499999999999993" customHeight="1">
      <c r="D275" s="142" t="s">
        <v>713</v>
      </c>
      <c r="E275" s="103"/>
      <c r="F275" s="143"/>
      <c r="G275" s="108">
        <f>SUM(G276:G285)</f>
        <v>15932.309861006501</v>
      </c>
      <c r="H275" s="108">
        <f t="shared" ref="H275:AF275" si="50">SUM(H276:H285)</f>
        <v>17349.612944863187</v>
      </c>
      <c r="I275" s="108">
        <f t="shared" si="50"/>
        <v>17767.22403564693</v>
      </c>
      <c r="J275" s="108">
        <f t="shared" si="50"/>
        <v>18129.158284890003</v>
      </c>
      <c r="K275" s="108">
        <f t="shared" si="50"/>
        <v>21051.89521303511</v>
      </c>
      <c r="L275" s="108">
        <f t="shared" si="50"/>
        <v>25213.191034391046</v>
      </c>
      <c r="M275" s="108">
        <f t="shared" si="50"/>
        <v>24598.107256849216</v>
      </c>
      <c r="N275" s="108">
        <f t="shared" si="50"/>
        <v>24436.792431397131</v>
      </c>
      <c r="O275" s="108">
        <f t="shared" si="50"/>
        <v>23742.102500183373</v>
      </c>
      <c r="P275" s="108">
        <f t="shared" si="50"/>
        <v>24368.275903524493</v>
      </c>
      <c r="Q275" s="108">
        <f t="shared" si="50"/>
        <v>22851.998107079664</v>
      </c>
      <c r="R275" s="108">
        <f t="shared" si="50"/>
        <v>19462.52140710194</v>
      </c>
      <c r="S275" s="108">
        <f t="shared" si="50"/>
        <v>16236.391797572242</v>
      </c>
      <c r="T275" s="108">
        <f t="shared" si="50"/>
        <v>16228.364874053741</v>
      </c>
      <c r="U275" s="108">
        <f t="shared" si="50"/>
        <v>12420.918895123923</v>
      </c>
      <c r="V275" s="108">
        <f t="shared" si="50"/>
        <v>12781.828283938268</v>
      </c>
      <c r="W275" s="108">
        <f t="shared" si="50"/>
        <v>14627.062167476901</v>
      </c>
      <c r="X275" s="108">
        <f t="shared" si="50"/>
        <v>16707.189370320666</v>
      </c>
      <c r="Y275" s="108">
        <f t="shared" si="50"/>
        <v>19284.929277060357</v>
      </c>
      <c r="Z275" s="108">
        <f t="shared" si="50"/>
        <v>20937.326092711231</v>
      </c>
      <c r="AA275" s="108">
        <f t="shared" si="50"/>
        <v>23305.227292766362</v>
      </c>
      <c r="AB275" s="108">
        <f t="shared" si="50"/>
        <v>26071.497147355043</v>
      </c>
      <c r="AC275" s="108">
        <f t="shared" si="50"/>
        <v>29348.604344244388</v>
      </c>
      <c r="AD275" s="108">
        <f t="shared" si="50"/>
        <v>32094.559399421309</v>
      </c>
      <c r="AE275" s="108">
        <f t="shared" si="50"/>
        <v>35765.791138699278</v>
      </c>
      <c r="AF275" s="108">
        <f t="shared" si="50"/>
        <v>39202.804796617856</v>
      </c>
    </row>
    <row r="276" spans="4:37" ht="9.9499999999999993" customHeight="1">
      <c r="D276" s="112"/>
      <c r="E276" s="65" t="s">
        <v>714</v>
      </c>
      <c r="F276" s="111"/>
      <c r="G276" s="84">
        <v>15928.725007472323</v>
      </c>
      <c r="H276" s="84">
        <v>17349.612944863187</v>
      </c>
      <c r="I276" s="84">
        <v>17580.106417956591</v>
      </c>
      <c r="J276" s="84">
        <v>16792.720502919714</v>
      </c>
      <c r="K276" s="84">
        <v>18416.856118000072</v>
      </c>
      <c r="L276" s="84">
        <v>21460</v>
      </c>
      <c r="M276" s="84">
        <v>19728.400000000001</v>
      </c>
      <c r="N276" s="84">
        <v>18588.8</v>
      </c>
      <c r="O276" s="84">
        <v>17434.400000000001</v>
      </c>
      <c r="P276" s="84">
        <v>17834</v>
      </c>
      <c r="Q276" s="84">
        <v>15688</v>
      </c>
      <c r="R276" s="84">
        <v>11810.4</v>
      </c>
      <c r="S276" s="84">
        <v>7710.8</v>
      </c>
      <c r="T276" s="84">
        <v>6353.64</v>
      </c>
      <c r="U276" s="84">
        <v>1287.5999999999999</v>
      </c>
      <c r="V276" s="84">
        <v>586.08000000000004</v>
      </c>
      <c r="W276" s="84">
        <v>831.02</v>
      </c>
      <c r="X276" s="84">
        <v>275.27999999999997</v>
      </c>
      <c r="Y276" s="84">
        <v>593.48</v>
      </c>
      <c r="Z276" s="84">
        <v>50.32</v>
      </c>
      <c r="AA276" s="84">
        <v>53.28</v>
      </c>
      <c r="AB276" s="84">
        <v>16.28</v>
      </c>
      <c r="AC276" s="84">
        <v>17.760000000000002</v>
      </c>
      <c r="AD276" s="84">
        <v>16.28</v>
      </c>
      <c r="AE276" s="84">
        <v>23.68</v>
      </c>
      <c r="AF276" s="84">
        <v>29.6</v>
      </c>
    </row>
    <row r="277" spans="4:37" ht="9.9499999999999993" customHeight="1">
      <c r="D277" s="112"/>
      <c r="E277" s="65" t="s">
        <v>715</v>
      </c>
      <c r="F277" s="111"/>
      <c r="G277" s="84">
        <v>1.5108061842099747</v>
      </c>
      <c r="H277" s="84" t="s">
        <v>716</v>
      </c>
      <c r="I277" s="84">
        <v>45.324185526299246</v>
      </c>
      <c r="J277" s="84">
        <v>294.60720592094515</v>
      </c>
      <c r="K277" s="84">
        <v>506.12007171034162</v>
      </c>
      <c r="L277" s="84">
        <v>558.99828815769069</v>
      </c>
      <c r="M277" s="84">
        <v>532.59626158890399</v>
      </c>
      <c r="N277" s="84">
        <v>428.58755931152115</v>
      </c>
      <c r="O277" s="84">
        <v>308.07671766165294</v>
      </c>
      <c r="P277" s="84">
        <v>188.64228618390447</v>
      </c>
      <c r="Q277" s="84">
        <v>296.21856583966508</v>
      </c>
      <c r="R277" s="84">
        <v>436.30568618390453</v>
      </c>
      <c r="S277" s="84">
        <v>410.4739861839044</v>
      </c>
      <c r="T277" s="84">
        <v>520.338639928671</v>
      </c>
      <c r="U277" s="84">
        <v>564.94742226701817</v>
      </c>
      <c r="V277" s="84">
        <v>449.37063436191647</v>
      </c>
      <c r="W277" s="84">
        <v>366.55998714529392</v>
      </c>
      <c r="X277" s="84">
        <v>356.72709827880294</v>
      </c>
      <c r="Y277" s="84">
        <v>306.47826027291057</v>
      </c>
      <c r="Z277" s="84">
        <v>233.75886027291054</v>
      </c>
      <c r="AA277" s="84">
        <v>128.06176027291053</v>
      </c>
      <c r="AB277" s="84">
        <v>151.34906027291052</v>
      </c>
      <c r="AC277" s="84">
        <v>120.47619377291053</v>
      </c>
      <c r="AD277" s="84">
        <v>131.15786027291054</v>
      </c>
      <c r="AE277" s="84">
        <v>100.56856027291053</v>
      </c>
      <c r="AF277" s="84">
        <v>82.982160272910534</v>
      </c>
    </row>
    <row r="278" spans="4:37" ht="9.9499999999999993" customHeight="1">
      <c r="D278" s="112"/>
      <c r="E278" s="65" t="s">
        <v>733</v>
      </c>
      <c r="F278" s="111"/>
      <c r="G278" s="84" t="s">
        <v>716</v>
      </c>
      <c r="H278" s="84" t="s">
        <v>716</v>
      </c>
      <c r="I278" s="84" t="s">
        <v>716</v>
      </c>
      <c r="J278" s="84" t="s">
        <v>716</v>
      </c>
      <c r="K278" s="84" t="s">
        <v>716</v>
      </c>
      <c r="L278" s="84" t="s">
        <v>716</v>
      </c>
      <c r="M278" s="84" t="s">
        <v>716</v>
      </c>
      <c r="N278" s="84" t="s">
        <v>716</v>
      </c>
      <c r="O278" s="84" t="s">
        <v>716</v>
      </c>
      <c r="P278" s="84" t="s">
        <v>716</v>
      </c>
      <c r="Q278" s="84" t="s">
        <v>716</v>
      </c>
      <c r="R278" s="84" t="s">
        <v>716</v>
      </c>
      <c r="S278" s="84" t="s">
        <v>716</v>
      </c>
      <c r="T278" s="84" t="s">
        <v>716</v>
      </c>
      <c r="U278" s="84" t="s">
        <v>716</v>
      </c>
      <c r="V278" s="84" t="s">
        <v>716</v>
      </c>
      <c r="W278" s="84" t="s">
        <v>716</v>
      </c>
      <c r="X278" s="84" t="s">
        <v>716</v>
      </c>
      <c r="Y278" s="84" t="s">
        <v>716</v>
      </c>
      <c r="Z278" s="84" t="s">
        <v>716</v>
      </c>
      <c r="AA278" s="84" t="s">
        <v>716</v>
      </c>
      <c r="AB278" s="84">
        <v>1.0009999999999999</v>
      </c>
      <c r="AC278" s="84">
        <v>1.2869999999999999</v>
      </c>
      <c r="AD278" s="84">
        <v>1.2869999999999999</v>
      </c>
      <c r="AE278" s="84">
        <v>1.2869999999999999</v>
      </c>
      <c r="AF278" s="84">
        <v>0.85799999999999998</v>
      </c>
    </row>
    <row r="279" spans="4:37" ht="9.9499999999999993" customHeight="1">
      <c r="D279" s="112"/>
      <c r="E279" s="65" t="s">
        <v>720</v>
      </c>
      <c r="F279" s="111"/>
      <c r="G279" s="84">
        <v>0.73139221483304717</v>
      </c>
      <c r="H279" s="84" t="s">
        <v>716</v>
      </c>
      <c r="I279" s="84">
        <v>21.941766444991416</v>
      </c>
      <c r="J279" s="84">
        <v>142.62148189244417</v>
      </c>
      <c r="K279" s="84">
        <v>245.01639196907078</v>
      </c>
      <c r="L279" s="84">
        <v>270.61511948822744</v>
      </c>
      <c r="M279" s="84">
        <v>264.10495987570835</v>
      </c>
      <c r="N279" s="84">
        <v>294.4565908327267</v>
      </c>
      <c r="O279" s="84">
        <v>272.04461910244851</v>
      </c>
      <c r="P279" s="84">
        <v>273.31824752772332</v>
      </c>
      <c r="Q279" s="84">
        <v>282.71458393162396</v>
      </c>
      <c r="R279" s="84">
        <v>219.92074504843313</v>
      </c>
      <c r="S279" s="84">
        <v>213.48964371045017</v>
      </c>
      <c r="T279" s="84">
        <v>206.32061957507008</v>
      </c>
      <c r="U279" s="84">
        <v>232.77072347963076</v>
      </c>
      <c r="V279" s="84">
        <v>223.97577971716925</v>
      </c>
      <c r="W279" s="84">
        <v>242.72335247993681</v>
      </c>
      <c r="X279" s="84">
        <v>262.77787342971925</v>
      </c>
      <c r="Y279" s="84">
        <v>234.20692864183877</v>
      </c>
      <c r="Z279" s="84">
        <v>149.81006359248079</v>
      </c>
      <c r="AA279" s="84">
        <v>164.92711200055876</v>
      </c>
      <c r="AB279" s="84">
        <v>142.19160538011073</v>
      </c>
      <c r="AC279" s="84">
        <v>121.62745052291997</v>
      </c>
      <c r="AD279" s="84">
        <v>109.24075921440111</v>
      </c>
      <c r="AE279" s="84">
        <v>112.89397430008549</v>
      </c>
      <c r="AF279" s="84">
        <v>113.0815577772003</v>
      </c>
    </row>
    <row r="280" spans="4:37" ht="9.9499999999999993" customHeight="1">
      <c r="D280" s="113"/>
      <c r="E280" s="65" t="s">
        <v>734</v>
      </c>
      <c r="F280" s="111"/>
      <c r="G280" s="84">
        <v>7.1999999999999994E-4</v>
      </c>
      <c r="H280" s="84" t="s">
        <v>716</v>
      </c>
      <c r="I280" s="84">
        <v>2.1599999999999998E-2</v>
      </c>
      <c r="J280" s="84">
        <v>0.1404</v>
      </c>
      <c r="K280" s="84">
        <v>0.24119999999999997</v>
      </c>
      <c r="L280" s="84">
        <v>0.26639999999999997</v>
      </c>
      <c r="M280" s="84">
        <v>0.26373599999999997</v>
      </c>
      <c r="N280" s="84">
        <v>0.83915999999999991</v>
      </c>
      <c r="O280" s="84">
        <v>0.7938719999999998</v>
      </c>
      <c r="P280" s="84">
        <v>3.7482479999999994</v>
      </c>
      <c r="Q280" s="84">
        <v>1.8381599999999996</v>
      </c>
      <c r="R280" s="84">
        <v>1.1601719999999995</v>
      </c>
      <c r="S280" s="84">
        <v>1.9059321599999999</v>
      </c>
      <c r="T280" s="84">
        <v>1.6534915199999995</v>
      </c>
      <c r="U280" s="84">
        <v>3.0454847999999992</v>
      </c>
      <c r="V280" s="84">
        <v>2.9782187999999992</v>
      </c>
      <c r="W280" s="84">
        <v>2.8293811199999999</v>
      </c>
      <c r="X280" s="84">
        <v>3.0619030319999987</v>
      </c>
      <c r="Y280" s="84">
        <v>2.8337639806266082</v>
      </c>
      <c r="Z280" s="84">
        <v>2.2982250411935596</v>
      </c>
      <c r="AA280" s="84">
        <v>3.0209759999999988</v>
      </c>
      <c r="AB280" s="84">
        <v>3.2766933599999994</v>
      </c>
      <c r="AC280" s="84">
        <v>2.3886223199999996</v>
      </c>
      <c r="AD280" s="84">
        <v>2.3678164799999997</v>
      </c>
      <c r="AE280" s="84">
        <v>2.2596847199999992</v>
      </c>
      <c r="AF280" s="84">
        <v>1.9320286080959999</v>
      </c>
    </row>
    <row r="281" spans="4:37" ht="9.9499999999999993" customHeight="1">
      <c r="D281" s="113"/>
      <c r="E281" s="65" t="s">
        <v>717</v>
      </c>
      <c r="F281" s="111"/>
      <c r="G281" s="84" t="s">
        <v>716</v>
      </c>
      <c r="H281" s="84" t="s">
        <v>716</v>
      </c>
      <c r="I281" s="84">
        <v>4.2071468001304044</v>
      </c>
      <c r="J281" s="84">
        <v>72.154856319064464</v>
      </c>
      <c r="K281" s="84">
        <v>372.24153946373633</v>
      </c>
      <c r="L281" s="84">
        <v>925.29522674512759</v>
      </c>
      <c r="M281" s="84">
        <v>1328.8600612744031</v>
      </c>
      <c r="N281" s="84">
        <v>1743.0699949612731</v>
      </c>
      <c r="O281" s="84">
        <v>2126.6662133033733</v>
      </c>
      <c r="P281" s="84">
        <v>2518.6843756296112</v>
      </c>
      <c r="Q281" s="84">
        <v>2976.9615623159502</v>
      </c>
      <c r="R281" s="84">
        <v>3588.1064932481709</v>
      </c>
      <c r="S281" s="84">
        <v>4455.514846650758</v>
      </c>
      <c r="T281" s="84">
        <v>5574.0361489084735</v>
      </c>
      <c r="U281" s="84">
        <v>7080.975602208001</v>
      </c>
      <c r="V281" s="84">
        <v>8875.8669161415401</v>
      </c>
      <c r="W281" s="84">
        <v>10853.650448275675</v>
      </c>
      <c r="X281" s="84">
        <v>13468.245583087995</v>
      </c>
      <c r="Y281" s="84">
        <v>15685.514504675022</v>
      </c>
      <c r="Z281" s="84">
        <v>17998.426908103909</v>
      </c>
      <c r="AA281" s="84">
        <v>20482.756168754971</v>
      </c>
      <c r="AB281" s="84">
        <v>23139.624972904072</v>
      </c>
      <c r="AC281" s="84">
        <v>26353.586338028101</v>
      </c>
      <c r="AD281" s="84">
        <v>29008.250724521735</v>
      </c>
      <c r="AE281" s="84">
        <v>32535.896842864633</v>
      </c>
      <c r="AF281" s="84">
        <v>35833.448926817895</v>
      </c>
    </row>
    <row r="282" spans="4:37" ht="9.9499999999999993" customHeight="1">
      <c r="D282" s="113"/>
      <c r="E282" s="65" t="s">
        <v>879</v>
      </c>
      <c r="F282" s="111"/>
      <c r="G282" s="84">
        <v>1.3419351351351352</v>
      </c>
      <c r="H282" s="84" t="s">
        <v>716</v>
      </c>
      <c r="I282" s="84">
        <v>40.25805405405405</v>
      </c>
      <c r="J282" s="84">
        <v>261.67735135135138</v>
      </c>
      <c r="K282" s="84">
        <v>449.54827027027022</v>
      </c>
      <c r="L282" s="84">
        <v>496.51599999999996</v>
      </c>
      <c r="M282" s="84">
        <v>452.06200000000001</v>
      </c>
      <c r="N282" s="84">
        <v>468.10599999999999</v>
      </c>
      <c r="O282" s="84">
        <v>450.45</v>
      </c>
      <c r="P282" s="84">
        <v>454.74</v>
      </c>
      <c r="Q282" s="84">
        <v>484.34100000000001</v>
      </c>
      <c r="R282" s="84">
        <v>451.47244999999998</v>
      </c>
      <c r="S282" s="84">
        <v>491.06914999999998</v>
      </c>
      <c r="T282" s="84">
        <v>729.74556816688573</v>
      </c>
      <c r="U282" s="84">
        <v>901.00467355453361</v>
      </c>
      <c r="V282" s="84">
        <v>937.48331743758206</v>
      </c>
      <c r="W282" s="84">
        <v>1194.4903293035479</v>
      </c>
      <c r="X282" s="84">
        <v>1429.1351242904072</v>
      </c>
      <c r="Y282" s="84">
        <v>1509.560115</v>
      </c>
      <c r="Z282" s="84">
        <v>1608.1659916666667</v>
      </c>
      <c r="AA282" s="84">
        <v>1748.8716516666666</v>
      </c>
      <c r="AB282" s="84">
        <v>1923.4105016666665</v>
      </c>
      <c r="AC282" s="84">
        <v>2080.8298016666663</v>
      </c>
      <c r="AD282" s="84">
        <v>2229.3050616666665</v>
      </c>
      <c r="AE282" s="84">
        <v>2372.9536916666666</v>
      </c>
      <c r="AF282" s="84">
        <v>2483.7985216666666</v>
      </c>
    </row>
    <row r="283" spans="4:37" ht="9.9499999999999993" customHeight="1">
      <c r="D283" s="113"/>
      <c r="E283" s="65" t="s">
        <v>735</v>
      </c>
      <c r="F283" s="111"/>
      <c r="G283" s="84" t="s">
        <v>716</v>
      </c>
      <c r="H283" s="84" t="s">
        <v>716</v>
      </c>
      <c r="I283" s="84" t="s">
        <v>716</v>
      </c>
      <c r="J283" s="84" t="s">
        <v>716</v>
      </c>
      <c r="K283" s="84" t="s">
        <v>716</v>
      </c>
      <c r="L283" s="84" t="s">
        <v>716</v>
      </c>
      <c r="M283" s="84">
        <v>0.24523811019699462</v>
      </c>
      <c r="N283" s="84">
        <v>0.66662629161488485</v>
      </c>
      <c r="O283" s="84">
        <v>1.8120781158982342</v>
      </c>
      <c r="P283" s="84">
        <v>3.768746183249073</v>
      </c>
      <c r="Q283" s="84">
        <v>4.6286349924219445</v>
      </c>
      <c r="R283" s="84">
        <v>5.3556606214299824</v>
      </c>
      <c r="S283" s="84">
        <v>5.9854388671305658</v>
      </c>
      <c r="T283" s="84">
        <v>6.5409426487584987</v>
      </c>
      <c r="U283" s="84">
        <v>7.000749547092755</v>
      </c>
      <c r="V283" s="84">
        <v>7.3389434565333334</v>
      </c>
      <c r="W283" s="84">
        <v>7.4607996847999996</v>
      </c>
      <c r="X283" s="84">
        <v>7.7163717488000003</v>
      </c>
      <c r="Y283" s="84">
        <v>7.8470902575999997</v>
      </c>
      <c r="Z283" s="84">
        <v>8.0836087376000005</v>
      </c>
      <c r="AA283" s="84">
        <v>8.2935036976000003</v>
      </c>
      <c r="AB283" s="84">
        <v>8.4156612496000012</v>
      </c>
      <c r="AC283" s="84">
        <v>8.6271785776000005</v>
      </c>
      <c r="AD283" s="84">
        <v>8.8030119056</v>
      </c>
      <c r="AE283" s="84">
        <v>9.0575040336000008</v>
      </c>
      <c r="AF283" s="84">
        <v>9.3781227055999992</v>
      </c>
    </row>
    <row r="284" spans="4:37" ht="9.9499999999999993" customHeight="1">
      <c r="D284" s="113"/>
      <c r="E284" s="65" t="s">
        <v>880</v>
      </c>
      <c r="F284" s="111"/>
      <c r="G284" s="84" t="s">
        <v>716</v>
      </c>
      <c r="H284" s="84" t="s">
        <v>716</v>
      </c>
      <c r="I284" s="84">
        <v>75.36486486486487</v>
      </c>
      <c r="J284" s="84">
        <v>565.23648648648646</v>
      </c>
      <c r="K284" s="84">
        <v>1061.8716216216214</v>
      </c>
      <c r="L284" s="84">
        <v>1501.5</v>
      </c>
      <c r="M284" s="84">
        <v>2291.5749999999998</v>
      </c>
      <c r="N284" s="84">
        <v>2912.2664999999997</v>
      </c>
      <c r="O284" s="84">
        <v>3147.8589999999995</v>
      </c>
      <c r="P284" s="84">
        <v>3091.3739999999998</v>
      </c>
      <c r="Q284" s="84">
        <v>3117.2955999999995</v>
      </c>
      <c r="R284" s="84">
        <v>2949.8002000000001</v>
      </c>
      <c r="S284" s="84">
        <v>2947.1528000000003</v>
      </c>
      <c r="T284" s="84">
        <v>2834.6333000000004</v>
      </c>
      <c r="U284" s="84">
        <v>2340.8935750000005</v>
      </c>
      <c r="V284" s="84">
        <v>1695.1602550000002</v>
      </c>
      <c r="W284" s="84">
        <v>1123.3967709999999</v>
      </c>
      <c r="X284" s="84">
        <v>894.51559799999995</v>
      </c>
      <c r="Y284" s="84">
        <v>930.81102200000009</v>
      </c>
      <c r="Z284" s="84">
        <v>844.67084499999999</v>
      </c>
      <c r="AA284" s="84">
        <v>666.49119000000007</v>
      </c>
      <c r="AB284" s="84">
        <v>634.08537999999999</v>
      </c>
      <c r="AC284" s="84">
        <v>560.94649800000002</v>
      </c>
      <c r="AD284" s="84">
        <v>489.36158799999998</v>
      </c>
      <c r="AE284" s="84">
        <v>503.41781799999995</v>
      </c>
      <c r="AF284" s="84">
        <v>540.04452299999991</v>
      </c>
    </row>
    <row r="285" spans="4:37" ht="9.9499999999999993" customHeight="1">
      <c r="D285" s="114"/>
      <c r="E285" s="65" t="s">
        <v>881</v>
      </c>
      <c r="F285" s="111"/>
      <c r="G285" s="84" t="s">
        <v>716</v>
      </c>
      <c r="H285" s="84" t="s">
        <v>716</v>
      </c>
      <c r="I285" s="84" t="s">
        <v>716</v>
      </c>
      <c r="J285" s="84" t="s">
        <v>716</v>
      </c>
      <c r="K285" s="84" t="s">
        <v>716</v>
      </c>
      <c r="L285" s="84" t="s">
        <v>716</v>
      </c>
      <c r="M285" s="84" t="s">
        <v>716</v>
      </c>
      <c r="N285" s="84" t="s">
        <v>716</v>
      </c>
      <c r="O285" s="84" t="s">
        <v>716</v>
      </c>
      <c r="P285" s="84" t="s">
        <v>716</v>
      </c>
      <c r="Q285" s="84" t="s">
        <v>716</v>
      </c>
      <c r="R285" s="84" t="s">
        <v>716</v>
      </c>
      <c r="S285" s="84" t="s">
        <v>716</v>
      </c>
      <c r="T285" s="84">
        <v>1.4561633058823529</v>
      </c>
      <c r="U285" s="84">
        <v>2.6806642676470589</v>
      </c>
      <c r="V285" s="84">
        <v>3.574219023529412</v>
      </c>
      <c r="W285" s="84">
        <v>4.9310984676470593</v>
      </c>
      <c r="X285" s="84">
        <v>9.729818452941176</v>
      </c>
      <c r="Y285" s="84">
        <v>14.197592232352941</v>
      </c>
      <c r="Z285" s="84">
        <v>41.791590296470595</v>
      </c>
      <c r="AA285" s="84">
        <v>49.524930373650008</v>
      </c>
      <c r="AB285" s="84">
        <v>51.862272521684211</v>
      </c>
      <c r="AC285" s="84">
        <v>81.075261356190481</v>
      </c>
      <c r="AD285" s="84">
        <v>98.50557735999999</v>
      </c>
      <c r="AE285" s="84">
        <v>103.77606284137931</v>
      </c>
      <c r="AF285" s="84">
        <v>107.68095576949153</v>
      </c>
    </row>
    <row r="286" spans="4:37" ht="9.9499999999999993" customHeight="1">
      <c r="D286" s="142" t="s">
        <v>718</v>
      </c>
      <c r="E286" s="103"/>
      <c r="F286" s="143"/>
      <c r="G286" s="108">
        <f>SUM(G287:G292)</f>
        <v>6539.2993330603122</v>
      </c>
      <c r="H286" s="108">
        <f t="shared" ref="H286:AF286" si="51">SUM(H287:H292)</f>
        <v>7506.9220881606307</v>
      </c>
      <c r="I286" s="108">
        <f t="shared" si="51"/>
        <v>7617.2931076973528</v>
      </c>
      <c r="J286" s="108">
        <f t="shared" si="51"/>
        <v>10942.79702389353</v>
      </c>
      <c r="K286" s="108">
        <f t="shared" si="51"/>
        <v>13443.461837094947</v>
      </c>
      <c r="L286" s="108">
        <f t="shared" si="51"/>
        <v>17609.918599177116</v>
      </c>
      <c r="M286" s="108">
        <f t="shared" si="51"/>
        <v>18258.177043160493</v>
      </c>
      <c r="N286" s="108">
        <f t="shared" si="51"/>
        <v>19984.282883097683</v>
      </c>
      <c r="O286" s="108">
        <f t="shared" si="51"/>
        <v>16568.476128945993</v>
      </c>
      <c r="P286" s="108">
        <f t="shared" si="51"/>
        <v>13118.064707488833</v>
      </c>
      <c r="Q286" s="108">
        <f t="shared" si="51"/>
        <v>11873.109881357885</v>
      </c>
      <c r="R286" s="108">
        <f t="shared" si="51"/>
        <v>9878.4684342627679</v>
      </c>
      <c r="S286" s="108">
        <f t="shared" si="51"/>
        <v>9199.4397103048359</v>
      </c>
      <c r="T286" s="108">
        <f t="shared" si="51"/>
        <v>8854.2056268787856</v>
      </c>
      <c r="U286" s="108">
        <f t="shared" si="51"/>
        <v>9216.6404835835983</v>
      </c>
      <c r="V286" s="108">
        <f t="shared" si="51"/>
        <v>8623.351658842741</v>
      </c>
      <c r="W286" s="108">
        <f t="shared" si="51"/>
        <v>8998.7757459274508</v>
      </c>
      <c r="X286" s="108">
        <f t="shared" si="51"/>
        <v>7916.8495857216749</v>
      </c>
      <c r="Y286" s="108">
        <f t="shared" si="51"/>
        <v>5743.4047787878872</v>
      </c>
      <c r="Z286" s="108">
        <f t="shared" si="51"/>
        <v>4046.8721450282392</v>
      </c>
      <c r="AA286" s="108">
        <f t="shared" si="51"/>
        <v>4249.5437036642661</v>
      </c>
      <c r="AB286" s="108">
        <f t="shared" si="51"/>
        <v>3755.4464923644928</v>
      </c>
      <c r="AC286" s="108">
        <f t="shared" si="51"/>
        <v>3436.3283067771981</v>
      </c>
      <c r="AD286" s="108">
        <f t="shared" si="51"/>
        <v>3280.059307268129</v>
      </c>
      <c r="AE286" s="108">
        <f t="shared" si="51"/>
        <v>3361.4253074535918</v>
      </c>
      <c r="AF286" s="108">
        <f t="shared" si="51"/>
        <v>3308.1046771154902</v>
      </c>
    </row>
    <row r="287" spans="4:37" ht="9.9499999999999993" customHeight="1">
      <c r="D287" s="112"/>
      <c r="E287" s="65" t="s">
        <v>719</v>
      </c>
      <c r="F287" s="111"/>
      <c r="G287" s="84">
        <v>330.91847619047621</v>
      </c>
      <c r="H287" s="84">
        <v>383.16876190476194</v>
      </c>
      <c r="I287" s="84">
        <v>391.87714285714287</v>
      </c>
      <c r="J287" s="84">
        <v>566.04476190476191</v>
      </c>
      <c r="K287" s="84">
        <v>696.67047619047628</v>
      </c>
      <c r="L287" s="84">
        <v>914.38</v>
      </c>
      <c r="M287" s="84">
        <v>1206.7599999999998</v>
      </c>
      <c r="N287" s="84">
        <v>1685.26</v>
      </c>
      <c r="O287" s="84">
        <v>1645.7600000000002</v>
      </c>
      <c r="P287" s="84">
        <v>1569.921</v>
      </c>
      <c r="Q287" s="84">
        <v>1661.28</v>
      </c>
      <c r="R287" s="84">
        <v>1329.9640000000002</v>
      </c>
      <c r="S287" s="84">
        <v>1257.3040000000001</v>
      </c>
      <c r="T287" s="84">
        <v>1211.5829999999999</v>
      </c>
      <c r="U287" s="84">
        <v>1086.037</v>
      </c>
      <c r="V287" s="84">
        <v>1040.597</v>
      </c>
      <c r="W287" s="84">
        <v>1091.28648</v>
      </c>
      <c r="X287" s="84">
        <v>976.84460999999999</v>
      </c>
      <c r="Y287" s="84">
        <v>648.96199999999999</v>
      </c>
      <c r="Z287" s="84">
        <v>458.69399999999985</v>
      </c>
      <c r="AA287" s="84">
        <v>248.41200000000001</v>
      </c>
      <c r="AB287" s="84">
        <v>206.45000000000002</v>
      </c>
      <c r="AC287" s="84">
        <v>147.62800000000001</v>
      </c>
      <c r="AD287" s="84">
        <v>110.79899999999999</v>
      </c>
      <c r="AE287" s="84">
        <v>107.37300000000002</v>
      </c>
      <c r="AF287" s="84">
        <v>114.58500000000001</v>
      </c>
    </row>
    <row r="288" spans="4:37" ht="9.9499999999999993" customHeight="1">
      <c r="D288" s="112"/>
      <c r="E288" s="65" t="s">
        <v>736</v>
      </c>
      <c r="F288" s="111"/>
      <c r="G288" s="84">
        <v>203.66146500777003</v>
      </c>
      <c r="H288" s="84">
        <v>170.92034620505461</v>
      </c>
      <c r="I288" s="84">
        <v>114.5640534246054</v>
      </c>
      <c r="J288" s="84">
        <v>105.5217232773396</v>
      </c>
      <c r="K288" s="84">
        <v>105.27685172117191</v>
      </c>
      <c r="L288" s="84">
        <v>103.55080587403862</v>
      </c>
      <c r="M288" s="84">
        <v>97.82348485417198</v>
      </c>
      <c r="N288" s="84">
        <v>88.253301503366998</v>
      </c>
      <c r="O288" s="84">
        <v>73.351768293540019</v>
      </c>
      <c r="P288" s="84">
        <v>43.243983660636005</v>
      </c>
      <c r="Q288" s="84">
        <v>26.408911815000003</v>
      </c>
      <c r="R288" s="84">
        <v>22.885426541340006</v>
      </c>
      <c r="S288" s="84">
        <v>21.832040080620008</v>
      </c>
      <c r="T288" s="84">
        <v>22.151602012795198</v>
      </c>
      <c r="U288" s="84">
        <v>21.735697567161605</v>
      </c>
      <c r="V288" s="84">
        <v>21.757894067745006</v>
      </c>
      <c r="W288" s="84">
        <v>21.814470291239999</v>
      </c>
      <c r="X288" s="84">
        <v>21.621426193224003</v>
      </c>
      <c r="Y288" s="84">
        <v>21.588716017439999</v>
      </c>
      <c r="Z288" s="84">
        <v>16.221537470160001</v>
      </c>
      <c r="AA288" s="84">
        <v>15.275652091128</v>
      </c>
      <c r="AB288" s="84">
        <v>15.24442131496944</v>
      </c>
      <c r="AC288" s="84">
        <v>13.26776075130825</v>
      </c>
      <c r="AD288" s="84">
        <v>9.5924042121599999</v>
      </c>
      <c r="AE288" s="84">
        <v>1.9119775175424001</v>
      </c>
      <c r="AF288" s="84">
        <v>0</v>
      </c>
    </row>
    <row r="289" spans="4:32" ht="9.9499999999999993" customHeight="1">
      <c r="D289" s="112"/>
      <c r="E289" s="65" t="s">
        <v>720</v>
      </c>
      <c r="F289" s="111"/>
      <c r="G289" s="84">
        <v>1423.4313191740412</v>
      </c>
      <c r="H289" s="84">
        <v>1648.1836327278372</v>
      </c>
      <c r="I289" s="84">
        <v>1685.6423516534699</v>
      </c>
      <c r="J289" s="84">
        <v>2434.8167301661233</v>
      </c>
      <c r="K289" s="84">
        <v>2996.6975140506133</v>
      </c>
      <c r="L289" s="84">
        <v>3933.1654871914297</v>
      </c>
      <c r="M289" s="84">
        <v>4620.6895351792009</v>
      </c>
      <c r="N289" s="84">
        <v>5803.9204889376351</v>
      </c>
      <c r="O289" s="84">
        <v>5887.6350313287267</v>
      </c>
      <c r="P289" s="84">
        <v>6282.3805660741227</v>
      </c>
      <c r="Q289" s="84">
        <v>6771.4719610404945</v>
      </c>
      <c r="R289" s="84">
        <v>5204.2758578653556</v>
      </c>
      <c r="S289" s="84">
        <v>5186.6022711831438</v>
      </c>
      <c r="T289" s="84">
        <v>5138.3584990482786</v>
      </c>
      <c r="U289" s="84">
        <v>5433.2456075833979</v>
      </c>
      <c r="V289" s="84">
        <v>4594.1136966449412</v>
      </c>
      <c r="W289" s="84">
        <v>4934.7855812000926</v>
      </c>
      <c r="X289" s="84">
        <v>4432.8835937950025</v>
      </c>
      <c r="Y289" s="84">
        <v>3338.8950097896773</v>
      </c>
      <c r="Z289" s="84">
        <v>2109.0788710434817</v>
      </c>
      <c r="AA289" s="84">
        <v>2214.33318596243</v>
      </c>
      <c r="AB289" s="84">
        <v>1863.3271886046591</v>
      </c>
      <c r="AC289" s="84">
        <v>1624.1721536369046</v>
      </c>
      <c r="AD289" s="84">
        <v>1555.7323503258608</v>
      </c>
      <c r="AE289" s="84">
        <v>1616.8578402526341</v>
      </c>
      <c r="AF289" s="84">
        <v>1582.2223403535763</v>
      </c>
    </row>
    <row r="290" spans="4:32" ht="9.9499999999999993" customHeight="1">
      <c r="D290" s="112"/>
      <c r="E290" s="65" t="s">
        <v>734</v>
      </c>
      <c r="F290" s="111"/>
      <c r="G290" s="84">
        <v>31.349551817142864</v>
      </c>
      <c r="H290" s="84">
        <v>36.299481051428579</v>
      </c>
      <c r="I290" s="84">
        <v>37.124469257142863</v>
      </c>
      <c r="J290" s="84">
        <v>53.624233371428581</v>
      </c>
      <c r="K290" s="84">
        <v>65.999056457142871</v>
      </c>
      <c r="L290" s="84">
        <v>86.623761600000009</v>
      </c>
      <c r="M290" s="84">
        <v>83.564493030000008</v>
      </c>
      <c r="N290" s="84">
        <v>155.47203314999999</v>
      </c>
      <c r="O290" s="84">
        <v>170.73556505999997</v>
      </c>
      <c r="P290" s="84">
        <v>213.26413059000001</v>
      </c>
      <c r="Q290" s="84">
        <v>214.09925130000002</v>
      </c>
      <c r="R290" s="84">
        <v>143.71019599500002</v>
      </c>
      <c r="S290" s="84">
        <v>181.6312546476</v>
      </c>
      <c r="T290" s="84">
        <v>168.05832858720001</v>
      </c>
      <c r="U290" s="84">
        <v>179.20095742800001</v>
      </c>
      <c r="V290" s="84">
        <v>152.02520950049998</v>
      </c>
      <c r="W290" s="84">
        <v>157.5987248232</v>
      </c>
      <c r="X290" s="84">
        <v>106.94475620499857</v>
      </c>
      <c r="Y290" s="84">
        <v>83.498187482089094</v>
      </c>
      <c r="Z290" s="84">
        <v>39.3215491405386</v>
      </c>
      <c r="AA290" s="84">
        <v>46.499902434000006</v>
      </c>
      <c r="AB290" s="84">
        <v>59.124586382099992</v>
      </c>
      <c r="AC290" s="84">
        <v>68.215217988985685</v>
      </c>
      <c r="AD290" s="84">
        <v>75.629352581999996</v>
      </c>
      <c r="AE290" s="84">
        <v>89.736041879099957</v>
      </c>
      <c r="AF290" s="84">
        <v>86.457609775786594</v>
      </c>
    </row>
    <row r="291" spans="4:32" ht="9.9499999999999993" customHeight="1">
      <c r="D291" s="112"/>
      <c r="E291" s="65" t="s">
        <v>737</v>
      </c>
      <c r="F291" s="111"/>
      <c r="G291" s="84">
        <v>4549.9385208708818</v>
      </c>
      <c r="H291" s="84">
        <v>5268.3498662715474</v>
      </c>
      <c r="I291" s="84">
        <v>5388.085090504992</v>
      </c>
      <c r="J291" s="84">
        <v>7782.789575173877</v>
      </c>
      <c r="K291" s="84">
        <v>9578.8179386755419</v>
      </c>
      <c r="L291" s="84">
        <v>12572.198544511648</v>
      </c>
      <c r="M291" s="84">
        <v>12249.339530097119</v>
      </c>
      <c r="N291" s="84">
        <v>12251.37705950668</v>
      </c>
      <c r="O291" s="84">
        <v>8790.9937642637251</v>
      </c>
      <c r="P291" s="84">
        <v>5009.2550271640739</v>
      </c>
      <c r="Q291" s="84">
        <v>3199.8497572023898</v>
      </c>
      <c r="R291" s="84">
        <v>3177.632953861073</v>
      </c>
      <c r="S291" s="84">
        <v>2552.0310004000135</v>
      </c>
      <c r="T291" s="84">
        <v>2313.9571521052962</v>
      </c>
      <c r="U291" s="84">
        <v>2496.2521577619618</v>
      </c>
      <c r="V291" s="84">
        <v>2814.5689959275555</v>
      </c>
      <c r="W291" s="84">
        <v>2792.6567707804907</v>
      </c>
      <c r="X291" s="84">
        <v>2377.1678167157852</v>
      </c>
      <c r="Y291" s="84">
        <v>1648.1451743999996</v>
      </c>
      <c r="Z291" s="84">
        <v>1420.4247963283594</v>
      </c>
      <c r="AA291" s="84">
        <v>1720.6851744000003</v>
      </c>
      <c r="AB291" s="84">
        <v>1605.3651743999997</v>
      </c>
      <c r="AC291" s="84">
        <v>1583.0451744</v>
      </c>
      <c r="AD291" s="84">
        <v>1517.9451743999998</v>
      </c>
      <c r="AE291" s="84">
        <v>1536.5451744</v>
      </c>
      <c r="AF291" s="84">
        <v>1517.0151744</v>
      </c>
    </row>
    <row r="292" spans="4:32" ht="9.9499999999999993" customHeight="1">
      <c r="D292" s="115"/>
      <c r="E292" s="65" t="s">
        <v>738</v>
      </c>
      <c r="F292" s="111"/>
      <c r="G292" s="84" t="s">
        <v>716</v>
      </c>
      <c r="H292" s="84" t="s">
        <v>716</v>
      </c>
      <c r="I292" s="84" t="s">
        <v>716</v>
      </c>
      <c r="J292" s="84" t="s">
        <v>716</v>
      </c>
      <c r="K292" s="84" t="s">
        <v>716</v>
      </c>
      <c r="L292" s="84" t="s">
        <v>716</v>
      </c>
      <c r="M292" s="84" t="s">
        <v>716</v>
      </c>
      <c r="N292" s="84" t="s">
        <v>716</v>
      </c>
      <c r="O292" s="84" t="s">
        <v>716</v>
      </c>
      <c r="P292" s="84" t="s">
        <v>716</v>
      </c>
      <c r="Q292" s="84" t="s">
        <v>716</v>
      </c>
      <c r="R292" s="84" t="s">
        <v>716</v>
      </c>
      <c r="S292" s="84">
        <v>3.914399345942874E-2</v>
      </c>
      <c r="T292" s="84">
        <v>9.7045125215709724E-2</v>
      </c>
      <c r="U292" s="84">
        <v>0.16906324307742576</v>
      </c>
      <c r="V292" s="84">
        <v>0.28886270200039665</v>
      </c>
      <c r="W292" s="84">
        <v>0.63371883242693272</v>
      </c>
      <c r="X292" s="84">
        <v>1.3873828126652086</v>
      </c>
      <c r="Y292" s="84">
        <v>2.3156910986809169</v>
      </c>
      <c r="Z292" s="84">
        <v>3.1313910456993637</v>
      </c>
      <c r="AA292" s="84">
        <v>4.3377887767085701</v>
      </c>
      <c r="AB292" s="84">
        <v>5.9351216627646517</v>
      </c>
      <c r="AC292" s="84" t="s">
        <v>716</v>
      </c>
      <c r="AD292" s="84">
        <v>10.361025748108249</v>
      </c>
      <c r="AE292" s="84">
        <v>9.0012734043159206</v>
      </c>
      <c r="AF292" s="84">
        <v>7.8245525861269023</v>
      </c>
    </row>
    <row r="293" spans="4:32" ht="9.9499999999999993" customHeight="1">
      <c r="D293" s="142" t="s">
        <v>721</v>
      </c>
      <c r="E293" s="103"/>
      <c r="F293" s="143"/>
      <c r="G293" s="108">
        <f>SUM(G294:G299)</f>
        <v>12850.069876123966</v>
      </c>
      <c r="H293" s="108">
        <f t="shared" ref="H293" si="52">SUM(H294:H299)</f>
        <v>14206.042348977286</v>
      </c>
      <c r="I293" s="108">
        <f t="shared" ref="I293" si="53">SUM(I294:I299)</f>
        <v>15635.824676234235</v>
      </c>
      <c r="J293" s="108">
        <f t="shared" ref="J293" si="54">SUM(J294:J299)</f>
        <v>15701.970570462503</v>
      </c>
      <c r="K293" s="108">
        <f t="shared" ref="K293" si="55">SUM(K294:K299)</f>
        <v>15019.955788766003</v>
      </c>
      <c r="L293" s="108">
        <f t="shared" ref="L293" si="56">SUM(L294:L299)</f>
        <v>16447.524694550535</v>
      </c>
      <c r="M293" s="108">
        <f t="shared" ref="M293" si="57">SUM(M294:M299)</f>
        <v>17022.187764473412</v>
      </c>
      <c r="N293" s="108">
        <f t="shared" ref="N293" si="58">SUM(N294:N299)</f>
        <v>14510.540478356033</v>
      </c>
      <c r="O293" s="108">
        <f t="shared" ref="O293" si="59">SUM(O294:O299)</f>
        <v>13224.101247799888</v>
      </c>
      <c r="P293" s="108">
        <f t="shared" ref="P293" si="60">SUM(P294:P299)</f>
        <v>9176.6166900014632</v>
      </c>
      <c r="Q293" s="108">
        <f t="shared" ref="Q293" si="61">SUM(Q294:Q299)</f>
        <v>7031.3589307549009</v>
      </c>
      <c r="R293" s="108">
        <f t="shared" ref="R293" si="62">SUM(R294:R299)</f>
        <v>6066.0167800018462</v>
      </c>
      <c r="S293" s="108">
        <f t="shared" ref="S293" si="63">SUM(S294:S299)</f>
        <v>5735.4807991064208</v>
      </c>
      <c r="T293" s="108">
        <f t="shared" ref="T293" si="64">SUM(T294:T299)</f>
        <v>5406.3108216924838</v>
      </c>
      <c r="U293" s="108">
        <f t="shared" ref="U293" si="65">SUM(U294:U299)</f>
        <v>5258.7023289238059</v>
      </c>
      <c r="V293" s="108">
        <f t="shared" ref="V293" si="66">SUM(V294:V299)</f>
        <v>5053.0064154062857</v>
      </c>
      <c r="W293" s="108">
        <f t="shared" ref="W293" si="67">SUM(W294:W299)</f>
        <v>5228.9023176758474</v>
      </c>
      <c r="X293" s="108">
        <f t="shared" ref="X293" si="68">SUM(X294:X299)</f>
        <v>4733.4516098271279</v>
      </c>
      <c r="Y293" s="108">
        <f t="shared" ref="Y293" si="69">SUM(Y294:Y299)</f>
        <v>4177.1687224711586</v>
      </c>
      <c r="Z293" s="108">
        <f t="shared" ref="Z293" si="70">SUM(Z294:Z299)</f>
        <v>2446.6334261602306</v>
      </c>
      <c r="AA293" s="108">
        <f t="shared" ref="AA293" si="71">SUM(AA294:AA299)</f>
        <v>2423.8716471637822</v>
      </c>
      <c r="AB293" s="108">
        <f t="shared" ref="AB293" si="72">SUM(AB294:AB299)</f>
        <v>2247.642725314186</v>
      </c>
      <c r="AC293" s="108">
        <f t="shared" ref="AC293" si="73">SUM(AC294:AC299)</f>
        <v>2234.5432822934995</v>
      </c>
      <c r="AD293" s="108">
        <f t="shared" ref="AD293" si="74">SUM(AD294:AD299)</f>
        <v>2101.8130508240447</v>
      </c>
      <c r="AE293" s="108">
        <f t="shared" ref="AE293" si="75">SUM(AE294:AE299)</f>
        <v>2065.0671486339115</v>
      </c>
      <c r="AF293" s="108">
        <f t="shared" ref="AF293" si="76">SUM(AF294:AF299)</f>
        <v>2121.8561027988935</v>
      </c>
    </row>
    <row r="294" spans="4:32" ht="9.9499999999999993" customHeight="1">
      <c r="D294" s="112"/>
      <c r="E294" s="65" t="s">
        <v>739</v>
      </c>
      <c r="F294" s="111"/>
      <c r="G294" s="84">
        <v>3470.7818181818179</v>
      </c>
      <c r="H294" s="84">
        <v>3879.1090909090917</v>
      </c>
      <c r="I294" s="84">
        <v>4287.4363636363641</v>
      </c>
      <c r="J294" s="84">
        <v>4287.4363636363641</v>
      </c>
      <c r="K294" s="84">
        <v>4083.2727272727275</v>
      </c>
      <c r="L294" s="84">
        <v>4491.6000000000004</v>
      </c>
      <c r="M294" s="84">
        <v>3990</v>
      </c>
      <c r="N294" s="84">
        <v>2462.4</v>
      </c>
      <c r="O294" s="84">
        <v>2006.4</v>
      </c>
      <c r="P294" s="84">
        <v>1459.2</v>
      </c>
      <c r="Q294" s="84">
        <v>820.8</v>
      </c>
      <c r="R294" s="84">
        <v>752.4</v>
      </c>
      <c r="S294" s="84">
        <v>820.8</v>
      </c>
      <c r="T294" s="84">
        <v>775.2</v>
      </c>
      <c r="U294" s="84">
        <v>729.6</v>
      </c>
      <c r="V294" s="84">
        <v>930.2399999999999</v>
      </c>
      <c r="W294" s="84">
        <v>1303.4760000000001</v>
      </c>
      <c r="X294" s="84">
        <v>1143.6479999999999</v>
      </c>
      <c r="Y294" s="84">
        <v>1228.92</v>
      </c>
      <c r="Z294" s="84">
        <v>232.55999999999997</v>
      </c>
      <c r="AA294" s="84">
        <v>189.24000000000004</v>
      </c>
      <c r="AB294" s="84">
        <v>132.24</v>
      </c>
      <c r="AC294" s="84">
        <v>123.12000000000002</v>
      </c>
      <c r="AD294" s="84">
        <v>92.796000000000006</v>
      </c>
      <c r="AE294" s="84">
        <v>61.560000000000009</v>
      </c>
      <c r="AF294" s="84">
        <v>52.439999999999991</v>
      </c>
    </row>
    <row r="295" spans="4:32" ht="9.9499999999999993" customHeight="1">
      <c r="D295" s="112"/>
      <c r="E295" s="65" t="s">
        <v>733</v>
      </c>
      <c r="F295" s="111"/>
      <c r="G295" s="84">
        <v>146.54270597127743</v>
      </c>
      <c r="H295" s="84">
        <v>126.43688586545731</v>
      </c>
      <c r="I295" s="84">
        <v>107.02040816326532</v>
      </c>
      <c r="J295" s="84">
        <v>112.39153439153439</v>
      </c>
      <c r="K295" s="84">
        <v>109.17460317460318</v>
      </c>
      <c r="L295" s="84">
        <v>114</v>
      </c>
      <c r="M295" s="84">
        <v>136.80000000000001</v>
      </c>
      <c r="N295" s="84">
        <v>182.4</v>
      </c>
      <c r="O295" s="84">
        <v>387.6</v>
      </c>
      <c r="P295" s="84">
        <v>615.6</v>
      </c>
      <c r="Q295" s="84">
        <v>980.4</v>
      </c>
      <c r="R295" s="84">
        <v>1094.4000000000001</v>
      </c>
      <c r="S295" s="84">
        <v>1071.5999999999999</v>
      </c>
      <c r="T295" s="84">
        <v>1073.7246928870293</v>
      </c>
      <c r="U295" s="84">
        <v>1059.8861422594143</v>
      </c>
      <c r="V295" s="84">
        <v>1104.0456401673639</v>
      </c>
      <c r="W295" s="84">
        <v>1040.8667447698745</v>
      </c>
      <c r="X295" s="84">
        <v>1039.2049205020921</v>
      </c>
      <c r="Y295" s="84">
        <v>622.44000000000005</v>
      </c>
      <c r="Z295" s="84">
        <v>228</v>
      </c>
      <c r="AA295" s="84">
        <v>293.73239999999998</v>
      </c>
      <c r="AB295" s="84">
        <v>182.4</v>
      </c>
      <c r="AC295" s="84">
        <v>182.4</v>
      </c>
      <c r="AD295" s="84">
        <v>159.6</v>
      </c>
      <c r="AE295" s="84">
        <v>182.4</v>
      </c>
      <c r="AF295" s="84">
        <v>228</v>
      </c>
    </row>
    <row r="296" spans="4:32" ht="9.9499999999999993" customHeight="1">
      <c r="D296" s="112"/>
      <c r="E296" s="65" t="s">
        <v>720</v>
      </c>
      <c r="F296" s="111"/>
      <c r="G296" s="84">
        <v>309.08672287996046</v>
      </c>
      <c r="H296" s="84">
        <v>345.44986674819108</v>
      </c>
      <c r="I296" s="84">
        <v>381.81301061642176</v>
      </c>
      <c r="J296" s="84">
        <v>381.81301061642176</v>
      </c>
      <c r="K296" s="84">
        <v>363.63143868230645</v>
      </c>
      <c r="L296" s="84">
        <v>399.99458255053707</v>
      </c>
      <c r="M296" s="84">
        <v>429.41845247341388</v>
      </c>
      <c r="N296" s="84">
        <v>529.88919035603283</v>
      </c>
      <c r="O296" s="84">
        <v>533.46666379988676</v>
      </c>
      <c r="P296" s="84">
        <v>551.67430148685253</v>
      </c>
      <c r="Q296" s="84">
        <v>628.71282554988102</v>
      </c>
      <c r="R296" s="84">
        <v>463.75076011900035</v>
      </c>
      <c r="S296" s="84">
        <v>493.96513327880575</v>
      </c>
      <c r="T296" s="84">
        <v>516.44690280712837</v>
      </c>
      <c r="U296" s="84">
        <v>587.95071971543689</v>
      </c>
      <c r="V296" s="84">
        <v>540.20721733431947</v>
      </c>
      <c r="W296" s="84">
        <v>463.35255030968517</v>
      </c>
      <c r="X296" s="84">
        <v>430.60346807507943</v>
      </c>
      <c r="Y296" s="84">
        <v>328.61800191316979</v>
      </c>
      <c r="Z296" s="84">
        <v>210.92295218847789</v>
      </c>
      <c r="AA296" s="84">
        <v>224.78611040704504</v>
      </c>
      <c r="AB296" s="84">
        <v>196.49758447274104</v>
      </c>
      <c r="AC296" s="84">
        <v>183.54560330370327</v>
      </c>
      <c r="AD296" s="84">
        <v>181.46430338562618</v>
      </c>
      <c r="AE296" s="84">
        <v>174.75512481269493</v>
      </c>
      <c r="AF296" s="84">
        <v>183.9720882131663</v>
      </c>
    </row>
    <row r="297" spans="4:32" ht="9.9499999999999993" customHeight="1">
      <c r="D297" s="112"/>
      <c r="E297" s="65" t="s">
        <v>734</v>
      </c>
      <c r="F297" s="111"/>
      <c r="G297" s="84">
        <v>109.61821309090909</v>
      </c>
      <c r="H297" s="84">
        <v>122.51447345454545</v>
      </c>
      <c r="I297" s="84">
        <v>135.41073381818182</v>
      </c>
      <c r="J297" s="84">
        <v>135.41073381818182</v>
      </c>
      <c r="K297" s="84">
        <v>128.96260363636364</v>
      </c>
      <c r="L297" s="84">
        <v>141.85886400000001</v>
      </c>
      <c r="M297" s="84">
        <v>412.20576</v>
      </c>
      <c r="N297" s="84">
        <v>535.65818400000001</v>
      </c>
      <c r="O297" s="84">
        <v>648.43610399999989</v>
      </c>
      <c r="P297" s="84">
        <v>868.22500319999983</v>
      </c>
      <c r="Q297" s="84">
        <v>877.24231200000008</v>
      </c>
      <c r="R297" s="84">
        <v>824.01753599999984</v>
      </c>
      <c r="S297" s="84">
        <v>902.67397919999996</v>
      </c>
      <c r="T297" s="84">
        <v>854.11668239999983</v>
      </c>
      <c r="U297" s="84">
        <v>850.10789520000003</v>
      </c>
      <c r="V297" s="84">
        <v>711.7616448</v>
      </c>
      <c r="W297" s="84">
        <v>572.43453429599992</v>
      </c>
      <c r="X297" s="84">
        <v>365.50986061500015</v>
      </c>
      <c r="Y297" s="84">
        <v>295.92545091024112</v>
      </c>
      <c r="Z297" s="84">
        <v>199.38995511990908</v>
      </c>
      <c r="AA297" s="84">
        <v>268.87561199999993</v>
      </c>
      <c r="AB297" s="84">
        <v>197.92126051200003</v>
      </c>
      <c r="AC297" s="84">
        <v>172.04775256799999</v>
      </c>
      <c r="AD297" s="84">
        <v>169.84416311999996</v>
      </c>
      <c r="AE297" s="84">
        <v>191.07050255999999</v>
      </c>
      <c r="AF297" s="84">
        <v>191.25457106400009</v>
      </c>
    </row>
    <row r="298" spans="4:32" ht="9.9499999999999993" customHeight="1">
      <c r="D298" s="112"/>
      <c r="E298" s="65" t="s">
        <v>740</v>
      </c>
      <c r="F298" s="111"/>
      <c r="G298" s="84">
        <v>8112.4679999999998</v>
      </c>
      <c r="H298" s="84">
        <v>9066.8760000000002</v>
      </c>
      <c r="I298" s="84">
        <v>10021.284000000001</v>
      </c>
      <c r="J298" s="84">
        <v>10021.284000000001</v>
      </c>
      <c r="K298" s="84">
        <v>9544.0800000000017</v>
      </c>
      <c r="L298" s="84">
        <v>10498.487999999999</v>
      </c>
      <c r="M298" s="84">
        <v>11235.839999999998</v>
      </c>
      <c r="N298" s="84">
        <v>9978.6479999999992</v>
      </c>
      <c r="O298" s="84">
        <v>8822.4600000000009</v>
      </c>
      <c r="P298" s="84">
        <v>4857.0382092050213</v>
      </c>
      <c r="Q298" s="84">
        <v>2909.6902092050195</v>
      </c>
      <c r="R298" s="84">
        <v>2123.5204518828459</v>
      </c>
      <c r="S298" s="84">
        <v>1617.1801506276149</v>
      </c>
      <c r="T298" s="84">
        <v>1379.8712635983259</v>
      </c>
      <c r="U298" s="84">
        <v>1178.9975397489557</v>
      </c>
      <c r="V298" s="84">
        <v>899.41802510460252</v>
      </c>
      <c r="W298" s="84">
        <v>966.94103598326433</v>
      </c>
      <c r="X298" s="84">
        <v>879.95309748953923</v>
      </c>
      <c r="Y298" s="84">
        <v>828.10744769874634</v>
      </c>
      <c r="Z298" s="84">
        <v>711.14535564853531</v>
      </c>
      <c r="AA298" s="84">
        <v>622.22535564853592</v>
      </c>
      <c r="AB298" s="84">
        <v>706.58535564853537</v>
      </c>
      <c r="AC298" s="84">
        <v>718.89735564853618</v>
      </c>
      <c r="AD298" s="84">
        <v>642.74535564853568</v>
      </c>
      <c r="AE298" s="84">
        <v>601.70535564853571</v>
      </c>
      <c r="AF298" s="84">
        <v>610.0957556485364</v>
      </c>
    </row>
    <row r="299" spans="4:32" ht="9.9499999999999993" customHeight="1">
      <c r="D299" s="115"/>
      <c r="E299" s="65" t="s">
        <v>741</v>
      </c>
      <c r="F299" s="111"/>
      <c r="G299" s="84">
        <v>701.5724160000002</v>
      </c>
      <c r="H299" s="84">
        <v>665.65603200000021</v>
      </c>
      <c r="I299" s="84">
        <v>702.86015999999995</v>
      </c>
      <c r="J299" s="84">
        <v>763.63492800000006</v>
      </c>
      <c r="K299" s="84">
        <v>790.83441600000015</v>
      </c>
      <c r="L299" s="84">
        <v>801.58324800000003</v>
      </c>
      <c r="M299" s="84">
        <v>817.92355199999997</v>
      </c>
      <c r="N299" s="84">
        <v>821.54510400000004</v>
      </c>
      <c r="O299" s="84">
        <v>825.73847999999998</v>
      </c>
      <c r="P299" s="84">
        <v>824.87917610958914</v>
      </c>
      <c r="Q299" s="84">
        <v>814.51358400000015</v>
      </c>
      <c r="R299" s="84">
        <v>807.92803200000003</v>
      </c>
      <c r="S299" s="84">
        <v>829.26153600000009</v>
      </c>
      <c r="T299" s="84">
        <v>806.95128</v>
      </c>
      <c r="U299" s="84">
        <v>852.16003200000011</v>
      </c>
      <c r="V299" s="84">
        <v>867.333888</v>
      </c>
      <c r="W299" s="84">
        <v>881.83145231702258</v>
      </c>
      <c r="X299" s="84">
        <v>874.53226314541689</v>
      </c>
      <c r="Y299" s="84">
        <v>873.15782194900066</v>
      </c>
      <c r="Z299" s="84">
        <v>864.61516320330816</v>
      </c>
      <c r="AA299" s="84">
        <v>825.01216910820119</v>
      </c>
      <c r="AB299" s="84">
        <v>831.99852468090978</v>
      </c>
      <c r="AC299" s="84">
        <v>854.53257077325986</v>
      </c>
      <c r="AD299" s="84">
        <v>855.36322866988291</v>
      </c>
      <c r="AE299" s="84">
        <v>853.57616561268094</v>
      </c>
      <c r="AF299" s="84">
        <v>856.09368787319079</v>
      </c>
    </row>
    <row r="300" spans="4:32" ht="9.9499999999999993" customHeight="1">
      <c r="D300" s="142" t="s">
        <v>722</v>
      </c>
      <c r="E300" s="103"/>
      <c r="F300" s="143"/>
      <c r="G300" s="108">
        <f>SUM(G301:G303)</f>
        <v>32.609853866894952</v>
      </c>
      <c r="H300" s="108">
        <f t="shared" ref="H300:AF300" si="77">SUM(H301:H303)</f>
        <v>32.609853866894952</v>
      </c>
      <c r="I300" s="108">
        <f t="shared" si="77"/>
        <v>32.609853866894952</v>
      </c>
      <c r="J300" s="108">
        <f t="shared" si="77"/>
        <v>43.479805155859943</v>
      </c>
      <c r="K300" s="108">
        <f t="shared" si="77"/>
        <v>76.089659022754901</v>
      </c>
      <c r="L300" s="108">
        <f t="shared" si="77"/>
        <v>201.09409884585213</v>
      </c>
      <c r="M300" s="108">
        <f t="shared" si="77"/>
        <v>192.55413105106322</v>
      </c>
      <c r="N300" s="108">
        <f t="shared" si="77"/>
        <v>171.05935042516234</v>
      </c>
      <c r="O300" s="108">
        <f t="shared" si="77"/>
        <v>188.13466808746665</v>
      </c>
      <c r="P300" s="108">
        <f t="shared" si="77"/>
        <v>315.26917107369837</v>
      </c>
      <c r="Q300" s="108">
        <f t="shared" si="77"/>
        <v>285.77261607893388</v>
      </c>
      <c r="R300" s="108">
        <f t="shared" si="77"/>
        <v>294.81291048766207</v>
      </c>
      <c r="S300" s="108">
        <f t="shared" si="77"/>
        <v>371.48283306236584</v>
      </c>
      <c r="T300" s="108">
        <f t="shared" si="77"/>
        <v>416.09627155908129</v>
      </c>
      <c r="U300" s="108">
        <f t="shared" si="77"/>
        <v>486.03833940564016</v>
      </c>
      <c r="V300" s="108">
        <f t="shared" si="77"/>
        <v>1471.7527115608</v>
      </c>
      <c r="W300" s="108">
        <f t="shared" si="77"/>
        <v>1401.3137439505406</v>
      </c>
      <c r="X300" s="108">
        <f t="shared" si="77"/>
        <v>1586.79745628361</v>
      </c>
      <c r="Y300" s="108">
        <f t="shared" si="77"/>
        <v>1481.039653866997</v>
      </c>
      <c r="Z300" s="108">
        <f t="shared" si="77"/>
        <v>1354.1553975192694</v>
      </c>
      <c r="AA300" s="108">
        <f t="shared" si="77"/>
        <v>1539.7414715489335</v>
      </c>
      <c r="AB300" s="108">
        <f t="shared" si="77"/>
        <v>1800.37996890664</v>
      </c>
      <c r="AC300" s="108">
        <f t="shared" si="77"/>
        <v>1511.8522493828877</v>
      </c>
      <c r="AD300" s="108">
        <f t="shared" si="77"/>
        <v>1617.2373656739449</v>
      </c>
      <c r="AE300" s="108">
        <f t="shared" si="77"/>
        <v>1122.8673385696302</v>
      </c>
      <c r="AF300" s="108">
        <f t="shared" si="77"/>
        <v>571.03108219650824</v>
      </c>
    </row>
    <row r="301" spans="4:32" ht="9.9499999999999993" customHeight="1">
      <c r="D301" s="112"/>
      <c r="E301" s="65" t="s">
        <v>742</v>
      </c>
      <c r="F301" s="111"/>
      <c r="G301" s="84">
        <v>2.7891891891891891</v>
      </c>
      <c r="H301" s="84">
        <v>2.7891891891891891</v>
      </c>
      <c r="I301" s="84">
        <v>2.7891891891891891</v>
      </c>
      <c r="J301" s="84">
        <v>3.7189189189189191</v>
      </c>
      <c r="K301" s="84">
        <v>6.5081081081081082</v>
      </c>
      <c r="L301" s="84">
        <v>17.2</v>
      </c>
      <c r="M301" s="84">
        <v>17.2</v>
      </c>
      <c r="N301" s="84">
        <v>17.2</v>
      </c>
      <c r="O301" s="84">
        <v>34.4</v>
      </c>
      <c r="P301" s="84">
        <v>51.6</v>
      </c>
      <c r="Q301" s="84">
        <v>120.4</v>
      </c>
      <c r="R301" s="84">
        <v>120.4</v>
      </c>
      <c r="S301" s="84">
        <v>154.80000000000001</v>
      </c>
      <c r="T301" s="84">
        <v>137.6</v>
      </c>
      <c r="U301" s="84">
        <v>139.32</v>
      </c>
      <c r="V301" s="84">
        <v>1240.1199999999999</v>
      </c>
      <c r="W301" s="84">
        <v>1123.1600000000003</v>
      </c>
      <c r="X301" s="84">
        <v>1228.0799999999997</v>
      </c>
      <c r="Y301" s="84">
        <v>1222.92</v>
      </c>
      <c r="Z301" s="84">
        <v>1148.9600000000003</v>
      </c>
      <c r="AA301" s="84">
        <v>1322.6799999999998</v>
      </c>
      <c r="AB301" s="84">
        <v>1601.32</v>
      </c>
      <c r="AC301" s="84">
        <v>1314.0799999999997</v>
      </c>
      <c r="AD301" s="84">
        <v>1486.0799999999997</v>
      </c>
      <c r="AE301" s="84">
        <v>964.66888000000006</v>
      </c>
      <c r="AF301" s="84">
        <v>404.2</v>
      </c>
    </row>
    <row r="302" spans="4:32" ht="9.9499999999999993" customHeight="1">
      <c r="D302" s="112"/>
      <c r="E302" s="65" t="s">
        <v>720</v>
      </c>
      <c r="F302" s="111"/>
      <c r="G302" s="84">
        <v>27.288840724840902</v>
      </c>
      <c r="H302" s="84">
        <v>27.288840724840902</v>
      </c>
      <c r="I302" s="84">
        <v>27.288840724840902</v>
      </c>
      <c r="J302" s="84">
        <v>36.385120966454537</v>
      </c>
      <c r="K302" s="84">
        <v>63.673961691295439</v>
      </c>
      <c r="L302" s="84">
        <v>168.28118446985215</v>
      </c>
      <c r="M302" s="84">
        <v>168.94687182126322</v>
      </c>
      <c r="N302" s="84">
        <v>124.28927462496232</v>
      </c>
      <c r="O302" s="84">
        <v>118.69780575146663</v>
      </c>
      <c r="P302" s="84">
        <v>211.58263805349833</v>
      </c>
      <c r="Q302" s="84">
        <v>99.55017386893384</v>
      </c>
      <c r="R302" s="84">
        <v>117.22935642846208</v>
      </c>
      <c r="S302" s="84">
        <v>166.52600766236583</v>
      </c>
      <c r="T302" s="84">
        <v>130.33130915908129</v>
      </c>
      <c r="U302" s="84">
        <v>181.53149160564004</v>
      </c>
      <c r="V302" s="84">
        <v>161.03926756079997</v>
      </c>
      <c r="W302" s="84">
        <v>193.15992933054008</v>
      </c>
      <c r="X302" s="84">
        <v>245.16117660003863</v>
      </c>
      <c r="Y302" s="84">
        <v>227.29132105209004</v>
      </c>
      <c r="Z302" s="84">
        <v>182.13178385376023</v>
      </c>
      <c r="AA302" s="84">
        <v>190.69287786193343</v>
      </c>
      <c r="AB302" s="84">
        <v>174.82296773663998</v>
      </c>
      <c r="AC302" s="84">
        <v>177.03201767288814</v>
      </c>
      <c r="AD302" s="84">
        <v>109.77620623594511</v>
      </c>
      <c r="AE302" s="84">
        <v>132.00954704763009</v>
      </c>
      <c r="AF302" s="84">
        <v>144.65359425170817</v>
      </c>
    </row>
    <row r="303" spans="4:32" ht="9.9499999999999993" customHeight="1">
      <c r="D303" s="115"/>
      <c r="E303" s="116" t="s">
        <v>734</v>
      </c>
      <c r="F303" s="117"/>
      <c r="G303" s="84">
        <v>2.5318239528648654</v>
      </c>
      <c r="H303" s="84">
        <v>2.5318239528648654</v>
      </c>
      <c r="I303" s="84">
        <v>2.5318239528648654</v>
      </c>
      <c r="J303" s="84">
        <v>3.3757652704864869</v>
      </c>
      <c r="K303" s="84">
        <v>5.9075892233513523</v>
      </c>
      <c r="L303" s="84">
        <v>15.612914376000004</v>
      </c>
      <c r="M303" s="84">
        <v>6.4072592298000046</v>
      </c>
      <c r="N303" s="84">
        <v>29.570075800200023</v>
      </c>
      <c r="O303" s="84">
        <v>35.03686233600002</v>
      </c>
      <c r="P303" s="84">
        <v>52.086533020200001</v>
      </c>
      <c r="Q303" s="84">
        <v>65.82244221000002</v>
      </c>
      <c r="R303" s="84">
        <v>57.183554059199999</v>
      </c>
      <c r="S303" s="84">
        <v>50.15682540000001</v>
      </c>
      <c r="T303" s="84">
        <v>148.16496240000004</v>
      </c>
      <c r="U303" s="84">
        <v>165.18684780000009</v>
      </c>
      <c r="V303" s="84">
        <v>70.593444000000119</v>
      </c>
      <c r="W303" s="84">
        <v>84.993814620000137</v>
      </c>
      <c r="X303" s="84">
        <v>113.55627968357172</v>
      </c>
      <c r="Y303" s="84">
        <v>30.828332814906808</v>
      </c>
      <c r="Z303" s="84">
        <v>23.063613665508967</v>
      </c>
      <c r="AA303" s="84">
        <v>26.368593687000043</v>
      </c>
      <c r="AB303" s="84">
        <v>24.237001170000035</v>
      </c>
      <c r="AC303" s="84">
        <v>20.740231710000032</v>
      </c>
      <c r="AD303" s="84">
        <v>21.381159438000033</v>
      </c>
      <c r="AE303" s="84">
        <v>26.188911522000041</v>
      </c>
      <c r="AF303" s="84">
        <v>22.177487944800042</v>
      </c>
    </row>
    <row r="304" spans="4:32" ht="9.9499999999999993" customHeight="1">
      <c r="D304" s="144" t="s">
        <v>723</v>
      </c>
      <c r="E304" s="103"/>
      <c r="F304" s="143"/>
      <c r="G304" s="108">
        <f>G300+G293+G286+G275</f>
        <v>35354.288924057677</v>
      </c>
      <c r="H304" s="108">
        <v>39095.187235867998</v>
      </c>
      <c r="I304" s="108">
        <v>41052.951673445416</v>
      </c>
      <c r="J304" s="108">
        <v>44817.4056844019</v>
      </c>
      <c r="K304" s="108">
        <v>49591.402497918818</v>
      </c>
      <c r="L304" s="108">
        <v>59471.728426964553</v>
      </c>
      <c r="M304" s="108">
        <v>60071.026195534178</v>
      </c>
      <c r="N304" s="108">
        <v>59102.675143276007</v>
      </c>
      <c r="O304" s="108">
        <v>53722.814545016714</v>
      </c>
      <c r="P304" s="108">
        <v>46978.226472088485</v>
      </c>
      <c r="Q304" s="108">
        <v>42042.239535271379</v>
      </c>
      <c r="R304" s="108">
        <v>35701.81953185422</v>
      </c>
      <c r="S304" s="108">
        <v>31542.795140045862</v>
      </c>
      <c r="T304" s="108">
        <v>30904.977594184093</v>
      </c>
      <c r="U304" s="108">
        <v>27382.300047036966</v>
      </c>
      <c r="V304" s="108">
        <v>27929.939069748096</v>
      </c>
      <c r="W304" s="108">
        <v>30256.05397503074</v>
      </c>
      <c r="X304" s="108">
        <v>30944.28802215308</v>
      </c>
      <c r="Y304" s="108">
        <v>30686.542432186397</v>
      </c>
      <c r="Z304" s="108">
        <v>28784.987061418971</v>
      </c>
      <c r="AA304" s="108">
        <v>31518.384115143341</v>
      </c>
      <c r="AB304" s="108">
        <v>33874.966333940363</v>
      </c>
      <c r="AC304" s="108">
        <v>36531.328182697966</v>
      </c>
      <c r="AD304" s="108">
        <v>39093.669123187421</v>
      </c>
      <c r="AE304" s="108">
        <v>42315.150933356417</v>
      </c>
      <c r="AF304" s="108">
        <v>45203.796658728745</v>
      </c>
    </row>
    <row r="305" spans="2:39" ht="9.9499999999999993" customHeight="1">
      <c r="D305" s="80"/>
      <c r="E305" s="80"/>
      <c r="F305" s="80"/>
      <c r="G305" s="80"/>
      <c r="H305" s="80"/>
      <c r="I305" s="80"/>
      <c r="J305" s="80"/>
    </row>
    <row r="306" spans="2:39" s="41" customFormat="1" ht="15.75" customHeight="1">
      <c r="B306" s="489" t="s">
        <v>1197</v>
      </c>
      <c r="H306" s="41">
        <v>10</v>
      </c>
      <c r="I306" s="41" t="s">
        <v>633</v>
      </c>
    </row>
    <row r="307" spans="2:39" s="41" customFormat="1" ht="9.9499999999999993" customHeight="1" thickBot="1">
      <c r="D307" s="42" t="s">
        <v>1226</v>
      </c>
      <c r="F307" s="43"/>
      <c r="S307" s="44"/>
      <c r="T307" s="44"/>
      <c r="V307" s="45"/>
      <c r="W307" s="45"/>
      <c r="X307" s="44"/>
      <c r="Z307" s="44"/>
      <c r="AC307" s="44"/>
      <c r="AD307" s="44"/>
      <c r="AE307" s="44"/>
      <c r="AF307" s="44"/>
      <c r="AL307" s="44"/>
      <c r="AM307" s="44"/>
    </row>
    <row r="308" spans="2:39" s="41" customFormat="1" ht="9.9499999999999993" customHeight="1">
      <c r="D308" s="129" t="s">
        <v>626</v>
      </c>
      <c r="E308" s="130"/>
      <c r="F308" s="131" t="s">
        <v>627</v>
      </c>
      <c r="G308" s="132">
        <v>1990</v>
      </c>
      <c r="H308" s="132">
        <v>1991</v>
      </c>
      <c r="I308" s="132">
        <v>1992</v>
      </c>
      <c r="J308" s="132">
        <v>1993</v>
      </c>
      <c r="K308" s="132">
        <v>1994</v>
      </c>
      <c r="L308" s="132">
        <v>1995</v>
      </c>
      <c r="M308" s="132">
        <v>1996</v>
      </c>
      <c r="N308" s="132">
        <v>1997</v>
      </c>
      <c r="O308" s="132">
        <v>1998</v>
      </c>
      <c r="P308" s="133">
        <v>1999</v>
      </c>
      <c r="Q308" s="133">
        <v>2000</v>
      </c>
      <c r="R308" s="133">
        <f t="shared" ref="R308:AF308" si="78">Q308+1</f>
        <v>2001</v>
      </c>
      <c r="S308" s="133">
        <f t="shared" si="78"/>
        <v>2002</v>
      </c>
      <c r="T308" s="132">
        <f t="shared" si="78"/>
        <v>2003</v>
      </c>
      <c r="U308" s="132">
        <f t="shared" si="78"/>
        <v>2004</v>
      </c>
      <c r="V308" s="134">
        <f t="shared" si="78"/>
        <v>2005</v>
      </c>
      <c r="W308" s="132">
        <f t="shared" si="78"/>
        <v>2006</v>
      </c>
      <c r="X308" s="132">
        <f t="shared" si="78"/>
        <v>2007</v>
      </c>
      <c r="Y308" s="132">
        <f t="shared" si="78"/>
        <v>2008</v>
      </c>
      <c r="Z308" s="132">
        <f t="shared" si="78"/>
        <v>2009</v>
      </c>
      <c r="AA308" s="133">
        <f t="shared" si="78"/>
        <v>2010</v>
      </c>
      <c r="AB308" s="133">
        <f t="shared" si="78"/>
        <v>2011</v>
      </c>
      <c r="AC308" s="132">
        <f t="shared" si="78"/>
        <v>2012</v>
      </c>
      <c r="AD308" s="132">
        <f t="shared" si="78"/>
        <v>2013</v>
      </c>
      <c r="AE308" s="135">
        <f t="shared" si="78"/>
        <v>2014</v>
      </c>
      <c r="AF308" s="1197">
        <f t="shared" si="78"/>
        <v>2015</v>
      </c>
      <c r="AG308" s="1190" t="s">
        <v>626</v>
      </c>
      <c r="AH308" s="480"/>
      <c r="AI308" s="480"/>
      <c r="AJ308" s="480"/>
      <c r="AK308" s="1182"/>
      <c r="AL308" s="46"/>
      <c r="AM308" s="46"/>
    </row>
    <row r="309" spans="2:39" s="51" customFormat="1" ht="9.9499999999999993" customHeight="1">
      <c r="B309" s="36"/>
      <c r="D309" s="93" t="s">
        <v>750</v>
      </c>
      <c r="E309" s="94"/>
      <c r="F309" s="95">
        <v>1</v>
      </c>
      <c r="G309" s="108">
        <f t="shared" ref="G309" si="79">SUM(G310:G311)</f>
        <v>1162465.5760121683</v>
      </c>
      <c r="H309" s="108">
        <f t="shared" ref="H309:AF309" si="80">SUM(H310:H311)</f>
        <v>1170737.9626404571</v>
      </c>
      <c r="I309" s="108">
        <f t="shared" si="80"/>
        <v>1180639.4515163088</v>
      </c>
      <c r="J309" s="108">
        <f t="shared" si="80"/>
        <v>1173516.2632751965</v>
      </c>
      <c r="K309" s="108">
        <f t="shared" si="80"/>
        <v>1234831.9140508312</v>
      </c>
      <c r="L309" s="108">
        <f t="shared" si="80"/>
        <v>1248356.9596207088</v>
      </c>
      <c r="M309" s="108">
        <f t="shared" si="80"/>
        <v>1261224.6042073742</v>
      </c>
      <c r="N309" s="108">
        <f t="shared" si="80"/>
        <v>1258933.9295363976</v>
      </c>
      <c r="O309" s="108">
        <f t="shared" si="80"/>
        <v>1223613.9548508625</v>
      </c>
      <c r="P309" s="108">
        <f t="shared" si="80"/>
        <v>1258562.4712083016</v>
      </c>
      <c r="Q309" s="108">
        <f t="shared" si="80"/>
        <v>1279835.2941451448</v>
      </c>
      <c r="R309" s="108">
        <f t="shared" si="80"/>
        <v>1262640.4580726735</v>
      </c>
      <c r="S309" s="108">
        <f t="shared" si="80"/>
        <v>1299460.68982162</v>
      </c>
      <c r="T309" s="108">
        <f t="shared" si="80"/>
        <v>1304378.3897382305</v>
      </c>
      <c r="U309" s="108">
        <f t="shared" si="80"/>
        <v>1303387.6204271705</v>
      </c>
      <c r="V309" s="108">
        <f t="shared" si="80"/>
        <v>1310785.31695583</v>
      </c>
      <c r="W309" s="108">
        <f t="shared" si="80"/>
        <v>1290124.467631086</v>
      </c>
      <c r="X309" s="108">
        <f t="shared" si="80"/>
        <v>1324603.5965018019</v>
      </c>
      <c r="Y309" s="108">
        <f t="shared" si="80"/>
        <v>1239906.0855676271</v>
      </c>
      <c r="Z309" s="108">
        <f t="shared" si="80"/>
        <v>1167095.5469925334</v>
      </c>
      <c r="AA309" s="108">
        <f t="shared" si="80"/>
        <v>1217353.6997634049</v>
      </c>
      <c r="AB309" s="108">
        <f t="shared" si="80"/>
        <v>1266077.5334117736</v>
      </c>
      <c r="AC309" s="108">
        <f t="shared" si="80"/>
        <v>1300338.6804849911</v>
      </c>
      <c r="AD309" s="108">
        <f t="shared" si="80"/>
        <v>1315868.6302562261</v>
      </c>
      <c r="AE309" s="108">
        <f t="shared" si="80"/>
        <v>1268712.2098610483</v>
      </c>
      <c r="AF309" s="700">
        <f t="shared" si="80"/>
        <v>1227389.4167026973</v>
      </c>
      <c r="AG309" s="1191" t="s">
        <v>750</v>
      </c>
      <c r="AH309" s="94"/>
      <c r="AI309" s="94"/>
      <c r="AJ309" s="94"/>
      <c r="AK309" s="1169"/>
      <c r="AL309" s="46"/>
      <c r="AM309" s="50"/>
    </row>
    <row r="310" spans="2:39" s="51" customFormat="1" ht="9.9499999999999993" customHeight="1">
      <c r="B310" s="36"/>
      <c r="D310" s="1198" t="s">
        <v>1224</v>
      </c>
      <c r="E310" s="38" t="s">
        <v>628</v>
      </c>
      <c r="F310" s="48">
        <v>1</v>
      </c>
      <c r="G310" s="84">
        <v>1066843.9067289077</v>
      </c>
      <c r="H310" s="84">
        <v>1074041.3040417375</v>
      </c>
      <c r="I310" s="84">
        <v>1082466.5023980646</v>
      </c>
      <c r="J310" s="84">
        <v>1077829.1288808056</v>
      </c>
      <c r="K310" s="84">
        <v>1134190.3728371162</v>
      </c>
      <c r="L310" s="84">
        <v>1146651.5420578965</v>
      </c>
      <c r="M310" s="84">
        <v>1158374.2445240524</v>
      </c>
      <c r="N310" s="84">
        <v>1157171.0074931036</v>
      </c>
      <c r="O310" s="84">
        <v>1128113.1379557562</v>
      </c>
      <c r="P310" s="84">
        <v>1162835.917925633</v>
      </c>
      <c r="Q310" s="84">
        <v>1182090.864841362</v>
      </c>
      <c r="R310" s="84">
        <v>1166998.1409992843</v>
      </c>
      <c r="S310" s="84">
        <v>1206508.1944683476</v>
      </c>
      <c r="T310" s="84">
        <v>1211629.3088795289</v>
      </c>
      <c r="U310" s="84">
        <v>1211616.0919220599</v>
      </c>
      <c r="V310" s="84">
        <v>1219019.1869170547</v>
      </c>
      <c r="W310" s="84">
        <v>1199920.3335569189</v>
      </c>
      <c r="X310" s="84">
        <v>1234599.7143775274</v>
      </c>
      <c r="Y310" s="84">
        <v>1153248.5008776989</v>
      </c>
      <c r="Z310" s="84">
        <v>1089993.5575030358</v>
      </c>
      <c r="AA310" s="84">
        <v>1138758.3317057909</v>
      </c>
      <c r="AB310" s="84">
        <v>1188362.3614179541</v>
      </c>
      <c r="AC310" s="84">
        <v>1220745.8823444163</v>
      </c>
      <c r="AD310" s="84">
        <v>1235035.7796266524</v>
      </c>
      <c r="AE310" s="84">
        <v>1189378.8164098701</v>
      </c>
      <c r="AF310" s="1138">
        <v>1148952.7321328144</v>
      </c>
      <c r="AG310" s="1192" t="s">
        <v>1224</v>
      </c>
      <c r="AH310" s="1174" t="s">
        <v>628</v>
      </c>
      <c r="AI310" s="1175"/>
      <c r="AJ310" s="1175"/>
      <c r="AK310" s="1185" t="s">
        <v>1217</v>
      </c>
      <c r="AL310" s="46"/>
      <c r="AM310" s="50"/>
    </row>
    <row r="311" spans="2:39" s="51" customFormat="1" ht="9.9499999999999993" customHeight="1">
      <c r="B311" s="36"/>
      <c r="D311" s="1198" t="s">
        <v>1225</v>
      </c>
      <c r="E311" s="38" t="s">
        <v>631</v>
      </c>
      <c r="F311" s="48">
        <v>1</v>
      </c>
      <c r="G311" s="84">
        <v>95621.669283260504</v>
      </c>
      <c r="H311" s="84">
        <v>96696.658598719529</v>
      </c>
      <c r="I311" s="84">
        <v>98172.949118244112</v>
      </c>
      <c r="J311" s="84">
        <v>95687.13439439096</v>
      </c>
      <c r="K311" s="84">
        <v>100641.541213715</v>
      </c>
      <c r="L311" s="84">
        <v>101705.41756281233</v>
      </c>
      <c r="M311" s="84">
        <v>102850.35968332188</v>
      </c>
      <c r="N311" s="84">
        <v>101762.92204329401</v>
      </c>
      <c r="O311" s="84">
        <v>95500.8168951064</v>
      </c>
      <c r="P311" s="84">
        <v>95726.553282668494</v>
      </c>
      <c r="Q311" s="84">
        <v>97744.429303782832</v>
      </c>
      <c r="R311" s="84">
        <v>95642.317073389131</v>
      </c>
      <c r="S311" s="84">
        <v>92952.495353272519</v>
      </c>
      <c r="T311" s="84">
        <v>92749.08085870168</v>
      </c>
      <c r="U311" s="84">
        <v>91771.528505110677</v>
      </c>
      <c r="V311" s="84">
        <v>91766.130038775358</v>
      </c>
      <c r="W311" s="84">
        <v>90204.134074167057</v>
      </c>
      <c r="X311" s="84">
        <v>90003.882124274445</v>
      </c>
      <c r="Y311" s="84">
        <v>86657.584689928233</v>
      </c>
      <c r="Z311" s="84">
        <v>77101.989489497515</v>
      </c>
      <c r="AA311" s="84">
        <v>78595.368057614003</v>
      </c>
      <c r="AB311" s="84">
        <v>77715.171993819473</v>
      </c>
      <c r="AC311" s="84">
        <v>79592.798140574741</v>
      </c>
      <c r="AD311" s="84">
        <v>80832.850629573702</v>
      </c>
      <c r="AE311" s="84">
        <v>79333.393451178315</v>
      </c>
      <c r="AF311" s="1138">
        <v>78436.68456988284</v>
      </c>
      <c r="AG311" s="1192" t="s">
        <v>1225</v>
      </c>
      <c r="AH311" s="1172" t="s">
        <v>1216</v>
      </c>
      <c r="AI311" s="1173"/>
      <c r="AJ311" s="1173"/>
      <c r="AK311" s="1186" t="s">
        <v>1218</v>
      </c>
      <c r="AL311" s="46"/>
      <c r="AM311" s="50"/>
    </row>
    <row r="312" spans="2:39" s="51" customFormat="1" ht="9.9499999999999993" customHeight="1">
      <c r="B312" s="36"/>
      <c r="D312" s="53" t="s">
        <v>751</v>
      </c>
      <c r="E312" s="47"/>
      <c r="F312" s="48">
        <v>25</v>
      </c>
      <c r="G312" s="84">
        <v>44223.073323296368</v>
      </c>
      <c r="H312" s="84">
        <v>42988.350832101634</v>
      </c>
      <c r="I312" s="84">
        <v>43812.137881198338</v>
      </c>
      <c r="J312" s="84">
        <v>39723.473603979488</v>
      </c>
      <c r="K312" s="84">
        <v>43113.896280320951</v>
      </c>
      <c r="L312" s="84">
        <v>41637.892280118198</v>
      </c>
      <c r="M312" s="84">
        <v>40409.829399552065</v>
      </c>
      <c r="N312" s="84">
        <v>39684.955984360495</v>
      </c>
      <c r="O312" s="84">
        <v>37827.735454899317</v>
      </c>
      <c r="P312" s="84">
        <v>37688.157267659662</v>
      </c>
      <c r="Q312" s="84">
        <v>37666.021553680504</v>
      </c>
      <c r="R312" s="84">
        <v>36606.10468496511</v>
      </c>
      <c r="S312" s="84">
        <v>35936.377644160595</v>
      </c>
      <c r="T312" s="84">
        <v>34463.261213469814</v>
      </c>
      <c r="U312" s="84">
        <v>35484.027628193813</v>
      </c>
      <c r="V312" s="84">
        <v>35279.252985202831</v>
      </c>
      <c r="W312" s="84">
        <v>34762.493622358685</v>
      </c>
      <c r="X312" s="84">
        <v>35013.482091455022</v>
      </c>
      <c r="Y312" s="84">
        <v>34719.405731624087</v>
      </c>
      <c r="Z312" s="84">
        <v>33802.460609003065</v>
      </c>
      <c r="AA312" s="84">
        <v>34854.999916909648</v>
      </c>
      <c r="AB312" s="84">
        <v>33840.162859568751</v>
      </c>
      <c r="AC312" s="84">
        <v>32982.010003703399</v>
      </c>
      <c r="AD312" s="84">
        <v>32675.282066541258</v>
      </c>
      <c r="AE312" s="84">
        <v>32068.178296097409</v>
      </c>
      <c r="AF312" s="1138">
        <v>31294.941784488812</v>
      </c>
      <c r="AG312" s="1193" t="s">
        <v>751</v>
      </c>
      <c r="AH312" s="47"/>
      <c r="AI312" s="47"/>
      <c r="AJ312" s="47"/>
      <c r="AK312" s="1170"/>
      <c r="AL312" s="46"/>
      <c r="AM312" s="50"/>
    </row>
    <row r="313" spans="2:39" s="51" customFormat="1" ht="9.9499999999999993" customHeight="1">
      <c r="B313" s="36"/>
      <c r="D313" s="53" t="s">
        <v>752</v>
      </c>
      <c r="E313" s="47"/>
      <c r="F313" s="48">
        <v>298</v>
      </c>
      <c r="G313" s="84">
        <v>31517.576813302054</v>
      </c>
      <c r="H313" s="84">
        <v>31218.758095360015</v>
      </c>
      <c r="I313" s="84">
        <v>31358.845562432361</v>
      </c>
      <c r="J313" s="84">
        <v>31251.043631963308</v>
      </c>
      <c r="K313" s="84">
        <v>32558.778255496614</v>
      </c>
      <c r="L313" s="84">
        <v>32860.592013466572</v>
      </c>
      <c r="M313" s="84">
        <v>33981.849482462167</v>
      </c>
      <c r="N313" s="84">
        <v>34780.09017922428</v>
      </c>
      <c r="O313" s="84">
        <v>33186.153448374534</v>
      </c>
      <c r="P313" s="84">
        <v>27033.247874722681</v>
      </c>
      <c r="Q313" s="84">
        <v>29561.410862417069</v>
      </c>
      <c r="R313" s="84">
        <v>25990.566574759465</v>
      </c>
      <c r="S313" s="84">
        <v>25443.313240112846</v>
      </c>
      <c r="T313" s="84">
        <v>25243.32478919013</v>
      </c>
      <c r="U313" s="84">
        <v>25234.540943896121</v>
      </c>
      <c r="V313" s="84">
        <v>24829.113977274181</v>
      </c>
      <c r="W313" s="84">
        <v>24796.045911438778</v>
      </c>
      <c r="X313" s="84">
        <v>24191.008911983132</v>
      </c>
      <c r="Y313" s="84">
        <v>23263.998945465093</v>
      </c>
      <c r="Z313" s="84">
        <v>22689.783010007122</v>
      </c>
      <c r="AA313" s="84">
        <v>22318.197339644597</v>
      </c>
      <c r="AB313" s="84">
        <v>21785.967483916647</v>
      </c>
      <c r="AC313" s="84">
        <v>21351.005295374987</v>
      </c>
      <c r="AD313" s="84">
        <v>21400.063839232487</v>
      </c>
      <c r="AE313" s="84">
        <v>20945.09874396446</v>
      </c>
      <c r="AF313" s="1138">
        <v>20829.588710856937</v>
      </c>
      <c r="AG313" s="1193" t="s">
        <v>1215</v>
      </c>
      <c r="AH313" s="47"/>
      <c r="AI313" s="47"/>
      <c r="AJ313" s="47"/>
      <c r="AK313" s="1184" t="s">
        <v>1219</v>
      </c>
      <c r="AL313" s="46"/>
      <c r="AM313" s="50"/>
    </row>
    <row r="314" spans="2:39" s="51" customFormat="1" ht="9.9499999999999993" customHeight="1">
      <c r="B314" s="36"/>
      <c r="D314" s="137" t="s">
        <v>629</v>
      </c>
      <c r="E314" s="138"/>
      <c r="F314" s="95"/>
      <c r="G314" s="96">
        <f t="shared" ref="G314" si="81">SUM(G315:G318)</f>
        <v>35354.28892405767</v>
      </c>
      <c r="H314" s="96">
        <f t="shared" ref="H314:AF314" si="82">SUM(H315:H318)</f>
        <v>39095.187235868005</v>
      </c>
      <c r="I314" s="96">
        <f t="shared" si="82"/>
        <v>41052.951673445416</v>
      </c>
      <c r="J314" s="96">
        <f t="shared" si="82"/>
        <v>44817.4056844019</v>
      </c>
      <c r="K314" s="96">
        <f t="shared" si="82"/>
        <v>49591.402497918818</v>
      </c>
      <c r="L314" s="96">
        <f t="shared" si="82"/>
        <v>59471.728426964553</v>
      </c>
      <c r="M314" s="96">
        <f t="shared" si="82"/>
        <v>60071.026195534178</v>
      </c>
      <c r="N314" s="96">
        <f t="shared" si="82"/>
        <v>59102.675143276007</v>
      </c>
      <c r="O314" s="96">
        <f t="shared" si="82"/>
        <v>53722.814545016714</v>
      </c>
      <c r="P314" s="96">
        <f t="shared" si="82"/>
        <v>46978.226472088485</v>
      </c>
      <c r="Q314" s="96">
        <f t="shared" si="82"/>
        <v>42042.239535271379</v>
      </c>
      <c r="R314" s="96">
        <f t="shared" si="82"/>
        <v>35701.81953185422</v>
      </c>
      <c r="S314" s="96">
        <f t="shared" si="82"/>
        <v>31542.795140045862</v>
      </c>
      <c r="T314" s="96">
        <f t="shared" si="82"/>
        <v>30904.977594184085</v>
      </c>
      <c r="U314" s="96">
        <f t="shared" si="82"/>
        <v>27382.300047036966</v>
      </c>
      <c r="V314" s="96">
        <f t="shared" si="82"/>
        <v>27929.939069748096</v>
      </c>
      <c r="W314" s="96">
        <f t="shared" si="82"/>
        <v>30256.05397503074</v>
      </c>
      <c r="X314" s="96">
        <f t="shared" si="82"/>
        <v>30944.28802215308</v>
      </c>
      <c r="Y314" s="96">
        <f t="shared" si="82"/>
        <v>30686.542432186397</v>
      </c>
      <c r="Z314" s="96">
        <f t="shared" si="82"/>
        <v>28784.987061418975</v>
      </c>
      <c r="AA314" s="96">
        <f t="shared" si="82"/>
        <v>31518.384115143341</v>
      </c>
      <c r="AB314" s="96">
        <f t="shared" si="82"/>
        <v>33874.966333940363</v>
      </c>
      <c r="AC314" s="96">
        <f t="shared" si="82"/>
        <v>36531.328182697966</v>
      </c>
      <c r="AD314" s="96">
        <f t="shared" si="82"/>
        <v>39093.669123187421</v>
      </c>
      <c r="AE314" s="96">
        <f t="shared" si="82"/>
        <v>42315.150933356417</v>
      </c>
      <c r="AF314" s="1199">
        <f t="shared" si="82"/>
        <v>45203.796658728745</v>
      </c>
      <c r="AG314" s="1194" t="s">
        <v>629</v>
      </c>
      <c r="AH314" s="94"/>
      <c r="AI314" s="94"/>
      <c r="AJ314" s="94"/>
      <c r="AK314" s="1169"/>
      <c r="AL314" s="46"/>
      <c r="AM314" s="50"/>
    </row>
    <row r="315" spans="2:39" s="51" customFormat="1" ht="9.9499999999999993" customHeight="1">
      <c r="B315" s="36"/>
      <c r="D315" s="1188" t="s">
        <v>713</v>
      </c>
      <c r="E315" s="54" t="s">
        <v>753</v>
      </c>
      <c r="F315" s="121" t="s">
        <v>730</v>
      </c>
      <c r="G315" s="84">
        <v>15932.309861006501</v>
      </c>
      <c r="H315" s="84">
        <v>17349.612944863187</v>
      </c>
      <c r="I315" s="84">
        <v>17767.22403564693</v>
      </c>
      <c r="J315" s="84">
        <v>18129.158284890007</v>
      </c>
      <c r="K315" s="84">
        <v>21051.895213035114</v>
      </c>
      <c r="L315" s="84">
        <v>25213.191034391046</v>
      </c>
      <c r="M315" s="84">
        <v>24598.107256849216</v>
      </c>
      <c r="N315" s="84">
        <v>24436.792431397134</v>
      </c>
      <c r="O315" s="84">
        <v>23742.102500183373</v>
      </c>
      <c r="P315" s="84">
        <v>24368.275903524489</v>
      </c>
      <c r="Q315" s="84">
        <v>22851.99810707966</v>
      </c>
      <c r="R315" s="84">
        <v>19462.52140710194</v>
      </c>
      <c r="S315" s="84">
        <v>16236.391797572242</v>
      </c>
      <c r="T315" s="84">
        <v>16228.364874053739</v>
      </c>
      <c r="U315" s="84">
        <v>12420.918895123923</v>
      </c>
      <c r="V315" s="84">
        <v>12781.82828393827</v>
      </c>
      <c r="W315" s="84">
        <v>14627.062167476901</v>
      </c>
      <c r="X315" s="84">
        <v>16707.189370320666</v>
      </c>
      <c r="Y315" s="84">
        <v>19284.929277060357</v>
      </c>
      <c r="Z315" s="84">
        <v>20937.326092711235</v>
      </c>
      <c r="AA315" s="84">
        <v>23305.227292766362</v>
      </c>
      <c r="AB315" s="84">
        <v>26071.497147355043</v>
      </c>
      <c r="AC315" s="84">
        <v>29348.604344244388</v>
      </c>
      <c r="AD315" s="84">
        <v>32094.559399421309</v>
      </c>
      <c r="AE315" s="84">
        <v>35765.791138699278</v>
      </c>
      <c r="AF315" s="1138">
        <v>39202.804796617856</v>
      </c>
      <c r="AG315" s="1195" t="s">
        <v>1220</v>
      </c>
      <c r="AH315" s="1166" t="s">
        <v>753</v>
      </c>
      <c r="AI315" s="1176"/>
      <c r="AJ315" s="1176"/>
      <c r="AK315" s="1177"/>
      <c r="AL315" s="46"/>
      <c r="AM315" s="50"/>
    </row>
    <row r="316" spans="2:39" s="51" customFormat="1" ht="9.9499999999999993" customHeight="1">
      <c r="B316" s="36"/>
      <c r="D316" s="1188" t="s">
        <v>718</v>
      </c>
      <c r="E316" s="54" t="s">
        <v>754</v>
      </c>
      <c r="F316" s="121" t="s">
        <v>731</v>
      </c>
      <c r="G316" s="84">
        <v>6539.2993330603122</v>
      </c>
      <c r="H316" s="84">
        <v>7506.9220881606298</v>
      </c>
      <c r="I316" s="84">
        <v>7617.2931076973528</v>
      </c>
      <c r="J316" s="84">
        <v>10942.79702389353</v>
      </c>
      <c r="K316" s="84">
        <v>13443.461837094947</v>
      </c>
      <c r="L316" s="84">
        <v>17609.918599177116</v>
      </c>
      <c r="M316" s="84">
        <v>18258.177043160493</v>
      </c>
      <c r="N316" s="84">
        <v>19984.282883097683</v>
      </c>
      <c r="O316" s="84">
        <v>16568.476128945993</v>
      </c>
      <c r="P316" s="84">
        <v>13118.064707488833</v>
      </c>
      <c r="Q316" s="84">
        <v>11873.109881357885</v>
      </c>
      <c r="R316" s="84">
        <v>9878.4684342627679</v>
      </c>
      <c r="S316" s="84">
        <v>9199.4397103048359</v>
      </c>
      <c r="T316" s="84">
        <v>8854.2056268787856</v>
      </c>
      <c r="U316" s="84">
        <v>9216.6404835835983</v>
      </c>
      <c r="V316" s="84">
        <v>8623.351658842741</v>
      </c>
      <c r="W316" s="84">
        <v>8998.7757459274508</v>
      </c>
      <c r="X316" s="84">
        <v>7916.8495857216749</v>
      </c>
      <c r="Y316" s="84">
        <v>5743.4047787878872</v>
      </c>
      <c r="Z316" s="84">
        <v>4046.8721450282387</v>
      </c>
      <c r="AA316" s="84">
        <v>4249.543703664267</v>
      </c>
      <c r="AB316" s="84">
        <v>3755.4464923644928</v>
      </c>
      <c r="AC316" s="84">
        <v>3436.3283067771981</v>
      </c>
      <c r="AD316" s="84">
        <v>3280.059307268129</v>
      </c>
      <c r="AE316" s="84">
        <v>3361.4253074535918</v>
      </c>
      <c r="AF316" s="1138">
        <v>3308.1046771154902</v>
      </c>
      <c r="AG316" s="1195" t="s">
        <v>1221</v>
      </c>
      <c r="AH316" s="1167" t="s">
        <v>754</v>
      </c>
      <c r="AI316" s="1178"/>
      <c r="AJ316" s="1178"/>
      <c r="AK316" s="1179"/>
      <c r="AL316" s="46"/>
      <c r="AM316" s="50"/>
    </row>
    <row r="317" spans="2:39" s="51" customFormat="1" ht="9.9499999999999993" customHeight="1">
      <c r="B317" s="36"/>
      <c r="D317" s="1188" t="s">
        <v>1222</v>
      </c>
      <c r="E317" s="55" t="s">
        <v>755</v>
      </c>
      <c r="F317" s="56">
        <v>22800</v>
      </c>
      <c r="G317" s="84">
        <v>12850.069876123966</v>
      </c>
      <c r="H317" s="84">
        <v>14206.042348977287</v>
      </c>
      <c r="I317" s="84">
        <v>15635.824676234235</v>
      </c>
      <c r="J317" s="84">
        <v>15701.970570462503</v>
      </c>
      <c r="K317" s="84">
        <v>15019.955788766001</v>
      </c>
      <c r="L317" s="84">
        <v>16447.524694550539</v>
      </c>
      <c r="M317" s="84">
        <v>17022.187764473412</v>
      </c>
      <c r="N317" s="84">
        <v>14510.540478356033</v>
      </c>
      <c r="O317" s="84">
        <v>13224.101247799888</v>
      </c>
      <c r="P317" s="84">
        <v>9176.6166900014632</v>
      </c>
      <c r="Q317" s="84">
        <v>7031.3589307549009</v>
      </c>
      <c r="R317" s="84">
        <v>6066.0167800018462</v>
      </c>
      <c r="S317" s="84">
        <v>5735.4807991064208</v>
      </c>
      <c r="T317" s="84">
        <v>5406.3108216924829</v>
      </c>
      <c r="U317" s="84">
        <v>5258.7023289238077</v>
      </c>
      <c r="V317" s="84">
        <v>5053.0064154062857</v>
      </c>
      <c r="W317" s="84">
        <v>5228.9023176758474</v>
      </c>
      <c r="X317" s="84">
        <v>4733.4516098271279</v>
      </c>
      <c r="Y317" s="84">
        <v>4177.1687224711586</v>
      </c>
      <c r="Z317" s="84">
        <v>2446.6334261602306</v>
      </c>
      <c r="AA317" s="84">
        <v>2423.8716471637817</v>
      </c>
      <c r="AB317" s="84">
        <v>2247.642725314186</v>
      </c>
      <c r="AC317" s="84">
        <v>2234.5432822934995</v>
      </c>
      <c r="AD317" s="84">
        <v>2101.8130508240447</v>
      </c>
      <c r="AE317" s="84">
        <v>2065.0671486339115</v>
      </c>
      <c r="AF317" s="1138">
        <v>2121.8561027988935</v>
      </c>
      <c r="AG317" s="1195" t="s">
        <v>1222</v>
      </c>
      <c r="AH317" s="1167" t="s">
        <v>755</v>
      </c>
      <c r="AI317" s="1180"/>
      <c r="AJ317" s="1180"/>
      <c r="AK317" s="1181"/>
      <c r="AL317" s="46"/>
      <c r="AM317" s="50"/>
    </row>
    <row r="318" spans="2:39" s="51" customFormat="1" ht="9.9499999999999993" customHeight="1" thickBot="1">
      <c r="B318" s="36"/>
      <c r="D318" s="1189" t="s">
        <v>1223</v>
      </c>
      <c r="E318" s="57" t="s">
        <v>756</v>
      </c>
      <c r="F318" s="56">
        <v>17200</v>
      </c>
      <c r="G318" s="162">
        <v>32.609853866894959</v>
      </c>
      <c r="H318" s="162">
        <v>32.609853866894959</v>
      </c>
      <c r="I318" s="162">
        <v>32.609853866894959</v>
      </c>
      <c r="J318" s="162">
        <v>43.479805155859943</v>
      </c>
      <c r="K318" s="162">
        <v>76.089659022754901</v>
      </c>
      <c r="L318" s="162">
        <v>201.09409884585213</v>
      </c>
      <c r="M318" s="162">
        <v>192.55413105106322</v>
      </c>
      <c r="N318" s="162">
        <v>171.05935042516234</v>
      </c>
      <c r="O318" s="162">
        <v>188.13466808746665</v>
      </c>
      <c r="P318" s="162">
        <v>315.26917107369837</v>
      </c>
      <c r="Q318" s="162">
        <v>285.77261607893388</v>
      </c>
      <c r="R318" s="162">
        <v>294.81291048766207</v>
      </c>
      <c r="S318" s="162">
        <v>371.48283306236584</v>
      </c>
      <c r="T318" s="162">
        <v>416.09627155908129</v>
      </c>
      <c r="U318" s="162">
        <v>486.0383394056401</v>
      </c>
      <c r="V318" s="162">
        <v>1471.7527115608</v>
      </c>
      <c r="W318" s="162">
        <v>1401.3137439505406</v>
      </c>
      <c r="X318" s="162">
        <v>1586.79745628361</v>
      </c>
      <c r="Y318" s="162">
        <v>1481.039653866997</v>
      </c>
      <c r="Z318" s="162">
        <v>1354.1553975192694</v>
      </c>
      <c r="AA318" s="162">
        <v>1539.7414715489333</v>
      </c>
      <c r="AB318" s="162">
        <v>1800.37996890664</v>
      </c>
      <c r="AC318" s="162">
        <v>1511.8522493828877</v>
      </c>
      <c r="AD318" s="162">
        <v>1617.2373656739449</v>
      </c>
      <c r="AE318" s="162">
        <v>1122.8673385696302</v>
      </c>
      <c r="AF318" s="1139">
        <v>571.03108219650824</v>
      </c>
      <c r="AG318" s="1195" t="s">
        <v>1223</v>
      </c>
      <c r="AH318" s="73" t="s">
        <v>756</v>
      </c>
      <c r="AI318" s="1130"/>
      <c r="AJ318" s="1130"/>
      <c r="AK318" s="1171"/>
      <c r="AL318" s="46"/>
      <c r="AM318" s="50"/>
    </row>
    <row r="319" spans="2:39" s="51" customFormat="1" ht="9.9499999999999993" customHeight="1" thickTop="1" thickBot="1">
      <c r="B319" s="36"/>
      <c r="D319" s="90" t="s">
        <v>630</v>
      </c>
      <c r="E319" s="91"/>
      <c r="F319" s="92"/>
      <c r="G319" s="1187">
        <f t="shared" ref="G319" si="83">SUM(G309,G312:G314)</f>
        <v>1273560.5150728244</v>
      </c>
      <c r="H319" s="1187">
        <f t="shared" ref="H319:AF319" si="84">SUM(H309,H312:H314)</f>
        <v>1284040.2588037869</v>
      </c>
      <c r="I319" s="1187">
        <f t="shared" si="84"/>
        <v>1296863.3866333852</v>
      </c>
      <c r="J319" s="1187">
        <f t="shared" si="84"/>
        <v>1289308.1861955412</v>
      </c>
      <c r="K319" s="1187">
        <f t="shared" si="84"/>
        <v>1360095.9910845677</v>
      </c>
      <c r="L319" s="1187">
        <f t="shared" si="84"/>
        <v>1382327.1723412583</v>
      </c>
      <c r="M319" s="1187">
        <f t="shared" si="84"/>
        <v>1395687.3092849227</v>
      </c>
      <c r="N319" s="1187">
        <f t="shared" si="84"/>
        <v>1392501.6508432585</v>
      </c>
      <c r="O319" s="1187">
        <f t="shared" si="84"/>
        <v>1348350.658299153</v>
      </c>
      <c r="P319" s="1187">
        <f t="shared" si="84"/>
        <v>1370262.1028227722</v>
      </c>
      <c r="Q319" s="1187">
        <f t="shared" si="84"/>
        <v>1389104.9660965137</v>
      </c>
      <c r="R319" s="1187">
        <f t="shared" si="84"/>
        <v>1360938.9488642525</v>
      </c>
      <c r="S319" s="1187">
        <f t="shared" si="84"/>
        <v>1392383.1758459392</v>
      </c>
      <c r="T319" s="1187">
        <f t="shared" si="84"/>
        <v>1394989.9533350745</v>
      </c>
      <c r="U319" s="1187">
        <f t="shared" si="84"/>
        <v>1391488.4890462975</v>
      </c>
      <c r="V319" s="1187">
        <f t="shared" si="84"/>
        <v>1398823.6229880552</v>
      </c>
      <c r="W319" s="1187">
        <f t="shared" si="84"/>
        <v>1379939.0611399142</v>
      </c>
      <c r="X319" s="1187">
        <f t="shared" si="84"/>
        <v>1414752.3755273931</v>
      </c>
      <c r="Y319" s="1187">
        <f t="shared" si="84"/>
        <v>1328576.0326769026</v>
      </c>
      <c r="Z319" s="1187">
        <f t="shared" si="84"/>
        <v>1252372.7776729625</v>
      </c>
      <c r="AA319" s="1187">
        <f t="shared" si="84"/>
        <v>1306045.2811351027</v>
      </c>
      <c r="AB319" s="1187">
        <f t="shared" si="84"/>
        <v>1355578.6300891994</v>
      </c>
      <c r="AC319" s="1187">
        <f t="shared" si="84"/>
        <v>1391203.0239667674</v>
      </c>
      <c r="AD319" s="1187">
        <f t="shared" si="84"/>
        <v>1409037.6452851873</v>
      </c>
      <c r="AE319" s="1187">
        <f t="shared" si="84"/>
        <v>1364040.6378344665</v>
      </c>
      <c r="AF319" s="1200">
        <f t="shared" si="84"/>
        <v>1324717.7438567716</v>
      </c>
      <c r="AG319" s="1196" t="s">
        <v>630</v>
      </c>
      <c r="AH319" s="94"/>
      <c r="AI319" s="94"/>
      <c r="AJ319" s="94"/>
      <c r="AK319" s="1169"/>
      <c r="AL319" s="46"/>
      <c r="AM319" s="50"/>
    </row>
    <row r="320" spans="2:39" s="51" customFormat="1" ht="9.9499999999999993" customHeight="1">
      <c r="B320" s="36"/>
      <c r="D320" s="58" t="s">
        <v>632</v>
      </c>
      <c r="F320" s="59"/>
      <c r="G320" s="59"/>
      <c r="H320" s="59"/>
      <c r="I320" s="59"/>
      <c r="J320" s="59"/>
      <c r="K320" s="59"/>
      <c r="L320" s="59"/>
      <c r="M320" s="59"/>
      <c r="N320" s="59"/>
      <c r="O320" s="59"/>
      <c r="P320" s="59"/>
      <c r="Q320" s="59"/>
      <c r="R320" s="59"/>
      <c r="S320" s="59"/>
      <c r="T320" s="59"/>
      <c r="U320" s="59"/>
      <c r="V320" s="59"/>
      <c r="W320" s="59"/>
      <c r="X320" s="59"/>
      <c r="Y320" s="59"/>
      <c r="Z320" s="59"/>
      <c r="AA320" s="59"/>
      <c r="AB320" s="59"/>
      <c r="AC320" s="59"/>
      <c r="AD320" s="59"/>
      <c r="AE320" s="59"/>
      <c r="AF320" s="59"/>
      <c r="AG320" s="36"/>
      <c r="AH320" s="36"/>
      <c r="AI320" s="36"/>
      <c r="AJ320" s="50"/>
      <c r="AK320" s="50"/>
      <c r="AL320" s="50"/>
      <c r="AM320" s="50"/>
    </row>
    <row r="321" spans="1:36" ht="9.9499999999999993" customHeight="1">
      <c r="J321" s="1201"/>
    </row>
    <row r="322" spans="1:36" s="41" customFormat="1" ht="15.75" customHeight="1">
      <c r="B322" s="489" t="s">
        <v>1200</v>
      </c>
      <c r="I322" s="41" t="s">
        <v>724</v>
      </c>
      <c r="AD322" s="1183" t="s">
        <v>1214</v>
      </c>
      <c r="AG322" s="36"/>
      <c r="AH322" s="36"/>
      <c r="AI322" s="36"/>
      <c r="AJ322" s="36"/>
    </row>
    <row r="323" spans="1:36" s="41" customFormat="1" ht="9.9499999999999993" customHeight="1">
      <c r="D323" s="41" t="s">
        <v>635</v>
      </c>
      <c r="E323" s="77"/>
    </row>
    <row r="324" spans="1:36" s="41" customFormat="1" ht="9.9499999999999993" customHeight="1">
      <c r="D324" s="147"/>
      <c r="E324" s="148"/>
      <c r="F324" s="149" t="s">
        <v>636</v>
      </c>
      <c r="G324" s="150">
        <v>1990</v>
      </c>
      <c r="H324" s="150">
        <f t="shared" ref="H324:AF324" si="85">G324+1</f>
        <v>1991</v>
      </c>
      <c r="I324" s="150">
        <f t="shared" si="85"/>
        <v>1992</v>
      </c>
      <c r="J324" s="150">
        <f t="shared" si="85"/>
        <v>1993</v>
      </c>
      <c r="K324" s="150">
        <f t="shared" si="85"/>
        <v>1994</v>
      </c>
      <c r="L324" s="150">
        <f t="shared" si="85"/>
        <v>1995</v>
      </c>
      <c r="M324" s="150">
        <f t="shared" si="85"/>
        <v>1996</v>
      </c>
      <c r="N324" s="150">
        <f t="shared" si="85"/>
        <v>1997</v>
      </c>
      <c r="O324" s="150">
        <f t="shared" si="85"/>
        <v>1998</v>
      </c>
      <c r="P324" s="150">
        <f t="shared" si="85"/>
        <v>1999</v>
      </c>
      <c r="Q324" s="150">
        <f t="shared" si="85"/>
        <v>2000</v>
      </c>
      <c r="R324" s="150">
        <f t="shared" si="85"/>
        <v>2001</v>
      </c>
      <c r="S324" s="150">
        <f t="shared" si="85"/>
        <v>2002</v>
      </c>
      <c r="T324" s="150">
        <f t="shared" si="85"/>
        <v>2003</v>
      </c>
      <c r="U324" s="150">
        <f t="shared" si="85"/>
        <v>2004</v>
      </c>
      <c r="V324" s="150">
        <f t="shared" si="85"/>
        <v>2005</v>
      </c>
      <c r="W324" s="150">
        <f t="shared" si="85"/>
        <v>2006</v>
      </c>
      <c r="X324" s="150">
        <f t="shared" si="85"/>
        <v>2007</v>
      </c>
      <c r="Y324" s="150">
        <f t="shared" si="85"/>
        <v>2008</v>
      </c>
      <c r="Z324" s="150">
        <f t="shared" si="85"/>
        <v>2009</v>
      </c>
      <c r="AA324" s="150">
        <f t="shared" si="85"/>
        <v>2010</v>
      </c>
      <c r="AB324" s="150">
        <f t="shared" si="85"/>
        <v>2011</v>
      </c>
      <c r="AC324" s="150">
        <f t="shared" si="85"/>
        <v>2012</v>
      </c>
      <c r="AD324" s="150">
        <f t="shared" si="85"/>
        <v>2013</v>
      </c>
      <c r="AE324" s="150">
        <f t="shared" si="85"/>
        <v>2014</v>
      </c>
      <c r="AF324" s="150">
        <f t="shared" si="85"/>
        <v>2015</v>
      </c>
    </row>
    <row r="325" spans="1:36" s="41" customFormat="1" ht="9.9499999999999993" customHeight="1">
      <c r="D325" s="65" t="s">
        <v>711</v>
      </c>
      <c r="E325" s="110"/>
      <c r="F325" s="111" t="s">
        <v>875</v>
      </c>
      <c r="G325" s="84">
        <v>1162.4655760121682</v>
      </c>
      <c r="H325" s="84">
        <v>1170.737962640457</v>
      </c>
      <c r="I325" s="84">
        <v>1180.6394515163088</v>
      </c>
      <c r="J325" s="84">
        <v>1173.5162632751965</v>
      </c>
      <c r="K325" s="84">
        <v>1234.8319140508313</v>
      </c>
      <c r="L325" s="84">
        <v>1248.3569596207087</v>
      </c>
      <c r="M325" s="84">
        <v>1261.2246042073741</v>
      </c>
      <c r="N325" s="84">
        <v>1258.9339295363977</v>
      </c>
      <c r="O325" s="84">
        <v>1223.6139548508627</v>
      </c>
      <c r="P325" s="84">
        <v>1258.5624712083015</v>
      </c>
      <c r="Q325" s="84">
        <v>1279.8352941451449</v>
      </c>
      <c r="R325" s="84">
        <v>1262.6404580726735</v>
      </c>
      <c r="S325" s="84">
        <v>1299.46068982162</v>
      </c>
      <c r="T325" s="84">
        <v>1304.3783897382307</v>
      </c>
      <c r="U325" s="84">
        <v>1303.3876204271705</v>
      </c>
      <c r="V325" s="84">
        <v>1310.78531695583</v>
      </c>
      <c r="W325" s="84">
        <v>1290.124467631086</v>
      </c>
      <c r="X325" s="84">
        <v>1324.6035965018018</v>
      </c>
      <c r="Y325" s="84">
        <v>1239.9060855676271</v>
      </c>
      <c r="Z325" s="84">
        <v>1167.0955469925334</v>
      </c>
      <c r="AA325" s="84">
        <v>1217.3536997634048</v>
      </c>
      <c r="AB325" s="84">
        <v>1266.0775334117736</v>
      </c>
      <c r="AC325" s="84">
        <v>1300.3386804849911</v>
      </c>
      <c r="AD325" s="84">
        <v>1315.868630256226</v>
      </c>
      <c r="AE325" s="84">
        <v>1268.7122098610484</v>
      </c>
      <c r="AF325" s="84">
        <v>1227.3894167026972</v>
      </c>
    </row>
    <row r="326" spans="1:36" s="41" customFormat="1" ht="9.9499999999999993" customHeight="1">
      <c r="D326" s="120" t="s">
        <v>765</v>
      </c>
      <c r="E326" s="110"/>
      <c r="F326" s="111" t="s">
        <v>875</v>
      </c>
      <c r="G326" s="84">
        <v>1066.843906728908</v>
      </c>
      <c r="H326" s="84">
        <v>1074.0413040417377</v>
      </c>
      <c r="I326" s="84">
        <v>1082.4665023980649</v>
      </c>
      <c r="J326" s="84">
        <v>1077.8291288808055</v>
      </c>
      <c r="K326" s="84">
        <v>1134.190372837116</v>
      </c>
      <c r="L326" s="84">
        <v>1146.6515420578964</v>
      </c>
      <c r="M326" s="84">
        <v>1158.3742445240521</v>
      </c>
      <c r="N326" s="84">
        <v>1157.1710074931036</v>
      </c>
      <c r="O326" s="84">
        <v>1128.113137955756</v>
      </c>
      <c r="P326" s="84">
        <v>1162.8359179256331</v>
      </c>
      <c r="Q326" s="84">
        <v>1182.090864841362</v>
      </c>
      <c r="R326" s="84">
        <v>1166.9981409992843</v>
      </c>
      <c r="S326" s="84">
        <v>1206.5081944683475</v>
      </c>
      <c r="T326" s="84">
        <v>1211.6293088795287</v>
      </c>
      <c r="U326" s="84">
        <v>1211.6160919220601</v>
      </c>
      <c r="V326" s="84">
        <v>1219.0191869170544</v>
      </c>
      <c r="W326" s="84">
        <v>1199.9203335569189</v>
      </c>
      <c r="X326" s="84">
        <v>1234.5997143775276</v>
      </c>
      <c r="Y326" s="84">
        <v>1153.2485008776989</v>
      </c>
      <c r="Z326" s="84">
        <v>1089.9935575030358</v>
      </c>
      <c r="AA326" s="84">
        <v>1138.7583317057909</v>
      </c>
      <c r="AB326" s="84">
        <v>1188.3623614179544</v>
      </c>
      <c r="AC326" s="84">
        <v>1220.7458823444163</v>
      </c>
      <c r="AD326" s="84">
        <v>1235.0357796266526</v>
      </c>
      <c r="AE326" s="84">
        <v>1189.3788164098698</v>
      </c>
      <c r="AF326" s="84">
        <v>1148.9527321328144</v>
      </c>
    </row>
    <row r="327" spans="1:36" s="41" customFormat="1" ht="9.9499999999999993" customHeight="1">
      <c r="D327" s="166" t="s">
        <v>760</v>
      </c>
      <c r="E327" s="102"/>
      <c r="F327" s="143" t="s">
        <v>876</v>
      </c>
      <c r="G327" s="151">
        <f>G325*10^6/G329/10^3</f>
        <v>9.4042243490641475</v>
      </c>
      <c r="H327" s="151">
        <f t="shared" ref="H327:AC327" si="86">H325*10^6/H329/10^3</f>
        <v>9.4337512400420387</v>
      </c>
      <c r="I327" s="151">
        <f t="shared" si="86"/>
        <v>9.4779472213050706</v>
      </c>
      <c r="J327" s="151">
        <f t="shared" si="86"/>
        <v>9.3927889295106084</v>
      </c>
      <c r="K327" s="151">
        <f t="shared" si="86"/>
        <v>9.8577568678468168</v>
      </c>
      <c r="L327" s="151">
        <f t="shared" si="86"/>
        <v>9.9415223351175328</v>
      </c>
      <c r="M327" s="151">
        <f t="shared" si="86"/>
        <v>10.020932982205279</v>
      </c>
      <c r="N327" s="151">
        <f t="shared" si="86"/>
        <v>9.9791048418747881</v>
      </c>
      <c r="O327" s="151">
        <f t="shared" si="86"/>
        <v>9.6749790851007553</v>
      </c>
      <c r="P327" s="151">
        <f t="shared" si="86"/>
        <v>9.9359933621882703</v>
      </c>
      <c r="Q327" s="151">
        <f t="shared" si="86"/>
        <v>10.083318580473227</v>
      </c>
      <c r="R327" s="151">
        <f t="shared" si="86"/>
        <v>9.9173745489386533</v>
      </c>
      <c r="S327" s="151">
        <f t="shared" si="86"/>
        <v>10.192967775454715</v>
      </c>
      <c r="T327" s="151">
        <f t="shared" si="86"/>
        <v>10.214876108025676</v>
      </c>
      <c r="U327" s="151">
        <f t="shared" si="86"/>
        <v>10.199688704071388</v>
      </c>
      <c r="V327" s="151">
        <f t="shared" si="86"/>
        <v>10.259104916378359</v>
      </c>
      <c r="W327" s="151">
        <f t="shared" si="86"/>
        <v>10.086898989304899</v>
      </c>
      <c r="X327" s="151">
        <f t="shared" si="86"/>
        <v>10.345798321540553</v>
      </c>
      <c r="Y327" s="151">
        <f t="shared" si="86"/>
        <v>9.6804135221231942</v>
      </c>
      <c r="Z327" s="151">
        <f t="shared" si="86"/>
        <v>9.1156550471173894</v>
      </c>
      <c r="AA327" s="151">
        <f t="shared" si="86"/>
        <v>9.5063424862631862</v>
      </c>
      <c r="AB327" s="151">
        <f t="shared" si="86"/>
        <v>9.9040750771451549</v>
      </c>
      <c r="AC327" s="151">
        <f t="shared" si="86"/>
        <v>10.191301093986278</v>
      </c>
      <c r="AD327" s="151">
        <f>AD325*10^6/AD329/10^3</f>
        <v>10.327504279405922</v>
      </c>
      <c r="AE327" s="151">
        <f>AE325*10^6/AE329/10^3</f>
        <v>9.9712521504047444</v>
      </c>
      <c r="AF327" s="151">
        <f>AF325*10^6/AF329/10^3</f>
        <v>9.6572790377973323</v>
      </c>
    </row>
    <row r="328" spans="1:36" s="41" customFormat="1" ht="9.9499999999999993" customHeight="1">
      <c r="D328" s="166" t="s">
        <v>761</v>
      </c>
      <c r="E328" s="102"/>
      <c r="F328" s="143" t="s">
        <v>876</v>
      </c>
      <c r="G328" s="151">
        <f t="shared" ref="G328:AD328" si="87">G326*10^6/G329/10^3</f>
        <v>8.6306550932272046</v>
      </c>
      <c r="H328" s="151">
        <f t="shared" si="87"/>
        <v>8.6545741294730725</v>
      </c>
      <c r="I328" s="151">
        <f t="shared" si="87"/>
        <v>8.6898336027845655</v>
      </c>
      <c r="J328" s="151">
        <f t="shared" si="87"/>
        <v>8.6269119793882201</v>
      </c>
      <c r="K328" s="151">
        <f t="shared" si="87"/>
        <v>9.0543278077445102</v>
      </c>
      <c r="L328" s="151">
        <f t="shared" si="87"/>
        <v>9.1315723664720583</v>
      </c>
      <c r="M328" s="151">
        <f t="shared" si="87"/>
        <v>9.2037458149520663</v>
      </c>
      <c r="N328" s="151">
        <f t="shared" si="87"/>
        <v>9.1724676989235903</v>
      </c>
      <c r="O328" s="151">
        <f t="shared" si="87"/>
        <v>8.9198647760433616</v>
      </c>
      <c r="P328" s="151">
        <f t="shared" si="87"/>
        <v>9.1802594039934107</v>
      </c>
      <c r="Q328" s="151">
        <f t="shared" si="87"/>
        <v>9.3132286910590576</v>
      </c>
      <c r="R328" s="151">
        <f t="shared" si="87"/>
        <v>9.1661546152823234</v>
      </c>
      <c r="S328" s="151">
        <f t="shared" si="87"/>
        <v>9.4638485360615867</v>
      </c>
      <c r="T328" s="151">
        <f t="shared" si="87"/>
        <v>9.4885375106076157</v>
      </c>
      <c r="U328" s="151">
        <f t="shared" si="87"/>
        <v>9.4815285742842406</v>
      </c>
      <c r="V328" s="151">
        <f t="shared" si="87"/>
        <v>9.5408802432303421</v>
      </c>
      <c r="W328" s="151">
        <f t="shared" si="87"/>
        <v>9.3816337132385108</v>
      </c>
      <c r="X328" s="151">
        <f t="shared" si="87"/>
        <v>9.6428242279531649</v>
      </c>
      <c r="Y328" s="151">
        <f t="shared" si="87"/>
        <v>9.0038451397340715</v>
      </c>
      <c r="Z328" s="151">
        <f t="shared" si="87"/>
        <v>8.5134463064158634</v>
      </c>
      <c r="AA328" s="151">
        <f t="shared" si="87"/>
        <v>8.8925894851963641</v>
      </c>
      <c r="AB328" s="151">
        <f t="shared" si="87"/>
        <v>9.2961368760889478</v>
      </c>
      <c r="AC328" s="151">
        <f t="shared" si="87"/>
        <v>9.5674988623546451</v>
      </c>
      <c r="AD328" s="151">
        <f t="shared" si="87"/>
        <v>9.6930932207343972</v>
      </c>
      <c r="AE328" s="151">
        <f>AE326*10^6/AE329/10^3</f>
        <v>9.3477433168800719</v>
      </c>
      <c r="AF328" s="151">
        <f>AF326*10^6/AF329/10^3</f>
        <v>9.0401277577040222</v>
      </c>
    </row>
    <row r="329" spans="1:36" s="41" customFormat="1" ht="9.9499999999999993" customHeight="1">
      <c r="A329" s="73"/>
      <c r="D329" s="65" t="s">
        <v>637</v>
      </c>
      <c r="E329" s="110"/>
      <c r="F329" s="111" t="s">
        <v>638</v>
      </c>
      <c r="G329" s="78">
        <v>123611</v>
      </c>
      <c r="H329" s="78">
        <v>124101</v>
      </c>
      <c r="I329" s="78">
        <v>124567</v>
      </c>
      <c r="J329" s="78">
        <v>124938</v>
      </c>
      <c r="K329" s="78">
        <v>125265</v>
      </c>
      <c r="L329" s="78">
        <v>125570</v>
      </c>
      <c r="M329" s="78">
        <v>125859</v>
      </c>
      <c r="N329" s="78">
        <v>126157</v>
      </c>
      <c r="O329" s="78">
        <v>126472</v>
      </c>
      <c r="P329" s="78">
        <v>126667</v>
      </c>
      <c r="Q329" s="78">
        <v>126926</v>
      </c>
      <c r="R329" s="78">
        <v>127316</v>
      </c>
      <c r="S329" s="78">
        <v>127486</v>
      </c>
      <c r="T329" s="78">
        <v>127694</v>
      </c>
      <c r="U329" s="78">
        <v>127787</v>
      </c>
      <c r="V329" s="78">
        <v>127768</v>
      </c>
      <c r="W329" s="78">
        <v>127901</v>
      </c>
      <c r="X329" s="78">
        <v>128033</v>
      </c>
      <c r="Y329" s="78">
        <v>128084</v>
      </c>
      <c r="Z329" s="78">
        <v>128032</v>
      </c>
      <c r="AA329" s="78">
        <v>128057</v>
      </c>
      <c r="AB329" s="78">
        <v>127834</v>
      </c>
      <c r="AC329" s="78">
        <v>127593</v>
      </c>
      <c r="AD329" s="78">
        <v>127414</v>
      </c>
      <c r="AE329" s="78">
        <v>127237</v>
      </c>
      <c r="AF329" s="78">
        <v>127094.745</v>
      </c>
    </row>
    <row r="330" spans="1:36" s="41" customFormat="1" ht="9.9499999999999993" customHeight="1"/>
    <row r="331" spans="1:36" s="41" customFormat="1" ht="15.75" customHeight="1">
      <c r="B331" s="489" t="s">
        <v>1201</v>
      </c>
      <c r="I331" s="41" t="s">
        <v>762</v>
      </c>
      <c r="AG331" s="36"/>
      <c r="AH331" s="36"/>
      <c r="AI331" s="36"/>
      <c r="AJ331" s="36"/>
    </row>
    <row r="332" spans="1:36" ht="9.9499999999999993" customHeight="1">
      <c r="E332" s="36" t="s">
        <v>639</v>
      </c>
      <c r="G332" s="80"/>
      <c r="H332" s="80"/>
      <c r="I332" s="36" t="s">
        <v>641</v>
      </c>
      <c r="J332" s="80"/>
      <c r="K332" s="80"/>
      <c r="L332" s="80"/>
      <c r="M332" s="80"/>
      <c r="N332" s="80"/>
      <c r="O332" s="80"/>
      <c r="P332" s="80"/>
      <c r="Q332" s="80"/>
      <c r="R332" s="80"/>
      <c r="S332" s="80"/>
      <c r="T332" s="80"/>
      <c r="U332" s="80"/>
      <c r="V332" s="80"/>
      <c r="W332" s="80"/>
      <c r="X332" s="80"/>
      <c r="Y332" s="80"/>
      <c r="Z332" s="80"/>
      <c r="AA332" s="80"/>
      <c r="AB332" s="80"/>
      <c r="AC332" s="80"/>
      <c r="AD332" s="80"/>
      <c r="AE332" s="80"/>
      <c r="AF332" s="80"/>
    </row>
    <row r="333" spans="1:36" ht="9.9499999999999993" customHeight="1">
      <c r="E333" s="124" t="s">
        <v>640</v>
      </c>
      <c r="F333" s="125"/>
      <c r="G333" s="126">
        <v>1990</v>
      </c>
      <c r="H333" s="126">
        <v>1991</v>
      </c>
      <c r="I333" s="126">
        <v>1992</v>
      </c>
      <c r="J333" s="126">
        <v>1993</v>
      </c>
      <c r="K333" s="126">
        <v>1994</v>
      </c>
      <c r="L333" s="126">
        <v>1995</v>
      </c>
      <c r="M333" s="126">
        <v>1996</v>
      </c>
      <c r="N333" s="126">
        <v>1997</v>
      </c>
      <c r="O333" s="126">
        <v>1998</v>
      </c>
      <c r="P333" s="126">
        <v>1999</v>
      </c>
      <c r="Q333" s="126">
        <v>2000</v>
      </c>
      <c r="R333" s="126">
        <v>2001</v>
      </c>
      <c r="S333" s="126">
        <v>2002</v>
      </c>
      <c r="T333" s="126">
        <v>2003</v>
      </c>
      <c r="U333" s="126">
        <v>2004</v>
      </c>
      <c r="V333" s="126">
        <v>2005</v>
      </c>
      <c r="W333" s="126">
        <v>2006</v>
      </c>
      <c r="X333" s="126">
        <v>2007</v>
      </c>
      <c r="Y333" s="126">
        <v>2008</v>
      </c>
      <c r="Z333" s="126">
        <v>2009</v>
      </c>
      <c r="AA333" s="126">
        <v>2010</v>
      </c>
      <c r="AB333" s="126">
        <v>2011</v>
      </c>
      <c r="AC333" s="126">
        <v>2012</v>
      </c>
      <c r="AD333" s="126">
        <v>2013</v>
      </c>
      <c r="AE333" s="126">
        <v>2014</v>
      </c>
      <c r="AF333" s="126">
        <v>2015</v>
      </c>
    </row>
    <row r="334" spans="1:36" ht="9.9499999999999993" customHeight="1">
      <c r="E334" s="65" t="s">
        <v>743</v>
      </c>
      <c r="F334" s="111"/>
      <c r="G334" s="84">
        <v>41156.485000000001</v>
      </c>
      <c r="H334" s="84">
        <v>41797.445</v>
      </c>
      <c r="I334" s="84">
        <v>42457.974999999999</v>
      </c>
      <c r="J334" s="84">
        <v>43077.125999999997</v>
      </c>
      <c r="K334" s="84">
        <v>43665.843000000001</v>
      </c>
      <c r="L334" s="84">
        <v>44235.735000000001</v>
      </c>
      <c r="M334" s="84">
        <v>44830.961000000003</v>
      </c>
      <c r="N334" s="84">
        <v>45498.173000000003</v>
      </c>
      <c r="O334" s="84">
        <v>46156.796000000002</v>
      </c>
      <c r="P334" s="84">
        <v>46811.712</v>
      </c>
      <c r="Q334" s="84">
        <v>47419.904999999999</v>
      </c>
      <c r="R334" s="84">
        <v>48015.250999999997</v>
      </c>
      <c r="S334" s="84">
        <v>48637.788999999997</v>
      </c>
      <c r="T334" s="84">
        <v>49260.790999999997</v>
      </c>
      <c r="U334" s="84">
        <v>49837.731</v>
      </c>
      <c r="V334" s="84">
        <v>50382.080999999998</v>
      </c>
      <c r="W334" s="84">
        <v>51102.004999999997</v>
      </c>
      <c r="X334" s="84">
        <v>51713</v>
      </c>
      <c r="Y334" s="84">
        <v>52324.877</v>
      </c>
      <c r="Z334" s="84">
        <v>52877.802000000003</v>
      </c>
      <c r="AA334" s="84">
        <v>53363</v>
      </c>
      <c r="AB334" s="84">
        <v>53783</v>
      </c>
      <c r="AC334" s="84">
        <v>54171</v>
      </c>
      <c r="AD334" s="84">
        <v>54595</v>
      </c>
      <c r="AE334" s="84">
        <v>54952</v>
      </c>
      <c r="AF334" s="84">
        <v>56412.14</v>
      </c>
    </row>
    <row r="335" spans="1:36" ht="9.9499999999999993" customHeight="1">
      <c r="D335" s="80"/>
      <c r="E335" s="80"/>
      <c r="F335" s="80"/>
      <c r="G335" s="80"/>
      <c r="H335" s="80"/>
      <c r="I335" s="80"/>
      <c r="J335" s="80"/>
    </row>
    <row r="336" spans="1:36" ht="9.9499999999999993" customHeight="1">
      <c r="E336" s="36" t="s">
        <v>712</v>
      </c>
      <c r="G336" s="79"/>
      <c r="H336" s="79"/>
      <c r="I336" s="79"/>
      <c r="J336" s="79"/>
      <c r="K336" s="79"/>
      <c r="L336" s="79"/>
      <c r="M336" s="79"/>
      <c r="N336" s="79"/>
      <c r="O336" s="79"/>
      <c r="P336" s="79"/>
      <c r="Q336" s="79"/>
      <c r="R336" s="79"/>
      <c r="S336" s="79"/>
      <c r="T336" s="79"/>
      <c r="U336" s="79"/>
      <c r="V336" s="79"/>
      <c r="W336" s="79"/>
      <c r="X336" s="79"/>
      <c r="Y336" s="79"/>
      <c r="Z336" s="79"/>
      <c r="AA336" s="79"/>
      <c r="AB336" s="79"/>
      <c r="AC336" s="79"/>
      <c r="AD336" s="79"/>
      <c r="AE336" s="79"/>
      <c r="AF336" s="79"/>
    </row>
    <row r="337" spans="5:32" ht="9.9499999999999993" customHeight="1">
      <c r="E337" s="124" t="s">
        <v>640</v>
      </c>
      <c r="F337" s="125"/>
      <c r="G337" s="126">
        <v>1990</v>
      </c>
      <c r="H337" s="126">
        <v>1991</v>
      </c>
      <c r="I337" s="126">
        <v>1992</v>
      </c>
      <c r="J337" s="126">
        <v>1993</v>
      </c>
      <c r="K337" s="126">
        <v>1994</v>
      </c>
      <c r="L337" s="126">
        <v>1995</v>
      </c>
      <c r="M337" s="126">
        <v>1996</v>
      </c>
      <c r="N337" s="126">
        <v>1997</v>
      </c>
      <c r="O337" s="126">
        <v>1998</v>
      </c>
      <c r="P337" s="126">
        <v>1999</v>
      </c>
      <c r="Q337" s="126">
        <v>2000</v>
      </c>
      <c r="R337" s="126">
        <v>2001</v>
      </c>
      <c r="S337" s="126">
        <v>2002</v>
      </c>
      <c r="T337" s="126">
        <v>2003</v>
      </c>
      <c r="U337" s="126">
        <v>2004</v>
      </c>
      <c r="V337" s="126">
        <v>2005</v>
      </c>
      <c r="W337" s="126">
        <v>2006</v>
      </c>
      <c r="X337" s="126">
        <v>2007</v>
      </c>
      <c r="Y337" s="126">
        <v>2008</v>
      </c>
      <c r="Z337" s="126">
        <v>2009</v>
      </c>
      <c r="AA337" s="126">
        <v>2010</v>
      </c>
      <c r="AB337" s="126">
        <v>2011</v>
      </c>
      <c r="AC337" s="126">
        <v>2012</v>
      </c>
      <c r="AD337" s="126">
        <v>2013</v>
      </c>
      <c r="AE337" s="126">
        <v>2014</v>
      </c>
      <c r="AF337" s="126">
        <v>2015</v>
      </c>
    </row>
    <row r="338" spans="5:32" ht="9.9499999999999993" customHeight="1">
      <c r="E338" s="65" t="s">
        <v>882</v>
      </c>
      <c r="F338" s="111"/>
      <c r="G338" s="84">
        <v>4874.3441565277308</v>
      </c>
      <c r="H338" s="84">
        <v>4917.176206416194</v>
      </c>
      <c r="I338" s="84">
        <v>5130.4726199206953</v>
      </c>
      <c r="J338" s="84">
        <v>5182.4912131179308</v>
      </c>
      <c r="K338" s="84">
        <v>5489.5272244473854</v>
      </c>
      <c r="L338" s="84">
        <v>5594.8054319303428</v>
      </c>
      <c r="M338" s="84">
        <v>5555.5428281219429</v>
      </c>
      <c r="N338" s="84">
        <v>5312.6483696010282</v>
      </c>
      <c r="O338" s="84">
        <v>5242.936245889171</v>
      </c>
      <c r="P338" s="84">
        <v>5369.8050841041595</v>
      </c>
      <c r="Q338" s="84">
        <v>5374.3204679899782</v>
      </c>
      <c r="R338" s="84">
        <v>5328.3240712287234</v>
      </c>
      <c r="S338" s="84">
        <v>5571.7517698641032</v>
      </c>
      <c r="T338" s="84">
        <v>5517.8164918184248</v>
      </c>
      <c r="U338" s="84">
        <v>5399.6424894382244</v>
      </c>
      <c r="V338" s="84">
        <v>5493.8267986519395</v>
      </c>
      <c r="W338" s="84">
        <v>5251.9705103528713</v>
      </c>
      <c r="X338" s="84">
        <v>5414.9606478242695</v>
      </c>
      <c r="Y338" s="84">
        <v>5207.4303625026205</v>
      </c>
      <c r="Z338" s="84">
        <v>4994.6572279437414</v>
      </c>
      <c r="AA338" s="84">
        <v>4940.142006945478</v>
      </c>
      <c r="AB338" s="84">
        <v>5242.5562593532431</v>
      </c>
      <c r="AC338" s="84">
        <v>5457.4401055341295</v>
      </c>
      <c r="AD338" s="84">
        <v>5326.0308843646826</v>
      </c>
      <c r="AE338" s="84">
        <v>5070.2066778674443</v>
      </c>
      <c r="AF338" s="84">
        <v>4922.9542905459293</v>
      </c>
    </row>
    <row r="339" spans="5:32" ht="9.9499999999999993" customHeight="1">
      <c r="E339" s="65" t="s">
        <v>744</v>
      </c>
      <c r="F339" s="111"/>
      <c r="G339" s="84">
        <v>7.5370830754100098</v>
      </c>
      <c r="H339" s="84">
        <v>6.5892939991309163</v>
      </c>
      <c r="I339" s="84">
        <v>8.6897522675516079</v>
      </c>
      <c r="J339" s="84">
        <v>7.1365956181998875</v>
      </c>
      <c r="K339" s="84">
        <v>5.1540336397927788</v>
      </c>
      <c r="L339" s="84">
        <v>3.9856886870462311</v>
      </c>
      <c r="M339" s="84">
        <v>5.6752195424630756</v>
      </c>
      <c r="N339" s="84">
        <v>4.5720999727413343</v>
      </c>
      <c r="O339" s="84">
        <v>2.8976523990064322</v>
      </c>
      <c r="P339" s="84">
        <v>0</v>
      </c>
      <c r="Q339" s="84">
        <v>0</v>
      </c>
      <c r="R339" s="84">
        <v>0</v>
      </c>
      <c r="S339" s="84">
        <v>0</v>
      </c>
      <c r="T339" s="84">
        <v>0</v>
      </c>
      <c r="U339" s="84">
        <v>0</v>
      </c>
      <c r="V339" s="84">
        <v>0</v>
      </c>
      <c r="W339" s="84">
        <v>0</v>
      </c>
      <c r="X339" s="84">
        <v>0</v>
      </c>
      <c r="Y339" s="84">
        <v>0</v>
      </c>
      <c r="Z339" s="84">
        <v>0</v>
      </c>
      <c r="AA339" s="84">
        <v>0</v>
      </c>
      <c r="AB339" s="84">
        <v>0</v>
      </c>
      <c r="AC339" s="84">
        <v>0</v>
      </c>
      <c r="AD339" s="84">
        <v>0</v>
      </c>
      <c r="AE339" s="84">
        <v>0</v>
      </c>
      <c r="AF339" s="84">
        <v>0</v>
      </c>
    </row>
    <row r="340" spans="5:32" ht="9.9499999999999993" customHeight="1">
      <c r="E340" s="65" t="s">
        <v>883</v>
      </c>
      <c r="F340" s="111"/>
      <c r="G340" s="84">
        <v>623.76435392210692</v>
      </c>
      <c r="H340" s="84">
        <v>600.13055558980238</v>
      </c>
      <c r="I340" s="84">
        <v>645.12499693971131</v>
      </c>
      <c r="J340" s="84">
        <v>687.05832790036629</v>
      </c>
      <c r="K340" s="84">
        <v>634.19507945014345</v>
      </c>
      <c r="L340" s="84">
        <v>695.70928448228108</v>
      </c>
      <c r="M340" s="84">
        <v>668.39303450240482</v>
      </c>
      <c r="N340" s="84">
        <v>649.00040566489542</v>
      </c>
      <c r="O340" s="84">
        <v>625.2976946419642</v>
      </c>
      <c r="P340" s="84">
        <v>650.9267210731349</v>
      </c>
      <c r="Q340" s="84">
        <v>684.30699231647168</v>
      </c>
      <c r="R340" s="84">
        <v>625.66341914585246</v>
      </c>
      <c r="S340" s="84">
        <v>656.04171848651072</v>
      </c>
      <c r="T340" s="84">
        <v>571.66551639777629</v>
      </c>
      <c r="U340" s="84">
        <v>590.42769695504091</v>
      </c>
      <c r="V340" s="84">
        <v>632.93603209281719</v>
      </c>
      <c r="W340" s="84">
        <v>553.96866976938816</v>
      </c>
      <c r="X340" s="84">
        <v>521.6480771412256</v>
      </c>
      <c r="Y340" s="84">
        <v>475.87680495147401</v>
      </c>
      <c r="Z340" s="84">
        <v>460.03856863657876</v>
      </c>
      <c r="AA340" s="84">
        <v>493.41646282801048</v>
      </c>
      <c r="AB340" s="84">
        <v>472.64800688484343</v>
      </c>
      <c r="AC340" s="84">
        <v>448.5406361619884</v>
      </c>
      <c r="AD340" s="84">
        <v>422.78013865532574</v>
      </c>
      <c r="AE340" s="84">
        <v>392.56683445117221</v>
      </c>
      <c r="AF340" s="84">
        <v>382.40585602249473</v>
      </c>
    </row>
    <row r="341" spans="5:32" ht="9.9499999999999993" customHeight="1">
      <c r="E341" s="65" t="s">
        <v>884</v>
      </c>
      <c r="F341" s="111"/>
      <c r="G341" s="84">
        <v>345.83276916978502</v>
      </c>
      <c r="H341" s="84">
        <v>347.06488014265989</v>
      </c>
      <c r="I341" s="84">
        <v>348.19174714607112</v>
      </c>
      <c r="J341" s="84">
        <v>371.80396951500501</v>
      </c>
      <c r="K341" s="84">
        <v>368.27993507958706</v>
      </c>
      <c r="L341" s="84">
        <v>368.26667429827779</v>
      </c>
      <c r="M341" s="84">
        <v>370.0186579036108</v>
      </c>
      <c r="N341" s="84">
        <v>357.50157556586714</v>
      </c>
      <c r="O341" s="84">
        <v>362.34851036045126</v>
      </c>
      <c r="P341" s="84">
        <v>356.30724084280217</v>
      </c>
      <c r="Q341" s="84">
        <v>353.12132382631256</v>
      </c>
      <c r="R341" s="84">
        <v>334.95663964697883</v>
      </c>
      <c r="S341" s="84">
        <v>331.42758564652036</v>
      </c>
      <c r="T341" s="84">
        <v>341.45970279694484</v>
      </c>
      <c r="U341" s="84">
        <v>308.28049478922475</v>
      </c>
      <c r="V341" s="84">
        <v>301.83422849318612</v>
      </c>
      <c r="W341" s="84">
        <v>293.31990628747849</v>
      </c>
      <c r="X341" s="84">
        <v>296.58312946190557</v>
      </c>
      <c r="Y341" s="84">
        <v>271.04460040149121</v>
      </c>
      <c r="Z341" s="84">
        <v>258.00903094633179</v>
      </c>
      <c r="AA341" s="84">
        <v>269.8721004185694</v>
      </c>
      <c r="AB341" s="84">
        <v>243.01108853848686</v>
      </c>
      <c r="AC341" s="84">
        <v>254.22344244518354</v>
      </c>
      <c r="AD341" s="84">
        <v>243.53402621830227</v>
      </c>
      <c r="AE341" s="84">
        <v>221.41381689704713</v>
      </c>
      <c r="AF341" s="84">
        <v>215.68286659797931</v>
      </c>
    </row>
    <row r="342" spans="5:32" ht="9.9499999999999993" customHeight="1">
      <c r="E342" s="65" t="s">
        <v>885</v>
      </c>
      <c r="F342" s="111"/>
      <c r="G342" s="84">
        <v>441.01762119104353</v>
      </c>
      <c r="H342" s="84">
        <v>456.91457066058041</v>
      </c>
      <c r="I342" s="84">
        <v>467.63232100534464</v>
      </c>
      <c r="J342" s="84">
        <v>486.39825537245031</v>
      </c>
      <c r="K342" s="84">
        <v>448.7187082232204</v>
      </c>
      <c r="L342" s="84">
        <v>476.263472692216</v>
      </c>
      <c r="M342" s="84">
        <v>475.95535441747853</v>
      </c>
      <c r="N342" s="84">
        <v>461.74462808186286</v>
      </c>
      <c r="O342" s="84">
        <v>452.54348938655897</v>
      </c>
      <c r="P342" s="84">
        <v>457.69820743573473</v>
      </c>
      <c r="Q342" s="84">
        <v>460.62019861716709</v>
      </c>
      <c r="R342" s="84">
        <v>447.5560520815182</v>
      </c>
      <c r="S342" s="84">
        <v>455.27032388359567</v>
      </c>
      <c r="T342" s="84">
        <v>450.06089228844019</v>
      </c>
      <c r="U342" s="84">
        <v>432.43510094167647</v>
      </c>
      <c r="V342" s="84">
        <v>446.94678277233481</v>
      </c>
      <c r="W342" s="84">
        <v>434.05310223280878</v>
      </c>
      <c r="X342" s="84">
        <v>430.06935834412394</v>
      </c>
      <c r="Y342" s="84">
        <v>416.91181714320112</v>
      </c>
      <c r="Z342" s="84">
        <v>409.29429183505601</v>
      </c>
      <c r="AA342" s="84">
        <v>415.1185758192712</v>
      </c>
      <c r="AB342" s="84">
        <v>412.39497215872996</v>
      </c>
      <c r="AC342" s="84">
        <v>405.55528151100606</v>
      </c>
      <c r="AD342" s="84">
        <v>389.82735329893853</v>
      </c>
      <c r="AE342" s="84">
        <v>396.01577951022921</v>
      </c>
      <c r="AF342" s="84">
        <v>385.76553053378427</v>
      </c>
    </row>
    <row r="343" spans="5:32" ht="9.9499999999999993" customHeight="1">
      <c r="E343" s="65" t="s">
        <v>745</v>
      </c>
      <c r="F343" s="111"/>
      <c r="G343" s="84">
        <v>1752.8060640723893</v>
      </c>
      <c r="H343" s="84">
        <v>1757.438681369704</v>
      </c>
      <c r="I343" s="84">
        <v>1820.6695427382092</v>
      </c>
      <c r="J343" s="84">
        <v>1717.7625690487262</v>
      </c>
      <c r="K343" s="84">
        <v>1939.2535393017961</v>
      </c>
      <c r="L343" s="84">
        <v>1886.4179656321344</v>
      </c>
      <c r="M343" s="84">
        <v>1855.2183795767589</v>
      </c>
      <c r="N343" s="84">
        <v>1773.4678224782228</v>
      </c>
      <c r="O343" s="84">
        <v>1758.4354832671934</v>
      </c>
      <c r="P343" s="84">
        <v>1871.363504411237</v>
      </c>
      <c r="Q343" s="84">
        <v>1901.6589612353382</v>
      </c>
      <c r="R343" s="84">
        <v>1872.2473061372664</v>
      </c>
      <c r="S343" s="84">
        <v>2030.0048653011756</v>
      </c>
      <c r="T343" s="84">
        <v>2107.4463685335581</v>
      </c>
      <c r="U343" s="84">
        <v>2080.586833794845</v>
      </c>
      <c r="V343" s="84">
        <v>2187.4533944496256</v>
      </c>
      <c r="W343" s="84">
        <v>2009.8360801187687</v>
      </c>
      <c r="X343" s="84">
        <v>2302.9808662276068</v>
      </c>
      <c r="Y343" s="84">
        <v>2154.9533461417986</v>
      </c>
      <c r="Z343" s="84">
        <v>1960.6516058640509</v>
      </c>
      <c r="AA343" s="84">
        <v>2082.0642337492982</v>
      </c>
      <c r="AB343" s="84">
        <v>2436.7377533906147</v>
      </c>
      <c r="AC343" s="84">
        <v>2659.2020533159448</v>
      </c>
      <c r="AD343" s="84">
        <v>2630.6174672431175</v>
      </c>
      <c r="AE343" s="84">
        <v>2430.7654982055019</v>
      </c>
      <c r="AF343" s="84">
        <v>2367.8489356615214</v>
      </c>
    </row>
    <row r="344" spans="5:32" ht="9.9499999999999993" customHeight="1">
      <c r="E344" s="65" t="s">
        <v>746</v>
      </c>
      <c r="F344" s="111"/>
      <c r="G344" s="84">
        <v>2.6127807334610829</v>
      </c>
      <c r="H344" s="84">
        <v>2.2972551536955659</v>
      </c>
      <c r="I344" s="84">
        <v>2.3116852781530759</v>
      </c>
      <c r="J344" s="84">
        <v>2.1601509651068551</v>
      </c>
      <c r="K344" s="84">
        <v>2.0046807718118789</v>
      </c>
      <c r="L344" s="84">
        <v>1.8942066861879958</v>
      </c>
      <c r="M344" s="84">
        <v>1.7852815115846354</v>
      </c>
      <c r="N344" s="84">
        <v>1.6195420727920262</v>
      </c>
      <c r="O344" s="84">
        <v>1.5754564206783903</v>
      </c>
      <c r="P344" s="84">
        <v>1.5857981126448122</v>
      </c>
      <c r="Q344" s="84">
        <v>1.5416240782022137</v>
      </c>
      <c r="R344" s="84">
        <v>1.4362764988941568</v>
      </c>
      <c r="S344" s="84">
        <v>1.4862604253755294</v>
      </c>
      <c r="T344" s="84">
        <v>1.5000329377270505</v>
      </c>
      <c r="U344" s="84">
        <v>1.4332087515938279</v>
      </c>
      <c r="V344" s="84">
        <v>1.5106053103978949</v>
      </c>
      <c r="W344" s="84">
        <v>1.4036155583390046</v>
      </c>
      <c r="X344" s="84">
        <v>1.4930335360331843</v>
      </c>
      <c r="Y344" s="84">
        <v>1.4038567823981105</v>
      </c>
      <c r="Z344" s="84">
        <v>1.282809333580895</v>
      </c>
      <c r="AA344" s="84">
        <v>1.266192272225394</v>
      </c>
      <c r="AB344" s="84">
        <v>1.306726171352055</v>
      </c>
      <c r="AC344" s="84">
        <v>1.2834080286456286</v>
      </c>
      <c r="AD344" s="84">
        <v>1.2297505922585261</v>
      </c>
      <c r="AE344" s="84">
        <v>1.1709846920719498</v>
      </c>
      <c r="AF344" s="84">
        <v>1.140675585055589</v>
      </c>
    </row>
    <row r="345" spans="5:32" ht="9.9499999999999993" customHeight="1">
      <c r="E345" s="65" t="s">
        <v>886</v>
      </c>
      <c r="F345" s="111"/>
      <c r="G345" s="84">
        <v>1177.3311426384721</v>
      </c>
      <c r="H345" s="84">
        <v>1194.5358075661331</v>
      </c>
      <c r="I345" s="84">
        <v>1252.398536942763</v>
      </c>
      <c r="J345" s="84">
        <v>1294.61041445095</v>
      </c>
      <c r="K345" s="84">
        <v>1404.4912036967144</v>
      </c>
      <c r="L345" s="84">
        <v>1451.5530421994963</v>
      </c>
      <c r="M345" s="84">
        <v>1466.449116139026</v>
      </c>
      <c r="N345" s="84">
        <v>1396.5005997398255</v>
      </c>
      <c r="O345" s="84">
        <v>1400.3044042294148</v>
      </c>
      <c r="P345" s="84">
        <v>1412.9107067938678</v>
      </c>
      <c r="Q345" s="84">
        <v>1394.1615861952023</v>
      </c>
      <c r="R345" s="84">
        <v>1472.4598435135727</v>
      </c>
      <c r="S345" s="84">
        <v>1547.8502392506509</v>
      </c>
      <c r="T345" s="84">
        <v>1528.4443548754803</v>
      </c>
      <c r="U345" s="84">
        <v>1508.0726424074264</v>
      </c>
      <c r="V345" s="84">
        <v>1455.592402934052</v>
      </c>
      <c r="W345" s="84">
        <v>1533.4199490427977</v>
      </c>
      <c r="X345" s="84">
        <v>1457.9280565760851</v>
      </c>
      <c r="Y345" s="84">
        <v>1462.7131806743164</v>
      </c>
      <c r="Z345" s="84">
        <v>1514.3239876354869</v>
      </c>
      <c r="AA345" s="84">
        <v>1308.9456530774453</v>
      </c>
      <c r="AB345" s="84">
        <v>1304.9711837478214</v>
      </c>
      <c r="AC345" s="84">
        <v>1291.5600158555221</v>
      </c>
      <c r="AD345" s="84">
        <v>1230.6427952103879</v>
      </c>
      <c r="AE345" s="84">
        <v>1211.143015086622</v>
      </c>
      <c r="AF345" s="84">
        <v>1179.7944726975445</v>
      </c>
    </row>
    <row r="346" spans="5:32" ht="9.9499999999999993" customHeight="1">
      <c r="E346" s="65" t="s">
        <v>887</v>
      </c>
      <c r="F346" s="111"/>
      <c r="G346" s="84">
        <v>187.17457352873197</v>
      </c>
      <c r="H346" s="84">
        <v>212.00559430808096</v>
      </c>
      <c r="I346" s="84">
        <v>236.20566084916342</v>
      </c>
      <c r="J346" s="84">
        <v>267.96175040785232</v>
      </c>
      <c r="K346" s="84">
        <v>319.83366285671059</v>
      </c>
      <c r="L346" s="84">
        <v>340.02760547286425</v>
      </c>
      <c r="M346" s="84">
        <v>343.1136126628889</v>
      </c>
      <c r="N346" s="84">
        <v>311.29096126930972</v>
      </c>
      <c r="O346" s="84">
        <v>294.28597715359683</v>
      </c>
      <c r="P346" s="84">
        <v>274.81719908575508</v>
      </c>
      <c r="Q346" s="84">
        <v>233.90741940676344</v>
      </c>
      <c r="R346" s="84">
        <v>231.26897861099943</v>
      </c>
      <c r="S346" s="84">
        <v>205.25274153580256</v>
      </c>
      <c r="T346" s="84">
        <v>176.61221702019813</v>
      </c>
      <c r="U346" s="84">
        <v>165.81964045185524</v>
      </c>
      <c r="V346" s="84">
        <v>139.10777349866044</v>
      </c>
      <c r="W346" s="84">
        <v>116.89427106031178</v>
      </c>
      <c r="X346" s="84">
        <v>90.939811650628315</v>
      </c>
      <c r="Y346" s="84">
        <v>72.554931060174852</v>
      </c>
      <c r="Z346" s="84">
        <v>59.164626242340681</v>
      </c>
      <c r="AA346" s="84">
        <v>47.66492681050623</v>
      </c>
      <c r="AB346" s="84">
        <v>50.013187549862856</v>
      </c>
      <c r="AC346" s="84">
        <v>48.348258550304095</v>
      </c>
      <c r="AD346" s="84">
        <v>42.710909527213545</v>
      </c>
      <c r="AE346" s="84">
        <v>44.918676489562813</v>
      </c>
      <c r="AF346" s="84">
        <v>43.75602681363366</v>
      </c>
    </row>
    <row r="347" spans="5:32" ht="9.9499999999999993" customHeight="1">
      <c r="E347" s="65" t="s">
        <v>888</v>
      </c>
      <c r="F347" s="111"/>
      <c r="G347" s="84">
        <v>286.68479604171432</v>
      </c>
      <c r="H347" s="84">
        <v>277.83713376894843</v>
      </c>
      <c r="I347" s="84">
        <v>273.8297265363484</v>
      </c>
      <c r="J347" s="84">
        <v>267.45922189574918</v>
      </c>
      <c r="K347" s="84">
        <v>267.45401635392284</v>
      </c>
      <c r="L347" s="84">
        <v>267.22982736056701</v>
      </c>
      <c r="M347" s="84">
        <v>273.90352382432502</v>
      </c>
      <c r="N347" s="84">
        <v>273.84293081018171</v>
      </c>
      <c r="O347" s="84">
        <v>269.09645056355271</v>
      </c>
      <c r="P347" s="84">
        <v>271.41430991038379</v>
      </c>
      <c r="Q347" s="84">
        <v>278.42945071701251</v>
      </c>
      <c r="R347" s="84">
        <v>279.53525443787572</v>
      </c>
      <c r="S347" s="84">
        <v>279.78727989204594</v>
      </c>
      <c r="T347" s="84">
        <v>276.05634684162112</v>
      </c>
      <c r="U347" s="84">
        <v>252.98635331627131</v>
      </c>
      <c r="V347" s="84">
        <v>271.34373830375517</v>
      </c>
      <c r="W347" s="84">
        <v>250.09737611998676</v>
      </c>
      <c r="X347" s="84">
        <v>239.17275604847902</v>
      </c>
      <c r="Y347" s="84">
        <v>258.1526437467279</v>
      </c>
      <c r="Z347" s="84">
        <v>238.28955798499888</v>
      </c>
      <c r="AA347" s="84">
        <v>218.58461154248107</v>
      </c>
      <c r="AB347" s="84">
        <v>204.95526089514857</v>
      </c>
      <c r="AC347" s="84">
        <v>237.34312213133808</v>
      </c>
      <c r="AD347" s="84">
        <v>261.23097548660894</v>
      </c>
      <c r="AE347" s="84">
        <v>255.53531337306811</v>
      </c>
      <c r="AF347" s="84">
        <v>236.97570163067823</v>
      </c>
    </row>
    <row r="348" spans="5:32" ht="9.9499999999999993" customHeight="1">
      <c r="E348" s="65" t="s">
        <v>889</v>
      </c>
      <c r="F348" s="111"/>
      <c r="G348" s="84">
        <v>49.582972154616229</v>
      </c>
      <c r="H348" s="84">
        <v>62.362433857458171</v>
      </c>
      <c r="I348" s="84">
        <v>75.418650217379806</v>
      </c>
      <c r="J348" s="84">
        <v>80.139957943524621</v>
      </c>
      <c r="K348" s="84">
        <v>100.14236507368648</v>
      </c>
      <c r="L348" s="84">
        <v>103.45766441927286</v>
      </c>
      <c r="M348" s="84">
        <v>95.030648041402074</v>
      </c>
      <c r="N348" s="84">
        <v>83.10780394532955</v>
      </c>
      <c r="O348" s="84">
        <v>76.151127466753863</v>
      </c>
      <c r="P348" s="84">
        <v>72.781396438598492</v>
      </c>
      <c r="Q348" s="84">
        <v>66.572911597507854</v>
      </c>
      <c r="R348" s="84">
        <v>63.200301155765487</v>
      </c>
      <c r="S348" s="84">
        <v>64.630755442425752</v>
      </c>
      <c r="T348" s="84">
        <v>64.571060126679228</v>
      </c>
      <c r="U348" s="84">
        <v>59.600518030291219</v>
      </c>
      <c r="V348" s="84">
        <v>57.101840797110889</v>
      </c>
      <c r="W348" s="84">
        <v>58.977540162991801</v>
      </c>
      <c r="X348" s="84">
        <v>74.145558838183078</v>
      </c>
      <c r="Y348" s="84">
        <v>93.819181601037769</v>
      </c>
      <c r="Z348" s="84">
        <v>93.602749465315114</v>
      </c>
      <c r="AA348" s="84">
        <v>103.20925042767082</v>
      </c>
      <c r="AB348" s="84">
        <v>116.51808001638221</v>
      </c>
      <c r="AC348" s="84">
        <v>111.38388753419504</v>
      </c>
      <c r="AD348" s="84">
        <v>103.4574681325296</v>
      </c>
      <c r="AE348" s="84">
        <v>116.67675916216879</v>
      </c>
      <c r="AF348" s="84">
        <v>109.58422500323611</v>
      </c>
    </row>
    <row r="349" spans="5:32" ht="9.9499999999999993" customHeight="1">
      <c r="G349" s="79"/>
      <c r="H349" s="79"/>
      <c r="I349" s="79"/>
      <c r="J349" s="79"/>
      <c r="K349" s="79"/>
      <c r="L349" s="79"/>
      <c r="M349" s="79"/>
      <c r="N349" s="79"/>
      <c r="O349" s="79"/>
      <c r="P349" s="79"/>
      <c r="Q349" s="79"/>
      <c r="R349" s="79"/>
      <c r="S349" s="79"/>
      <c r="T349" s="79"/>
      <c r="U349" s="79"/>
      <c r="V349" s="79"/>
      <c r="W349" s="79"/>
      <c r="X349" s="79"/>
      <c r="Y349" s="79"/>
      <c r="Z349" s="79"/>
      <c r="AA349" s="79"/>
      <c r="AB349" s="79"/>
      <c r="AC349" s="79"/>
      <c r="AD349" s="79"/>
      <c r="AE349" s="79"/>
      <c r="AF349" s="79"/>
    </row>
    <row r="350" spans="5:32" ht="9.9499999999999993" customHeight="1">
      <c r="E350" s="36" t="s">
        <v>642</v>
      </c>
      <c r="G350" s="79"/>
      <c r="H350" s="79"/>
      <c r="I350" s="79"/>
      <c r="J350" s="79"/>
      <c r="K350" s="79"/>
      <c r="L350" s="79"/>
      <c r="M350" s="79"/>
      <c r="N350" s="79"/>
      <c r="O350" s="79"/>
      <c r="P350" s="79"/>
      <c r="Q350" s="79"/>
      <c r="R350" s="79"/>
      <c r="S350" s="79"/>
      <c r="T350" s="79"/>
      <c r="U350" s="79"/>
      <c r="V350" s="79"/>
      <c r="W350" s="79"/>
      <c r="X350" s="79"/>
      <c r="Y350" s="79"/>
      <c r="Z350" s="79"/>
      <c r="AA350" s="79"/>
      <c r="AB350" s="79"/>
      <c r="AC350" s="79"/>
      <c r="AD350" s="79"/>
      <c r="AE350" s="79"/>
      <c r="AF350" s="79"/>
    </row>
    <row r="351" spans="5:32" ht="9.9499999999999993" customHeight="1">
      <c r="E351" s="124" t="s">
        <v>640</v>
      </c>
      <c r="F351" s="125"/>
      <c r="G351" s="126">
        <v>1990</v>
      </c>
      <c r="H351" s="126">
        <v>1991</v>
      </c>
      <c r="I351" s="126">
        <v>1992</v>
      </c>
      <c r="J351" s="126">
        <v>1993</v>
      </c>
      <c r="K351" s="126">
        <v>1994</v>
      </c>
      <c r="L351" s="126">
        <v>1995</v>
      </c>
      <c r="M351" s="126">
        <v>1996</v>
      </c>
      <c r="N351" s="126">
        <v>1997</v>
      </c>
      <c r="O351" s="126">
        <v>1998</v>
      </c>
      <c r="P351" s="126">
        <v>1999</v>
      </c>
      <c r="Q351" s="126">
        <v>2000</v>
      </c>
      <c r="R351" s="126">
        <v>2001</v>
      </c>
      <c r="S351" s="126">
        <v>2002</v>
      </c>
      <c r="T351" s="126">
        <v>2003</v>
      </c>
      <c r="U351" s="126">
        <v>2004</v>
      </c>
      <c r="V351" s="126">
        <v>2005</v>
      </c>
      <c r="W351" s="126">
        <v>2006</v>
      </c>
      <c r="X351" s="126">
        <v>2007</v>
      </c>
      <c r="Y351" s="126">
        <v>2008</v>
      </c>
      <c r="Z351" s="126">
        <v>2009</v>
      </c>
      <c r="AA351" s="126">
        <v>2010</v>
      </c>
      <c r="AB351" s="126">
        <v>2011</v>
      </c>
      <c r="AC351" s="126">
        <v>2012</v>
      </c>
      <c r="AD351" s="126">
        <v>2013</v>
      </c>
      <c r="AE351" s="126">
        <v>2014</v>
      </c>
      <c r="AF351" s="126">
        <v>2015</v>
      </c>
    </row>
    <row r="352" spans="5:32" ht="9.9499999999999993" customHeight="1">
      <c r="E352" s="65" t="s">
        <v>882</v>
      </c>
      <c r="F352" s="111"/>
      <c r="G352" s="118">
        <v>0.99999999999999989</v>
      </c>
      <c r="H352" s="118">
        <v>1</v>
      </c>
      <c r="I352" s="118">
        <v>1</v>
      </c>
      <c r="J352" s="118">
        <v>1</v>
      </c>
      <c r="K352" s="118">
        <v>1.0000000000000002</v>
      </c>
      <c r="L352" s="118">
        <v>1.0000000000000002</v>
      </c>
      <c r="M352" s="118">
        <v>0.99999999999999989</v>
      </c>
      <c r="N352" s="118">
        <v>1</v>
      </c>
      <c r="O352" s="118">
        <v>1</v>
      </c>
      <c r="P352" s="118">
        <v>0.99999999999999989</v>
      </c>
      <c r="Q352" s="118">
        <v>1</v>
      </c>
      <c r="R352" s="118">
        <v>0.99999999999999978</v>
      </c>
      <c r="S352" s="118">
        <v>1</v>
      </c>
      <c r="T352" s="118">
        <v>1.0000000000000002</v>
      </c>
      <c r="U352" s="118">
        <v>1.0000000000000002</v>
      </c>
      <c r="V352" s="118">
        <v>1</v>
      </c>
      <c r="W352" s="118">
        <v>1</v>
      </c>
      <c r="X352" s="118">
        <v>1.0000000000000002</v>
      </c>
      <c r="Y352" s="118">
        <v>1</v>
      </c>
      <c r="Z352" s="118">
        <v>0.99999999999999967</v>
      </c>
      <c r="AA352" s="118">
        <v>0.99999999999999989</v>
      </c>
      <c r="AB352" s="118">
        <v>0.99999999999999978</v>
      </c>
      <c r="AC352" s="118">
        <v>0.99999999999999978</v>
      </c>
      <c r="AD352" s="118">
        <v>1</v>
      </c>
      <c r="AE352" s="118">
        <v>1</v>
      </c>
      <c r="AF352" s="118">
        <v>0.99999999999999978</v>
      </c>
    </row>
    <row r="353" spans="5:32" ht="9.9499999999999993" customHeight="1">
      <c r="E353" s="65" t="s">
        <v>744</v>
      </c>
      <c r="F353" s="111"/>
      <c r="G353" s="119">
        <v>1.5462763468017198E-3</v>
      </c>
      <c r="H353" s="119">
        <v>1.3400565126246349E-3</v>
      </c>
      <c r="I353" s="119">
        <v>1.6937527809447563E-3</v>
      </c>
      <c r="J353" s="119">
        <v>1.3770588940191012E-3</v>
      </c>
      <c r="K353" s="119">
        <v>9.388847944572532E-4</v>
      </c>
      <c r="L353" s="119">
        <v>7.1239093754705825E-4</v>
      </c>
      <c r="M353" s="119">
        <v>1.0215418579324659E-3</v>
      </c>
      <c r="N353" s="119">
        <v>8.6060654774422647E-4</v>
      </c>
      <c r="O353" s="119">
        <v>5.5267740500914819E-4</v>
      </c>
      <c r="P353" s="119">
        <v>0</v>
      </c>
      <c r="Q353" s="119">
        <v>0</v>
      </c>
      <c r="R353" s="119">
        <v>0</v>
      </c>
      <c r="S353" s="119">
        <v>0</v>
      </c>
      <c r="T353" s="119">
        <v>0</v>
      </c>
      <c r="U353" s="119">
        <v>0</v>
      </c>
      <c r="V353" s="119">
        <v>0</v>
      </c>
      <c r="W353" s="119">
        <v>0</v>
      </c>
      <c r="X353" s="119">
        <v>0</v>
      </c>
      <c r="Y353" s="119">
        <v>0</v>
      </c>
      <c r="Z353" s="119">
        <v>0</v>
      </c>
      <c r="AA353" s="119">
        <v>0</v>
      </c>
      <c r="AB353" s="119">
        <v>0</v>
      </c>
      <c r="AC353" s="119">
        <v>0</v>
      </c>
      <c r="AD353" s="119">
        <v>0</v>
      </c>
      <c r="AE353" s="119">
        <v>0</v>
      </c>
      <c r="AF353" s="119">
        <v>0</v>
      </c>
    </row>
    <row r="354" spans="5:32" ht="9.9499999999999993" customHeight="1">
      <c r="E354" s="65" t="s">
        <v>883</v>
      </c>
      <c r="F354" s="111"/>
      <c r="G354" s="118">
        <v>0.12796887825139727</v>
      </c>
      <c r="H354" s="118">
        <v>0.12204780353543565</v>
      </c>
      <c r="I354" s="118">
        <v>0.12574377542427725</v>
      </c>
      <c r="J354" s="118">
        <v>0.13257298462200631</v>
      </c>
      <c r="K354" s="118">
        <v>0.1155281782055441</v>
      </c>
      <c r="L354" s="118">
        <v>0.12434914724858351</v>
      </c>
      <c r="M354" s="118">
        <v>0.12031102183553066</v>
      </c>
      <c r="N354" s="118">
        <v>0.12216137047173599</v>
      </c>
      <c r="O354" s="118">
        <v>0.11926479081874043</v>
      </c>
      <c r="P354" s="118">
        <v>0.12121980423461283</v>
      </c>
      <c r="Q354" s="118">
        <v>0.12732902631919266</v>
      </c>
      <c r="R354" s="118">
        <v>0.11742217830259959</v>
      </c>
      <c r="S354" s="118">
        <v>0.11774424733615005</v>
      </c>
      <c r="T354" s="118">
        <v>0.10360357529929035</v>
      </c>
      <c r="U354" s="118">
        <v>0.10934570170338605</v>
      </c>
      <c r="V354" s="118">
        <v>0.11520858871053695</v>
      </c>
      <c r="W354" s="118">
        <v>0.10547825214886211</v>
      </c>
      <c r="X354" s="118">
        <v>9.633460168373037E-2</v>
      </c>
      <c r="Y354" s="118">
        <v>9.1384189864187462E-2</v>
      </c>
      <c r="Z354" s="118">
        <v>9.210613414325787E-2</v>
      </c>
      <c r="AA354" s="118">
        <v>9.9879003910070416E-2</v>
      </c>
      <c r="AB354" s="118">
        <v>9.0156019983875665E-2</v>
      </c>
      <c r="AC354" s="118">
        <v>8.2188833498538033E-2</v>
      </c>
      <c r="AD354" s="118">
        <v>7.9379963773108533E-2</v>
      </c>
      <c r="AE354" s="118">
        <v>7.7426199638924359E-2</v>
      </c>
      <c r="AF354" s="118">
        <v>7.7678124445898111E-2</v>
      </c>
    </row>
    <row r="355" spans="5:32" ht="9.9499999999999993" customHeight="1">
      <c r="E355" s="65" t="s">
        <v>884</v>
      </c>
      <c r="F355" s="111"/>
      <c r="G355" s="118">
        <v>7.0949600205526139E-2</v>
      </c>
      <c r="H355" s="118">
        <v>7.0582152351951741E-2</v>
      </c>
      <c r="I355" s="118">
        <v>6.7867382391654463E-2</v>
      </c>
      <c r="J355" s="118">
        <v>7.1742325114588557E-2</v>
      </c>
      <c r="K355" s="118">
        <v>6.7087732699360234E-2</v>
      </c>
      <c r="L355" s="118">
        <v>6.5822963600579917E-2</v>
      </c>
      <c r="M355" s="118">
        <v>6.660351100716759E-2</v>
      </c>
      <c r="N355" s="118">
        <v>6.7292534851636526E-2</v>
      </c>
      <c r="O355" s="118">
        <v>6.9111752149295699E-2</v>
      </c>
      <c r="P355" s="118">
        <v>6.6353849955848934E-2</v>
      </c>
      <c r="Q355" s="118">
        <v>6.5705297242607791E-2</v>
      </c>
      <c r="R355" s="118">
        <v>6.2863413555425338E-2</v>
      </c>
      <c r="S355" s="118">
        <v>5.9483551912544015E-2</v>
      </c>
      <c r="T355" s="118">
        <v>6.1883120488556702E-2</v>
      </c>
      <c r="U355" s="118">
        <v>5.7092760380381788E-2</v>
      </c>
      <c r="V355" s="118">
        <v>5.4940615995984689E-2</v>
      </c>
      <c r="W355" s="118">
        <v>5.5849496052819761E-2</v>
      </c>
      <c r="X355" s="118">
        <v>5.4771059062280102E-2</v>
      </c>
      <c r="Y355" s="118">
        <v>5.2049587134801518E-2</v>
      </c>
      <c r="Z355" s="118">
        <v>5.1657004509306825E-2</v>
      </c>
      <c r="AA355" s="118">
        <v>5.4628409474697083E-2</v>
      </c>
      <c r="AB355" s="118">
        <v>4.6353549016270611E-2</v>
      </c>
      <c r="AC355" s="118">
        <v>4.6582910215979774E-2</v>
      </c>
      <c r="AD355" s="118">
        <v>4.5725237330716741E-2</v>
      </c>
      <c r="AE355" s="118">
        <v>4.3669584094779931E-2</v>
      </c>
      <c r="AF355" s="118">
        <v>4.3811673614800359E-2</v>
      </c>
    </row>
    <row r="356" spans="5:32" ht="9.9499999999999993" customHeight="1">
      <c r="E356" s="65" t="s">
        <v>885</v>
      </c>
      <c r="F356" s="111"/>
      <c r="G356" s="118">
        <v>9.047732515982318E-2</v>
      </c>
      <c r="H356" s="118">
        <v>9.2922147077904971E-2</v>
      </c>
      <c r="I356" s="118">
        <v>9.1148000515510613E-2</v>
      </c>
      <c r="J356" s="118">
        <v>9.3854139905009043E-2</v>
      </c>
      <c r="K356" s="118">
        <v>8.1740865811698676E-2</v>
      </c>
      <c r="L356" s="118">
        <v>8.5126011706164656E-2</v>
      </c>
      <c r="M356" s="118">
        <v>8.5672160064757474E-2</v>
      </c>
      <c r="N356" s="118">
        <v>8.6914208499844534E-2</v>
      </c>
      <c r="O356" s="118">
        <v>8.631489458628927E-2</v>
      </c>
      <c r="P356" s="118">
        <v>8.5235534673432603E-2</v>
      </c>
      <c r="Q356" s="118">
        <v>8.5707616685806093E-2</v>
      </c>
      <c r="R356" s="118">
        <v>8.3995651559217344E-2</v>
      </c>
      <c r="S356" s="118">
        <v>8.1710446317083477E-2</v>
      </c>
      <c r="T356" s="118">
        <v>8.1565034458063373E-2</v>
      </c>
      <c r="U356" s="118">
        <v>8.0085876386728483E-2</v>
      </c>
      <c r="V356" s="118">
        <v>8.1354363570763713E-2</v>
      </c>
      <c r="W356" s="118">
        <v>8.2645761505550697E-2</v>
      </c>
      <c r="X356" s="118">
        <v>7.9422434679543935E-2</v>
      </c>
      <c r="Y356" s="118">
        <v>8.0060949090222489E-2</v>
      </c>
      <c r="Z356" s="118">
        <v>8.1946422578343586E-2</v>
      </c>
      <c r="AA356" s="118">
        <v>8.4029684821943354E-2</v>
      </c>
      <c r="AB356" s="118">
        <v>7.8662955962175166E-2</v>
      </c>
      <c r="AC356" s="118">
        <v>7.431236507749335E-2</v>
      </c>
      <c r="AD356" s="118">
        <v>7.3192845059034839E-2</v>
      </c>
      <c r="AE356" s="118">
        <v>7.8106437206775861E-2</v>
      </c>
      <c r="AF356" s="118">
        <v>7.8360575330673019E-2</v>
      </c>
    </row>
    <row r="357" spans="5:32" ht="9.9499999999999993" customHeight="1">
      <c r="E357" s="65" t="s">
        <v>745</v>
      </c>
      <c r="F357" s="111"/>
      <c r="G357" s="118">
        <v>0.35959833934274588</v>
      </c>
      <c r="H357" s="118">
        <v>0.35740811547011558</v>
      </c>
      <c r="I357" s="118">
        <v>0.35487364958715095</v>
      </c>
      <c r="J357" s="118">
        <v>0.33145498919529714</v>
      </c>
      <c r="K357" s="118">
        <v>0.35326421748405029</v>
      </c>
      <c r="L357" s="118">
        <v>0.33717311327147881</v>
      </c>
      <c r="M357" s="118">
        <v>0.33394007335983716</v>
      </c>
      <c r="N357" s="118">
        <v>0.33381991411778822</v>
      </c>
      <c r="O357" s="118">
        <v>0.33539135339399367</v>
      </c>
      <c r="P357" s="118">
        <v>0.34849747339077491</v>
      </c>
      <c r="Q357" s="118">
        <v>0.35384175033138054</v>
      </c>
      <c r="R357" s="118">
        <v>0.35137639548743177</v>
      </c>
      <c r="S357" s="118">
        <v>0.36433871233834386</v>
      </c>
      <c r="T357" s="118">
        <v>0.38193484173647074</v>
      </c>
      <c r="U357" s="118">
        <v>0.38531936843309567</v>
      </c>
      <c r="V357" s="118">
        <v>0.3981657002704157</v>
      </c>
      <c r="W357" s="118">
        <v>0.38268228585002678</v>
      </c>
      <c r="X357" s="118">
        <v>0.42529964962034289</v>
      </c>
      <c r="Y357" s="118">
        <v>0.41382278708114251</v>
      </c>
      <c r="Z357" s="118">
        <v>0.39254978197397439</v>
      </c>
      <c r="AA357" s="118">
        <v>0.42145837727378449</v>
      </c>
      <c r="AB357" s="118">
        <v>0.4647995429792921</v>
      </c>
      <c r="AC357" s="118">
        <v>0.48726179342204323</v>
      </c>
      <c r="AD357" s="118">
        <v>0.49391705086909415</v>
      </c>
      <c r="AE357" s="118">
        <v>0.47942138311961174</v>
      </c>
      <c r="AF357" s="118">
        <v>0.48098129617184393</v>
      </c>
    </row>
    <row r="358" spans="5:32" ht="9.9499999999999993" customHeight="1">
      <c r="E358" s="65" t="s">
        <v>746</v>
      </c>
      <c r="F358" s="111"/>
      <c r="G358" s="119">
        <v>5.3602713504791036E-4</v>
      </c>
      <c r="H358" s="119">
        <v>4.6718991902262619E-4</v>
      </c>
      <c r="I358" s="119">
        <v>4.5057940065350332E-4</v>
      </c>
      <c r="J358" s="119">
        <v>4.1681710132746144E-4</v>
      </c>
      <c r="K358" s="119">
        <v>3.6518277254990466E-4</v>
      </c>
      <c r="L358" s="119">
        <v>3.3856524757366744E-4</v>
      </c>
      <c r="M358" s="119">
        <v>3.2135140828140315E-4</v>
      </c>
      <c r="N358" s="119">
        <v>3.0484646453528627E-4</v>
      </c>
      <c r="O358" s="119">
        <v>3.0049124131800351E-4</v>
      </c>
      <c r="P358" s="119">
        <v>2.9531763030638377E-4</v>
      </c>
      <c r="Q358" s="119">
        <v>2.8685004688207375E-4</v>
      </c>
      <c r="R358" s="119">
        <v>2.6955501949470358E-4</v>
      </c>
      <c r="S358" s="119">
        <v>2.6674921761846182E-4</v>
      </c>
      <c r="T358" s="119">
        <v>2.718526322778645E-4</v>
      </c>
      <c r="U358" s="119">
        <v>2.6542660081611033E-4</v>
      </c>
      <c r="V358" s="119">
        <v>2.7496413078922748E-4</v>
      </c>
      <c r="W358" s="119">
        <v>2.6725503419566956E-4</v>
      </c>
      <c r="X358" s="119">
        <v>2.757238017293967E-4</v>
      </c>
      <c r="Y358" s="119">
        <v>2.6958724066805109E-4</v>
      </c>
      <c r="Z358" s="119">
        <v>2.5683631028850738E-4</v>
      </c>
      <c r="AA358" s="119">
        <v>2.5630685726143505E-4</v>
      </c>
      <c r="AB358" s="119">
        <v>2.4925362870846171E-4</v>
      </c>
      <c r="AC358" s="119">
        <v>2.3516667225430212E-4</v>
      </c>
      <c r="AD358" s="119">
        <v>2.3089437875184558E-4</v>
      </c>
      <c r="AE358" s="119">
        <v>2.3095403530265399E-4</v>
      </c>
      <c r="AF358" s="119">
        <v>2.3170549993652167E-4</v>
      </c>
    </row>
    <row r="359" spans="5:32" ht="9.9499999999999993" customHeight="1">
      <c r="E359" s="65" t="s">
        <v>886</v>
      </c>
      <c r="F359" s="111"/>
      <c r="G359" s="118">
        <v>0.24153631849359428</v>
      </c>
      <c r="H359" s="118">
        <v>0.24293125920674535</v>
      </c>
      <c r="I359" s="118">
        <v>0.24410977890807301</v>
      </c>
      <c r="J359" s="118">
        <v>0.24980465208971891</v>
      </c>
      <c r="K359" s="118">
        <v>0.25584921000880917</v>
      </c>
      <c r="L359" s="118">
        <v>0.25944656339884109</v>
      </c>
      <c r="M359" s="118">
        <v>0.26396144562434426</v>
      </c>
      <c r="N359" s="118">
        <v>0.26286335977562553</v>
      </c>
      <c r="O359" s="118">
        <v>0.26708400380175357</v>
      </c>
      <c r="P359" s="118">
        <v>0.26312141402979483</v>
      </c>
      <c r="Q359" s="118">
        <v>0.25941169576674417</v>
      </c>
      <c r="R359" s="118">
        <v>0.27634577473701222</v>
      </c>
      <c r="S359" s="118">
        <v>0.27780315835721509</v>
      </c>
      <c r="T359" s="118">
        <v>0.27700166490527373</v>
      </c>
      <c r="U359" s="118">
        <v>0.2792912022151906</v>
      </c>
      <c r="V359" s="118">
        <v>0.26495054472616819</v>
      </c>
      <c r="W359" s="118">
        <v>0.29197040349332992</v>
      </c>
      <c r="X359" s="118">
        <v>0.2692407482521374</v>
      </c>
      <c r="Y359" s="118">
        <v>0.2808896286366</v>
      </c>
      <c r="Z359" s="118">
        <v>0.30318877122603294</v>
      </c>
      <c r="AA359" s="118">
        <v>0.26496113901931634</v>
      </c>
      <c r="AB359" s="118">
        <v>0.24891887071686122</v>
      </c>
      <c r="AC359" s="118">
        <v>0.23666041053676665</v>
      </c>
      <c r="AD359" s="118">
        <v>0.23106189617170902</v>
      </c>
      <c r="AE359" s="118">
        <v>0.23887448619669191</v>
      </c>
      <c r="AF359" s="118">
        <v>0.23965172192706091</v>
      </c>
    </row>
    <row r="360" spans="5:32" ht="9.9499999999999993" customHeight="1">
      <c r="E360" s="65" t="s">
        <v>887</v>
      </c>
      <c r="F360" s="111"/>
      <c r="G360" s="118">
        <v>3.8399950335486148E-2</v>
      </c>
      <c r="H360" s="118">
        <v>4.3115313628876009E-2</v>
      </c>
      <c r="I360" s="118">
        <v>4.6039746890378021E-2</v>
      </c>
      <c r="J360" s="118">
        <v>5.1705201106677631E-2</v>
      </c>
      <c r="K360" s="118">
        <v>5.8262515109196368E-2</v>
      </c>
      <c r="L360" s="118">
        <v>6.0775590788605234E-2</v>
      </c>
      <c r="M360" s="118">
        <v>6.1760591769009693E-2</v>
      </c>
      <c r="N360" s="118">
        <v>5.859430920565277E-2</v>
      </c>
      <c r="O360" s="118">
        <v>5.6129993452492893E-2</v>
      </c>
      <c r="P360" s="118">
        <v>5.1178244793144596E-2</v>
      </c>
      <c r="Q360" s="118">
        <v>4.3523161821097348E-2</v>
      </c>
      <c r="R360" s="118">
        <v>4.3403699834959231E-2</v>
      </c>
      <c r="S360" s="118">
        <v>3.6838098683066194E-2</v>
      </c>
      <c r="T360" s="118">
        <v>3.2007627887239626E-2</v>
      </c>
      <c r="U360" s="118">
        <v>3.0709373958776112E-2</v>
      </c>
      <c r="V360" s="118">
        <v>2.5320742461847238E-2</v>
      </c>
      <c r="W360" s="118">
        <v>2.2257221519025216E-2</v>
      </c>
      <c r="X360" s="118">
        <v>1.679417775402817E-2</v>
      </c>
      <c r="Y360" s="118">
        <v>1.3932962326798344E-2</v>
      </c>
      <c r="Z360" s="118">
        <v>1.1845582898327992E-2</v>
      </c>
      <c r="AA360" s="118">
        <v>9.6484932504962064E-3</v>
      </c>
      <c r="AB360" s="118">
        <v>9.539847562080872E-3</v>
      </c>
      <c r="AC360" s="118">
        <v>8.8591459760183969E-3</v>
      </c>
      <c r="AD360" s="118">
        <v>8.0192756021369438E-3</v>
      </c>
      <c r="AE360" s="118">
        <v>8.8593383551093911E-3</v>
      </c>
      <c r="AF360" s="118">
        <v>8.8881643483188534E-3</v>
      </c>
    </row>
    <row r="361" spans="5:32" ht="9.9499999999999993" customHeight="1">
      <c r="E361" s="65" t="s">
        <v>888</v>
      </c>
      <c r="F361" s="111"/>
      <c r="G361" s="118">
        <v>5.8815050155575394E-2</v>
      </c>
      <c r="H361" s="118">
        <v>5.6503391805730233E-2</v>
      </c>
      <c r="I361" s="118">
        <v>5.3373197134532445E-2</v>
      </c>
      <c r="J361" s="118">
        <v>5.1608234514465924E-2</v>
      </c>
      <c r="K361" s="118">
        <v>4.8720774197608001E-2</v>
      </c>
      <c r="L361" s="118">
        <v>4.7763917907752203E-2</v>
      </c>
      <c r="M361" s="118">
        <v>4.9302747237918138E-2</v>
      </c>
      <c r="N361" s="118">
        <v>5.1545465040959769E-2</v>
      </c>
      <c r="O361" s="118">
        <v>5.1325524084818532E-2</v>
      </c>
      <c r="P361" s="118">
        <v>5.05445366562432E-2</v>
      </c>
      <c r="Q361" s="118">
        <v>5.1807377765313363E-2</v>
      </c>
      <c r="R361" s="118">
        <v>5.2462134566341093E-2</v>
      </c>
      <c r="S361" s="118">
        <v>5.0215316734914424E-2</v>
      </c>
      <c r="T361" s="118">
        <v>5.0029997780996399E-2</v>
      </c>
      <c r="U361" s="118">
        <v>4.6852426584003688E-2</v>
      </c>
      <c r="V361" s="118">
        <v>4.93906612364148E-2</v>
      </c>
      <c r="W361" s="118">
        <v>4.7619722088497241E-2</v>
      </c>
      <c r="X361" s="118">
        <v>4.4168881660216423E-2</v>
      </c>
      <c r="Y361" s="118">
        <v>4.9573902246608868E-2</v>
      </c>
      <c r="Z361" s="118">
        <v>4.770889114308665E-2</v>
      </c>
      <c r="AA361" s="118">
        <v>4.4246625144614693E-2</v>
      </c>
      <c r="AB361" s="118">
        <v>3.9094527699056726E-2</v>
      </c>
      <c r="AC361" s="118">
        <v>4.3489826281494094E-2</v>
      </c>
      <c r="AD361" s="118">
        <v>4.9047964827520892E-2</v>
      </c>
      <c r="AE361" s="118">
        <v>5.0399387955630162E-2</v>
      </c>
      <c r="AF361" s="118">
        <v>4.8136888470763944E-2</v>
      </c>
    </row>
    <row r="362" spans="5:32" ht="9.9499999999999993" customHeight="1">
      <c r="E362" s="65" t="s">
        <v>889</v>
      </c>
      <c r="F362" s="111"/>
      <c r="G362" s="118">
        <v>1.0172234574002048E-2</v>
      </c>
      <c r="H362" s="118">
        <v>1.268257049159319E-2</v>
      </c>
      <c r="I362" s="118">
        <v>1.4700136966825017E-2</v>
      </c>
      <c r="J362" s="118">
        <v>1.5463597456889888E-2</v>
      </c>
      <c r="K362" s="118">
        <v>1.8242438916726115E-2</v>
      </c>
      <c r="L362" s="118">
        <v>1.849173589287402E-2</v>
      </c>
      <c r="M362" s="118">
        <v>1.7105555835221109E-2</v>
      </c>
      <c r="N362" s="118">
        <v>1.5643385024477128E-2</v>
      </c>
      <c r="O362" s="118">
        <v>1.4524519066288795E-2</v>
      </c>
      <c r="P362" s="118">
        <v>1.3553824635841611E-2</v>
      </c>
      <c r="Q362" s="118">
        <v>1.2387224020975892E-2</v>
      </c>
      <c r="R362" s="118">
        <v>1.1861196937518734E-2</v>
      </c>
      <c r="S362" s="118">
        <v>1.1599719103064442E-2</v>
      </c>
      <c r="T362" s="118">
        <v>1.1702284811831339E-2</v>
      </c>
      <c r="U362" s="118">
        <v>1.1037863737621641E-2</v>
      </c>
      <c r="V362" s="118">
        <v>1.0393818897079606E-2</v>
      </c>
      <c r="W362" s="118">
        <v>1.1229602307692545E-2</v>
      </c>
      <c r="X362" s="118">
        <v>1.3692723485991492E-2</v>
      </c>
      <c r="Y362" s="118">
        <v>1.8016406378970673E-2</v>
      </c>
      <c r="Z362" s="118">
        <v>1.8740575217380949E-2</v>
      </c>
      <c r="AA362" s="118">
        <v>2.0891960247815988E-2</v>
      </c>
      <c r="AB362" s="118">
        <v>2.2225432451678958E-2</v>
      </c>
      <c r="AC362" s="118">
        <v>2.0409548319411872E-2</v>
      </c>
      <c r="AD362" s="118">
        <v>1.9424871987927E-2</v>
      </c>
      <c r="AE362" s="118">
        <v>2.3012229397173935E-2</v>
      </c>
      <c r="AF362" s="118">
        <v>2.2259850190704047E-2</v>
      </c>
    </row>
    <row r="363" spans="5:32" ht="9.9499999999999993" customHeight="1">
      <c r="G363" s="83"/>
      <c r="H363" s="83"/>
      <c r="I363" s="83"/>
      <c r="J363" s="83"/>
      <c r="K363" s="83"/>
      <c r="L363" s="83"/>
      <c r="M363" s="83"/>
      <c r="N363" s="83"/>
      <c r="O363" s="83"/>
      <c r="P363" s="83"/>
      <c r="Q363" s="83"/>
      <c r="R363" s="83"/>
      <c r="S363" s="83"/>
      <c r="T363" s="83"/>
      <c r="U363" s="83"/>
      <c r="V363" s="83"/>
      <c r="W363" s="83"/>
      <c r="X363" s="83"/>
      <c r="Y363" s="83"/>
      <c r="Z363" s="83"/>
      <c r="AA363" s="83"/>
      <c r="AB363" s="83"/>
      <c r="AC363" s="83"/>
      <c r="AD363" s="83"/>
      <c r="AE363" s="83"/>
      <c r="AF363" s="83"/>
    </row>
    <row r="364" spans="5:32" ht="9.9499999999999993" customHeight="1">
      <c r="E364" s="36" t="s">
        <v>890</v>
      </c>
      <c r="H364" s="36" t="s">
        <v>891</v>
      </c>
      <c r="I364" s="79"/>
      <c r="J364" s="79"/>
      <c r="K364" s="79"/>
      <c r="L364" s="79"/>
      <c r="M364" s="79"/>
      <c r="N364" s="79"/>
      <c r="O364" s="79"/>
      <c r="P364" s="79"/>
      <c r="Q364" s="79"/>
      <c r="R364" s="79"/>
      <c r="S364" s="79"/>
      <c r="T364" s="79"/>
      <c r="U364" s="79"/>
      <c r="V364" s="79"/>
      <c r="W364" s="79"/>
      <c r="X364" s="79"/>
      <c r="Y364" s="79"/>
      <c r="Z364" s="79"/>
      <c r="AA364" s="79"/>
      <c r="AB364" s="79"/>
      <c r="AC364" s="79"/>
      <c r="AD364" s="79"/>
      <c r="AE364" s="79"/>
      <c r="AF364" s="79"/>
    </row>
    <row r="365" spans="5:32" ht="9.9499999999999993" customHeight="1">
      <c r="E365" s="124" t="s">
        <v>640</v>
      </c>
      <c r="F365" s="125"/>
      <c r="G365" s="126">
        <v>1990</v>
      </c>
      <c r="H365" s="126">
        <v>1991</v>
      </c>
      <c r="I365" s="126">
        <v>1992</v>
      </c>
      <c r="J365" s="126">
        <v>1993</v>
      </c>
      <c r="K365" s="126">
        <v>1994</v>
      </c>
      <c r="L365" s="126">
        <v>1995</v>
      </c>
      <c r="M365" s="126">
        <v>1996</v>
      </c>
      <c r="N365" s="126">
        <v>1997</v>
      </c>
      <c r="O365" s="126">
        <v>1998</v>
      </c>
      <c r="P365" s="126">
        <v>1999</v>
      </c>
      <c r="Q365" s="126">
        <v>2000</v>
      </c>
      <c r="R365" s="126">
        <v>2001</v>
      </c>
      <c r="S365" s="126">
        <v>2002</v>
      </c>
      <c r="T365" s="126">
        <v>2003</v>
      </c>
      <c r="U365" s="126">
        <v>2004</v>
      </c>
      <c r="V365" s="126">
        <v>2005</v>
      </c>
      <c r="W365" s="126">
        <v>2006</v>
      </c>
      <c r="X365" s="126">
        <v>2007</v>
      </c>
      <c r="Y365" s="126">
        <v>2008</v>
      </c>
      <c r="Z365" s="126">
        <v>2009</v>
      </c>
      <c r="AA365" s="126">
        <v>2010</v>
      </c>
      <c r="AB365" s="126">
        <v>2011</v>
      </c>
      <c r="AC365" s="126">
        <v>2012</v>
      </c>
      <c r="AD365" s="126">
        <v>2013</v>
      </c>
      <c r="AE365" s="126">
        <v>2014</v>
      </c>
      <c r="AF365" s="126">
        <v>2015</v>
      </c>
    </row>
    <row r="366" spans="5:32" ht="9.9499999999999993" customHeight="1">
      <c r="E366" s="65" t="s">
        <v>882</v>
      </c>
      <c r="F366" s="111"/>
      <c r="G366" s="84">
        <v>4874.3441565277299</v>
      </c>
      <c r="H366" s="84">
        <v>4917.176206416194</v>
      </c>
      <c r="I366" s="84">
        <v>5130.4726199206953</v>
      </c>
      <c r="J366" s="84">
        <v>5182.4912131179317</v>
      </c>
      <c r="K366" s="84">
        <v>5489.5272244473863</v>
      </c>
      <c r="L366" s="84">
        <v>5594.8054319303446</v>
      </c>
      <c r="M366" s="84">
        <v>5555.542828121942</v>
      </c>
      <c r="N366" s="84">
        <v>5312.6483696010273</v>
      </c>
      <c r="O366" s="84">
        <v>5242.936245889171</v>
      </c>
      <c r="P366" s="84">
        <v>5369.8050841041595</v>
      </c>
      <c r="Q366" s="84">
        <v>5374.3204679899782</v>
      </c>
      <c r="R366" s="84">
        <v>5328.3240712287225</v>
      </c>
      <c r="S366" s="84">
        <v>5571.7517698641032</v>
      </c>
      <c r="T366" s="84">
        <v>5517.8164918184257</v>
      </c>
      <c r="U366" s="84">
        <v>5399.6424894382253</v>
      </c>
      <c r="V366" s="84">
        <v>5493.8267986519395</v>
      </c>
      <c r="W366" s="84">
        <v>5251.9705103528713</v>
      </c>
      <c r="X366" s="84">
        <v>5414.9606478242704</v>
      </c>
      <c r="Y366" s="84">
        <v>5207.4303625026196</v>
      </c>
      <c r="Z366" s="84">
        <v>4994.6572279437405</v>
      </c>
      <c r="AA366" s="84">
        <v>4940.1420069454771</v>
      </c>
      <c r="AB366" s="84">
        <v>5242.5562593532431</v>
      </c>
      <c r="AC366" s="84">
        <v>5457.4401055341277</v>
      </c>
      <c r="AD366" s="84">
        <v>5326.0308843646826</v>
      </c>
      <c r="AE366" s="84">
        <v>5070.2066778674443</v>
      </c>
      <c r="AF366" s="84">
        <v>4922.9542905459284</v>
      </c>
    </row>
    <row r="367" spans="5:32" ht="9.9499999999999993" customHeight="1">
      <c r="E367" s="65" t="s">
        <v>892</v>
      </c>
      <c r="F367" s="111"/>
      <c r="G367" s="84">
        <v>633.74736606335375</v>
      </c>
      <c r="H367" s="84">
        <v>622.28987995120224</v>
      </c>
      <c r="I367" s="84">
        <v>654.96992231181741</v>
      </c>
      <c r="J367" s="84">
        <v>704.16952507171209</v>
      </c>
      <c r="K367" s="84">
        <v>705.97253317860486</v>
      </c>
      <c r="L367" s="84">
        <v>766.88209274430722</v>
      </c>
      <c r="M367" s="84">
        <v>705.63934411416176</v>
      </c>
      <c r="N367" s="84">
        <v>640.72140424788415</v>
      </c>
      <c r="O367" s="84">
        <v>672.89150630230517</v>
      </c>
      <c r="P367" s="84">
        <v>719.15084604115668</v>
      </c>
      <c r="Q367" s="84">
        <v>738.538662961049</v>
      </c>
      <c r="R367" s="84">
        <v>661.52953424248346</v>
      </c>
      <c r="S367" s="84">
        <v>742.28219818297555</v>
      </c>
      <c r="T367" s="84">
        <v>651.75951672060819</v>
      </c>
      <c r="U367" s="84">
        <v>690.69236175786727</v>
      </c>
      <c r="V367" s="84">
        <v>774.832053930087</v>
      </c>
      <c r="W367" s="84">
        <v>633.2022113949381</v>
      </c>
      <c r="X367" s="84">
        <v>685.41451924924911</v>
      </c>
      <c r="Y367" s="84">
        <v>631.73344684023834</v>
      </c>
      <c r="Z367" s="84">
        <v>609.30295501819705</v>
      </c>
      <c r="AA367" s="84">
        <v>696.77882659906163</v>
      </c>
      <c r="AB367" s="84">
        <v>705.87246754592798</v>
      </c>
      <c r="AC367" s="84">
        <v>702.87546525953746</v>
      </c>
      <c r="AD367" s="84">
        <v>666.05170018810122</v>
      </c>
      <c r="AE367" s="84">
        <v>623.21326611029656</v>
      </c>
      <c r="AF367" s="84">
        <v>606.98330298000201</v>
      </c>
    </row>
    <row r="368" spans="5:32" ht="9.9499999999999993" customHeight="1">
      <c r="E368" s="65" t="s">
        <v>893</v>
      </c>
      <c r="F368" s="111"/>
      <c r="G368" s="84">
        <v>105.30573127395772</v>
      </c>
      <c r="H368" s="84">
        <v>79.730884853053553</v>
      </c>
      <c r="I368" s="84">
        <v>89.282806649386501</v>
      </c>
      <c r="J368" s="84">
        <v>51.308336275567981</v>
      </c>
      <c r="K368" s="84">
        <v>151.09086834486274</v>
      </c>
      <c r="L368" s="84">
        <v>114.71605089321446</v>
      </c>
      <c r="M368" s="84">
        <v>89.963711142517965</v>
      </c>
      <c r="N368" s="84">
        <v>92.571861678309745</v>
      </c>
      <c r="O368" s="84">
        <v>103.21588091824485</v>
      </c>
      <c r="P368" s="84">
        <v>115.26917765577836</v>
      </c>
      <c r="Q368" s="84">
        <v>119.70679055469967</v>
      </c>
      <c r="R368" s="84">
        <v>105.04953905653444</v>
      </c>
      <c r="S368" s="84">
        <v>114.81930425113785</v>
      </c>
      <c r="T368" s="84">
        <v>89.910137356528324</v>
      </c>
      <c r="U368" s="84">
        <v>129.41748541768999</v>
      </c>
      <c r="V368" s="84">
        <v>121.29803869533751</v>
      </c>
      <c r="W368" s="84">
        <v>101.49822096487283</v>
      </c>
      <c r="X368" s="84">
        <v>129.42924403726283</v>
      </c>
      <c r="Y368" s="84">
        <v>99.310843346837743</v>
      </c>
      <c r="Z368" s="84">
        <v>73.651420427535598</v>
      </c>
      <c r="AA368" s="84">
        <v>125.33882716896323</v>
      </c>
      <c r="AB368" s="84">
        <v>115.68297593595159</v>
      </c>
      <c r="AC368" s="84">
        <v>122.19528034931037</v>
      </c>
      <c r="AD368" s="84">
        <v>132.30214145133405</v>
      </c>
      <c r="AE368" s="84">
        <v>96.245251873326509</v>
      </c>
      <c r="AF368" s="84">
        <v>98.923977880442479</v>
      </c>
    </row>
    <row r="369" spans="5:32" ht="9.9499999999999993" customHeight="1">
      <c r="E369" s="65" t="s">
        <v>894</v>
      </c>
      <c r="F369" s="111"/>
      <c r="G369" s="84">
        <v>811.20164104311493</v>
      </c>
      <c r="H369" s="84">
        <v>814.25317487623488</v>
      </c>
      <c r="I369" s="84">
        <v>860.28768904928393</v>
      </c>
      <c r="J369" s="84">
        <v>916.50858039242769</v>
      </c>
      <c r="K369" s="84">
        <v>813.17065447759614</v>
      </c>
      <c r="L369" s="84">
        <v>846.40714557646686</v>
      </c>
      <c r="M369" s="84">
        <v>862.83238434460782</v>
      </c>
      <c r="N369" s="84">
        <v>865.74807317221564</v>
      </c>
      <c r="O369" s="84">
        <v>775.26054432056662</v>
      </c>
      <c r="P369" s="84">
        <v>768.48922028641675</v>
      </c>
      <c r="Q369" s="84">
        <v>796.66691204601614</v>
      </c>
      <c r="R369" s="84">
        <v>789.81326900669535</v>
      </c>
      <c r="S369" s="84">
        <v>778.00751081858471</v>
      </c>
      <c r="T369" s="84">
        <v>803.11605960272766</v>
      </c>
      <c r="U369" s="84">
        <v>754.80210572215128</v>
      </c>
      <c r="V369" s="84">
        <v>780.48431241192975</v>
      </c>
      <c r="W369" s="84">
        <v>769.0370155936829</v>
      </c>
      <c r="X369" s="84">
        <v>763.89651126199851</v>
      </c>
      <c r="Y369" s="84">
        <v>709.94891789066435</v>
      </c>
      <c r="Z369" s="84">
        <v>678.60091513835744</v>
      </c>
      <c r="AA369" s="84">
        <v>699.6137557790247</v>
      </c>
      <c r="AB369" s="84">
        <v>714.08154111309705</v>
      </c>
      <c r="AC369" s="84">
        <v>726.51583075693873</v>
      </c>
      <c r="AD369" s="84">
        <v>689.56072217142298</v>
      </c>
      <c r="AE369" s="84">
        <v>652.07344435204652</v>
      </c>
      <c r="AF369" s="84">
        <v>677.50564812333596</v>
      </c>
    </row>
    <row r="370" spans="5:32" ht="9.9499999999999993" customHeight="1">
      <c r="E370" s="65" t="s">
        <v>895</v>
      </c>
      <c r="F370" s="111"/>
      <c r="G370" s="84">
        <v>237.45516256099111</v>
      </c>
      <c r="H370" s="84">
        <v>232.42599630143386</v>
      </c>
      <c r="I370" s="84">
        <v>231.85177011219329</v>
      </c>
      <c r="J370" s="84">
        <v>232.48425706108421</v>
      </c>
      <c r="K370" s="84">
        <v>242.87654984652127</v>
      </c>
      <c r="L370" s="84">
        <v>235.52617178827441</v>
      </c>
      <c r="M370" s="84">
        <v>224.12075425353203</v>
      </c>
      <c r="N370" s="84">
        <v>224.08315436090692</v>
      </c>
      <c r="O370" s="84">
        <v>247.65756476928561</v>
      </c>
      <c r="P370" s="84">
        <v>255.44722949490549</v>
      </c>
      <c r="Q370" s="84">
        <v>249.31687264390712</v>
      </c>
      <c r="R370" s="84">
        <v>231.50595932820636</v>
      </c>
      <c r="S370" s="84">
        <v>231.82282214791434</v>
      </c>
      <c r="T370" s="84">
        <v>244.86152354271843</v>
      </c>
      <c r="U370" s="84">
        <v>234.91483186525872</v>
      </c>
      <c r="V370" s="84">
        <v>227.69508027389895</v>
      </c>
      <c r="W370" s="84">
        <v>225.68567064710444</v>
      </c>
      <c r="X370" s="84">
        <v>233.18697792687502</v>
      </c>
      <c r="Y370" s="84">
        <v>231.83262608466134</v>
      </c>
      <c r="Z370" s="84">
        <v>220.40660141970235</v>
      </c>
      <c r="AA370" s="84">
        <v>224.93073793711409</v>
      </c>
      <c r="AB370" s="84">
        <v>239.22425022570889</v>
      </c>
      <c r="AC370" s="84">
        <v>252.78364290997325</v>
      </c>
      <c r="AD370" s="84">
        <v>253.51217174046087</v>
      </c>
      <c r="AE370" s="84">
        <v>249.76160348325999</v>
      </c>
      <c r="AF370" s="84">
        <v>253.79008647891598</v>
      </c>
    </row>
    <row r="371" spans="5:32" ht="9.9499999999999993" customHeight="1">
      <c r="E371" s="65" t="s">
        <v>896</v>
      </c>
      <c r="F371" s="111"/>
      <c r="G371" s="84">
        <v>1385.8607712227786</v>
      </c>
      <c r="H371" s="84">
        <v>1421.7353009336489</v>
      </c>
      <c r="I371" s="84">
        <v>1456.2278572523596</v>
      </c>
      <c r="J371" s="84">
        <v>1367.8491696190629</v>
      </c>
      <c r="K371" s="84">
        <v>1484.4953706187669</v>
      </c>
      <c r="L371" s="84">
        <v>1469.0058314758808</v>
      </c>
      <c r="M371" s="84">
        <v>1494.489733599481</v>
      </c>
      <c r="N371" s="84">
        <v>1424.7815803770652</v>
      </c>
      <c r="O371" s="84">
        <v>1404.0727901654504</v>
      </c>
      <c r="P371" s="84">
        <v>1479.5249983972965</v>
      </c>
      <c r="Q371" s="84">
        <v>1497.0198618678196</v>
      </c>
      <c r="R371" s="84">
        <v>1493.9613918765901</v>
      </c>
      <c r="S371" s="84">
        <v>1607.2989183425655</v>
      </c>
      <c r="T371" s="84">
        <v>1682.4852757318638</v>
      </c>
      <c r="U371" s="84">
        <v>1603.3365504694139</v>
      </c>
      <c r="V371" s="84">
        <v>1666.3715578071085</v>
      </c>
      <c r="W371" s="84">
        <v>1563.1582553661849</v>
      </c>
      <c r="X371" s="84">
        <v>1740.8472122355095</v>
      </c>
      <c r="Y371" s="84">
        <v>1647.3645912579611</v>
      </c>
      <c r="Z371" s="84">
        <v>1507.3144146118059</v>
      </c>
      <c r="AA371" s="84">
        <v>1515.075417603211</v>
      </c>
      <c r="AB371" s="84">
        <v>1791.2373123233415</v>
      </c>
      <c r="AC371" s="84">
        <v>1964.4346021870085</v>
      </c>
      <c r="AD371" s="84">
        <v>1946.5620004566233</v>
      </c>
      <c r="AE371" s="84">
        <v>1820.6393479370931</v>
      </c>
      <c r="AF371" s="84">
        <v>1715.640848938139</v>
      </c>
    </row>
    <row r="372" spans="5:32" ht="9.9499999999999993" customHeight="1">
      <c r="E372" s="65" t="s">
        <v>897</v>
      </c>
      <c r="F372" s="111"/>
      <c r="G372" s="84">
        <v>1364.5057161672039</v>
      </c>
      <c r="H372" s="84">
        <v>1406.541401874214</v>
      </c>
      <c r="I372" s="84">
        <v>1488.6041977919263</v>
      </c>
      <c r="J372" s="84">
        <v>1562.5721648588026</v>
      </c>
      <c r="K372" s="84">
        <v>1724.324866553425</v>
      </c>
      <c r="L372" s="84">
        <v>1791.5806476723606</v>
      </c>
      <c r="M372" s="84">
        <v>1809.5627288019148</v>
      </c>
      <c r="N372" s="84">
        <v>1707.7915610091352</v>
      </c>
      <c r="O372" s="84">
        <v>1694.5903813830116</v>
      </c>
      <c r="P372" s="84">
        <v>1687.7279058796228</v>
      </c>
      <c r="Q372" s="84">
        <v>1628.0690056019655</v>
      </c>
      <c r="R372" s="84">
        <v>1703.7288221245722</v>
      </c>
      <c r="S372" s="84">
        <v>1753.1029807864534</v>
      </c>
      <c r="T372" s="84">
        <v>1705.0565718956784</v>
      </c>
      <c r="U372" s="84">
        <v>1673.892282859282</v>
      </c>
      <c r="V372" s="84">
        <v>1594.7001764327124</v>
      </c>
      <c r="W372" s="84">
        <v>1650.3142201031096</v>
      </c>
      <c r="X372" s="84">
        <v>1548.8678682267134</v>
      </c>
      <c r="Y372" s="84">
        <v>1535.2681117344912</v>
      </c>
      <c r="Z372" s="84">
        <v>1573.4886138778272</v>
      </c>
      <c r="AA372" s="84">
        <v>1356.6105798879512</v>
      </c>
      <c r="AB372" s="84">
        <v>1354.9843712976844</v>
      </c>
      <c r="AC372" s="84">
        <v>1339.908274405826</v>
      </c>
      <c r="AD372" s="84">
        <v>1273.3537047376014</v>
      </c>
      <c r="AE372" s="84">
        <v>1256.0616915761848</v>
      </c>
      <c r="AF372" s="84">
        <v>1223.550499511178</v>
      </c>
    </row>
    <row r="373" spans="5:32" ht="9.9499999999999993" customHeight="1">
      <c r="E373" s="65" t="s">
        <v>888</v>
      </c>
      <c r="F373" s="111"/>
      <c r="G373" s="84">
        <v>286.68479604171432</v>
      </c>
      <c r="H373" s="84">
        <v>277.83713376894843</v>
      </c>
      <c r="I373" s="84">
        <v>273.8297265363484</v>
      </c>
      <c r="J373" s="84">
        <v>267.45922189574918</v>
      </c>
      <c r="K373" s="84">
        <v>267.45401635392284</v>
      </c>
      <c r="L373" s="84">
        <v>267.22982736056701</v>
      </c>
      <c r="M373" s="84">
        <v>273.90352382432502</v>
      </c>
      <c r="N373" s="84">
        <v>273.84293081018171</v>
      </c>
      <c r="O373" s="84">
        <v>269.09645056355271</v>
      </c>
      <c r="P373" s="84">
        <v>271.41430991038379</v>
      </c>
      <c r="Q373" s="84">
        <v>278.42945071701251</v>
      </c>
      <c r="R373" s="84">
        <v>279.53525443787572</v>
      </c>
      <c r="S373" s="84">
        <v>279.78727989204594</v>
      </c>
      <c r="T373" s="84">
        <v>276.05634684162112</v>
      </c>
      <c r="U373" s="84">
        <v>252.98635331627131</v>
      </c>
      <c r="V373" s="84">
        <v>271.34373830375517</v>
      </c>
      <c r="W373" s="84">
        <v>250.09737611998676</v>
      </c>
      <c r="X373" s="84">
        <v>239.17275604847902</v>
      </c>
      <c r="Y373" s="84">
        <v>258.1526437467279</v>
      </c>
      <c r="Z373" s="84">
        <v>238.28955798499888</v>
      </c>
      <c r="AA373" s="84">
        <v>218.58461154248107</v>
      </c>
      <c r="AB373" s="84">
        <v>204.95526089514857</v>
      </c>
      <c r="AC373" s="84">
        <v>237.34312213133808</v>
      </c>
      <c r="AD373" s="84">
        <v>261.23097548660894</v>
      </c>
      <c r="AE373" s="84">
        <v>255.53531337306811</v>
      </c>
      <c r="AF373" s="84">
        <v>236.97570163067823</v>
      </c>
    </row>
    <row r="374" spans="5:32" ht="9.9499999999999993" customHeight="1">
      <c r="E374" s="65" t="s">
        <v>889</v>
      </c>
      <c r="F374" s="111"/>
      <c r="G374" s="84">
        <v>49.582972154616229</v>
      </c>
      <c r="H374" s="84">
        <v>62.362433857458171</v>
      </c>
      <c r="I374" s="84">
        <v>75.418650217379806</v>
      </c>
      <c r="J374" s="84">
        <v>80.139957943524621</v>
      </c>
      <c r="K374" s="84">
        <v>100.14236507368648</v>
      </c>
      <c r="L374" s="84">
        <v>103.45766441927286</v>
      </c>
      <c r="M374" s="84">
        <v>95.030648041402074</v>
      </c>
      <c r="N374" s="84">
        <v>83.10780394532955</v>
      </c>
      <c r="O374" s="84">
        <v>76.151127466753863</v>
      </c>
      <c r="P374" s="84">
        <v>72.781396438598492</v>
      </c>
      <c r="Q374" s="84">
        <v>66.572911597507854</v>
      </c>
      <c r="R374" s="84">
        <v>63.200301155765487</v>
      </c>
      <c r="S374" s="84">
        <v>64.630755442425752</v>
      </c>
      <c r="T374" s="84">
        <v>64.571060126679228</v>
      </c>
      <c r="U374" s="84">
        <v>59.600518030291219</v>
      </c>
      <c r="V374" s="84">
        <v>57.101840797110889</v>
      </c>
      <c r="W374" s="84">
        <v>58.977540162991801</v>
      </c>
      <c r="X374" s="84">
        <v>74.145558838183078</v>
      </c>
      <c r="Y374" s="84">
        <v>93.819181601037769</v>
      </c>
      <c r="Z374" s="84">
        <v>93.602749465315114</v>
      </c>
      <c r="AA374" s="84">
        <v>103.20925042767082</v>
      </c>
      <c r="AB374" s="84">
        <v>116.51808001638221</v>
      </c>
      <c r="AC374" s="84">
        <v>111.38388753419504</v>
      </c>
      <c r="AD374" s="84">
        <v>103.4574681325296</v>
      </c>
      <c r="AE374" s="84">
        <v>116.67675916216879</v>
      </c>
      <c r="AF374" s="84">
        <v>109.58422500323611</v>
      </c>
    </row>
    <row r="375" spans="5:32" ht="9.9499999999999993" customHeight="1">
      <c r="G375" s="82"/>
      <c r="H375" s="82"/>
      <c r="I375" s="82"/>
      <c r="J375" s="82"/>
      <c r="K375" s="82"/>
      <c r="L375" s="82"/>
      <c r="M375" s="82"/>
      <c r="N375" s="82"/>
      <c r="O375" s="82"/>
      <c r="P375" s="82"/>
      <c r="Q375" s="82"/>
      <c r="R375" s="82"/>
      <c r="S375" s="82"/>
      <c r="T375" s="82"/>
      <c r="U375" s="82"/>
      <c r="V375" s="82"/>
      <c r="W375" s="82"/>
      <c r="X375" s="82"/>
      <c r="Y375" s="82"/>
      <c r="Z375" s="82"/>
      <c r="AA375" s="82"/>
      <c r="AB375" s="82"/>
      <c r="AC375" s="82"/>
      <c r="AD375" s="82"/>
      <c r="AE375" s="82"/>
      <c r="AF375" s="82"/>
    </row>
    <row r="376" spans="5:32" ht="9.9499999999999993" customHeight="1">
      <c r="E376" s="36" t="s">
        <v>747</v>
      </c>
      <c r="G376" s="36" t="s">
        <v>891</v>
      </c>
      <c r="H376" s="82"/>
      <c r="I376" s="82"/>
      <c r="J376" s="82"/>
      <c r="K376" s="82"/>
      <c r="L376" s="82"/>
      <c r="M376" s="82"/>
      <c r="N376" s="82"/>
      <c r="O376" s="82"/>
      <c r="P376" s="82"/>
      <c r="Q376" s="82"/>
      <c r="R376" s="82"/>
      <c r="S376" s="82"/>
      <c r="T376" s="82"/>
      <c r="U376" s="82"/>
      <c r="V376" s="82"/>
      <c r="W376" s="82"/>
      <c r="X376" s="82"/>
      <c r="Y376" s="82"/>
      <c r="Z376" s="82"/>
      <c r="AA376" s="82"/>
      <c r="AB376" s="82"/>
      <c r="AC376" s="82"/>
      <c r="AD376" s="82"/>
      <c r="AE376" s="82"/>
      <c r="AF376" s="82"/>
    </row>
    <row r="377" spans="5:32" ht="9.9499999999999993" customHeight="1">
      <c r="E377" s="124" t="s">
        <v>640</v>
      </c>
      <c r="F377" s="125"/>
      <c r="G377" s="126">
        <v>1990</v>
      </c>
      <c r="H377" s="126">
        <v>1991</v>
      </c>
      <c r="I377" s="126">
        <v>1992</v>
      </c>
      <c r="J377" s="126">
        <v>1993</v>
      </c>
      <c r="K377" s="126">
        <v>1994</v>
      </c>
      <c r="L377" s="126">
        <v>1995</v>
      </c>
      <c r="M377" s="126">
        <v>1996</v>
      </c>
      <c r="N377" s="126">
        <v>1997</v>
      </c>
      <c r="O377" s="126">
        <v>1998</v>
      </c>
      <c r="P377" s="126">
        <v>1999</v>
      </c>
      <c r="Q377" s="126">
        <v>2000</v>
      </c>
      <c r="R377" s="126">
        <v>2001</v>
      </c>
      <c r="S377" s="126">
        <v>2002</v>
      </c>
      <c r="T377" s="126">
        <v>2003</v>
      </c>
      <c r="U377" s="126">
        <v>2004</v>
      </c>
      <c r="V377" s="126">
        <v>2005</v>
      </c>
      <c r="W377" s="126">
        <v>2006</v>
      </c>
      <c r="X377" s="126">
        <v>2007</v>
      </c>
      <c r="Y377" s="126">
        <v>2008</v>
      </c>
      <c r="Z377" s="126">
        <v>2009</v>
      </c>
      <c r="AA377" s="126">
        <v>2010</v>
      </c>
      <c r="AB377" s="126">
        <v>2011</v>
      </c>
      <c r="AC377" s="126">
        <v>2012</v>
      </c>
      <c r="AD377" s="126">
        <v>2013</v>
      </c>
      <c r="AE377" s="126">
        <v>2014</v>
      </c>
      <c r="AF377" s="126">
        <v>2015</v>
      </c>
    </row>
    <row r="378" spans="5:32" ht="9.9499999999999993" customHeight="1">
      <c r="E378" s="65" t="s">
        <v>882</v>
      </c>
      <c r="F378" s="111"/>
      <c r="G378" s="118">
        <v>1</v>
      </c>
      <c r="H378" s="118">
        <v>1</v>
      </c>
      <c r="I378" s="118">
        <v>1</v>
      </c>
      <c r="J378" s="118">
        <v>1.0000000000000002</v>
      </c>
      <c r="K378" s="118">
        <v>1</v>
      </c>
      <c r="L378" s="118">
        <v>1.0000000000000002</v>
      </c>
      <c r="M378" s="118">
        <v>1</v>
      </c>
      <c r="N378" s="118">
        <v>1</v>
      </c>
      <c r="O378" s="118">
        <v>1</v>
      </c>
      <c r="P378" s="118">
        <v>0.99999999999999989</v>
      </c>
      <c r="Q378" s="118">
        <v>0.99999999999999989</v>
      </c>
      <c r="R378" s="118">
        <v>0.99999999999999989</v>
      </c>
      <c r="S378" s="118">
        <v>0.99999999999999989</v>
      </c>
      <c r="T378" s="118">
        <v>1.0000000000000002</v>
      </c>
      <c r="U378" s="118">
        <v>1.0000000000000004</v>
      </c>
      <c r="V378" s="118">
        <v>1.0000000000000002</v>
      </c>
      <c r="W378" s="118">
        <v>1</v>
      </c>
      <c r="X378" s="118">
        <v>1.0000000000000002</v>
      </c>
      <c r="Y378" s="118">
        <v>0.99999999999999978</v>
      </c>
      <c r="Z378" s="118">
        <v>0.99999999999999956</v>
      </c>
      <c r="AA378" s="118">
        <v>0.99999999999999989</v>
      </c>
      <c r="AB378" s="118">
        <v>1</v>
      </c>
      <c r="AC378" s="118">
        <v>0.99999999999999967</v>
      </c>
      <c r="AD378" s="118">
        <v>1</v>
      </c>
      <c r="AE378" s="118">
        <v>1</v>
      </c>
      <c r="AF378" s="118">
        <v>0.99999999999999967</v>
      </c>
    </row>
    <row r="379" spans="5:32" ht="9.9499999999999993" customHeight="1">
      <c r="E379" s="65" t="s">
        <v>892</v>
      </c>
      <c r="F379" s="111"/>
      <c r="G379" s="118">
        <v>0.1300169511450352</v>
      </c>
      <c r="H379" s="118">
        <v>0.12655431772796857</v>
      </c>
      <c r="I379" s="118">
        <v>0.12766268740401965</v>
      </c>
      <c r="J379" s="118">
        <v>0.1358747166400045</v>
      </c>
      <c r="K379" s="118">
        <v>0.12860352163563102</v>
      </c>
      <c r="L379" s="118">
        <v>0.13707037752691148</v>
      </c>
      <c r="M379" s="118">
        <v>0.12701537292489992</v>
      </c>
      <c r="N379" s="118">
        <v>0.12060301372740793</v>
      </c>
      <c r="O379" s="118">
        <v>0.12834249259275263</v>
      </c>
      <c r="P379" s="118">
        <v>0.13392494416045123</v>
      </c>
      <c r="Q379" s="118">
        <v>0.13741991519855645</v>
      </c>
      <c r="R379" s="118">
        <v>0.12415339709056647</v>
      </c>
      <c r="S379" s="118">
        <v>0.13322240990665671</v>
      </c>
      <c r="T379" s="118">
        <v>0.11811909977198562</v>
      </c>
      <c r="U379" s="118">
        <v>0.12791446157942329</v>
      </c>
      <c r="V379" s="118">
        <v>0.14103685506070435</v>
      </c>
      <c r="W379" s="118">
        <v>0.12056469284181001</v>
      </c>
      <c r="X379" s="118">
        <v>0.12657793173892198</v>
      </c>
      <c r="Y379" s="118">
        <v>0.12131385402466252</v>
      </c>
      <c r="Z379" s="118">
        <v>0.12199094496601562</v>
      </c>
      <c r="AA379" s="118">
        <v>0.14104429095751531</v>
      </c>
      <c r="AB379" s="118">
        <v>0.13464280259970146</v>
      </c>
      <c r="AC379" s="118">
        <v>0.1287921537694541</v>
      </c>
      <c r="AD379" s="118">
        <v>0.12505592150120462</v>
      </c>
      <c r="AE379" s="118">
        <v>0.12291673805542447</v>
      </c>
      <c r="AF379" s="118">
        <v>0.12329655470205286</v>
      </c>
    </row>
    <row r="380" spans="5:32" ht="9.9499999999999993" customHeight="1">
      <c r="E380" s="65" t="s">
        <v>893</v>
      </c>
      <c r="F380" s="111"/>
      <c r="G380" s="118">
        <v>2.1604082086188373E-2</v>
      </c>
      <c r="H380" s="118">
        <v>1.6214770735491733E-2</v>
      </c>
      <c r="I380" s="118">
        <v>1.7402452612790009E-2</v>
      </c>
      <c r="J380" s="118">
        <v>9.9003228689893835E-3</v>
      </c>
      <c r="K380" s="118">
        <v>2.7523475550314376E-2</v>
      </c>
      <c r="L380" s="118">
        <v>2.0504028654600534E-2</v>
      </c>
      <c r="M380" s="118">
        <v>1.6193505103970243E-2</v>
      </c>
      <c r="N380" s="118">
        <v>1.7424804963190467E-2</v>
      </c>
      <c r="O380" s="118">
        <v>1.9686655735929141E-2</v>
      </c>
      <c r="P380" s="118">
        <v>2.1466175373292647E-2</v>
      </c>
      <c r="Q380" s="118">
        <v>2.227384676215086E-2</v>
      </c>
      <c r="R380" s="118">
        <v>1.9715305910871481E-2</v>
      </c>
      <c r="S380" s="118">
        <v>2.0607397636082832E-2</v>
      </c>
      <c r="T380" s="118">
        <v>1.6294513869724213E-2</v>
      </c>
      <c r="U380" s="118">
        <v>2.3967787806476518E-2</v>
      </c>
      <c r="V380" s="118">
        <v>2.2078970295368847E-2</v>
      </c>
      <c r="W380" s="118">
        <v>1.9325740836662338E-2</v>
      </c>
      <c r="X380" s="118">
        <v>2.3902157828103052E-2</v>
      </c>
      <c r="Y380" s="118">
        <v>1.9070988267447575E-2</v>
      </c>
      <c r="Z380" s="118">
        <v>1.4746041032701111E-2</v>
      </c>
      <c r="AA380" s="118">
        <v>2.5371502882456824E-2</v>
      </c>
      <c r="AB380" s="118">
        <v>2.2066139152929761E-2</v>
      </c>
      <c r="AC380" s="118">
        <v>2.2390585693354281E-2</v>
      </c>
      <c r="AD380" s="118">
        <v>2.4840663586785744E-2</v>
      </c>
      <c r="AE380" s="118">
        <v>1.8982510573673058E-2</v>
      </c>
      <c r="AF380" s="118">
        <v>2.0094433553936641E-2</v>
      </c>
    </row>
    <row r="381" spans="5:32" ht="9.9499999999999993" customHeight="1">
      <c r="E381" s="65" t="s">
        <v>894</v>
      </c>
      <c r="F381" s="111"/>
      <c r="G381" s="118">
        <v>0.16642272580543008</v>
      </c>
      <c r="H381" s="118">
        <v>0.16559365389707895</v>
      </c>
      <c r="I381" s="118">
        <v>0.16768195696219931</v>
      </c>
      <c r="J381" s="118">
        <v>0.17684710744372506</v>
      </c>
      <c r="K381" s="118">
        <v>0.1481312727362338</v>
      </c>
      <c r="L381" s="118">
        <v>0.15128446482623006</v>
      </c>
      <c r="M381" s="118">
        <v>0.15531018498804181</v>
      </c>
      <c r="N381" s="118">
        <v>0.16295979197983923</v>
      </c>
      <c r="O381" s="118">
        <v>0.14786762759673555</v>
      </c>
      <c r="P381" s="118">
        <v>0.14311305685216008</v>
      </c>
      <c r="Q381" s="118">
        <v>0.14823584056645833</v>
      </c>
      <c r="R381" s="118">
        <v>0.14822921024481955</v>
      </c>
      <c r="S381" s="118">
        <v>0.139634273555866</v>
      </c>
      <c r="T381" s="118">
        <v>0.14554961383611664</v>
      </c>
      <c r="U381" s="118">
        <v>0.13978742244482939</v>
      </c>
      <c r="V381" s="118">
        <v>0.142065693189207</v>
      </c>
      <c r="W381" s="118">
        <v>0.14642828136177263</v>
      </c>
      <c r="X381" s="118">
        <v>0.14107147972883829</v>
      </c>
      <c r="Y381" s="118">
        <v>0.136333828485317</v>
      </c>
      <c r="Z381" s="118">
        <v>0.13586536256017148</v>
      </c>
      <c r="AA381" s="118">
        <v>0.1416181467648944</v>
      </c>
      <c r="AB381" s="118">
        <v>0.13620865581348876</v>
      </c>
      <c r="AC381" s="118">
        <v>0.13312392196850931</v>
      </c>
      <c r="AD381" s="118">
        <v>0.12946990679226553</v>
      </c>
      <c r="AE381" s="118">
        <v>0.12860884886576499</v>
      </c>
      <c r="AF381" s="118">
        <v>0.13762176289640182</v>
      </c>
    </row>
    <row r="382" spans="5:32" ht="9.9499999999999993" customHeight="1">
      <c r="E382" s="65" t="s">
        <v>895</v>
      </c>
      <c r="F382" s="111"/>
      <c r="G382" s="118">
        <v>4.8715305061705731E-2</v>
      </c>
      <c r="H382" s="118">
        <v>4.7268185345514364E-2</v>
      </c>
      <c r="I382" s="118">
        <v>4.5191113429190695E-2</v>
      </c>
      <c r="J382" s="118">
        <v>4.4859556437378927E-2</v>
      </c>
      <c r="K382" s="118">
        <v>4.4243618788313947E-2</v>
      </c>
      <c r="L382" s="118">
        <v>4.2097294473207834E-2</v>
      </c>
      <c r="M382" s="118">
        <v>4.0341828186264972E-2</v>
      </c>
      <c r="N382" s="118">
        <v>4.2179180471101876E-2</v>
      </c>
      <c r="O382" s="118">
        <v>4.7236425002014179E-2</v>
      </c>
      <c r="P382" s="118">
        <v>4.757104317456274E-2</v>
      </c>
      <c r="Q382" s="118">
        <v>4.6390399331201926E-2</v>
      </c>
      <c r="R382" s="118">
        <v>4.3448175492602978E-2</v>
      </c>
      <c r="S382" s="118">
        <v>4.1606810878003019E-2</v>
      </c>
      <c r="T382" s="118">
        <v>4.4376525371184111E-2</v>
      </c>
      <c r="U382" s="118">
        <v>4.3505626960443286E-2</v>
      </c>
      <c r="V382" s="118">
        <v>4.1445624082974399E-2</v>
      </c>
      <c r="W382" s="118">
        <v>4.29716180245538E-2</v>
      </c>
      <c r="X382" s="118">
        <v>4.3063466771558076E-2</v>
      </c>
      <c r="Y382" s="118">
        <v>4.4519582586073358E-2</v>
      </c>
      <c r="Z382" s="118">
        <v>4.4128473959451651E-2</v>
      </c>
      <c r="AA382" s="118">
        <v>4.5531229187516863E-2</v>
      </c>
      <c r="AB382" s="118">
        <v>4.56312223257326E-2</v>
      </c>
      <c r="AC382" s="118">
        <v>4.6319086975162113E-2</v>
      </c>
      <c r="AD382" s="118">
        <v>4.7598704784961296E-2</v>
      </c>
      <c r="AE382" s="118">
        <v>4.9260635581883427E-2</v>
      </c>
      <c r="AF382" s="118">
        <v>5.1552395472429222E-2</v>
      </c>
    </row>
    <row r="383" spans="5:32" ht="9.9499999999999993" customHeight="1">
      <c r="E383" s="65" t="s">
        <v>896</v>
      </c>
      <c r="F383" s="111"/>
      <c r="G383" s="118">
        <v>0.28431738234298276</v>
      </c>
      <c r="H383" s="118">
        <v>0.28913653716100163</v>
      </c>
      <c r="I383" s="118">
        <v>0.28383892969199187</v>
      </c>
      <c r="J383" s="118">
        <v>0.2639366114421498</v>
      </c>
      <c r="K383" s="118">
        <v>0.27042317305716734</v>
      </c>
      <c r="L383" s="118">
        <v>0.26256602653097771</v>
      </c>
      <c r="M383" s="118">
        <v>0.26900876833032983</v>
      </c>
      <c r="N383" s="118">
        <v>0.26818668981174526</v>
      </c>
      <c r="O383" s="118">
        <v>0.2678027586672147</v>
      </c>
      <c r="P383" s="118">
        <v>0.27552676032450896</v>
      </c>
      <c r="Q383" s="118">
        <v>0.27855053876750158</v>
      </c>
      <c r="R383" s="118">
        <v>0.28038110518530818</v>
      </c>
      <c r="S383" s="118">
        <v>0.28847281514513129</v>
      </c>
      <c r="T383" s="118">
        <v>0.30491867176564841</v>
      </c>
      <c r="U383" s="118">
        <v>0.29693383471323564</v>
      </c>
      <c r="V383" s="118">
        <v>0.30331709005023572</v>
      </c>
      <c r="W383" s="118">
        <v>0.29763271752665627</v>
      </c>
      <c r="X383" s="118">
        <v>0.32148843278020528</v>
      </c>
      <c r="Y383" s="118">
        <v>0.31634884704752153</v>
      </c>
      <c r="Z383" s="118">
        <v>0.30178535699683129</v>
      </c>
      <c r="AA383" s="118">
        <v>0.30668661254537338</v>
      </c>
      <c r="AB383" s="118">
        <v>0.34167250167846946</v>
      </c>
      <c r="AC383" s="118">
        <v>0.35995532047982887</v>
      </c>
      <c r="AD383" s="118">
        <v>0.36548079474548889</v>
      </c>
      <c r="AE383" s="118">
        <v>0.35908582501864866</v>
      </c>
      <c r="AF383" s="118">
        <v>0.34849822843833139</v>
      </c>
    </row>
    <row r="384" spans="5:32" ht="9.9499999999999993" customHeight="1">
      <c r="E384" s="65" t="s">
        <v>897</v>
      </c>
      <c r="F384" s="111"/>
      <c r="G384" s="118">
        <v>0.2799362688290804</v>
      </c>
      <c r="H384" s="118">
        <v>0.28604657283562135</v>
      </c>
      <c r="I384" s="118">
        <v>0.29014952579845099</v>
      </c>
      <c r="J384" s="118">
        <v>0.30150985319639662</v>
      </c>
      <c r="K384" s="118">
        <v>0.3141117251180055</v>
      </c>
      <c r="L384" s="118">
        <v>0.32022215418744632</v>
      </c>
      <c r="M384" s="118">
        <v>0.32572203739335392</v>
      </c>
      <c r="N384" s="118">
        <v>0.32145766898127831</v>
      </c>
      <c r="O384" s="118">
        <v>0.32321399725424643</v>
      </c>
      <c r="P384" s="118">
        <v>0.31429965882293942</v>
      </c>
      <c r="Q384" s="118">
        <v>0.30293485758784144</v>
      </c>
      <c r="R384" s="118">
        <v>0.31974947457197145</v>
      </c>
      <c r="S384" s="118">
        <v>0.31464125704028129</v>
      </c>
      <c r="T384" s="118">
        <v>0.30900929279251332</v>
      </c>
      <c r="U384" s="118">
        <v>0.31000057617396681</v>
      </c>
      <c r="V384" s="118">
        <v>0.29027128718801543</v>
      </c>
      <c r="W384" s="118">
        <v>0.31422762501235518</v>
      </c>
      <c r="X384" s="118">
        <v>0.28603492600616559</v>
      </c>
      <c r="Y384" s="118">
        <v>0.29482259096339836</v>
      </c>
      <c r="Z384" s="118">
        <v>0.31503435412436087</v>
      </c>
      <c r="AA384" s="118">
        <v>0.2746096322698125</v>
      </c>
      <c r="AB384" s="118">
        <v>0.25845871827894212</v>
      </c>
      <c r="AC384" s="118">
        <v>0.24551955651278498</v>
      </c>
      <c r="AD384" s="118">
        <v>0.23908117177384597</v>
      </c>
      <c r="AE384" s="118">
        <v>0.24773382455180129</v>
      </c>
      <c r="AF384" s="118">
        <v>0.24853988627537973</v>
      </c>
    </row>
    <row r="385" spans="2:36" ht="9.9499999999999993" customHeight="1">
      <c r="E385" s="65" t="s">
        <v>888</v>
      </c>
      <c r="F385" s="111"/>
      <c r="G385" s="118">
        <v>5.8815050155575394E-2</v>
      </c>
      <c r="H385" s="118">
        <v>5.6503391805730233E-2</v>
      </c>
      <c r="I385" s="118">
        <v>5.3373197134532445E-2</v>
      </c>
      <c r="J385" s="118">
        <v>5.1608234514465924E-2</v>
      </c>
      <c r="K385" s="118">
        <v>4.8720774197608001E-2</v>
      </c>
      <c r="L385" s="118">
        <v>4.7763917907752203E-2</v>
      </c>
      <c r="M385" s="118">
        <v>4.9302747237918138E-2</v>
      </c>
      <c r="N385" s="118">
        <v>5.1545465040959769E-2</v>
      </c>
      <c r="O385" s="118">
        <v>5.1325524084818532E-2</v>
      </c>
      <c r="P385" s="118">
        <v>5.05445366562432E-2</v>
      </c>
      <c r="Q385" s="118">
        <v>5.1807377765313363E-2</v>
      </c>
      <c r="R385" s="118">
        <v>5.2462134566341093E-2</v>
      </c>
      <c r="S385" s="118">
        <v>5.0215316734914424E-2</v>
      </c>
      <c r="T385" s="118">
        <v>5.0029997780996399E-2</v>
      </c>
      <c r="U385" s="118">
        <v>4.6852426584003688E-2</v>
      </c>
      <c r="V385" s="118">
        <v>4.93906612364148E-2</v>
      </c>
      <c r="W385" s="118">
        <v>4.7619722088497241E-2</v>
      </c>
      <c r="X385" s="118">
        <v>4.4168881660216423E-2</v>
      </c>
      <c r="Y385" s="118">
        <v>4.9573902246608868E-2</v>
      </c>
      <c r="Z385" s="118">
        <v>4.770889114308665E-2</v>
      </c>
      <c r="AA385" s="118">
        <v>4.4246625144614693E-2</v>
      </c>
      <c r="AB385" s="118">
        <v>3.9094527699056726E-2</v>
      </c>
      <c r="AC385" s="118">
        <v>4.3489826281494094E-2</v>
      </c>
      <c r="AD385" s="118">
        <v>4.9047964827520892E-2</v>
      </c>
      <c r="AE385" s="118">
        <v>5.0399387955630162E-2</v>
      </c>
      <c r="AF385" s="118">
        <v>4.8136888470763944E-2</v>
      </c>
    </row>
    <row r="386" spans="2:36" ht="9.9499999999999993" customHeight="1">
      <c r="E386" s="65" t="s">
        <v>889</v>
      </c>
      <c r="F386" s="111"/>
      <c r="G386" s="118">
        <v>1.0172234574002048E-2</v>
      </c>
      <c r="H386" s="118">
        <v>1.268257049159319E-2</v>
      </c>
      <c r="I386" s="118">
        <v>1.4700136966825017E-2</v>
      </c>
      <c r="J386" s="118">
        <v>1.5463597456889888E-2</v>
      </c>
      <c r="K386" s="118">
        <v>1.8242438916726115E-2</v>
      </c>
      <c r="L386" s="118">
        <v>1.849173589287402E-2</v>
      </c>
      <c r="M386" s="118">
        <v>1.7105555835221109E-2</v>
      </c>
      <c r="N386" s="118">
        <v>1.5643385024477128E-2</v>
      </c>
      <c r="O386" s="118">
        <v>1.4524519066288795E-2</v>
      </c>
      <c r="P386" s="118">
        <v>1.3553824635841611E-2</v>
      </c>
      <c r="Q386" s="118">
        <v>1.2387224020975892E-2</v>
      </c>
      <c r="R386" s="118">
        <v>1.1861196937518734E-2</v>
      </c>
      <c r="S386" s="118">
        <v>1.1599719103064442E-2</v>
      </c>
      <c r="T386" s="118">
        <v>1.1702284811831339E-2</v>
      </c>
      <c r="U386" s="118">
        <v>1.1037863737621641E-2</v>
      </c>
      <c r="V386" s="118">
        <v>1.0393818897079606E-2</v>
      </c>
      <c r="W386" s="118">
        <v>1.1229602307692545E-2</v>
      </c>
      <c r="X386" s="118">
        <v>1.3692723485991492E-2</v>
      </c>
      <c r="Y386" s="118">
        <v>1.8016406378970673E-2</v>
      </c>
      <c r="Z386" s="118">
        <v>1.8740575217380949E-2</v>
      </c>
      <c r="AA386" s="118">
        <v>2.0891960247815988E-2</v>
      </c>
      <c r="AB386" s="118">
        <v>2.2225432451678958E-2</v>
      </c>
      <c r="AC386" s="118">
        <v>2.0409548319411872E-2</v>
      </c>
      <c r="AD386" s="118">
        <v>1.9424871987927E-2</v>
      </c>
      <c r="AE386" s="118">
        <v>2.3012229397173935E-2</v>
      </c>
      <c r="AF386" s="118">
        <v>2.2259850190704047E-2</v>
      </c>
    </row>
    <row r="387" spans="2:36" ht="9.9499999999999993" customHeight="1">
      <c r="G387" s="83"/>
      <c r="H387" s="83"/>
      <c r="I387" s="83"/>
      <c r="J387" s="83"/>
      <c r="K387" s="83"/>
      <c r="L387" s="83"/>
      <c r="M387" s="83"/>
      <c r="N387" s="83"/>
      <c r="O387" s="83"/>
      <c r="P387" s="83"/>
      <c r="Q387" s="83"/>
      <c r="R387" s="83"/>
      <c r="S387" s="83"/>
      <c r="T387" s="83"/>
      <c r="U387" s="83"/>
      <c r="V387" s="83"/>
      <c r="W387" s="83"/>
      <c r="X387" s="83"/>
      <c r="Y387" s="83"/>
      <c r="Z387" s="83"/>
      <c r="AA387" s="83"/>
      <c r="AB387" s="83"/>
      <c r="AC387" s="83"/>
      <c r="AD387" s="83"/>
      <c r="AE387" s="83"/>
      <c r="AF387" s="83"/>
    </row>
    <row r="388" spans="2:36" s="41" customFormat="1" ht="15.75" customHeight="1">
      <c r="B388" s="489" t="s">
        <v>1202</v>
      </c>
      <c r="I388" s="41" t="s">
        <v>763</v>
      </c>
      <c r="AG388" s="36"/>
      <c r="AH388" s="36"/>
      <c r="AI388" s="36"/>
      <c r="AJ388" s="36"/>
    </row>
    <row r="389" spans="2:36" ht="9.9499999999999993" customHeight="1">
      <c r="E389" s="36" t="s">
        <v>644</v>
      </c>
      <c r="G389" s="85" t="s">
        <v>764</v>
      </c>
      <c r="H389" s="79"/>
      <c r="I389" s="79"/>
      <c r="J389" s="79"/>
      <c r="K389" s="79"/>
      <c r="L389" s="79"/>
      <c r="M389" s="79"/>
      <c r="N389" s="79"/>
      <c r="O389" s="79"/>
      <c r="P389" s="79"/>
      <c r="Q389" s="79"/>
      <c r="R389" s="79"/>
      <c r="S389" s="79"/>
      <c r="T389" s="79"/>
      <c r="U389" s="79"/>
      <c r="V389" s="79"/>
      <c r="W389" s="79"/>
      <c r="X389" s="79"/>
      <c r="Y389" s="79"/>
      <c r="Z389" s="79"/>
      <c r="AA389" s="79"/>
      <c r="AB389" s="79"/>
      <c r="AC389" s="79"/>
      <c r="AD389" s="79"/>
      <c r="AE389" s="79"/>
      <c r="AF389" s="79"/>
    </row>
    <row r="390" spans="2:36" ht="9.9499999999999993" customHeight="1">
      <c r="E390" s="124" t="s">
        <v>640</v>
      </c>
      <c r="F390" s="125"/>
      <c r="G390" s="126">
        <v>1990</v>
      </c>
      <c r="H390" s="126">
        <v>1991</v>
      </c>
      <c r="I390" s="126">
        <v>1992</v>
      </c>
      <c r="J390" s="126">
        <v>1993</v>
      </c>
      <c r="K390" s="126">
        <v>1994</v>
      </c>
      <c r="L390" s="126">
        <v>1995</v>
      </c>
      <c r="M390" s="126">
        <v>1996</v>
      </c>
      <c r="N390" s="126">
        <v>1997</v>
      </c>
      <c r="O390" s="126">
        <v>1998</v>
      </c>
      <c r="P390" s="126">
        <v>1999</v>
      </c>
      <c r="Q390" s="126">
        <v>2000</v>
      </c>
      <c r="R390" s="126">
        <v>2001</v>
      </c>
      <c r="S390" s="126">
        <v>2002</v>
      </c>
      <c r="T390" s="126">
        <v>2003</v>
      </c>
      <c r="U390" s="126">
        <v>2004</v>
      </c>
      <c r="V390" s="126">
        <v>2005</v>
      </c>
      <c r="W390" s="126">
        <v>2006</v>
      </c>
      <c r="X390" s="126">
        <v>2007</v>
      </c>
      <c r="Y390" s="126">
        <v>2008</v>
      </c>
      <c r="Z390" s="126">
        <v>2009</v>
      </c>
      <c r="AA390" s="126">
        <v>2010</v>
      </c>
      <c r="AB390" s="126">
        <v>2011</v>
      </c>
      <c r="AC390" s="126">
        <v>2012</v>
      </c>
      <c r="AD390" s="126">
        <v>2013</v>
      </c>
      <c r="AE390" s="126">
        <v>2014</v>
      </c>
      <c r="AF390" s="126">
        <v>2015</v>
      </c>
    </row>
    <row r="391" spans="2:36" ht="9.9499999999999993" customHeight="1">
      <c r="E391" s="65" t="s">
        <v>748</v>
      </c>
      <c r="F391" s="111"/>
      <c r="G391" s="84">
        <v>123611</v>
      </c>
      <c r="H391" s="84">
        <v>124101</v>
      </c>
      <c r="I391" s="84">
        <v>124567</v>
      </c>
      <c r="J391" s="84">
        <v>124938</v>
      </c>
      <c r="K391" s="84">
        <v>125265</v>
      </c>
      <c r="L391" s="84">
        <v>125570</v>
      </c>
      <c r="M391" s="84">
        <v>125859</v>
      </c>
      <c r="N391" s="84">
        <v>126157</v>
      </c>
      <c r="O391" s="84">
        <v>126472</v>
      </c>
      <c r="P391" s="84">
        <v>126667</v>
      </c>
      <c r="Q391" s="84">
        <v>126926</v>
      </c>
      <c r="R391" s="84">
        <v>127316</v>
      </c>
      <c r="S391" s="84">
        <v>127486</v>
      </c>
      <c r="T391" s="84">
        <v>127694</v>
      </c>
      <c r="U391" s="84">
        <v>127787</v>
      </c>
      <c r="V391" s="84">
        <v>127768</v>
      </c>
      <c r="W391" s="84">
        <v>127901</v>
      </c>
      <c r="X391" s="84">
        <v>128033</v>
      </c>
      <c r="Y391" s="84">
        <v>128084</v>
      </c>
      <c r="Z391" s="84">
        <v>128032</v>
      </c>
      <c r="AA391" s="84">
        <v>128057</v>
      </c>
      <c r="AB391" s="84">
        <v>127834</v>
      </c>
      <c r="AC391" s="84">
        <v>127593</v>
      </c>
      <c r="AD391" s="84">
        <v>127414</v>
      </c>
      <c r="AE391" s="84">
        <v>127237</v>
      </c>
      <c r="AF391" s="84">
        <v>127094.745</v>
      </c>
    </row>
    <row r="392" spans="2:36" ht="9.9499999999999993" customHeight="1">
      <c r="G392" s="79"/>
      <c r="H392" s="79"/>
      <c r="I392" s="79"/>
      <c r="J392" s="79"/>
      <c r="K392" s="79"/>
      <c r="L392" s="79"/>
      <c r="M392" s="79"/>
      <c r="N392" s="79"/>
      <c r="O392" s="79"/>
      <c r="P392" s="79"/>
      <c r="Q392" s="79"/>
      <c r="R392" s="79"/>
      <c r="S392" s="79"/>
      <c r="T392" s="79"/>
      <c r="U392" s="79"/>
      <c r="V392" s="79"/>
      <c r="W392" s="79"/>
      <c r="X392" s="79"/>
      <c r="Y392" s="79"/>
      <c r="Z392" s="79"/>
      <c r="AA392" s="79"/>
      <c r="AB392" s="79"/>
      <c r="AC392" s="79"/>
      <c r="AD392" s="79"/>
      <c r="AE392" s="79"/>
      <c r="AF392" s="79"/>
    </row>
    <row r="393" spans="2:36" s="41" customFormat="1" ht="15.75" customHeight="1">
      <c r="B393" s="489"/>
      <c r="D393" s="1120" t="s">
        <v>1198</v>
      </c>
      <c r="AG393" s="36"/>
      <c r="AH393" s="36"/>
      <c r="AI393" s="36"/>
      <c r="AJ393" s="36"/>
    </row>
    <row r="394" spans="2:36" ht="9.9499999999999993" customHeight="1">
      <c r="E394" s="124" t="s">
        <v>640</v>
      </c>
      <c r="F394" s="125"/>
      <c r="G394" s="126">
        <v>1990</v>
      </c>
      <c r="H394" s="126">
        <v>1991</v>
      </c>
      <c r="I394" s="126">
        <v>1992</v>
      </c>
      <c r="J394" s="126">
        <v>1993</v>
      </c>
      <c r="K394" s="126">
        <v>1994</v>
      </c>
      <c r="L394" s="126">
        <v>1995</v>
      </c>
      <c r="M394" s="126">
        <v>1996</v>
      </c>
      <c r="N394" s="126">
        <v>1997</v>
      </c>
      <c r="O394" s="126">
        <v>1998</v>
      </c>
      <c r="P394" s="126">
        <v>1999</v>
      </c>
      <c r="Q394" s="126">
        <v>2000</v>
      </c>
      <c r="R394" s="126">
        <v>2001</v>
      </c>
      <c r="S394" s="126">
        <v>2002</v>
      </c>
      <c r="T394" s="126">
        <v>2003</v>
      </c>
      <c r="U394" s="126">
        <v>2004</v>
      </c>
      <c r="V394" s="126">
        <v>2005</v>
      </c>
      <c r="W394" s="126">
        <v>2006</v>
      </c>
      <c r="X394" s="126">
        <v>2007</v>
      </c>
      <c r="Y394" s="126">
        <v>2008</v>
      </c>
      <c r="Z394" s="126">
        <v>2009</v>
      </c>
      <c r="AA394" s="126">
        <v>2010</v>
      </c>
      <c r="AB394" s="126">
        <v>2011</v>
      </c>
      <c r="AC394" s="126">
        <v>2012</v>
      </c>
      <c r="AD394" s="126">
        <v>2013</v>
      </c>
      <c r="AE394" s="126">
        <v>2014</v>
      </c>
      <c r="AF394" s="126">
        <v>2015</v>
      </c>
    </row>
    <row r="395" spans="2:36" ht="9.9499999999999993" customHeight="1">
      <c r="E395" s="65" t="s">
        <v>882</v>
      </c>
      <c r="F395" s="111"/>
      <c r="G395" s="84">
        <v>1622.9208740562831</v>
      </c>
      <c r="H395" s="84">
        <v>1656.113988146667</v>
      </c>
      <c r="I395" s="84">
        <v>1748.6932994675747</v>
      </c>
      <c r="J395" s="84">
        <v>1786.8608988568246</v>
      </c>
      <c r="K395" s="84">
        <v>1913.5818778345533</v>
      </c>
      <c r="L395" s="84">
        <v>1970.9351792898881</v>
      </c>
      <c r="M395" s="84">
        <v>1978.8837020901526</v>
      </c>
      <c r="N395" s="84">
        <v>1915.9919355111131</v>
      </c>
      <c r="O395" s="84">
        <v>1913.4443888173846</v>
      </c>
      <c r="P395" s="84">
        <v>1984.4929547018533</v>
      </c>
      <c r="Q395" s="84">
        <v>2007.8610058746062</v>
      </c>
      <c r="R395" s="84">
        <v>2009.4946251012366</v>
      </c>
      <c r="S395" s="84">
        <v>2125.7054652512966</v>
      </c>
      <c r="T395" s="84">
        <v>2128.6200211428936</v>
      </c>
      <c r="U395" s="84">
        <v>2105.8944171534868</v>
      </c>
      <c r="V395" s="84">
        <v>2166.351721633373</v>
      </c>
      <c r="W395" s="84">
        <v>2098.3903431552917</v>
      </c>
      <c r="X395" s="84">
        <v>2187.1225385715907</v>
      </c>
      <c r="Y395" s="84">
        <v>2127.3395053559775</v>
      </c>
      <c r="Z395" s="84">
        <v>2062.8162955907737</v>
      </c>
      <c r="AA395" s="84">
        <v>2058.6207541690933</v>
      </c>
      <c r="AB395" s="84">
        <v>2205.676136996381</v>
      </c>
      <c r="AC395" s="84">
        <v>2317.0157293651628</v>
      </c>
      <c r="AD395" s="84">
        <v>2282.1248538770451</v>
      </c>
      <c r="AE395" s="84">
        <v>2189.7561036661646</v>
      </c>
      <c r="AF395" s="84">
        <v>2185.0973197347971</v>
      </c>
    </row>
    <row r="396" spans="2:36" ht="9.9499999999999993" customHeight="1">
      <c r="E396" s="65" t="s">
        <v>744</v>
      </c>
      <c r="F396" s="111"/>
      <c r="G396" s="84">
        <v>2.5094841602840035</v>
      </c>
      <c r="H396" s="84">
        <v>2.2192863354646981</v>
      </c>
      <c r="I396" s="84">
        <v>2.961854138992666</v>
      </c>
      <c r="J396" s="84">
        <v>2.4606126931457561</v>
      </c>
      <c r="K396" s="84">
        <v>1.7966329280478188</v>
      </c>
      <c r="L396" s="84">
        <v>1.4040763602188022</v>
      </c>
      <c r="M396" s="84">
        <v>2.0215125336654509</v>
      </c>
      <c r="N396" s="84">
        <v>1.6489152051259979</v>
      </c>
      <c r="O396" s="84">
        <v>1.0575174794409079</v>
      </c>
      <c r="P396" s="84">
        <v>0</v>
      </c>
      <c r="Q396" s="84">
        <v>0</v>
      </c>
      <c r="R396" s="84">
        <v>0</v>
      </c>
      <c r="S396" s="84">
        <v>0</v>
      </c>
      <c r="T396" s="84">
        <v>0</v>
      </c>
      <c r="U396" s="84">
        <v>0</v>
      </c>
      <c r="V396" s="84">
        <v>0</v>
      </c>
      <c r="W396" s="84">
        <v>0</v>
      </c>
      <c r="X396" s="84">
        <v>0</v>
      </c>
      <c r="Y396" s="84">
        <v>0</v>
      </c>
      <c r="Z396" s="84">
        <v>0</v>
      </c>
      <c r="AA396" s="84">
        <v>0</v>
      </c>
      <c r="AB396" s="84">
        <v>0</v>
      </c>
      <c r="AC396" s="84">
        <v>0</v>
      </c>
      <c r="AD396" s="84">
        <v>0</v>
      </c>
      <c r="AE396" s="84">
        <v>0</v>
      </c>
      <c r="AF396" s="84">
        <v>0</v>
      </c>
    </row>
    <row r="397" spans="2:36" ht="9.9499999999999993" customHeight="1">
      <c r="E397" s="65" t="s">
        <v>883</v>
      </c>
      <c r="F397" s="111"/>
      <c r="G397" s="84">
        <v>207.68336374375974</v>
      </c>
      <c r="H397" s="84">
        <v>202.12507465761118</v>
      </c>
      <c r="I397" s="84">
        <v>219.88729753418914</v>
      </c>
      <c r="J397" s="84">
        <v>236.8894824658102</v>
      </c>
      <c r="K397" s="84">
        <v>221.07262819336998</v>
      </c>
      <c r="L397" s="84">
        <v>245.08410882693158</v>
      </c>
      <c r="M397" s="84">
        <v>238.08152029214412</v>
      </c>
      <c r="N397" s="84">
        <v>234.06020065483162</v>
      </c>
      <c r="O397" s="84">
        <v>228.20654477559802</v>
      </c>
      <c r="P397" s="84">
        <v>240.55984747392705</v>
      </c>
      <c r="Q397" s="84">
        <v>255.65898686228837</v>
      </c>
      <c r="R397" s="84">
        <v>235.95923616675287</v>
      </c>
      <c r="S397" s="84">
        <v>250.2895900643546</v>
      </c>
      <c r="T397" s="84">
        <v>220.53264464405478</v>
      </c>
      <c r="U397" s="84">
        <v>230.27050275689115</v>
      </c>
      <c r="V397" s="84">
        <v>249.58232450002282</v>
      </c>
      <c r="W397" s="84">
        <v>221.33454572207114</v>
      </c>
      <c r="X397" s="84">
        <v>210.69557858680338</v>
      </c>
      <c r="Y397" s="84">
        <v>194.40519726303728</v>
      </c>
      <c r="Z397" s="84">
        <v>189.99803443458214</v>
      </c>
      <c r="AA397" s="84">
        <v>205.61299035500696</v>
      </c>
      <c r="AB397" s="84">
        <v>198.85498188500347</v>
      </c>
      <c r="AC397" s="84">
        <v>190.43281999428712</v>
      </c>
      <c r="AD397" s="84">
        <v>181.15498822647046</v>
      </c>
      <c r="AE397" s="84">
        <v>169.54449324300961</v>
      </c>
      <c r="AF397" s="84">
        <v>169.73426152875805</v>
      </c>
    </row>
    <row r="398" spans="2:36" ht="9.9499999999999993" customHeight="1">
      <c r="E398" s="65" t="s">
        <v>884</v>
      </c>
      <c r="F398" s="111"/>
      <c r="G398" s="84">
        <v>115.14558717949632</v>
      </c>
      <c r="H398" s="84">
        <v>116.89208982356644</v>
      </c>
      <c r="I398" s="84">
        <v>118.67923684068982</v>
      </c>
      <c r="J398" s="84">
        <v>128.19355554033226</v>
      </c>
      <c r="K398" s="84">
        <v>128.3778695185043</v>
      </c>
      <c r="L398" s="84">
        <v>129.73279456550074</v>
      </c>
      <c r="M398" s="84">
        <v>131.80060243406604</v>
      </c>
      <c r="N398" s="84">
        <v>128.93195409583609</v>
      </c>
      <c r="O398" s="84">
        <v>132.24149435140771</v>
      </c>
      <c r="P398" s="84">
        <v>131.67874775472612</v>
      </c>
      <c r="Q398" s="84">
        <v>131.92710421283249</v>
      </c>
      <c r="R398" s="84">
        <v>126.32369165514342</v>
      </c>
      <c r="S398" s="84">
        <v>126.44451139305403</v>
      </c>
      <c r="T398" s="84">
        <v>131.72564924273979</v>
      </c>
      <c r="U398" s="84">
        <v>120.23132534492775</v>
      </c>
      <c r="V398" s="84">
        <v>119.02069805049942</v>
      </c>
      <c r="W398" s="84">
        <v>117.19404318732659</v>
      </c>
      <c r="X398" s="84">
        <v>119.79101773654857</v>
      </c>
      <c r="Y398" s="84">
        <v>110.72714294933151</v>
      </c>
      <c r="Z398" s="84">
        <v>106.55891068320423</v>
      </c>
      <c r="AA398" s="84">
        <v>112.45917751185894</v>
      </c>
      <c r="AB398" s="84">
        <v>102.24091693028019</v>
      </c>
      <c r="AC398" s="84">
        <v>107.93333569003032</v>
      </c>
      <c r="AD398" s="84">
        <v>104.35070056185515</v>
      </c>
      <c r="AE398" s="84">
        <v>95.625738316107217</v>
      </c>
      <c r="AF398" s="84">
        <v>95.732770588796043</v>
      </c>
    </row>
    <row r="399" spans="2:36" ht="9.9499999999999993" customHeight="1">
      <c r="E399" s="65" t="s">
        <v>885</v>
      </c>
      <c r="F399" s="111"/>
      <c r="G399" s="84">
        <v>146.83753963065476</v>
      </c>
      <c r="H399" s="84">
        <v>153.88966758434037</v>
      </c>
      <c r="I399" s="84">
        <v>159.38989776134045</v>
      </c>
      <c r="J399" s="84">
        <v>167.70429279209864</v>
      </c>
      <c r="K399" s="84">
        <v>156.41783949577257</v>
      </c>
      <c r="L399" s="84">
        <v>167.77785114432271</v>
      </c>
      <c r="M399" s="84">
        <v>169.53524127500739</v>
      </c>
      <c r="N399" s="84">
        <v>166.52692256703355</v>
      </c>
      <c r="O399" s="84">
        <v>165.15875071749929</v>
      </c>
      <c r="P399" s="84">
        <v>169.14931804967256</v>
      </c>
      <c r="Q399" s="84">
        <v>172.08898144987785</v>
      </c>
      <c r="R399" s="84">
        <v>168.78881034012355</v>
      </c>
      <c r="S399" s="84">
        <v>173.69234230434702</v>
      </c>
      <c r="T399" s="84">
        <v>173.6209653726437</v>
      </c>
      <c r="U399" s="84">
        <v>168.65239997565573</v>
      </c>
      <c r="V399" s="84">
        <v>176.24216558391129</v>
      </c>
      <c r="W399" s="84">
        <v>173.42306784596295</v>
      </c>
      <c r="X399" s="84">
        <v>173.70659695586048</v>
      </c>
      <c r="Y399" s="84">
        <v>170.31681983592401</v>
      </c>
      <c r="Z399" s="84">
        <v>169.0404158599749</v>
      </c>
      <c r="AA399" s="84">
        <v>172.98525314074018</v>
      </c>
      <c r="AB399" s="84">
        <v>173.50500483136702</v>
      </c>
      <c r="AC399" s="84">
        <v>172.18291877087856</v>
      </c>
      <c r="AD399" s="84">
        <v>167.0352108351951</v>
      </c>
      <c r="AE399" s="84">
        <v>171.03404760915546</v>
      </c>
      <c r="AF399" s="84">
        <v>171.22548312793037</v>
      </c>
    </row>
    <row r="400" spans="2:36" ht="9.9499999999999993" customHeight="1">
      <c r="E400" s="65" t="s">
        <v>745</v>
      </c>
      <c r="F400" s="111"/>
      <c r="G400" s="84">
        <v>583.59965119531694</v>
      </c>
      <c r="H400" s="84">
        <v>591.9085795071976</v>
      </c>
      <c r="I400" s="84">
        <v>620.56517319065495</v>
      </c>
      <c r="J400" s="84">
        <v>592.26395992408777</v>
      </c>
      <c r="K400" s="84">
        <v>676.00000466488291</v>
      </c>
      <c r="L400" s="84">
        <v>664.54635045745158</v>
      </c>
      <c r="M400" s="84">
        <v>660.82856864657174</v>
      </c>
      <c r="N400" s="84">
        <v>639.59626336269469</v>
      </c>
      <c r="O400" s="84">
        <v>641.75270320960578</v>
      </c>
      <c r="P400" s="84">
        <v>691.5907806753894</v>
      </c>
      <c r="Q400" s="84">
        <v>710.4650527407972</v>
      </c>
      <c r="R400" s="84">
        <v>706.08897811944053</v>
      </c>
      <c r="S400" s="84">
        <v>774.47679202023755</v>
      </c>
      <c r="T400" s="84">
        <v>812.99415089229399</v>
      </c>
      <c r="U400" s="84">
        <v>811.4419068043635</v>
      </c>
      <c r="V400" s="84">
        <v>862.56695027617229</v>
      </c>
      <c r="W400" s="84">
        <v>803.01681312428923</v>
      </c>
      <c r="X400" s="84">
        <v>930.18244933125231</v>
      </c>
      <c r="Y400" s="84">
        <v>880.34156317422969</v>
      </c>
      <c r="Z400" s="84">
        <v>809.75808708652005</v>
      </c>
      <c r="AA400" s="84">
        <v>867.62296247424035</v>
      </c>
      <c r="AB400" s="84">
        <v>1025.1972604362488</v>
      </c>
      <c r="AC400" s="84">
        <v>1128.9932396775532</v>
      </c>
      <c r="AD400" s="84">
        <v>1127.1803775420126</v>
      </c>
      <c r="AE400" s="84">
        <v>1049.8158999142447</v>
      </c>
      <c r="AF400" s="84">
        <v>1050.9909411076653</v>
      </c>
    </row>
    <row r="401" spans="2:36" ht="9.9499999999999993" customHeight="1">
      <c r="E401" s="65" t="s">
        <v>746</v>
      </c>
      <c r="F401" s="111"/>
      <c r="G401" s="84">
        <v>0.86992962652984007</v>
      </c>
      <c r="H401" s="84">
        <v>0.77371976001447973</v>
      </c>
      <c r="I401" s="84">
        <v>0.78792517880089696</v>
      </c>
      <c r="J401" s="84">
        <v>0.74479418033688394</v>
      </c>
      <c r="K401" s="84">
        <v>0.69880713564887498</v>
      </c>
      <c r="L401" s="84">
        <v>0.66729015692793137</v>
      </c>
      <c r="M401" s="84">
        <v>0.6359170644917872</v>
      </c>
      <c r="N401" s="84">
        <v>0.58408336761868307</v>
      </c>
      <c r="O401" s="84">
        <v>0.57497327958870459</v>
      </c>
      <c r="P401" s="84">
        <v>0.58605575674226518</v>
      </c>
      <c r="Q401" s="84">
        <v>0.57595502366781859</v>
      </c>
      <c r="R401" s="84">
        <v>0.54166936284366585</v>
      </c>
      <c r="S401" s="84">
        <v>0.56703026974307169</v>
      </c>
      <c r="T401" s="84">
        <v>0.57867095586705919</v>
      </c>
      <c r="U401" s="84">
        <v>0.55896039682267384</v>
      </c>
      <c r="V401" s="84">
        <v>0.59566901812266682</v>
      </c>
      <c r="W401" s="84">
        <v>0.56080538291583026</v>
      </c>
      <c r="X401" s="84">
        <v>0.60304174118300802</v>
      </c>
      <c r="Y401" s="84">
        <v>0.57350358721305472</v>
      </c>
      <c r="Z401" s="84">
        <v>0.52980612616254152</v>
      </c>
      <c r="AA401" s="84">
        <v>0.52763861579424554</v>
      </c>
      <c r="AB401" s="84">
        <v>0.54977278090201021</v>
      </c>
      <c r="AC401" s="84">
        <v>0.54488487863568025</v>
      </c>
      <c r="AD401" s="84">
        <v>0.52692980037008674</v>
      </c>
      <c r="AE401" s="84">
        <v>0.50573300847031755</v>
      </c>
      <c r="AF401" s="84">
        <v>0.50629906687910498</v>
      </c>
    </row>
    <row r="402" spans="2:36" ht="9.9499999999999993" customHeight="1">
      <c r="E402" s="65" t="s">
        <v>886</v>
      </c>
      <c r="F402" s="111"/>
      <c r="G402" s="84">
        <v>391.99433312596074</v>
      </c>
      <c r="H402" s="84">
        <v>402.3218565303747</v>
      </c>
      <c r="I402" s="84">
        <v>426.87313471105836</v>
      </c>
      <c r="J402" s="84">
        <v>446.36616517165152</v>
      </c>
      <c r="K402" s="84">
        <v>489.58841173114394</v>
      </c>
      <c r="L402" s="84">
        <v>511.35235894864013</v>
      </c>
      <c r="M402" s="84">
        <v>522.34900272617085</v>
      </c>
      <c r="N402" s="84">
        <v>503.64407747145492</v>
      </c>
      <c r="O402" s="84">
        <v>511.05038841734637</v>
      </c>
      <c r="P402" s="84">
        <v>522.16259237331724</v>
      </c>
      <c r="Q402" s="84">
        <v>520.86262839785229</v>
      </c>
      <c r="R402" s="84">
        <v>555.3153490034631</v>
      </c>
      <c r="S402" s="84">
        <v>590.52769198400358</v>
      </c>
      <c r="T402" s="84">
        <v>589.63128980728038</v>
      </c>
      <c r="U402" s="84">
        <v>588.15778350505536</v>
      </c>
      <c r="V402" s="84">
        <v>573.97606871523419</v>
      </c>
      <c r="W402" s="84">
        <v>612.66787517755756</v>
      </c>
      <c r="X402" s="84">
        <v>588.86250880412933</v>
      </c>
      <c r="Y402" s="84">
        <v>597.54760364340882</v>
      </c>
      <c r="Z402" s="84">
        <v>625.42273792520405</v>
      </c>
      <c r="AA402" s="84">
        <v>545.4544998334469</v>
      </c>
      <c r="AB402" s="84">
        <v>549.03441318826822</v>
      </c>
      <c r="AC402" s="84">
        <v>548.34589373170536</v>
      </c>
      <c r="AD402" s="84">
        <v>527.31209603741445</v>
      </c>
      <c r="AE402" s="84">
        <v>523.07686415932517</v>
      </c>
      <c r="AF402" s="84">
        <v>523.66233525264988</v>
      </c>
    </row>
    <row r="403" spans="2:36" ht="9.9499999999999993" customHeight="1">
      <c r="E403" s="65" t="s">
        <v>887</v>
      </c>
      <c r="F403" s="111"/>
      <c r="G403" s="84">
        <v>62.320080962185031</v>
      </c>
      <c r="H403" s="84">
        <v>71.403874004112183</v>
      </c>
      <c r="I403" s="84">
        <v>80.509396896387159</v>
      </c>
      <c r="J403" s="84">
        <v>92.39000212505087</v>
      </c>
      <c r="K403" s="84">
        <v>111.49009307002001</v>
      </c>
      <c r="L403" s="84">
        <v>119.7847499273885</v>
      </c>
      <c r="M403" s="84">
        <v>122.2170284831365</v>
      </c>
      <c r="N403" s="84">
        <v>112.26622390487529</v>
      </c>
      <c r="O403" s="84">
        <v>107.40162101602908</v>
      </c>
      <c r="P403" s="84">
        <v>101.56286622600228</v>
      </c>
      <c r="Q403" s="84">
        <v>87.388459472951794</v>
      </c>
      <c r="R403" s="84">
        <v>87.219501527858</v>
      </c>
      <c r="S403" s="84">
        <v>78.306947700060405</v>
      </c>
      <c r="T403" s="84">
        <v>68.13207755006988</v>
      </c>
      <c r="U403" s="84">
        <v>64.670699174065277</v>
      </c>
      <c r="V403" s="84">
        <v>54.853634025257989</v>
      </c>
      <c r="W403" s="84">
        <v>46.704338700990668</v>
      </c>
      <c r="X403" s="84">
        <v>36.730924682612624</v>
      </c>
      <c r="Y403" s="84">
        <v>29.640141184434658</v>
      </c>
      <c r="Z403" s="84">
        <v>24.435261433442378</v>
      </c>
      <c r="AA403" s="84">
        <v>19.862588451931902</v>
      </c>
      <c r="AB403" s="84">
        <v>21.041814118264892</v>
      </c>
      <c r="AC403" s="84">
        <v>20.526780575176719</v>
      </c>
      <c r="AD403" s="84">
        <v>18.300988161726526</v>
      </c>
      <c r="AE403" s="84">
        <v>19.399790237544551</v>
      </c>
      <c r="AF403" s="84">
        <v>19.421504094873914</v>
      </c>
    </row>
    <row r="404" spans="2:36" ht="9.9499999999999993" customHeight="1">
      <c r="E404" s="65" t="s">
        <v>888</v>
      </c>
      <c r="F404" s="111"/>
      <c r="G404" s="84">
        <v>95.45217260615054</v>
      </c>
      <c r="H404" s="84">
        <v>93.5760575472016</v>
      </c>
      <c r="I404" s="84">
        <v>93.333352200318842</v>
      </c>
      <c r="J404" s="84">
        <v>92.216736312932369</v>
      </c>
      <c r="K404" s="84">
        <v>93.231190578611972</v>
      </c>
      <c r="L404" s="84">
        <v>94.139586105103064</v>
      </c>
      <c r="M404" s="84">
        <v>97.564402977386479</v>
      </c>
      <c r="N404" s="84">
        <v>98.760695330648943</v>
      </c>
      <c r="O404" s="84">
        <v>98.208536063207575</v>
      </c>
      <c r="P404" s="84">
        <v>100.30527689298422</v>
      </c>
      <c r="Q404" s="84">
        <v>104.02201363158781</v>
      </c>
      <c r="R404" s="84">
        <v>105.42237743240021</v>
      </c>
      <c r="S404" s="84">
        <v>106.74297322273249</v>
      </c>
      <c r="T404" s="84">
        <v>106.49485493436346</v>
      </c>
      <c r="U404" s="84">
        <v>98.666263573346953</v>
      </c>
      <c r="V404" s="84">
        <v>106.99754400211786</v>
      </c>
      <c r="W404" s="84">
        <v>99.924764974241356</v>
      </c>
      <c r="X404" s="84">
        <v>96.602756582560716</v>
      </c>
      <c r="Y404" s="84">
        <v>105.46052068386649</v>
      </c>
      <c r="Z404" s="84">
        <v>98.414678094525513</v>
      </c>
      <c r="AA404" s="84">
        <v>91.087020824643844</v>
      </c>
      <c r="AB404" s="84">
        <v>86.229866832953491</v>
      </c>
      <c r="AC404" s="84">
        <v>100.76661156158031</v>
      </c>
      <c r="AD404" s="84">
        <v>111.93357956497258</v>
      </c>
      <c r="AE404" s="84">
        <v>110.36236739688015</v>
      </c>
      <c r="AF404" s="84">
        <v>105.18378597783919</v>
      </c>
    </row>
    <row r="405" spans="2:36" ht="9.9499999999999993" customHeight="1">
      <c r="E405" s="65" t="s">
        <v>889</v>
      </c>
      <c r="F405" s="111"/>
      <c r="G405" s="84">
        <v>16.508731825944945</v>
      </c>
      <c r="H405" s="84">
        <v>21.003782396783635</v>
      </c>
      <c r="I405" s="84">
        <v>25.706031015142504</v>
      </c>
      <c r="J405" s="84">
        <v>27.631297651378375</v>
      </c>
      <c r="K405" s="84">
        <v>34.908400518550884</v>
      </c>
      <c r="L405" s="84">
        <v>36.446012797402908</v>
      </c>
      <c r="M405" s="84">
        <v>33.84990565751216</v>
      </c>
      <c r="N405" s="84">
        <v>29.972599550993497</v>
      </c>
      <c r="O405" s="84">
        <v>27.791859507661421</v>
      </c>
      <c r="P405" s="84">
        <v>26.897469499092093</v>
      </c>
      <c r="Q405" s="84">
        <v>24.871824082750742</v>
      </c>
      <c r="R405" s="84">
        <v>23.835011493211145</v>
      </c>
      <c r="S405" s="84">
        <v>24.657586292763952</v>
      </c>
      <c r="T405" s="84">
        <v>24.909717743580583</v>
      </c>
      <c r="U405" s="84">
        <v>23.24457562235833</v>
      </c>
      <c r="V405" s="84">
        <v>22.516667462033887</v>
      </c>
      <c r="W405" s="84">
        <v>23.56408903993642</v>
      </c>
      <c r="X405" s="84">
        <v>29.947664150640549</v>
      </c>
      <c r="Y405" s="84">
        <v>38.327013034531745</v>
      </c>
      <c r="Z405" s="84">
        <v>38.658363947158044</v>
      </c>
      <c r="AA405" s="84">
        <v>43.008622961429666</v>
      </c>
      <c r="AB405" s="84">
        <v>49.02210599309327</v>
      </c>
      <c r="AC405" s="84">
        <v>47.289244485315649</v>
      </c>
      <c r="AD405" s="84">
        <v>44.329983147028223</v>
      </c>
      <c r="AE405" s="84">
        <v>50.391169781427571</v>
      </c>
      <c r="AF405" s="84">
        <v>48.63993898940555</v>
      </c>
    </row>
    <row r="406" spans="2:36" ht="9.9499999999999993" customHeight="1">
      <c r="G406" s="79"/>
      <c r="H406" s="79"/>
      <c r="I406" s="79"/>
      <c r="J406" s="79"/>
      <c r="K406" s="79"/>
      <c r="L406" s="79"/>
      <c r="M406" s="79"/>
      <c r="N406" s="79"/>
      <c r="O406" s="79"/>
      <c r="P406" s="79"/>
      <c r="Q406" s="79"/>
      <c r="R406" s="79"/>
      <c r="S406" s="79"/>
      <c r="T406" s="79"/>
      <c r="U406" s="79"/>
      <c r="V406" s="79"/>
      <c r="W406" s="79"/>
      <c r="X406" s="79"/>
      <c r="Y406" s="79"/>
      <c r="Z406" s="79"/>
      <c r="AA406" s="79"/>
      <c r="AB406" s="79"/>
      <c r="AC406" s="79"/>
      <c r="AD406" s="79"/>
      <c r="AE406" s="79"/>
      <c r="AF406" s="79"/>
    </row>
    <row r="407" spans="2:36" s="41" customFormat="1" ht="15.75" customHeight="1">
      <c r="B407" s="489"/>
      <c r="D407" s="1120" t="s">
        <v>642</v>
      </c>
      <c r="AG407" s="36"/>
      <c r="AH407" s="36"/>
      <c r="AI407" s="36"/>
      <c r="AJ407" s="36"/>
    </row>
    <row r="408" spans="2:36" ht="9.9499999999999993" customHeight="1">
      <c r="E408" s="124" t="s">
        <v>640</v>
      </c>
      <c r="F408" s="125"/>
      <c r="G408" s="126">
        <v>1990</v>
      </c>
      <c r="H408" s="126">
        <v>1991</v>
      </c>
      <c r="I408" s="126">
        <v>1992</v>
      </c>
      <c r="J408" s="126">
        <v>1993</v>
      </c>
      <c r="K408" s="126">
        <v>1994</v>
      </c>
      <c r="L408" s="126">
        <v>1995</v>
      </c>
      <c r="M408" s="126">
        <v>1996</v>
      </c>
      <c r="N408" s="126">
        <v>1997</v>
      </c>
      <c r="O408" s="126">
        <v>1998</v>
      </c>
      <c r="P408" s="126">
        <v>1999</v>
      </c>
      <c r="Q408" s="126">
        <v>2000</v>
      </c>
      <c r="R408" s="126">
        <v>2001</v>
      </c>
      <c r="S408" s="126">
        <v>2002</v>
      </c>
      <c r="T408" s="126">
        <v>2003</v>
      </c>
      <c r="U408" s="126">
        <v>2004</v>
      </c>
      <c r="V408" s="126">
        <v>2005</v>
      </c>
      <c r="W408" s="126">
        <v>2006</v>
      </c>
      <c r="X408" s="126">
        <v>2007</v>
      </c>
      <c r="Y408" s="126">
        <v>2008</v>
      </c>
      <c r="Z408" s="126">
        <v>2009</v>
      </c>
      <c r="AA408" s="126">
        <v>2010</v>
      </c>
      <c r="AB408" s="126">
        <v>2011</v>
      </c>
      <c r="AC408" s="126">
        <v>2012</v>
      </c>
      <c r="AD408" s="126">
        <v>2013</v>
      </c>
      <c r="AE408" s="126">
        <v>2014</v>
      </c>
      <c r="AF408" s="126">
        <v>2015</v>
      </c>
    </row>
    <row r="409" spans="2:36" ht="9.9499999999999993" customHeight="1">
      <c r="E409" s="65" t="s">
        <v>882</v>
      </c>
      <c r="F409" s="111"/>
      <c r="G409" s="118">
        <v>0.99999999999999978</v>
      </c>
      <c r="H409" s="118">
        <v>0.99999999999999989</v>
      </c>
      <c r="I409" s="118">
        <v>1</v>
      </c>
      <c r="J409" s="118">
        <v>1</v>
      </c>
      <c r="K409" s="118">
        <v>1</v>
      </c>
      <c r="L409" s="118">
        <v>1</v>
      </c>
      <c r="M409" s="118">
        <v>0.99999999999999989</v>
      </c>
      <c r="N409" s="118">
        <v>1.0000000000000002</v>
      </c>
      <c r="O409" s="118">
        <v>1.0000000000000002</v>
      </c>
      <c r="P409" s="118">
        <v>1</v>
      </c>
      <c r="Q409" s="118">
        <v>1.0000000000000002</v>
      </c>
      <c r="R409" s="118">
        <v>0.99999999999999978</v>
      </c>
      <c r="S409" s="118">
        <v>1</v>
      </c>
      <c r="T409" s="118">
        <v>1</v>
      </c>
      <c r="U409" s="118">
        <v>0.99999999999999989</v>
      </c>
      <c r="V409" s="118">
        <v>0.99999999999999967</v>
      </c>
      <c r="W409" s="118">
        <v>1</v>
      </c>
      <c r="X409" s="118">
        <v>1</v>
      </c>
      <c r="Y409" s="118">
        <v>0.99999999999999989</v>
      </c>
      <c r="Z409" s="118">
        <v>1</v>
      </c>
      <c r="AA409" s="118">
        <v>0.99999999999999989</v>
      </c>
      <c r="AB409" s="118">
        <v>1.0000000000000002</v>
      </c>
      <c r="AC409" s="118">
        <v>1</v>
      </c>
      <c r="AD409" s="118">
        <v>1</v>
      </c>
      <c r="AE409" s="118">
        <v>1</v>
      </c>
      <c r="AF409" s="118">
        <v>1</v>
      </c>
    </row>
    <row r="410" spans="2:36" ht="9.9499999999999993" customHeight="1">
      <c r="E410" s="65" t="s">
        <v>744</v>
      </c>
      <c r="F410" s="111"/>
      <c r="G410" s="119">
        <v>1.5462763468017198E-3</v>
      </c>
      <c r="H410" s="119">
        <v>1.3400565126246346E-3</v>
      </c>
      <c r="I410" s="119">
        <v>1.6937527809447563E-3</v>
      </c>
      <c r="J410" s="119">
        <v>1.3770588940191014E-3</v>
      </c>
      <c r="K410" s="119">
        <v>9.3888479445725299E-4</v>
      </c>
      <c r="L410" s="119">
        <v>7.1239093754705803E-4</v>
      </c>
      <c r="M410" s="119">
        <v>1.0215418579324659E-3</v>
      </c>
      <c r="N410" s="119">
        <v>8.6060654774422658E-4</v>
      </c>
      <c r="O410" s="119">
        <v>5.526774050091483E-4</v>
      </c>
      <c r="P410" s="119">
        <v>0</v>
      </c>
      <c r="Q410" s="119">
        <v>0</v>
      </c>
      <c r="R410" s="119">
        <v>0</v>
      </c>
      <c r="S410" s="119">
        <v>0</v>
      </c>
      <c r="T410" s="119">
        <v>0</v>
      </c>
      <c r="U410" s="119">
        <v>0</v>
      </c>
      <c r="V410" s="119">
        <v>0</v>
      </c>
      <c r="W410" s="119">
        <v>0</v>
      </c>
      <c r="X410" s="119">
        <v>0</v>
      </c>
      <c r="Y410" s="119">
        <v>0</v>
      </c>
      <c r="Z410" s="119">
        <v>0</v>
      </c>
      <c r="AA410" s="119">
        <v>0</v>
      </c>
      <c r="AB410" s="119">
        <v>0</v>
      </c>
      <c r="AC410" s="119">
        <v>0</v>
      </c>
      <c r="AD410" s="119"/>
      <c r="AE410" s="119">
        <v>0</v>
      </c>
      <c r="AF410" s="119">
        <v>0</v>
      </c>
    </row>
    <row r="411" spans="2:36" ht="9.9499999999999993" customHeight="1">
      <c r="E411" s="65" t="s">
        <v>883</v>
      </c>
      <c r="F411" s="111"/>
      <c r="G411" s="118">
        <v>0.12796887825139727</v>
      </c>
      <c r="H411" s="118">
        <v>0.12204780353543562</v>
      </c>
      <c r="I411" s="118">
        <v>0.12574377542427728</v>
      </c>
      <c r="J411" s="118">
        <v>0.13257298462200631</v>
      </c>
      <c r="K411" s="118">
        <v>0.11552817820554409</v>
      </c>
      <c r="L411" s="118">
        <v>0.12434914724858348</v>
      </c>
      <c r="M411" s="118">
        <v>0.12031102183553068</v>
      </c>
      <c r="N411" s="118">
        <v>0.12216137047173602</v>
      </c>
      <c r="O411" s="118">
        <v>0.11926479081874043</v>
      </c>
      <c r="P411" s="118">
        <v>0.12121980423461283</v>
      </c>
      <c r="Q411" s="118">
        <v>0.12732902631919266</v>
      </c>
      <c r="R411" s="118">
        <v>0.11742217830259957</v>
      </c>
      <c r="S411" s="118">
        <v>0.11774424733615006</v>
      </c>
      <c r="T411" s="118">
        <v>0.10360357529929035</v>
      </c>
      <c r="U411" s="118">
        <v>0.10934570170338603</v>
      </c>
      <c r="V411" s="118">
        <v>0.11520858871053691</v>
      </c>
      <c r="W411" s="118">
        <v>0.10547825214886211</v>
      </c>
      <c r="X411" s="118">
        <v>9.6334601683730356E-2</v>
      </c>
      <c r="Y411" s="118">
        <v>9.1384189864187462E-2</v>
      </c>
      <c r="Z411" s="118">
        <v>9.2106134143257898E-2</v>
      </c>
      <c r="AA411" s="118">
        <v>9.9879003910070402E-2</v>
      </c>
      <c r="AB411" s="118">
        <v>9.0156019983875693E-2</v>
      </c>
      <c r="AC411" s="118">
        <v>8.2188833498538075E-2</v>
      </c>
      <c r="AD411" s="118">
        <v>7.9379963773108547E-2</v>
      </c>
      <c r="AE411" s="118">
        <v>7.7426199638924359E-2</v>
      </c>
      <c r="AF411" s="118">
        <v>7.7678124445898139E-2</v>
      </c>
    </row>
    <row r="412" spans="2:36" ht="9.9499999999999993" customHeight="1">
      <c r="E412" s="65" t="s">
        <v>884</v>
      </c>
      <c r="F412" s="111"/>
      <c r="G412" s="118">
        <v>7.0949600205526139E-2</v>
      </c>
      <c r="H412" s="118">
        <v>7.0582152351951727E-2</v>
      </c>
      <c r="I412" s="118">
        <v>6.7867382391654463E-2</v>
      </c>
      <c r="J412" s="118">
        <v>7.1742325114588557E-2</v>
      </c>
      <c r="K412" s="118">
        <v>6.708773269936022E-2</v>
      </c>
      <c r="L412" s="118">
        <v>6.5822963600579903E-2</v>
      </c>
      <c r="M412" s="118">
        <v>6.660351100716759E-2</v>
      </c>
      <c r="N412" s="118">
        <v>6.7292534851636526E-2</v>
      </c>
      <c r="O412" s="118">
        <v>6.9111752149295713E-2</v>
      </c>
      <c r="P412" s="118">
        <v>6.6353849955848948E-2</v>
      </c>
      <c r="Q412" s="118">
        <v>6.5705297242607805E-2</v>
      </c>
      <c r="R412" s="118">
        <v>6.2863413555425338E-2</v>
      </c>
      <c r="S412" s="118">
        <v>5.9483551912544015E-2</v>
      </c>
      <c r="T412" s="118">
        <v>6.1883120488556695E-2</v>
      </c>
      <c r="U412" s="118">
        <v>5.7092760380381774E-2</v>
      </c>
      <c r="V412" s="118">
        <v>5.4940615995984668E-2</v>
      </c>
      <c r="W412" s="118">
        <v>5.5849496052819768E-2</v>
      </c>
      <c r="X412" s="118">
        <v>5.4771059062280095E-2</v>
      </c>
      <c r="Y412" s="118">
        <v>5.2049587134801518E-2</v>
      </c>
      <c r="Z412" s="118">
        <v>5.1657004509306839E-2</v>
      </c>
      <c r="AA412" s="118">
        <v>5.4628409474697076E-2</v>
      </c>
      <c r="AB412" s="118">
        <v>4.6353549016270625E-2</v>
      </c>
      <c r="AC412" s="118">
        <v>4.6582910215979795E-2</v>
      </c>
      <c r="AD412" s="118">
        <v>4.5725237330716741E-2</v>
      </c>
      <c r="AE412" s="118">
        <v>4.3669584094779931E-2</v>
      </c>
      <c r="AF412" s="118">
        <v>4.381167361480038E-2</v>
      </c>
    </row>
    <row r="413" spans="2:36" ht="9.9499999999999993" customHeight="1">
      <c r="E413" s="65" t="s">
        <v>885</v>
      </c>
      <c r="F413" s="111"/>
      <c r="G413" s="118">
        <v>9.047732515982318E-2</v>
      </c>
      <c r="H413" s="118">
        <v>9.2922147077904985E-2</v>
      </c>
      <c r="I413" s="118">
        <v>9.1148000515510613E-2</v>
      </c>
      <c r="J413" s="118">
        <v>9.3854139905009043E-2</v>
      </c>
      <c r="K413" s="118">
        <v>8.1740865811698663E-2</v>
      </c>
      <c r="L413" s="118">
        <v>8.5126011706164642E-2</v>
      </c>
      <c r="M413" s="118">
        <v>8.5672160064757474E-2</v>
      </c>
      <c r="N413" s="118">
        <v>8.6914208499844534E-2</v>
      </c>
      <c r="O413" s="118">
        <v>8.6314894586289284E-2</v>
      </c>
      <c r="P413" s="118">
        <v>8.5235534673432617E-2</v>
      </c>
      <c r="Q413" s="118">
        <v>8.5707616685806121E-2</v>
      </c>
      <c r="R413" s="118">
        <v>8.3995651559217344E-2</v>
      </c>
      <c r="S413" s="118">
        <v>8.1710446317083477E-2</v>
      </c>
      <c r="T413" s="118">
        <v>8.1565034458063373E-2</v>
      </c>
      <c r="U413" s="118">
        <v>8.0085876386728469E-2</v>
      </c>
      <c r="V413" s="118">
        <v>8.1354363570763685E-2</v>
      </c>
      <c r="W413" s="118">
        <v>8.2645761505550711E-2</v>
      </c>
      <c r="X413" s="118">
        <v>7.9422434679543935E-2</v>
      </c>
      <c r="Y413" s="118">
        <v>8.0060949090222489E-2</v>
      </c>
      <c r="Z413" s="118">
        <v>8.19464225783436E-2</v>
      </c>
      <c r="AA413" s="118">
        <v>8.4029684821943326E-2</v>
      </c>
      <c r="AB413" s="118">
        <v>7.8662955962175193E-2</v>
      </c>
      <c r="AC413" s="118">
        <v>7.4312365077493378E-2</v>
      </c>
      <c r="AD413" s="118">
        <v>7.3192845059034853E-2</v>
      </c>
      <c r="AE413" s="118">
        <v>7.8106437206775861E-2</v>
      </c>
      <c r="AF413" s="118">
        <v>7.836057533067306E-2</v>
      </c>
    </row>
    <row r="414" spans="2:36" ht="9.9499999999999993" customHeight="1">
      <c r="E414" s="65" t="s">
        <v>745</v>
      </c>
      <c r="F414" s="111"/>
      <c r="G414" s="118">
        <v>0.35959833934274582</v>
      </c>
      <c r="H414" s="118">
        <v>0.35740811547011558</v>
      </c>
      <c r="I414" s="118">
        <v>0.35487364958715095</v>
      </c>
      <c r="J414" s="118">
        <v>0.33145498919529714</v>
      </c>
      <c r="K414" s="118">
        <v>0.35326421748405024</v>
      </c>
      <c r="L414" s="118">
        <v>0.3371731132714787</v>
      </c>
      <c r="M414" s="118">
        <v>0.33394007335983716</v>
      </c>
      <c r="N414" s="118">
        <v>0.33381991411778827</v>
      </c>
      <c r="O414" s="118">
        <v>0.33539135339399373</v>
      </c>
      <c r="P414" s="118">
        <v>0.34849747339077491</v>
      </c>
      <c r="Q414" s="118">
        <v>0.35384175033138066</v>
      </c>
      <c r="R414" s="118">
        <v>0.35137639548743177</v>
      </c>
      <c r="S414" s="118">
        <v>0.36433871233834386</v>
      </c>
      <c r="T414" s="118">
        <v>0.38193484173647069</v>
      </c>
      <c r="U414" s="118">
        <v>0.38531936843309561</v>
      </c>
      <c r="V414" s="118">
        <v>0.39816570027041553</v>
      </c>
      <c r="W414" s="118">
        <v>0.38268228585002684</v>
      </c>
      <c r="X414" s="118">
        <v>0.42529964962034283</v>
      </c>
      <c r="Y414" s="118">
        <v>0.41382278708114251</v>
      </c>
      <c r="Z414" s="118">
        <v>0.39254978197397455</v>
      </c>
      <c r="AA414" s="118">
        <v>0.42145837727378443</v>
      </c>
      <c r="AB414" s="118">
        <v>0.46479954297929232</v>
      </c>
      <c r="AC414" s="118">
        <v>0.4872617934220434</v>
      </c>
      <c r="AD414" s="118">
        <v>0.49391705086909415</v>
      </c>
      <c r="AE414" s="118">
        <v>0.4794213831196118</v>
      </c>
      <c r="AF414" s="118">
        <v>0.48098129617184415</v>
      </c>
    </row>
    <row r="415" spans="2:36" ht="9.9499999999999993" customHeight="1">
      <c r="E415" s="65" t="s">
        <v>746</v>
      </c>
      <c r="F415" s="111"/>
      <c r="G415" s="119">
        <v>5.3602713504791047E-4</v>
      </c>
      <c r="H415" s="119">
        <v>4.6718991902262608E-4</v>
      </c>
      <c r="I415" s="119">
        <v>4.5057940065350332E-4</v>
      </c>
      <c r="J415" s="119">
        <v>4.1681710132746144E-4</v>
      </c>
      <c r="K415" s="119">
        <v>3.6518277254990456E-4</v>
      </c>
      <c r="L415" s="119">
        <v>3.3856524757366733E-4</v>
      </c>
      <c r="M415" s="119">
        <v>3.2135140828140315E-4</v>
      </c>
      <c r="N415" s="119">
        <v>3.0484646453528627E-4</v>
      </c>
      <c r="O415" s="119">
        <v>3.0049124131800356E-4</v>
      </c>
      <c r="P415" s="119">
        <v>2.9531763030638382E-4</v>
      </c>
      <c r="Q415" s="119">
        <v>2.8685004688207375E-4</v>
      </c>
      <c r="R415" s="119">
        <v>2.6955501949470358E-4</v>
      </c>
      <c r="S415" s="119">
        <v>2.6674921761846182E-4</v>
      </c>
      <c r="T415" s="119">
        <v>2.718526322778645E-4</v>
      </c>
      <c r="U415" s="119">
        <v>2.6542660081611033E-4</v>
      </c>
      <c r="V415" s="119">
        <v>2.7496413078922742E-4</v>
      </c>
      <c r="W415" s="119">
        <v>2.6725503419566956E-4</v>
      </c>
      <c r="X415" s="119">
        <v>2.757238017293967E-4</v>
      </c>
      <c r="Y415" s="119">
        <v>2.6958724066805114E-4</v>
      </c>
      <c r="Z415" s="119">
        <v>2.5683631028850749E-4</v>
      </c>
      <c r="AA415" s="119">
        <v>2.5630685726143505E-4</v>
      </c>
      <c r="AB415" s="119">
        <v>2.4925362870846176E-4</v>
      </c>
      <c r="AC415" s="119">
        <v>2.3516667225430222E-4</v>
      </c>
      <c r="AD415" s="119">
        <v>2.308943787518456E-4</v>
      </c>
      <c r="AE415" s="119">
        <v>2.3095403530265404E-4</v>
      </c>
      <c r="AF415" s="119">
        <v>2.3170549993652181E-4</v>
      </c>
    </row>
    <row r="416" spans="2:36" ht="9.9499999999999993" customHeight="1">
      <c r="E416" s="65" t="s">
        <v>886</v>
      </c>
      <c r="F416" s="111"/>
      <c r="G416" s="118">
        <v>0.24153631849359425</v>
      </c>
      <c r="H416" s="118">
        <v>0.24293125920674533</v>
      </c>
      <c r="I416" s="118">
        <v>0.24410977890807301</v>
      </c>
      <c r="J416" s="118">
        <v>0.24980465208971891</v>
      </c>
      <c r="K416" s="118">
        <v>0.25584921000880911</v>
      </c>
      <c r="L416" s="118">
        <v>0.25944656339884109</v>
      </c>
      <c r="M416" s="118">
        <v>0.26396144562434426</v>
      </c>
      <c r="N416" s="118">
        <v>0.26286335977562558</v>
      </c>
      <c r="O416" s="118">
        <v>0.26708400380175357</v>
      </c>
      <c r="P416" s="118">
        <v>0.26312141402979483</v>
      </c>
      <c r="Q416" s="118">
        <v>0.25941169576674417</v>
      </c>
      <c r="R416" s="118">
        <v>0.27634577473701222</v>
      </c>
      <c r="S416" s="118">
        <v>0.27780315835721514</v>
      </c>
      <c r="T416" s="118">
        <v>0.27700166490527367</v>
      </c>
      <c r="U416" s="118">
        <v>0.27929120221519055</v>
      </c>
      <c r="V416" s="118">
        <v>0.26495054472616808</v>
      </c>
      <c r="W416" s="118">
        <v>0.29197040349332992</v>
      </c>
      <c r="X416" s="118">
        <v>0.2692407482521374</v>
      </c>
      <c r="Y416" s="118">
        <v>0.2808896286366</v>
      </c>
      <c r="Z416" s="118">
        <v>0.30318877122603305</v>
      </c>
      <c r="AA416" s="118">
        <v>0.26496113901931628</v>
      </c>
      <c r="AB416" s="118">
        <v>0.24891887071686131</v>
      </c>
      <c r="AC416" s="118">
        <v>0.2366604105367667</v>
      </c>
      <c r="AD416" s="118">
        <v>0.23106189617170902</v>
      </c>
      <c r="AE416" s="118">
        <v>0.23887448619669194</v>
      </c>
      <c r="AF416" s="118">
        <v>0.239651721927061</v>
      </c>
    </row>
    <row r="417" spans="2:36" ht="9.9499999999999993" customHeight="1">
      <c r="E417" s="65" t="s">
        <v>887</v>
      </c>
      <c r="F417" s="111"/>
      <c r="G417" s="118">
        <v>3.8399950335486141E-2</v>
      </c>
      <c r="H417" s="118">
        <v>4.3115313628876002E-2</v>
      </c>
      <c r="I417" s="118">
        <v>4.6039746890378028E-2</v>
      </c>
      <c r="J417" s="118">
        <v>5.1705201106677631E-2</v>
      </c>
      <c r="K417" s="118">
        <v>5.8262515109196361E-2</v>
      </c>
      <c r="L417" s="118">
        <v>6.077559078860522E-2</v>
      </c>
      <c r="M417" s="118">
        <v>6.1760591769009693E-2</v>
      </c>
      <c r="N417" s="118">
        <v>5.8594309205652777E-2</v>
      </c>
      <c r="O417" s="118">
        <v>5.61299934524929E-2</v>
      </c>
      <c r="P417" s="118">
        <v>5.117824479314461E-2</v>
      </c>
      <c r="Q417" s="118">
        <v>4.3523161821097354E-2</v>
      </c>
      <c r="R417" s="118">
        <v>4.3403699834959231E-2</v>
      </c>
      <c r="S417" s="118">
        <v>3.6838098683066194E-2</v>
      </c>
      <c r="T417" s="118">
        <v>3.2007627887239626E-2</v>
      </c>
      <c r="U417" s="118">
        <v>3.0709373958776109E-2</v>
      </c>
      <c r="V417" s="118">
        <v>2.5320742461847224E-2</v>
      </c>
      <c r="W417" s="118">
        <v>2.2257221519025216E-2</v>
      </c>
      <c r="X417" s="118">
        <v>1.679417775402817E-2</v>
      </c>
      <c r="Y417" s="118">
        <v>1.3932962326798344E-2</v>
      </c>
      <c r="Z417" s="118">
        <v>1.1845582898327996E-2</v>
      </c>
      <c r="AA417" s="118">
        <v>9.6484932504962047E-3</v>
      </c>
      <c r="AB417" s="118">
        <v>9.5398475620808772E-3</v>
      </c>
      <c r="AC417" s="118">
        <v>8.8591459760184003E-3</v>
      </c>
      <c r="AD417" s="118">
        <v>8.0192756021369438E-3</v>
      </c>
      <c r="AE417" s="118">
        <v>8.8593383551093929E-3</v>
      </c>
      <c r="AF417" s="118">
        <v>8.8881643483188569E-3</v>
      </c>
    </row>
    <row r="418" spans="2:36" ht="9.9499999999999993" customHeight="1">
      <c r="E418" s="65" t="s">
        <v>888</v>
      </c>
      <c r="F418" s="111"/>
      <c r="G418" s="118">
        <v>5.8815050155575394E-2</v>
      </c>
      <c r="H418" s="118">
        <v>5.6503391805730233E-2</v>
      </c>
      <c r="I418" s="118">
        <v>5.3373197134532445E-2</v>
      </c>
      <c r="J418" s="118">
        <v>5.1608234514465917E-2</v>
      </c>
      <c r="K418" s="118">
        <v>4.8720774197608001E-2</v>
      </c>
      <c r="L418" s="118">
        <v>4.7763917907752196E-2</v>
      </c>
      <c r="M418" s="118">
        <v>4.9302747237918131E-2</v>
      </c>
      <c r="N418" s="118">
        <v>5.1545465040959783E-2</v>
      </c>
      <c r="O418" s="118">
        <v>5.1325524084818545E-2</v>
      </c>
      <c r="P418" s="118">
        <v>5.0544536656243214E-2</v>
      </c>
      <c r="Q418" s="118">
        <v>5.180737776531337E-2</v>
      </c>
      <c r="R418" s="118">
        <v>5.2462134566341086E-2</v>
      </c>
      <c r="S418" s="118">
        <v>5.0215316734914424E-2</v>
      </c>
      <c r="T418" s="118">
        <v>5.0029997780996392E-2</v>
      </c>
      <c r="U418" s="118">
        <v>4.6852426584003674E-2</v>
      </c>
      <c r="V418" s="118">
        <v>4.9390661236414779E-2</v>
      </c>
      <c r="W418" s="118">
        <v>4.7619722088497241E-2</v>
      </c>
      <c r="X418" s="118">
        <v>4.4168881660216423E-2</v>
      </c>
      <c r="Y418" s="118">
        <v>4.9573902246608868E-2</v>
      </c>
      <c r="Z418" s="118">
        <v>4.7708891143086664E-2</v>
      </c>
      <c r="AA418" s="118">
        <v>4.4246625144614679E-2</v>
      </c>
      <c r="AB418" s="118">
        <v>3.909452769905674E-2</v>
      </c>
      <c r="AC418" s="118">
        <v>4.3489826281494115E-2</v>
      </c>
      <c r="AD418" s="118">
        <v>4.9047964827520898E-2</v>
      </c>
      <c r="AE418" s="118">
        <v>5.0399387955630169E-2</v>
      </c>
      <c r="AF418" s="118">
        <v>4.8136888470763965E-2</v>
      </c>
    </row>
    <row r="419" spans="2:36" ht="9.9499999999999993" customHeight="1">
      <c r="E419" s="65" t="s">
        <v>889</v>
      </c>
      <c r="F419" s="111"/>
      <c r="G419" s="118">
        <v>1.0172234574002048E-2</v>
      </c>
      <c r="H419" s="118">
        <v>1.268257049159319E-2</v>
      </c>
      <c r="I419" s="118">
        <v>1.4700136966825017E-2</v>
      </c>
      <c r="J419" s="118">
        <v>1.546359745688989E-2</v>
      </c>
      <c r="K419" s="118">
        <v>1.8242438916726111E-2</v>
      </c>
      <c r="L419" s="118">
        <v>1.8491735892874017E-2</v>
      </c>
      <c r="M419" s="118">
        <v>1.7105555835221109E-2</v>
      </c>
      <c r="N419" s="118">
        <v>1.5643385024477131E-2</v>
      </c>
      <c r="O419" s="118">
        <v>1.4524519066288799E-2</v>
      </c>
      <c r="P419" s="118">
        <v>1.3553824635841613E-2</v>
      </c>
      <c r="Q419" s="118">
        <v>1.2387224020975893E-2</v>
      </c>
      <c r="R419" s="118">
        <v>1.1861196937518734E-2</v>
      </c>
      <c r="S419" s="118">
        <v>1.1599719103064442E-2</v>
      </c>
      <c r="T419" s="118">
        <v>1.1702284811831337E-2</v>
      </c>
      <c r="U419" s="118">
        <v>1.1037863737621639E-2</v>
      </c>
      <c r="V419" s="118">
        <v>1.0393818897079604E-2</v>
      </c>
      <c r="W419" s="118">
        <v>1.1229602307692547E-2</v>
      </c>
      <c r="X419" s="118">
        <v>1.3692723485991491E-2</v>
      </c>
      <c r="Y419" s="118">
        <v>1.801640637897067E-2</v>
      </c>
      <c r="Z419" s="118">
        <v>1.8740575217380956E-2</v>
      </c>
      <c r="AA419" s="118">
        <v>2.0891960247815988E-2</v>
      </c>
      <c r="AB419" s="118">
        <v>2.2225432451678968E-2</v>
      </c>
      <c r="AC419" s="118">
        <v>2.0409548319411878E-2</v>
      </c>
      <c r="AD419" s="118">
        <v>1.9424871987927004E-2</v>
      </c>
      <c r="AE419" s="118">
        <v>2.3012229397173938E-2</v>
      </c>
      <c r="AF419" s="118">
        <v>2.2259850190704058E-2</v>
      </c>
    </row>
    <row r="420" spans="2:36" ht="9.9499999999999993" customHeight="1">
      <c r="G420" s="82"/>
      <c r="H420" s="82"/>
      <c r="I420" s="82"/>
      <c r="J420" s="82"/>
      <c r="K420" s="82"/>
      <c r="L420" s="82"/>
      <c r="M420" s="82"/>
      <c r="N420" s="82"/>
      <c r="O420" s="82"/>
      <c r="P420" s="82"/>
      <c r="Q420" s="82"/>
      <c r="R420" s="82"/>
      <c r="S420" s="82"/>
      <c r="T420" s="82"/>
      <c r="U420" s="82"/>
      <c r="V420" s="82"/>
      <c r="W420" s="82"/>
      <c r="X420" s="82"/>
      <c r="Y420" s="82"/>
      <c r="Z420" s="82"/>
      <c r="AA420" s="82"/>
      <c r="AB420" s="82"/>
      <c r="AC420" s="82"/>
      <c r="AD420" s="82"/>
      <c r="AE420" s="82"/>
      <c r="AF420" s="82"/>
    </row>
    <row r="421" spans="2:36" s="41" customFormat="1" ht="15.75" customHeight="1">
      <c r="B421" s="489"/>
      <c r="D421" s="1120" t="s">
        <v>1199</v>
      </c>
      <c r="G421" s="41" t="s">
        <v>645</v>
      </c>
      <c r="AG421" s="36"/>
      <c r="AH421" s="36"/>
      <c r="AI421" s="36"/>
      <c r="AJ421" s="36"/>
    </row>
    <row r="422" spans="2:36" ht="9.9499999999999993" customHeight="1">
      <c r="E422" s="124" t="s">
        <v>640</v>
      </c>
      <c r="F422" s="125"/>
      <c r="G422" s="126">
        <v>1990</v>
      </c>
      <c r="H422" s="126">
        <v>1991</v>
      </c>
      <c r="I422" s="126">
        <v>1992</v>
      </c>
      <c r="J422" s="126">
        <v>1993</v>
      </c>
      <c r="K422" s="126">
        <v>1994</v>
      </c>
      <c r="L422" s="126">
        <v>1995</v>
      </c>
      <c r="M422" s="126">
        <v>1996</v>
      </c>
      <c r="N422" s="126">
        <v>1997</v>
      </c>
      <c r="O422" s="126">
        <v>1998</v>
      </c>
      <c r="P422" s="126">
        <v>1999</v>
      </c>
      <c r="Q422" s="126">
        <v>2000</v>
      </c>
      <c r="R422" s="126">
        <v>2001</v>
      </c>
      <c r="S422" s="126">
        <v>2002</v>
      </c>
      <c r="T422" s="126">
        <v>2003</v>
      </c>
      <c r="U422" s="126">
        <v>2004</v>
      </c>
      <c r="V422" s="126">
        <v>2005</v>
      </c>
      <c r="W422" s="126">
        <v>2006</v>
      </c>
      <c r="X422" s="126">
        <v>2007</v>
      </c>
      <c r="Y422" s="126">
        <v>2008</v>
      </c>
      <c r="Z422" s="126">
        <v>2009</v>
      </c>
      <c r="AA422" s="126">
        <v>2010</v>
      </c>
      <c r="AB422" s="126">
        <v>2011</v>
      </c>
      <c r="AC422" s="126">
        <v>2012</v>
      </c>
      <c r="AD422" s="126">
        <v>2013</v>
      </c>
      <c r="AE422" s="126">
        <v>2014</v>
      </c>
      <c r="AF422" s="126">
        <v>2015</v>
      </c>
    </row>
    <row r="423" spans="2:36" ht="9.9499999999999993" customHeight="1">
      <c r="E423" s="65" t="s">
        <v>882</v>
      </c>
      <c r="F423" s="111"/>
      <c r="G423" s="84">
        <v>1622.9208740562831</v>
      </c>
      <c r="H423" s="84">
        <v>1656.113988146667</v>
      </c>
      <c r="I423" s="84">
        <v>1748.6932994675749</v>
      </c>
      <c r="J423" s="84">
        <v>1786.8608988568249</v>
      </c>
      <c r="K423" s="84">
        <v>1913.5818778345533</v>
      </c>
      <c r="L423" s="84">
        <v>1970.9351792898883</v>
      </c>
      <c r="M423" s="84">
        <v>1978.8837020901524</v>
      </c>
      <c r="N423" s="84">
        <v>1915.9919355111133</v>
      </c>
      <c r="O423" s="84">
        <v>1913.4443888173848</v>
      </c>
      <c r="P423" s="84">
        <v>1984.4929547018533</v>
      </c>
      <c r="Q423" s="84">
        <v>2007.8610058746062</v>
      </c>
      <c r="R423" s="84">
        <v>2009.4946251012366</v>
      </c>
      <c r="S423" s="84">
        <v>2125.7054652512966</v>
      </c>
      <c r="T423" s="84">
        <v>2128.6200211428936</v>
      </c>
      <c r="U423" s="84">
        <v>2105.8944171534868</v>
      </c>
      <c r="V423" s="84">
        <v>2166.351721633373</v>
      </c>
      <c r="W423" s="84">
        <v>2098.3903431552917</v>
      </c>
      <c r="X423" s="84">
        <v>2187.1225385715907</v>
      </c>
      <c r="Y423" s="84">
        <v>2127.3395053559775</v>
      </c>
      <c r="Z423" s="84">
        <v>2062.8162955907733</v>
      </c>
      <c r="AA423" s="84">
        <v>2058.6207541690933</v>
      </c>
      <c r="AB423" s="84">
        <v>2205.6761369963815</v>
      </c>
      <c r="AC423" s="84">
        <v>2317.0157293651623</v>
      </c>
      <c r="AD423" s="84">
        <v>2282.1248538770451</v>
      </c>
      <c r="AE423" s="84">
        <v>2189.7561036661646</v>
      </c>
      <c r="AF423" s="84">
        <v>2185.0973197347976</v>
      </c>
    </row>
    <row r="424" spans="2:36" ht="9.9499999999999993" customHeight="1">
      <c r="E424" s="65" t="s">
        <v>892</v>
      </c>
      <c r="F424" s="111"/>
      <c r="G424" s="84">
        <v>211.00722399443356</v>
      </c>
      <c r="H424" s="84">
        <v>209.5883758496465</v>
      </c>
      <c r="I424" s="84">
        <v>223.24288605543271</v>
      </c>
      <c r="J424" s="84">
        <v>242.78921830727484</v>
      </c>
      <c r="K424" s="84">
        <v>246.09336842764739</v>
      </c>
      <c r="L424" s="84">
        <v>270.15682910633586</v>
      </c>
      <c r="M424" s="84">
        <v>251.3486513959873</v>
      </c>
      <c r="N424" s="84">
        <v>231.07440170004966</v>
      </c>
      <c r="O424" s="84">
        <v>245.57622229843929</v>
      </c>
      <c r="P424" s="84">
        <v>265.77310814525458</v>
      </c>
      <c r="Q424" s="84">
        <v>275.92008915777666</v>
      </c>
      <c r="R424" s="84">
        <v>249.48558414155283</v>
      </c>
      <c r="S424" s="84">
        <v>283.1916048325287</v>
      </c>
      <c r="T424" s="84">
        <v>251.43068065402358</v>
      </c>
      <c r="U424" s="84">
        <v>269.37435051330164</v>
      </c>
      <c r="V424" s="84">
        <v>305.53543377451331</v>
      </c>
      <c r="W424" s="84">
        <v>252.99178718473806</v>
      </c>
      <c r="X424" s="84">
        <v>276.84144739197251</v>
      </c>
      <c r="Y424" s="84">
        <v>258.07575421365283</v>
      </c>
      <c r="Z424" s="84">
        <v>251.64490919041432</v>
      </c>
      <c r="AA424" s="84">
        <v>290.3567046222052</v>
      </c>
      <c r="AB424" s="84">
        <v>296.97841671247591</v>
      </c>
      <c r="AC424" s="84">
        <v>298.41344610264201</v>
      </c>
      <c r="AD424" s="84">
        <v>285.39322658239587</v>
      </c>
      <c r="AE424" s="84">
        <v>269.15767739960091</v>
      </c>
      <c r="AF424" s="84">
        <v>269.41497121199063</v>
      </c>
    </row>
    <row r="425" spans="2:36" ht="9.9499999999999993" customHeight="1">
      <c r="E425" s="65" t="s">
        <v>893</v>
      </c>
      <c r="F425" s="111"/>
      <c r="G425" s="84">
        <v>35.061715782500521</v>
      </c>
      <c r="H425" s="84">
        <v>26.853508629639077</v>
      </c>
      <c r="I425" s="84">
        <v>30.431552278287871</v>
      </c>
      <c r="J425" s="84">
        <v>17.690499820655145</v>
      </c>
      <c r="K425" s="84">
        <v>52.668424028103992</v>
      </c>
      <c r="L425" s="84">
        <v>40.412111392520089</v>
      </c>
      <c r="M425" s="84">
        <v>32.045063329960421</v>
      </c>
      <c r="N425" s="84">
        <v>33.385785787326959</v>
      </c>
      <c r="O425" s="84">
        <v>37.669320952493202</v>
      </c>
      <c r="P425" s="84">
        <v>42.599473792693693</v>
      </c>
      <c r="Q425" s="84">
        <v>44.722788364549075</v>
      </c>
      <c r="R425" s="84">
        <v>39.617801260122882</v>
      </c>
      <c r="S425" s="84">
        <v>43.805257779627929</v>
      </c>
      <c r="T425" s="84">
        <v>34.684828457885523</v>
      </c>
      <c r="U425" s="84">
        <v>50.473630533178309</v>
      </c>
      <c r="V425" s="84">
        <v>47.830815311264395</v>
      </c>
      <c r="W425" s="84">
        <v>40.552947945974118</v>
      </c>
      <c r="X425" s="84">
        <v>52.276948106339567</v>
      </c>
      <c r="Y425" s="84">
        <v>40.570466747521579</v>
      </c>
      <c r="Z425" s="84">
        <v>30.418373737706062</v>
      </c>
      <c r="AA425" s="84">
        <v>52.230302398286582</v>
      </c>
      <c r="AB425" s="84">
        <v>48.670756565258728</v>
      </c>
      <c r="AC425" s="84">
        <v>51.879339241200476</v>
      </c>
      <c r="AD425" s="84">
        <v>56.689495758202263</v>
      </c>
      <c r="AE425" s="84">
        <v>41.567068391608089</v>
      </c>
      <c r="AF425" s="84">
        <v>43.908292900295955</v>
      </c>
    </row>
    <row r="426" spans="2:36" ht="9.9499999999999993" customHeight="1">
      <c r="E426" s="65" t="s">
        <v>894</v>
      </c>
      <c r="F426" s="111"/>
      <c r="G426" s="84">
        <v>270.09091562697773</v>
      </c>
      <c r="H426" s="84">
        <v>274.24196656727031</v>
      </c>
      <c r="I426" s="84">
        <v>293.22431458140818</v>
      </c>
      <c r="J426" s="84">
        <v>316.00118136712399</v>
      </c>
      <c r="K426" s="84">
        <v>283.4613190486246</v>
      </c>
      <c r="L426" s="84">
        <v>298.17187380606049</v>
      </c>
      <c r="M426" s="84">
        <v>307.34079384144263</v>
      </c>
      <c r="N426" s="84">
        <v>312.22964724594055</v>
      </c>
      <c r="O426" s="84">
        <v>282.93648231271231</v>
      </c>
      <c r="P426" s="84">
        <v>284.00685304895745</v>
      </c>
      <c r="Q426" s="84">
        <v>297.63696394643682</v>
      </c>
      <c r="R426" s="84">
        <v>297.86580126996608</v>
      </c>
      <c r="S426" s="84">
        <v>296.821338434099</v>
      </c>
      <c r="T426" s="84">
        <v>309.81982208117466</v>
      </c>
      <c r="U426" s="84">
        <v>294.37755251484214</v>
      </c>
      <c r="V426" s="84">
        <v>307.76425902547703</v>
      </c>
      <c r="W426" s="84">
        <v>307.26369157436966</v>
      </c>
      <c r="X426" s="84">
        <v>308.5406128645875</v>
      </c>
      <c r="Y426" s="84">
        <v>290.02833925324092</v>
      </c>
      <c r="Z426" s="84">
        <v>280.26528389547036</v>
      </c>
      <c r="AA426" s="84">
        <v>291.5380560971762</v>
      </c>
      <c r="AB426" s="84">
        <v>300.43218178016571</v>
      </c>
      <c r="AC426" s="84">
        <v>308.45022115581673</v>
      </c>
      <c r="AD426" s="84">
        <v>295.46649211977365</v>
      </c>
      <c r="AE426" s="84">
        <v>281.62201178928819</v>
      </c>
      <c r="AF426" s="84">
        <v>300.71694524210551</v>
      </c>
    </row>
    <row r="427" spans="2:36" ht="9.9499999999999993" customHeight="1">
      <c r="E427" s="65" t="s">
        <v>895</v>
      </c>
      <c r="F427" s="111"/>
      <c r="G427" s="84">
        <v>79.061085470661936</v>
      </c>
      <c r="H427" s="84">
        <v>78.281502945015632</v>
      </c>
      <c r="I427" s="84">
        <v>79.025397249104898</v>
      </c>
      <c r="J427" s="84">
        <v>80.157787338013364</v>
      </c>
      <c r="K427" s="84">
        <v>84.663787123137922</v>
      </c>
      <c r="L427" s="84">
        <v>82.97103863017108</v>
      </c>
      <c r="M427" s="84">
        <v>79.831786310320908</v>
      </c>
      <c r="N427" s="84">
        <v>80.814969629099039</v>
      </c>
      <c r="O427" s="84">
        <v>90.384272367897267</v>
      </c>
      <c r="P427" s="84">
        <v>94.404400027737452</v>
      </c>
      <c r="Q427" s="84">
        <v>93.145473864071789</v>
      </c>
      <c r="R427" s="84">
        <v>87.308875122840973</v>
      </c>
      <c r="S427" s="84">
        <v>88.443825275048113</v>
      </c>
      <c r="T427" s="84">
        <v>94.460760373858065</v>
      </c>
      <c r="U427" s="84">
        <v>91.618256930759713</v>
      </c>
      <c r="V427" s="84">
        <v>89.785799086321148</v>
      </c>
      <c r="W427" s="84">
        <v>90.171228292481572</v>
      </c>
      <c r="X427" s="84">
        <v>94.185078765103427</v>
      </c>
      <c r="Y427" s="84">
        <v>94.708266797311893</v>
      </c>
      <c r="Z427" s="84">
        <v>91.028935183109994</v>
      </c>
      <c r="AA427" s="84">
        <v>93.731533368251789</v>
      </c>
      <c r="AB427" s="84">
        <v>100.64769818584493</v>
      </c>
      <c r="AC427" s="84">
        <v>107.32205309128369</v>
      </c>
      <c r="AD427" s="84">
        <v>108.62618720211641</v>
      </c>
      <c r="AE427" s="84">
        <v>107.86877743590389</v>
      </c>
      <c r="AF427" s="84">
        <v>112.64700117271344</v>
      </c>
    </row>
    <row r="428" spans="2:36" ht="9.9499999999999993" customHeight="1">
      <c r="E428" s="65" t="s">
        <v>896</v>
      </c>
      <c r="F428" s="111"/>
      <c r="G428" s="84">
        <v>461.42461466146796</v>
      </c>
      <c r="H428" s="84">
        <v>478.84306367662333</v>
      </c>
      <c r="I428" s="84">
        <v>496.34723448043428</v>
      </c>
      <c r="J428" s="84">
        <v>471.61801076274429</v>
      </c>
      <c r="K428" s="84">
        <v>517.47688330871267</v>
      </c>
      <c r="L428" s="84">
        <v>517.50061857626599</v>
      </c>
      <c r="M428" s="84">
        <v>532.33706736823535</v>
      </c>
      <c r="N428" s="84">
        <v>513.8435348907243</v>
      </c>
      <c r="O428" s="84">
        <v>512.42568588159838</v>
      </c>
      <c r="P428" s="84">
        <v>546.7809146958142</v>
      </c>
      <c r="Q428" s="84">
        <v>559.29076495662923</v>
      </c>
      <c r="R428" s="84">
        <v>563.42432384982123</v>
      </c>
      <c r="S428" s="84">
        <v>613.20823973043252</v>
      </c>
      <c r="T428" s="84">
        <v>649.05598954065738</v>
      </c>
      <c r="U428" s="84">
        <v>625.31130478657894</v>
      </c>
      <c r="V428" s="84">
        <v>657.09150023115274</v>
      </c>
      <c r="W428" s="84">
        <v>624.5496202650022</v>
      </c>
      <c r="X428" s="84">
        <v>703.13459722364473</v>
      </c>
      <c r="Y428" s="84">
        <v>672.98139979800828</v>
      </c>
      <c r="Z428" s="84">
        <v>622.5277521837429</v>
      </c>
      <c r="AA428" s="84">
        <v>631.35142561172097</v>
      </c>
      <c r="AB428" s="84">
        <v>753.61888362005629</v>
      </c>
      <c r="AC428" s="84">
        <v>834.02213942044182</v>
      </c>
      <c r="AD428" s="84">
        <v>834.07280530341529</v>
      </c>
      <c r="AE428" s="84">
        <v>786.31037707458631</v>
      </c>
      <c r="AF428" s="84">
        <v>761.50254489292342</v>
      </c>
    </row>
    <row r="429" spans="2:36" ht="9.9499999999999993" customHeight="1">
      <c r="E429" s="65" t="s">
        <v>897</v>
      </c>
      <c r="F429" s="111"/>
      <c r="G429" s="84">
        <v>454.31441408814578</v>
      </c>
      <c r="H429" s="84">
        <v>473.7257305344869</v>
      </c>
      <c r="I429" s="84">
        <v>507.38253160744546</v>
      </c>
      <c r="J429" s="84">
        <v>538.75616729670242</v>
      </c>
      <c r="K429" s="84">
        <v>601.07850480116394</v>
      </c>
      <c r="L429" s="84">
        <v>631.13710887602861</v>
      </c>
      <c r="M429" s="84">
        <v>644.56603120930743</v>
      </c>
      <c r="N429" s="84">
        <v>615.91030137633015</v>
      </c>
      <c r="O429" s="84">
        <v>618.45200943337545</v>
      </c>
      <c r="P429" s="84">
        <v>623.72545859931961</v>
      </c>
      <c r="Q429" s="84">
        <v>608.25108787080399</v>
      </c>
      <c r="R429" s="84">
        <v>642.53485053132113</v>
      </c>
      <c r="S429" s="84">
        <v>668.83463968406397</v>
      </c>
      <c r="T429" s="84">
        <v>657.76336735735026</v>
      </c>
      <c r="U429" s="84">
        <v>652.82848267912073</v>
      </c>
      <c r="V429" s="84">
        <v>628.82970274049217</v>
      </c>
      <c r="W429" s="84">
        <v>659.37221387854834</v>
      </c>
      <c r="X429" s="84">
        <v>625.59343348674201</v>
      </c>
      <c r="Y429" s="84">
        <v>627.18774482784352</v>
      </c>
      <c r="Z429" s="84">
        <v>649.85799935864623</v>
      </c>
      <c r="AA429" s="84">
        <v>565.31708828537876</v>
      </c>
      <c r="AB429" s="84">
        <v>570.07622730653316</v>
      </c>
      <c r="AC429" s="84">
        <v>568.872674306882</v>
      </c>
      <c r="AD429" s="84">
        <v>545.61308419914099</v>
      </c>
      <c r="AE429" s="84">
        <v>542.47665439686966</v>
      </c>
      <c r="AF429" s="84">
        <v>543.08383934752385</v>
      </c>
    </row>
    <row r="430" spans="2:36" ht="9.9499999999999993" customHeight="1">
      <c r="E430" s="65" t="s">
        <v>888</v>
      </c>
      <c r="F430" s="111"/>
      <c r="G430" s="84">
        <v>95.45217260615054</v>
      </c>
      <c r="H430" s="84">
        <v>93.5760575472016</v>
      </c>
      <c r="I430" s="84">
        <v>93.333352200318842</v>
      </c>
      <c r="J430" s="84">
        <v>92.216736312932383</v>
      </c>
      <c r="K430" s="84">
        <v>93.231190578611972</v>
      </c>
      <c r="L430" s="84">
        <v>94.139586105103064</v>
      </c>
      <c r="M430" s="84">
        <v>97.564402977386479</v>
      </c>
      <c r="N430" s="84">
        <v>98.760695330648943</v>
      </c>
      <c r="O430" s="84">
        <v>98.208536063207575</v>
      </c>
      <c r="P430" s="84">
        <v>100.30527689298422</v>
      </c>
      <c r="Q430" s="84">
        <v>104.02201363158782</v>
      </c>
      <c r="R430" s="84">
        <v>105.42237743240021</v>
      </c>
      <c r="S430" s="84">
        <v>106.74297322273249</v>
      </c>
      <c r="T430" s="84">
        <v>106.49485493436345</v>
      </c>
      <c r="U430" s="84">
        <v>98.666263573346967</v>
      </c>
      <c r="V430" s="84">
        <v>106.99754400211786</v>
      </c>
      <c r="W430" s="84">
        <v>99.92476497424137</v>
      </c>
      <c r="X430" s="84">
        <v>96.602756582560716</v>
      </c>
      <c r="Y430" s="84">
        <v>105.46052068386649</v>
      </c>
      <c r="Z430" s="84">
        <v>98.414678094525513</v>
      </c>
      <c r="AA430" s="84">
        <v>91.087020824643844</v>
      </c>
      <c r="AB430" s="84">
        <v>86.229866832953491</v>
      </c>
      <c r="AC430" s="84">
        <v>100.76661156158031</v>
      </c>
      <c r="AD430" s="84">
        <v>111.93357956497258</v>
      </c>
      <c r="AE430" s="84">
        <v>110.36236739688015</v>
      </c>
      <c r="AF430" s="84">
        <v>105.18378597783921</v>
      </c>
    </row>
    <row r="431" spans="2:36" ht="9.9499999999999993" customHeight="1">
      <c r="E431" s="65" t="s">
        <v>889</v>
      </c>
      <c r="F431" s="111"/>
      <c r="G431" s="84">
        <v>16.508731825944945</v>
      </c>
      <c r="H431" s="84">
        <v>21.003782396783635</v>
      </c>
      <c r="I431" s="84">
        <v>25.706031015142504</v>
      </c>
      <c r="J431" s="84">
        <v>27.631297651378372</v>
      </c>
      <c r="K431" s="84">
        <v>34.908400518550884</v>
      </c>
      <c r="L431" s="84">
        <v>36.446012797402908</v>
      </c>
      <c r="M431" s="84">
        <v>33.84990565751216</v>
      </c>
      <c r="N431" s="84">
        <v>29.972599550993497</v>
      </c>
      <c r="O431" s="84">
        <v>27.791859507661417</v>
      </c>
      <c r="P431" s="84">
        <v>26.897469499092093</v>
      </c>
      <c r="Q431" s="84">
        <v>24.871824082750745</v>
      </c>
      <c r="R431" s="84">
        <v>23.835011493211145</v>
      </c>
      <c r="S431" s="84">
        <v>24.657586292763948</v>
      </c>
      <c r="T431" s="84">
        <v>24.909717743580583</v>
      </c>
      <c r="U431" s="84">
        <v>23.244575622358326</v>
      </c>
      <c r="V431" s="84">
        <v>22.516667462033887</v>
      </c>
      <c r="W431" s="84">
        <v>23.56408903993642</v>
      </c>
      <c r="X431" s="84">
        <v>29.947664150640545</v>
      </c>
      <c r="Y431" s="84">
        <v>38.327013034531745</v>
      </c>
      <c r="Z431" s="84">
        <v>38.658363947158044</v>
      </c>
      <c r="AA431" s="84">
        <v>43.008622961429658</v>
      </c>
      <c r="AB431" s="84">
        <v>49.02210599309327</v>
      </c>
      <c r="AC431" s="84">
        <v>47.289244485315649</v>
      </c>
      <c r="AD431" s="84">
        <v>44.329983147028223</v>
      </c>
      <c r="AE431" s="84">
        <v>50.391169781427571</v>
      </c>
      <c r="AF431" s="84">
        <v>48.63993898940555</v>
      </c>
    </row>
    <row r="432" spans="2:36" ht="9.9499999999999993" customHeight="1">
      <c r="G432" s="82"/>
      <c r="H432" s="82"/>
      <c r="I432" s="82"/>
      <c r="J432" s="82"/>
      <c r="K432" s="82"/>
      <c r="L432" s="82"/>
      <c r="M432" s="82"/>
      <c r="N432" s="82"/>
      <c r="O432" s="82"/>
      <c r="P432" s="82"/>
      <c r="Q432" s="82"/>
      <c r="R432" s="82"/>
      <c r="S432" s="82"/>
      <c r="T432" s="82"/>
      <c r="U432" s="82"/>
      <c r="V432" s="82"/>
      <c r="W432" s="82"/>
      <c r="X432" s="82"/>
      <c r="Y432" s="82"/>
      <c r="Z432" s="82"/>
      <c r="AA432" s="82"/>
      <c r="AB432" s="82"/>
      <c r="AC432" s="82"/>
      <c r="AD432" s="82"/>
      <c r="AE432" s="82"/>
      <c r="AF432" s="82"/>
    </row>
    <row r="433" spans="2:36" s="41" customFormat="1" ht="15.75" customHeight="1">
      <c r="B433" s="489"/>
      <c r="D433" s="1120" t="s">
        <v>643</v>
      </c>
      <c r="G433" s="41" t="s">
        <v>645</v>
      </c>
      <c r="AG433" s="36"/>
      <c r="AH433" s="36"/>
      <c r="AI433" s="36"/>
      <c r="AJ433" s="36"/>
    </row>
    <row r="434" spans="2:36" ht="9.9499999999999993" customHeight="1">
      <c r="E434" s="124" t="s">
        <v>640</v>
      </c>
      <c r="F434" s="125"/>
      <c r="G434" s="126">
        <v>1990</v>
      </c>
      <c r="H434" s="126">
        <v>1991</v>
      </c>
      <c r="I434" s="126">
        <v>1992</v>
      </c>
      <c r="J434" s="126">
        <v>1993</v>
      </c>
      <c r="K434" s="126">
        <v>1994</v>
      </c>
      <c r="L434" s="126">
        <v>1995</v>
      </c>
      <c r="M434" s="126">
        <v>1996</v>
      </c>
      <c r="N434" s="126">
        <v>1997</v>
      </c>
      <c r="O434" s="126">
        <v>1998</v>
      </c>
      <c r="P434" s="126">
        <v>1999</v>
      </c>
      <c r="Q434" s="126">
        <v>2000</v>
      </c>
      <c r="R434" s="126">
        <v>2001</v>
      </c>
      <c r="S434" s="126">
        <v>2002</v>
      </c>
      <c r="T434" s="126">
        <v>2003</v>
      </c>
      <c r="U434" s="126">
        <v>2004</v>
      </c>
      <c r="V434" s="126">
        <v>2005</v>
      </c>
      <c r="W434" s="126">
        <v>2006</v>
      </c>
      <c r="X434" s="126">
        <v>2007</v>
      </c>
      <c r="Y434" s="126">
        <v>2008</v>
      </c>
      <c r="Z434" s="126">
        <v>2009</v>
      </c>
      <c r="AA434" s="126">
        <v>2010</v>
      </c>
      <c r="AB434" s="126">
        <v>2011</v>
      </c>
      <c r="AC434" s="126">
        <v>2012</v>
      </c>
      <c r="AD434" s="126">
        <v>2013</v>
      </c>
      <c r="AE434" s="126">
        <v>2014</v>
      </c>
      <c r="AF434" s="126">
        <v>2015</v>
      </c>
    </row>
    <row r="435" spans="2:36" ht="9.9499999999999993" customHeight="1">
      <c r="E435" s="65" t="s">
        <v>882</v>
      </c>
      <c r="F435" s="111"/>
      <c r="G435" s="118">
        <v>1</v>
      </c>
      <c r="H435" s="118">
        <v>1</v>
      </c>
      <c r="I435" s="118">
        <v>1</v>
      </c>
      <c r="J435" s="118">
        <v>1</v>
      </c>
      <c r="K435" s="118">
        <v>1</v>
      </c>
      <c r="L435" s="118">
        <v>1</v>
      </c>
      <c r="M435" s="118">
        <v>1.0000000000000002</v>
      </c>
      <c r="N435" s="118">
        <v>1</v>
      </c>
      <c r="O435" s="118">
        <v>1.0000000000000002</v>
      </c>
      <c r="P435" s="118">
        <v>1</v>
      </c>
      <c r="Q435" s="118">
        <v>1</v>
      </c>
      <c r="R435" s="118">
        <v>1</v>
      </c>
      <c r="S435" s="118">
        <v>0.99999999999999989</v>
      </c>
      <c r="T435" s="118">
        <v>0.99999999999999989</v>
      </c>
      <c r="U435" s="118">
        <v>1</v>
      </c>
      <c r="V435" s="118">
        <v>0.99999999999999978</v>
      </c>
      <c r="W435" s="118">
        <v>1</v>
      </c>
      <c r="X435" s="118">
        <v>1.0000000000000002</v>
      </c>
      <c r="Y435" s="118">
        <v>0.99999999999999978</v>
      </c>
      <c r="Z435" s="118">
        <v>0.99999999999999978</v>
      </c>
      <c r="AA435" s="118">
        <v>0.99999999999999989</v>
      </c>
      <c r="AB435" s="118">
        <v>1.0000000000000002</v>
      </c>
      <c r="AC435" s="118">
        <v>1</v>
      </c>
      <c r="AD435" s="118">
        <v>1.0000000000000002</v>
      </c>
      <c r="AE435" s="118">
        <v>1.0000000000000002</v>
      </c>
      <c r="AF435" s="118">
        <v>1.0000000000000002</v>
      </c>
    </row>
    <row r="436" spans="2:36" ht="9.9499999999999993" customHeight="1">
      <c r="E436" s="65" t="s">
        <v>892</v>
      </c>
      <c r="F436" s="111"/>
      <c r="G436" s="118">
        <v>0.1300169511450352</v>
      </c>
      <c r="H436" s="118">
        <v>0.12655431772796857</v>
      </c>
      <c r="I436" s="118">
        <v>0.12766268740401965</v>
      </c>
      <c r="J436" s="118">
        <v>0.13587471664000453</v>
      </c>
      <c r="K436" s="118">
        <v>0.12860352163563102</v>
      </c>
      <c r="L436" s="118">
        <v>0.13707037752691145</v>
      </c>
      <c r="M436" s="118">
        <v>0.12701537292489992</v>
      </c>
      <c r="N436" s="118">
        <v>0.12060301372740793</v>
      </c>
      <c r="O436" s="118">
        <v>0.12834249259275265</v>
      </c>
      <c r="P436" s="118">
        <v>0.13392494416045123</v>
      </c>
      <c r="Q436" s="118">
        <v>0.13741991519855645</v>
      </c>
      <c r="R436" s="118">
        <v>0.12415339709056647</v>
      </c>
      <c r="S436" s="118">
        <v>0.13322240990665674</v>
      </c>
      <c r="T436" s="118">
        <v>0.11811909977198561</v>
      </c>
      <c r="U436" s="118">
        <v>0.12791446157942327</v>
      </c>
      <c r="V436" s="118">
        <v>0.14103685506070432</v>
      </c>
      <c r="W436" s="118">
        <v>0.12056469284181001</v>
      </c>
      <c r="X436" s="118">
        <v>0.12657793173892196</v>
      </c>
      <c r="Y436" s="118">
        <v>0.12131385402466252</v>
      </c>
      <c r="Z436" s="118">
        <v>0.12199094496601563</v>
      </c>
      <c r="AA436" s="118">
        <v>0.14104429095751531</v>
      </c>
      <c r="AB436" s="118">
        <v>0.13464280259970152</v>
      </c>
      <c r="AC436" s="118">
        <v>0.12879215376945416</v>
      </c>
      <c r="AD436" s="118">
        <v>0.12505592150120465</v>
      </c>
      <c r="AE436" s="118">
        <v>0.1229167380554245</v>
      </c>
      <c r="AF436" s="118">
        <v>0.12329655470205292</v>
      </c>
    </row>
    <row r="437" spans="2:36" ht="9.9499999999999993" customHeight="1">
      <c r="E437" s="65" t="s">
        <v>893</v>
      </c>
      <c r="F437" s="111"/>
      <c r="G437" s="118">
        <v>2.1604082086188373E-2</v>
      </c>
      <c r="H437" s="118">
        <v>1.6214770735491733E-2</v>
      </c>
      <c r="I437" s="118">
        <v>1.7402452612790005E-2</v>
      </c>
      <c r="J437" s="118">
        <v>9.9003228689893818E-3</v>
      </c>
      <c r="K437" s="118">
        <v>2.7523475550314373E-2</v>
      </c>
      <c r="L437" s="118">
        <v>2.0504028654600524E-2</v>
      </c>
      <c r="M437" s="118">
        <v>1.6193505103970246E-2</v>
      </c>
      <c r="N437" s="118">
        <v>1.742480496319047E-2</v>
      </c>
      <c r="O437" s="118">
        <v>1.9686655735929145E-2</v>
      </c>
      <c r="P437" s="118">
        <v>2.1466175373292651E-2</v>
      </c>
      <c r="Q437" s="118">
        <v>2.2273846762150863E-2</v>
      </c>
      <c r="R437" s="118">
        <v>1.9715305910871481E-2</v>
      </c>
      <c r="S437" s="118">
        <v>2.0607397636082835E-2</v>
      </c>
      <c r="T437" s="118">
        <v>1.6294513869724209E-2</v>
      </c>
      <c r="U437" s="118">
        <v>2.3967787806476515E-2</v>
      </c>
      <c r="V437" s="118">
        <v>2.2078970295368844E-2</v>
      </c>
      <c r="W437" s="118">
        <v>1.9325740836662338E-2</v>
      </c>
      <c r="X437" s="118">
        <v>2.3902157828103052E-2</v>
      </c>
      <c r="Y437" s="118">
        <v>1.9070988267447578E-2</v>
      </c>
      <c r="Z437" s="118">
        <v>1.4746041032701116E-2</v>
      </c>
      <c r="AA437" s="118">
        <v>2.537150288245682E-2</v>
      </c>
      <c r="AB437" s="118">
        <v>2.2066139152929768E-2</v>
      </c>
      <c r="AC437" s="118">
        <v>2.2390585693354292E-2</v>
      </c>
      <c r="AD437" s="118">
        <v>2.4840663586785751E-2</v>
      </c>
      <c r="AE437" s="118">
        <v>1.8982510573673058E-2</v>
      </c>
      <c r="AF437" s="118">
        <v>2.0094433553936652E-2</v>
      </c>
    </row>
    <row r="438" spans="2:36" ht="9.9499999999999993" customHeight="1">
      <c r="E438" s="65" t="s">
        <v>894</v>
      </c>
      <c r="F438" s="111"/>
      <c r="G438" s="118">
        <v>0.16642272580543008</v>
      </c>
      <c r="H438" s="118">
        <v>0.16559365389707897</v>
      </c>
      <c r="I438" s="118">
        <v>0.16768195696219931</v>
      </c>
      <c r="J438" s="118">
        <v>0.17684710744372506</v>
      </c>
      <c r="K438" s="118">
        <v>0.14813127273623378</v>
      </c>
      <c r="L438" s="118">
        <v>0.15128446482623004</v>
      </c>
      <c r="M438" s="118">
        <v>0.15531018498804181</v>
      </c>
      <c r="N438" s="118">
        <v>0.16295979197983926</v>
      </c>
      <c r="O438" s="118">
        <v>0.14786762759673555</v>
      </c>
      <c r="P438" s="118">
        <v>0.14311305685216008</v>
      </c>
      <c r="Q438" s="118">
        <v>0.14823584056645836</v>
      </c>
      <c r="R438" s="118">
        <v>0.14822921024481958</v>
      </c>
      <c r="S438" s="118">
        <v>0.13963427355586602</v>
      </c>
      <c r="T438" s="118">
        <v>0.14554961383611667</v>
      </c>
      <c r="U438" s="118">
        <v>0.13978742244482936</v>
      </c>
      <c r="V438" s="118">
        <v>0.14206569318920695</v>
      </c>
      <c r="W438" s="118">
        <v>0.14642828136177263</v>
      </c>
      <c r="X438" s="118">
        <v>0.14107147972883829</v>
      </c>
      <c r="Y438" s="118">
        <v>0.136333828485317</v>
      </c>
      <c r="Z438" s="118">
        <v>0.13586536256017148</v>
      </c>
      <c r="AA438" s="118">
        <v>0.14161814676489437</v>
      </c>
      <c r="AB438" s="118">
        <v>0.13620865581348884</v>
      </c>
      <c r="AC438" s="118">
        <v>0.13312392196850936</v>
      </c>
      <c r="AD438" s="118">
        <v>0.12946990679226555</v>
      </c>
      <c r="AE438" s="118">
        <v>0.12860884886576501</v>
      </c>
      <c r="AF438" s="118">
        <v>0.13762176289640188</v>
      </c>
    </row>
    <row r="439" spans="2:36" ht="9.9499999999999993" customHeight="1">
      <c r="E439" s="65" t="s">
        <v>895</v>
      </c>
      <c r="F439" s="111"/>
      <c r="G439" s="118">
        <v>4.8715305061705731E-2</v>
      </c>
      <c r="H439" s="118">
        <v>4.7268185345514364E-2</v>
      </c>
      <c r="I439" s="118">
        <v>4.5191113429190695E-2</v>
      </c>
      <c r="J439" s="118">
        <v>4.4859556437378927E-2</v>
      </c>
      <c r="K439" s="118">
        <v>4.4243618788313947E-2</v>
      </c>
      <c r="L439" s="118">
        <v>4.2097294473207827E-2</v>
      </c>
      <c r="M439" s="118">
        <v>4.0341828186264979E-2</v>
      </c>
      <c r="N439" s="118">
        <v>4.2179180471101883E-2</v>
      </c>
      <c r="O439" s="118">
        <v>4.7236425002014193E-2</v>
      </c>
      <c r="P439" s="118">
        <v>4.7571043174562747E-2</v>
      </c>
      <c r="Q439" s="118">
        <v>4.639039933120194E-2</v>
      </c>
      <c r="R439" s="118">
        <v>4.3448175492602985E-2</v>
      </c>
      <c r="S439" s="118">
        <v>4.1606810878003019E-2</v>
      </c>
      <c r="T439" s="118">
        <v>4.4376525371184104E-2</v>
      </c>
      <c r="U439" s="118">
        <v>4.3505626960443279E-2</v>
      </c>
      <c r="V439" s="118">
        <v>4.1445624082974385E-2</v>
      </c>
      <c r="W439" s="118">
        <v>4.29716180245538E-2</v>
      </c>
      <c r="X439" s="118">
        <v>4.3063466771558069E-2</v>
      </c>
      <c r="Y439" s="118">
        <v>4.4519582586073358E-2</v>
      </c>
      <c r="Z439" s="118">
        <v>4.4128473959451658E-2</v>
      </c>
      <c r="AA439" s="118">
        <v>4.5531229187516856E-2</v>
      </c>
      <c r="AB439" s="118">
        <v>4.5631222325732614E-2</v>
      </c>
      <c r="AC439" s="118">
        <v>4.6319086975162127E-2</v>
      </c>
      <c r="AD439" s="118">
        <v>4.7598704784961296E-2</v>
      </c>
      <c r="AE439" s="118">
        <v>4.9260635581883434E-2</v>
      </c>
      <c r="AF439" s="118">
        <v>5.1552395472429249E-2</v>
      </c>
    </row>
    <row r="440" spans="2:36" ht="9.9499999999999993" customHeight="1">
      <c r="E440" s="65" t="s">
        <v>896</v>
      </c>
      <c r="F440" s="111"/>
      <c r="G440" s="118">
        <v>0.28431738234298271</v>
      </c>
      <c r="H440" s="118">
        <v>0.28913653716100157</v>
      </c>
      <c r="I440" s="118">
        <v>0.28383892969199193</v>
      </c>
      <c r="J440" s="118">
        <v>0.2639366114421498</v>
      </c>
      <c r="K440" s="118">
        <v>0.27042317305716734</v>
      </c>
      <c r="L440" s="118">
        <v>0.26256602653097766</v>
      </c>
      <c r="M440" s="118">
        <v>0.26900876833032988</v>
      </c>
      <c r="N440" s="118">
        <v>0.26818668981174526</v>
      </c>
      <c r="O440" s="118">
        <v>0.26780275866721481</v>
      </c>
      <c r="P440" s="118">
        <v>0.27552676032450901</v>
      </c>
      <c r="Q440" s="118">
        <v>0.27855053876750158</v>
      </c>
      <c r="R440" s="118">
        <v>0.28038110518530818</v>
      </c>
      <c r="S440" s="118">
        <v>0.28847281514513129</v>
      </c>
      <c r="T440" s="118">
        <v>0.30491867176564835</v>
      </c>
      <c r="U440" s="118">
        <v>0.29693383471323553</v>
      </c>
      <c r="V440" s="118">
        <v>0.3033170900502356</v>
      </c>
      <c r="W440" s="118">
        <v>0.29763271752665627</v>
      </c>
      <c r="X440" s="118">
        <v>0.32148843278020528</v>
      </c>
      <c r="Y440" s="118">
        <v>0.31634884704752153</v>
      </c>
      <c r="Z440" s="118">
        <v>0.3017853569968314</v>
      </c>
      <c r="AA440" s="118">
        <v>0.30668661254537333</v>
      </c>
      <c r="AB440" s="118">
        <v>0.34167250167846958</v>
      </c>
      <c r="AC440" s="118">
        <v>0.35995532047982898</v>
      </c>
      <c r="AD440" s="118">
        <v>0.36548079474548895</v>
      </c>
      <c r="AE440" s="118">
        <v>0.35908582501864872</v>
      </c>
      <c r="AF440" s="118">
        <v>0.34849822843833161</v>
      </c>
    </row>
    <row r="441" spans="2:36" ht="9.9499999999999993" customHeight="1">
      <c r="E441" s="65" t="s">
        <v>897</v>
      </c>
      <c r="F441" s="111"/>
      <c r="G441" s="118">
        <v>0.2799362688290804</v>
      </c>
      <c r="H441" s="118">
        <v>0.28604657283562135</v>
      </c>
      <c r="I441" s="118">
        <v>0.29014952579845099</v>
      </c>
      <c r="J441" s="118">
        <v>0.30150985319639656</v>
      </c>
      <c r="K441" s="118">
        <v>0.31411172511800545</v>
      </c>
      <c r="L441" s="118">
        <v>0.32022215418744626</v>
      </c>
      <c r="M441" s="118">
        <v>0.32572203739335398</v>
      </c>
      <c r="N441" s="118">
        <v>0.32145766898127831</v>
      </c>
      <c r="O441" s="118">
        <v>0.32321399725424649</v>
      </c>
      <c r="P441" s="118">
        <v>0.31429965882293948</v>
      </c>
      <c r="Q441" s="118">
        <v>0.3029348575878415</v>
      </c>
      <c r="R441" s="118">
        <v>0.31974947457197145</v>
      </c>
      <c r="S441" s="118">
        <v>0.31464125704028129</v>
      </c>
      <c r="T441" s="118">
        <v>0.30900929279251332</v>
      </c>
      <c r="U441" s="118">
        <v>0.3100005761739667</v>
      </c>
      <c r="V441" s="118">
        <v>0.29027128718801526</v>
      </c>
      <c r="W441" s="118">
        <v>0.31422762501235518</v>
      </c>
      <c r="X441" s="118">
        <v>0.28603492600616559</v>
      </c>
      <c r="Y441" s="118">
        <v>0.29482259096339836</v>
      </c>
      <c r="Z441" s="118">
        <v>0.31503435412436093</v>
      </c>
      <c r="AA441" s="118">
        <v>0.2746096322698125</v>
      </c>
      <c r="AB441" s="118">
        <v>0.25845871827894218</v>
      </c>
      <c r="AC441" s="118">
        <v>0.24551955651278506</v>
      </c>
      <c r="AD441" s="118">
        <v>0.239081171773846</v>
      </c>
      <c r="AE441" s="118">
        <v>0.24773382455180132</v>
      </c>
      <c r="AF441" s="118">
        <v>0.24853988627537987</v>
      </c>
    </row>
    <row r="442" spans="2:36" ht="9.9499999999999993" customHeight="1">
      <c r="E442" s="65" t="s">
        <v>888</v>
      </c>
      <c r="F442" s="111"/>
      <c r="G442" s="118">
        <v>5.8815050155575394E-2</v>
      </c>
      <c r="H442" s="118">
        <v>5.6503391805730233E-2</v>
      </c>
      <c r="I442" s="118">
        <v>5.3373197134532445E-2</v>
      </c>
      <c r="J442" s="118">
        <v>5.1608234514465924E-2</v>
      </c>
      <c r="K442" s="118">
        <v>4.8720774197608001E-2</v>
      </c>
      <c r="L442" s="118">
        <v>4.7763917907752196E-2</v>
      </c>
      <c r="M442" s="118">
        <v>4.9302747237918131E-2</v>
      </c>
      <c r="N442" s="118">
        <v>5.1545465040959783E-2</v>
      </c>
      <c r="O442" s="118">
        <v>5.1325524084818545E-2</v>
      </c>
      <c r="P442" s="118">
        <v>5.0544536656243214E-2</v>
      </c>
      <c r="Q442" s="118">
        <v>5.1807377765313377E-2</v>
      </c>
      <c r="R442" s="118">
        <v>5.2462134566341086E-2</v>
      </c>
      <c r="S442" s="118">
        <v>5.0215316734914424E-2</v>
      </c>
      <c r="T442" s="118">
        <v>5.0029997780996385E-2</v>
      </c>
      <c r="U442" s="118">
        <v>4.6852426584003681E-2</v>
      </c>
      <c r="V442" s="118">
        <v>4.9390661236414779E-2</v>
      </c>
      <c r="W442" s="118">
        <v>4.7619722088497247E-2</v>
      </c>
      <c r="X442" s="118">
        <v>4.4168881660216423E-2</v>
      </c>
      <c r="Y442" s="118">
        <v>4.9573902246608868E-2</v>
      </c>
      <c r="Z442" s="118">
        <v>4.7708891143086664E-2</v>
      </c>
      <c r="AA442" s="118">
        <v>4.4246625144614679E-2</v>
      </c>
      <c r="AB442" s="118">
        <v>3.909452769905674E-2</v>
      </c>
      <c r="AC442" s="118">
        <v>4.3489826281494115E-2</v>
      </c>
      <c r="AD442" s="118">
        <v>4.9047964827520898E-2</v>
      </c>
      <c r="AE442" s="118">
        <v>5.0399387955630169E-2</v>
      </c>
      <c r="AF442" s="118">
        <v>4.8136888470763972E-2</v>
      </c>
    </row>
    <row r="443" spans="2:36" ht="9.9499999999999993" customHeight="1">
      <c r="E443" s="65" t="s">
        <v>889</v>
      </c>
      <c r="F443" s="111"/>
      <c r="G443" s="118">
        <v>1.0172234574002048E-2</v>
      </c>
      <c r="H443" s="118">
        <v>1.268257049159319E-2</v>
      </c>
      <c r="I443" s="118">
        <v>1.4700136966825017E-2</v>
      </c>
      <c r="J443" s="118">
        <v>1.5463597456889888E-2</v>
      </c>
      <c r="K443" s="118">
        <v>1.8242438916726111E-2</v>
      </c>
      <c r="L443" s="118">
        <v>1.8491735892874017E-2</v>
      </c>
      <c r="M443" s="118">
        <v>1.7105555835221109E-2</v>
      </c>
      <c r="N443" s="118">
        <v>1.5643385024477131E-2</v>
      </c>
      <c r="O443" s="118">
        <v>1.4524519066288797E-2</v>
      </c>
      <c r="P443" s="118">
        <v>1.3553824635841613E-2</v>
      </c>
      <c r="Q443" s="118">
        <v>1.2387224020975895E-2</v>
      </c>
      <c r="R443" s="118">
        <v>1.1861196937518734E-2</v>
      </c>
      <c r="S443" s="118">
        <v>1.159971910306444E-2</v>
      </c>
      <c r="T443" s="118">
        <v>1.1702284811831337E-2</v>
      </c>
      <c r="U443" s="118">
        <v>1.1037863737621638E-2</v>
      </c>
      <c r="V443" s="118">
        <v>1.0393818897079604E-2</v>
      </c>
      <c r="W443" s="118">
        <v>1.1229602307692547E-2</v>
      </c>
      <c r="X443" s="118">
        <v>1.3692723485991489E-2</v>
      </c>
      <c r="Y443" s="118">
        <v>1.801640637897067E-2</v>
      </c>
      <c r="Z443" s="118">
        <v>1.8740575217380956E-2</v>
      </c>
      <c r="AA443" s="118">
        <v>2.0891960247815984E-2</v>
      </c>
      <c r="AB443" s="118">
        <v>2.2225432451678968E-2</v>
      </c>
      <c r="AC443" s="118">
        <v>2.0409548319411878E-2</v>
      </c>
      <c r="AD443" s="118">
        <v>1.9424871987927004E-2</v>
      </c>
      <c r="AE443" s="118">
        <v>2.3012229397173938E-2</v>
      </c>
      <c r="AF443" s="118">
        <v>2.2259850190704058E-2</v>
      </c>
    </row>
    <row r="444" spans="2:36" ht="9.9499999999999993" customHeight="1">
      <c r="G444" s="83"/>
      <c r="H444" s="83"/>
      <c r="I444" s="83"/>
      <c r="J444" s="83"/>
      <c r="K444" s="83"/>
      <c r="L444" s="83"/>
      <c r="M444" s="83"/>
      <c r="N444" s="83"/>
      <c r="O444" s="83"/>
      <c r="P444" s="83"/>
      <c r="Q444" s="83"/>
      <c r="R444" s="83"/>
      <c r="S444" s="83"/>
      <c r="T444" s="83"/>
      <c r="U444" s="83"/>
      <c r="V444" s="83"/>
      <c r="W444" s="83"/>
      <c r="X444" s="83"/>
      <c r="Y444" s="83"/>
      <c r="Z444" s="83"/>
      <c r="AA444" s="83"/>
      <c r="AB444" s="83"/>
      <c r="AC444" s="83"/>
      <c r="AD444" s="83"/>
      <c r="AE444" s="83"/>
      <c r="AF444" s="83"/>
    </row>
    <row r="445" spans="2:36" ht="9.9499999999999993" customHeight="1">
      <c r="G445" s="83"/>
      <c r="H445" s="83"/>
      <c r="I445" s="83"/>
      <c r="J445" s="83"/>
      <c r="K445" s="83"/>
      <c r="L445" s="83"/>
      <c r="M445" s="83"/>
      <c r="N445" s="83"/>
      <c r="O445" s="83"/>
      <c r="P445" s="83"/>
      <c r="Q445" s="83"/>
      <c r="R445" s="83"/>
      <c r="S445" s="83"/>
      <c r="T445" s="83"/>
      <c r="U445" s="83"/>
      <c r="V445" s="83"/>
      <c r="W445" s="83"/>
      <c r="X445" s="83"/>
      <c r="Y445" s="83"/>
      <c r="Z445" s="83"/>
      <c r="AA445" s="83"/>
      <c r="AB445" s="83"/>
      <c r="AC445" s="83"/>
      <c r="AD445" s="83"/>
      <c r="AE445" s="83"/>
      <c r="AF445" s="83"/>
    </row>
  </sheetData>
  <mergeCells count="2">
    <mergeCell ref="F4:F8"/>
    <mergeCell ref="F9:F11"/>
  </mergeCells>
  <phoneticPr fontId="3"/>
  <hyperlinks>
    <hyperlink ref="AD2" location="まとめ!R1C1" display="シート”まとめ”に戻る"/>
    <hyperlink ref="AD89" location="まとめ!R1C1" display="シート”まとめ”に戻る"/>
    <hyperlink ref="AD220" location="まとめ!R1C1" display="シート”まとめ”に戻る"/>
    <hyperlink ref="AD272" location="まとめ!R1C1" display="シート”まとめ”に戻る"/>
    <hyperlink ref="AD322" location="まとめ!R1C1" display="シート”まとめ”に戻る"/>
  </hyperlinks>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G128"/>
  <sheetViews>
    <sheetView topLeftCell="A67" zoomScale="90" zoomScaleNormal="90" workbookViewId="0">
      <selection activeCell="G119" sqref="G119"/>
    </sheetView>
  </sheetViews>
  <sheetFormatPr defaultRowHeight="9.9499999999999993" customHeight="1"/>
  <cols>
    <col min="1" max="1" width="8.7109375" style="1" customWidth="1"/>
    <col min="2" max="2" width="9.140625" style="1"/>
    <col min="3" max="3" width="4.140625" style="1" customWidth="1"/>
    <col min="4" max="5" width="9.140625" style="1"/>
    <col min="6" max="6" width="6.42578125" style="1" customWidth="1"/>
    <col min="7" max="33" width="5.5703125" style="1" customWidth="1"/>
    <col min="34" max="16384" width="9.140625" style="1"/>
  </cols>
  <sheetData>
    <row r="1" spans="1:33" ht="24" customHeight="1">
      <c r="A1" s="491" t="s">
        <v>634</v>
      </c>
      <c r="B1" s="37"/>
      <c r="C1" s="37"/>
      <c r="D1" s="37"/>
      <c r="E1" s="37"/>
      <c r="F1" s="37"/>
      <c r="G1" s="37"/>
      <c r="H1" s="37"/>
      <c r="I1" s="37"/>
      <c r="J1" s="37"/>
      <c r="K1" s="37"/>
      <c r="L1" s="37"/>
      <c r="M1" s="37"/>
      <c r="N1" s="37"/>
    </row>
    <row r="2" spans="1:33" s="2" customFormat="1" ht="9.9499999999999993" customHeight="1">
      <c r="A2" s="17" t="s">
        <v>367</v>
      </c>
      <c r="B2" s="17"/>
      <c r="C2" s="17"/>
      <c r="D2" s="17"/>
      <c r="E2" s="17" t="s">
        <v>371</v>
      </c>
      <c r="F2" s="17"/>
      <c r="G2" s="40">
        <v>1990</v>
      </c>
      <c r="H2" s="40">
        <v>1991</v>
      </c>
      <c r="I2" s="40">
        <v>1992</v>
      </c>
      <c r="J2" s="40">
        <v>1993</v>
      </c>
      <c r="K2" s="40">
        <v>1994</v>
      </c>
      <c r="L2" s="40">
        <v>1995</v>
      </c>
      <c r="M2" s="40">
        <v>1996</v>
      </c>
      <c r="N2" s="40">
        <v>1997</v>
      </c>
      <c r="O2" s="40">
        <v>1998</v>
      </c>
      <c r="P2" s="40">
        <v>1999</v>
      </c>
      <c r="Q2" s="40">
        <v>2000</v>
      </c>
      <c r="R2" s="40">
        <v>2001</v>
      </c>
      <c r="S2" s="40">
        <v>2002</v>
      </c>
      <c r="T2" s="40">
        <v>2003</v>
      </c>
      <c r="U2" s="40">
        <v>2004</v>
      </c>
      <c r="V2" s="40">
        <v>2005</v>
      </c>
      <c r="W2" s="40">
        <v>2006</v>
      </c>
      <c r="X2" s="40">
        <v>2007</v>
      </c>
      <c r="Y2" s="40">
        <v>2008</v>
      </c>
      <c r="Z2" s="40">
        <v>2009</v>
      </c>
      <c r="AA2" s="40">
        <v>2010</v>
      </c>
      <c r="AB2" s="40">
        <v>2011</v>
      </c>
      <c r="AC2" s="40">
        <v>2012</v>
      </c>
      <c r="AD2" s="40">
        <v>2013</v>
      </c>
      <c r="AE2" s="40">
        <v>2014</v>
      </c>
    </row>
    <row r="3" spans="1:33" s="2" customFormat="1" ht="9.9499999999999993" customHeight="1">
      <c r="A3" s="17"/>
      <c r="B3" s="18" t="s">
        <v>492</v>
      </c>
      <c r="C3" s="18"/>
      <c r="D3" s="18"/>
      <c r="E3" s="18"/>
      <c r="F3" s="19"/>
      <c r="G3" s="18"/>
      <c r="H3" s="18"/>
      <c r="I3" s="18"/>
      <c r="J3" s="18"/>
      <c r="K3" s="18"/>
      <c r="L3" s="18"/>
      <c r="M3" s="18"/>
      <c r="N3" s="18"/>
      <c r="O3" s="18"/>
      <c r="P3" s="18"/>
      <c r="Q3" s="18"/>
      <c r="R3" s="18"/>
      <c r="S3" s="18"/>
      <c r="T3" s="18"/>
      <c r="U3" s="18"/>
      <c r="V3" s="18"/>
      <c r="W3" s="18"/>
      <c r="X3" s="18"/>
      <c r="Y3" s="18"/>
      <c r="Z3" s="18"/>
      <c r="AA3" s="18"/>
      <c r="AB3" s="18"/>
      <c r="AC3" s="18"/>
      <c r="AD3" s="18"/>
      <c r="AE3" s="18"/>
    </row>
    <row r="4" spans="1:33" s="2" customFormat="1" ht="9.9499999999999993" customHeight="1">
      <c r="A4" s="17"/>
      <c r="B4" s="18"/>
      <c r="C4" s="18"/>
      <c r="D4" s="18"/>
      <c r="E4" s="18"/>
      <c r="F4" s="19"/>
      <c r="G4" s="18" t="s">
        <v>364</v>
      </c>
      <c r="H4" s="18" t="s">
        <v>364</v>
      </c>
      <c r="I4" s="18" t="s">
        <v>364</v>
      </c>
      <c r="J4" s="18" t="s">
        <v>364</v>
      </c>
      <c r="K4" s="18" t="s">
        <v>364</v>
      </c>
      <c r="L4" s="18" t="s">
        <v>364</v>
      </c>
      <c r="M4" s="18" t="s">
        <v>364</v>
      </c>
      <c r="N4" s="18" t="s">
        <v>364</v>
      </c>
      <c r="O4" s="18" t="s">
        <v>364</v>
      </c>
      <c r="P4" s="18" t="s">
        <v>364</v>
      </c>
      <c r="Q4" s="18" t="s">
        <v>364</v>
      </c>
      <c r="R4" s="18" t="s">
        <v>364</v>
      </c>
      <c r="S4" s="18" t="s">
        <v>364</v>
      </c>
      <c r="T4" s="18" t="s">
        <v>364</v>
      </c>
      <c r="U4" s="18" t="s">
        <v>364</v>
      </c>
      <c r="V4" s="18" t="s">
        <v>364</v>
      </c>
      <c r="W4" s="18" t="s">
        <v>364</v>
      </c>
      <c r="X4" s="18" t="s">
        <v>364</v>
      </c>
      <c r="Y4" s="18" t="s">
        <v>364</v>
      </c>
      <c r="Z4" s="18" t="s">
        <v>364</v>
      </c>
      <c r="AA4" s="18" t="s">
        <v>364</v>
      </c>
      <c r="AB4" s="18" t="s">
        <v>364</v>
      </c>
      <c r="AC4" s="18" t="s">
        <v>364</v>
      </c>
      <c r="AD4" s="18" t="s">
        <v>364</v>
      </c>
      <c r="AE4" s="18" t="s">
        <v>364</v>
      </c>
    </row>
    <row r="5" spans="1:33" s="2" customFormat="1" ht="9.9499999999999993" customHeight="1">
      <c r="A5" s="17" t="s">
        <v>366</v>
      </c>
      <c r="B5" s="18"/>
      <c r="C5" s="18"/>
      <c r="D5" s="18"/>
      <c r="E5" s="18"/>
      <c r="F5" s="19"/>
      <c r="G5" s="18" t="s">
        <v>365</v>
      </c>
      <c r="H5" s="18" t="s">
        <v>365</v>
      </c>
      <c r="I5" s="18" t="s">
        <v>365</v>
      </c>
      <c r="J5" s="18" t="s">
        <v>365</v>
      </c>
      <c r="K5" s="18" t="s">
        <v>365</v>
      </c>
      <c r="L5" s="18" t="s">
        <v>365</v>
      </c>
      <c r="M5" s="18" t="s">
        <v>365</v>
      </c>
      <c r="N5" s="18" t="s">
        <v>365</v>
      </c>
      <c r="O5" s="18" t="s">
        <v>365</v>
      </c>
      <c r="P5" s="18" t="s">
        <v>365</v>
      </c>
      <c r="Q5" s="18" t="s">
        <v>365</v>
      </c>
      <c r="R5" s="18" t="s">
        <v>365</v>
      </c>
      <c r="S5" s="18" t="s">
        <v>365</v>
      </c>
      <c r="T5" s="18" t="s">
        <v>365</v>
      </c>
      <c r="U5" s="18" t="s">
        <v>365</v>
      </c>
      <c r="V5" s="18" t="s">
        <v>365</v>
      </c>
      <c r="W5" s="18" t="s">
        <v>365</v>
      </c>
      <c r="X5" s="18" t="s">
        <v>365</v>
      </c>
      <c r="Y5" s="18" t="s">
        <v>365</v>
      </c>
      <c r="Z5" s="18" t="s">
        <v>365</v>
      </c>
      <c r="AA5" s="18" t="s">
        <v>365</v>
      </c>
      <c r="AB5" s="18" t="s">
        <v>365</v>
      </c>
      <c r="AC5" s="18" t="s">
        <v>365</v>
      </c>
      <c r="AD5" s="18" t="s">
        <v>365</v>
      </c>
      <c r="AE5" s="18" t="s">
        <v>365</v>
      </c>
    </row>
    <row r="6" spans="1:33" s="2" customFormat="1" ht="9.9499999999999993" customHeight="1">
      <c r="A6" s="17"/>
      <c r="B6" s="18"/>
      <c r="C6" s="18"/>
      <c r="D6" s="18"/>
      <c r="E6" s="18"/>
      <c r="F6" s="19"/>
      <c r="G6" s="18" t="s">
        <v>366</v>
      </c>
      <c r="H6" s="18" t="s">
        <v>366</v>
      </c>
      <c r="I6" s="18" t="s">
        <v>366</v>
      </c>
      <c r="J6" s="18" t="s">
        <v>366</v>
      </c>
      <c r="K6" s="18" t="s">
        <v>366</v>
      </c>
      <c r="L6" s="18" t="s">
        <v>366</v>
      </c>
      <c r="M6" s="18" t="s">
        <v>366</v>
      </c>
      <c r="N6" s="18" t="s">
        <v>366</v>
      </c>
      <c r="O6" s="18" t="s">
        <v>366</v>
      </c>
      <c r="P6" s="18" t="s">
        <v>366</v>
      </c>
      <c r="Q6" s="18" t="s">
        <v>366</v>
      </c>
      <c r="R6" s="18" t="s">
        <v>366</v>
      </c>
      <c r="S6" s="18" t="s">
        <v>366</v>
      </c>
      <c r="T6" s="18" t="s">
        <v>366</v>
      </c>
      <c r="U6" s="18" t="s">
        <v>366</v>
      </c>
      <c r="V6" s="18" t="s">
        <v>366</v>
      </c>
      <c r="W6" s="18" t="s">
        <v>366</v>
      </c>
      <c r="X6" s="18" t="s">
        <v>366</v>
      </c>
      <c r="Y6" s="18" t="s">
        <v>366</v>
      </c>
      <c r="Z6" s="18" t="s">
        <v>366</v>
      </c>
      <c r="AA6" s="18" t="s">
        <v>366</v>
      </c>
      <c r="AB6" s="18" t="s">
        <v>366</v>
      </c>
      <c r="AC6" s="18" t="s">
        <v>366</v>
      </c>
      <c r="AD6" s="18" t="s">
        <v>366</v>
      </c>
      <c r="AE6" s="18" t="s">
        <v>366</v>
      </c>
    </row>
    <row r="7" spans="1:33" s="2" customFormat="1" ht="9.9499999999999993" customHeight="1">
      <c r="A7" s="17"/>
      <c r="B7" s="18"/>
      <c r="C7" s="18"/>
      <c r="D7" s="18"/>
      <c r="E7" s="18"/>
      <c r="F7" s="19"/>
      <c r="G7" s="18"/>
      <c r="H7" s="18"/>
      <c r="I7" s="18"/>
      <c r="J7" s="18"/>
      <c r="K7" s="18"/>
      <c r="L7" s="18"/>
      <c r="M7" s="18"/>
      <c r="N7" s="18"/>
      <c r="O7" s="18"/>
      <c r="P7" s="18"/>
      <c r="Q7" s="18"/>
      <c r="R7" s="18"/>
      <c r="S7" s="18"/>
      <c r="T7" s="18"/>
      <c r="U7" s="18"/>
      <c r="V7" s="18"/>
      <c r="W7" s="18"/>
      <c r="X7" s="18"/>
      <c r="Y7" s="18"/>
      <c r="Z7" s="18"/>
      <c r="AA7" s="18"/>
      <c r="AB7" s="18"/>
      <c r="AC7" s="18"/>
      <c r="AD7" s="18"/>
      <c r="AE7" s="18"/>
    </row>
    <row r="8" spans="1:33" s="2" customFormat="1" ht="9.9499999999999993" customHeight="1">
      <c r="A8" s="17" t="s">
        <v>371</v>
      </c>
      <c r="B8" s="18"/>
      <c r="C8" s="18"/>
      <c r="D8" s="18"/>
      <c r="E8" s="18"/>
      <c r="F8" s="19"/>
      <c r="G8" s="18"/>
      <c r="H8" s="18"/>
      <c r="I8" s="18"/>
      <c r="J8" s="18"/>
      <c r="K8" s="18"/>
      <c r="L8" s="18"/>
      <c r="M8" s="18"/>
      <c r="N8" s="18"/>
      <c r="O8" s="18"/>
      <c r="P8" s="18"/>
      <c r="Q8" s="18"/>
      <c r="R8" s="18"/>
      <c r="S8" s="18"/>
      <c r="T8" s="18"/>
      <c r="U8" s="18"/>
      <c r="V8" s="18"/>
      <c r="W8" s="18"/>
      <c r="X8" s="18"/>
      <c r="Y8" s="18"/>
      <c r="Z8" s="18"/>
      <c r="AA8" s="18"/>
      <c r="AB8" s="18"/>
      <c r="AC8" s="18"/>
      <c r="AD8" s="18"/>
      <c r="AE8" s="18"/>
    </row>
    <row r="9" spans="1:33" s="2" customFormat="1" ht="9.9499999999999993" customHeight="1">
      <c r="A9" s="17"/>
      <c r="B9" s="18" t="s">
        <v>493</v>
      </c>
      <c r="C9" s="18"/>
      <c r="D9" s="18" t="s">
        <v>494</v>
      </c>
      <c r="E9" s="18"/>
      <c r="F9" s="19"/>
      <c r="G9" s="33"/>
      <c r="H9" s="33"/>
      <c r="I9" s="33"/>
      <c r="J9" s="33"/>
      <c r="K9" s="33"/>
      <c r="L9" s="33"/>
      <c r="M9" s="33"/>
      <c r="N9" s="33"/>
      <c r="O9" s="33"/>
      <c r="P9" s="33"/>
      <c r="Q9" s="33"/>
      <c r="R9" s="33"/>
      <c r="S9" s="33"/>
      <c r="T9" s="33"/>
      <c r="U9" s="33"/>
      <c r="V9" s="33"/>
      <c r="W9" s="33"/>
      <c r="X9" s="33"/>
      <c r="Y9" s="33"/>
      <c r="Z9" s="33"/>
      <c r="AA9" s="33"/>
      <c r="AB9" s="33"/>
      <c r="AC9" s="33"/>
      <c r="AD9" s="33"/>
      <c r="AE9" s="33"/>
    </row>
    <row r="10" spans="1:33" s="2" customFormat="1" ht="9.9499999999999993" customHeight="1">
      <c r="A10" s="17"/>
      <c r="B10" s="18"/>
      <c r="C10" s="18"/>
      <c r="D10" s="18"/>
      <c r="E10" s="18"/>
      <c r="F10" s="19"/>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3" s="2" customFormat="1" ht="9.9499999999999993" customHeight="1">
      <c r="A11" s="17"/>
      <c r="B11" s="18"/>
      <c r="C11" s="18"/>
      <c r="D11" s="18"/>
      <c r="E11" s="18"/>
      <c r="F11" s="19"/>
      <c r="G11" s="18" t="s">
        <v>367</v>
      </c>
      <c r="H11" s="18" t="s">
        <v>367</v>
      </c>
      <c r="I11" s="18" t="s">
        <v>367</v>
      </c>
      <c r="J11" s="18" t="s">
        <v>367</v>
      </c>
      <c r="K11" s="18" t="s">
        <v>367</v>
      </c>
      <c r="L11" s="18" t="s">
        <v>367</v>
      </c>
      <c r="M11" s="18" t="s">
        <v>367</v>
      </c>
      <c r="N11" s="18" t="s">
        <v>367</v>
      </c>
      <c r="O11" s="18" t="s">
        <v>367</v>
      </c>
      <c r="P11" s="18" t="s">
        <v>367</v>
      </c>
      <c r="Q11" s="18" t="s">
        <v>367</v>
      </c>
      <c r="R11" s="18" t="s">
        <v>367</v>
      </c>
      <c r="S11" s="18" t="s">
        <v>367</v>
      </c>
      <c r="T11" s="18" t="s">
        <v>367</v>
      </c>
      <c r="U11" s="18" t="s">
        <v>367</v>
      </c>
      <c r="V11" s="18" t="s">
        <v>367</v>
      </c>
      <c r="W11" s="18" t="s">
        <v>367</v>
      </c>
      <c r="X11" s="18" t="s">
        <v>367</v>
      </c>
      <c r="Y11" s="18" t="s">
        <v>367</v>
      </c>
      <c r="Z11" s="18" t="s">
        <v>367</v>
      </c>
      <c r="AA11" s="18" t="s">
        <v>367</v>
      </c>
      <c r="AB11" s="18" t="s">
        <v>367</v>
      </c>
      <c r="AC11" s="18" t="s">
        <v>367</v>
      </c>
      <c r="AD11" s="18" t="s">
        <v>367</v>
      </c>
      <c r="AE11" s="18" t="s">
        <v>367</v>
      </c>
    </row>
    <row r="12" spans="1:33" s="2" customFormat="1" ht="9.9499999999999993" customHeight="1">
      <c r="A12" s="17" t="s">
        <v>367</v>
      </c>
      <c r="B12" s="18" t="s">
        <v>376</v>
      </c>
      <c r="C12" s="18"/>
      <c r="D12" s="18"/>
      <c r="E12" s="18"/>
      <c r="F12" s="19"/>
      <c r="G12" s="18" t="s">
        <v>370</v>
      </c>
      <c r="H12" s="18" t="s">
        <v>370</v>
      </c>
      <c r="I12" s="18" t="s">
        <v>370</v>
      </c>
      <c r="J12" s="18" t="s">
        <v>370</v>
      </c>
      <c r="K12" s="18" t="s">
        <v>370</v>
      </c>
      <c r="L12" s="18" t="s">
        <v>370</v>
      </c>
      <c r="M12" s="18" t="s">
        <v>370</v>
      </c>
      <c r="N12" s="18" t="s">
        <v>370</v>
      </c>
      <c r="O12" s="18" t="s">
        <v>370</v>
      </c>
      <c r="P12" s="18" t="s">
        <v>370</v>
      </c>
      <c r="Q12" s="18" t="s">
        <v>370</v>
      </c>
      <c r="R12" s="18" t="s">
        <v>370</v>
      </c>
      <c r="S12" s="18" t="s">
        <v>370</v>
      </c>
      <c r="T12" s="18" t="s">
        <v>370</v>
      </c>
      <c r="U12" s="18" t="s">
        <v>370</v>
      </c>
      <c r="V12" s="18" t="s">
        <v>370</v>
      </c>
      <c r="W12" s="18" t="s">
        <v>370</v>
      </c>
      <c r="X12" s="18" t="s">
        <v>370</v>
      </c>
      <c r="Y12" s="18" t="s">
        <v>370</v>
      </c>
      <c r="Z12" s="18" t="s">
        <v>370</v>
      </c>
      <c r="AA12" s="18" t="s">
        <v>370</v>
      </c>
      <c r="AB12" s="18" t="s">
        <v>370</v>
      </c>
      <c r="AC12" s="18" t="s">
        <v>370</v>
      </c>
      <c r="AD12" s="18" t="s">
        <v>370</v>
      </c>
      <c r="AE12" s="18" t="s">
        <v>370</v>
      </c>
    </row>
    <row r="13" spans="1:33" s="2" customFormat="1" ht="9.9499999999999993" customHeight="1">
      <c r="A13" s="17"/>
      <c r="B13" s="18"/>
      <c r="C13" s="18"/>
      <c r="D13" s="18"/>
      <c r="E13" s="18"/>
      <c r="F13" s="1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row>
    <row r="14" spans="1:33" s="2" customFormat="1" ht="9.9499999999999993" customHeight="1">
      <c r="A14" s="17"/>
      <c r="B14" s="18"/>
      <c r="C14" s="18"/>
      <c r="D14" s="18"/>
      <c r="E14" s="18"/>
      <c r="F14" s="1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row>
    <row r="15" spans="1:33" s="2" customFormat="1" ht="9.9499999999999993" customHeight="1">
      <c r="A15" s="17">
        <v>500000</v>
      </c>
      <c r="B15" s="18" t="s">
        <v>377</v>
      </c>
      <c r="C15" s="18"/>
      <c r="D15" s="18" t="s">
        <v>378</v>
      </c>
      <c r="E15" s="18"/>
      <c r="F15" s="19"/>
      <c r="G15" s="39">
        <v>3005.3082687370529</v>
      </c>
      <c r="H15" s="39">
        <v>3118.8297265144997</v>
      </c>
      <c r="I15" s="39">
        <v>3232.4565603646533</v>
      </c>
      <c r="J15" s="39">
        <v>3506.8419091802411</v>
      </c>
      <c r="K15" s="39">
        <v>3703.9234776560047</v>
      </c>
      <c r="L15" s="39">
        <v>3738.4818298707605</v>
      </c>
      <c r="M15" s="39">
        <v>3688.3753184039288</v>
      </c>
      <c r="N15" s="39">
        <v>4193.7165511867142</v>
      </c>
      <c r="O15" s="39">
        <v>3693.6498162160019</v>
      </c>
      <c r="P15" s="39">
        <v>3868.6234045872616</v>
      </c>
      <c r="Q15" s="39">
        <v>3970.5067974591707</v>
      </c>
      <c r="R15" s="39">
        <v>3897.7979052448613</v>
      </c>
      <c r="S15" s="39">
        <v>3872.573476077368</v>
      </c>
      <c r="T15" s="39">
        <v>4113.2717611066737</v>
      </c>
      <c r="U15" s="39">
        <v>4096.7670364111691</v>
      </c>
      <c r="V15" s="39">
        <v>4413.7344793357724</v>
      </c>
      <c r="W15" s="39">
        <v>4171.2582933771628</v>
      </c>
      <c r="X15" s="39">
        <v>4415.8085691520264</v>
      </c>
      <c r="Y15" s="39">
        <v>4139.7041108448957</v>
      </c>
      <c r="Z15" s="39">
        <v>4223.9133389625022</v>
      </c>
      <c r="AA15" s="39">
        <v>4043.9388387785189</v>
      </c>
      <c r="AB15" s="39">
        <v>3978.7940717881693</v>
      </c>
      <c r="AC15" s="39">
        <v>4712.3338794958408</v>
      </c>
      <c r="AD15" s="39">
        <v>4609.5180630318882</v>
      </c>
      <c r="AE15" s="39">
        <v>4320.1288407199136</v>
      </c>
    </row>
    <row r="16" spans="1:33" s="2" customFormat="1" ht="9.9499999999999993" customHeight="1">
      <c r="A16" s="17"/>
      <c r="B16" s="18"/>
      <c r="C16" s="18"/>
      <c r="D16" s="18"/>
      <c r="E16" s="18"/>
      <c r="F16" s="18"/>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row>
    <row r="17" spans="1:31" s="2" customFormat="1" ht="9.9499999999999993" customHeight="1">
      <c r="A17" s="17">
        <v>600000</v>
      </c>
      <c r="B17" s="18"/>
      <c r="C17" s="18" t="s">
        <v>379</v>
      </c>
      <c r="D17" s="18" t="s">
        <v>380</v>
      </c>
      <c r="E17" s="18"/>
      <c r="F17" s="19"/>
      <c r="G17" s="39">
        <v>2264.56054604975</v>
      </c>
      <c r="H17" s="39">
        <v>2361.1269202268486</v>
      </c>
      <c r="I17" s="39">
        <v>2416.7669158627436</v>
      </c>
      <c r="J17" s="39">
        <v>2483.9930100176612</v>
      </c>
      <c r="K17" s="39">
        <v>2660.8222595977936</v>
      </c>
      <c r="L17" s="39">
        <v>2681.3497176320161</v>
      </c>
      <c r="M17" s="39">
        <v>2610.9767221034754</v>
      </c>
      <c r="N17" s="39">
        <v>2948.769117500879</v>
      </c>
      <c r="O17" s="39">
        <v>2585.2121148431838</v>
      </c>
      <c r="P17" s="39">
        <v>2712.0345976432254</v>
      </c>
      <c r="Q17" s="39">
        <v>2779.3788474581165</v>
      </c>
      <c r="R17" s="39">
        <v>2705.8290856033532</v>
      </c>
      <c r="S17" s="39">
        <v>2692.1704963151669</v>
      </c>
      <c r="T17" s="39">
        <v>2832.0438396596114</v>
      </c>
      <c r="U17" s="39">
        <v>2775.4286914550266</v>
      </c>
      <c r="V17" s="39">
        <v>3008.2806278376011</v>
      </c>
      <c r="W17" s="39">
        <v>2851.1054867532694</v>
      </c>
      <c r="X17" s="39">
        <v>3046.0501973048308</v>
      </c>
      <c r="Y17" s="39">
        <v>2865.347176817269</v>
      </c>
      <c r="Z17" s="39">
        <v>2796.7632480273769</v>
      </c>
      <c r="AA17" s="39">
        <v>2708.8509061596069</v>
      </c>
      <c r="AB17" s="39">
        <v>2486.8906269291829</v>
      </c>
      <c r="AC17" s="39">
        <v>3087.7095913979911</v>
      </c>
      <c r="AD17" s="39">
        <v>3030.9209739149142</v>
      </c>
      <c r="AE17" s="39">
        <v>2894.3246978746492</v>
      </c>
    </row>
    <row r="18" spans="1:31" s="2" customFormat="1" ht="9.9499999999999993" customHeight="1">
      <c r="A18" s="17"/>
      <c r="B18" s="18"/>
      <c r="C18" s="18"/>
      <c r="D18" s="18"/>
      <c r="E18" s="18"/>
      <c r="F18" s="1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row>
    <row r="19" spans="1:31" s="2" customFormat="1" ht="9.9499999999999993" customHeight="1">
      <c r="A19" s="17">
        <v>610000</v>
      </c>
      <c r="B19" s="18" t="s">
        <v>381</v>
      </c>
      <c r="C19" s="18" t="s">
        <v>382</v>
      </c>
      <c r="D19" s="18" t="s">
        <v>383</v>
      </c>
      <c r="E19" s="18"/>
      <c r="F19" s="19"/>
      <c r="G19" s="39">
        <v>224.18942988052487</v>
      </c>
      <c r="H19" s="39">
        <v>255.63523209320911</v>
      </c>
      <c r="I19" s="39">
        <v>264.98046548495455</v>
      </c>
      <c r="J19" s="39">
        <v>246.1860865532953</v>
      </c>
      <c r="K19" s="39">
        <v>239.38924633078125</v>
      </c>
      <c r="L19" s="39">
        <v>202.03450247694656</v>
      </c>
      <c r="M19" s="39">
        <v>221.61330518789771</v>
      </c>
      <c r="N19" s="39">
        <v>224.48761217193686</v>
      </c>
      <c r="O19" s="39">
        <v>191.70015155291446</v>
      </c>
      <c r="P19" s="39">
        <v>177.51603426319036</v>
      </c>
      <c r="Q19" s="39">
        <v>145.18871935963941</v>
      </c>
      <c r="R19" s="39">
        <v>127.44542485646467</v>
      </c>
      <c r="S19" s="39">
        <v>123.88557585083815</v>
      </c>
      <c r="T19" s="39">
        <v>111.03000010484041</v>
      </c>
      <c r="U19" s="39">
        <v>118.39139027241129</v>
      </c>
      <c r="V19" s="39">
        <v>126.89809880881489</v>
      </c>
      <c r="W19" s="39">
        <v>130.87947761677603</v>
      </c>
      <c r="X19" s="39">
        <v>122.73295503491022</v>
      </c>
      <c r="Y19" s="39">
        <v>104.32433845054059</v>
      </c>
      <c r="Z19" s="39">
        <v>101.21192250461795</v>
      </c>
      <c r="AA19" s="39">
        <v>109.08080672964039</v>
      </c>
      <c r="AB19" s="39">
        <v>106.00787087305559</v>
      </c>
      <c r="AC19" s="39">
        <v>117.02983567409123</v>
      </c>
      <c r="AD19" s="39">
        <v>104.22734530474956</v>
      </c>
      <c r="AE19" s="39">
        <v>101.15120546952014</v>
      </c>
    </row>
    <row r="20" spans="1:31" s="2" customFormat="1" ht="9.9499999999999993" customHeight="1">
      <c r="A20" s="17">
        <v>611000</v>
      </c>
      <c r="B20" s="18" t="s">
        <v>384</v>
      </c>
      <c r="C20" s="18" t="s">
        <v>385</v>
      </c>
      <c r="D20" s="18" t="s">
        <v>386</v>
      </c>
      <c r="E20" s="18"/>
      <c r="F20" s="19"/>
      <c r="G20" s="39">
        <v>114.14602051371247</v>
      </c>
      <c r="H20" s="39">
        <v>136.00775156261764</v>
      </c>
      <c r="I20" s="39">
        <v>146.52908299176707</v>
      </c>
      <c r="J20" s="39">
        <v>112.44185995568267</v>
      </c>
      <c r="K20" s="39">
        <v>93.069728126031606</v>
      </c>
      <c r="L20" s="39">
        <v>61.793524042468498</v>
      </c>
      <c r="M20" s="39">
        <v>84.808729220713218</v>
      </c>
      <c r="N20" s="39">
        <v>78.686482981586522</v>
      </c>
      <c r="O20" s="39">
        <v>67.913922582202375</v>
      </c>
      <c r="P20" s="39">
        <v>64.15293640547587</v>
      </c>
      <c r="Q20" s="39">
        <v>39.652131271584459</v>
      </c>
      <c r="R20" s="39">
        <v>27.025158586079719</v>
      </c>
      <c r="S20" s="39">
        <v>32.605701727027636</v>
      </c>
      <c r="T20" s="39">
        <v>24.928524680900928</v>
      </c>
      <c r="U20" s="39">
        <v>37.483491424432529</v>
      </c>
      <c r="V20" s="39">
        <v>32.472907680324681</v>
      </c>
      <c r="W20" s="39">
        <v>39.334061047671469</v>
      </c>
      <c r="X20" s="39">
        <v>42.187305982574316</v>
      </c>
      <c r="Y20" s="39">
        <v>30.93977586556435</v>
      </c>
      <c r="Z20" s="39">
        <v>40.807432937879526</v>
      </c>
      <c r="AA20" s="39">
        <v>38.618960533560994</v>
      </c>
      <c r="AB20" s="39">
        <v>37.062763501092903</v>
      </c>
      <c r="AC20" s="39">
        <v>39.318325542594998</v>
      </c>
      <c r="AD20" s="39">
        <v>25.324602016933632</v>
      </c>
      <c r="AE20" s="39">
        <v>24.405548171663717</v>
      </c>
    </row>
    <row r="21" spans="1:31" s="2" customFormat="1" ht="9.9499999999999993" customHeight="1">
      <c r="A21" s="17">
        <v>612000</v>
      </c>
      <c r="B21" s="18" t="s">
        <v>387</v>
      </c>
      <c r="C21" s="18" t="s">
        <v>388</v>
      </c>
      <c r="D21" s="18" t="s">
        <v>389</v>
      </c>
      <c r="E21" s="18"/>
      <c r="F21" s="19"/>
      <c r="G21" s="39">
        <v>14.766932163896531</v>
      </c>
      <c r="H21" s="39">
        <v>16.1636077891532</v>
      </c>
      <c r="I21" s="39">
        <v>16.00151972811156</v>
      </c>
      <c r="J21" s="39">
        <v>18.030582342861521</v>
      </c>
      <c r="K21" s="39">
        <v>19.574987701855541</v>
      </c>
      <c r="L21" s="39">
        <v>18.82867609960029</v>
      </c>
      <c r="M21" s="39">
        <v>18.559858565678688</v>
      </c>
      <c r="N21" s="39">
        <v>19.382610736450332</v>
      </c>
      <c r="O21" s="39">
        <v>16.942975958393482</v>
      </c>
      <c r="P21" s="39">
        <v>15.45340307987669</v>
      </c>
      <c r="Q21" s="39">
        <v>14.454732595385352</v>
      </c>
      <c r="R21" s="39">
        <v>13.76498491831885</v>
      </c>
      <c r="S21" s="39">
        <v>12.542009001742109</v>
      </c>
      <c r="T21" s="39">
        <v>11.74626833139418</v>
      </c>
      <c r="U21" s="39">
        <v>11.124169341406251</v>
      </c>
      <c r="V21" s="39">
        <v>12.816971951615219</v>
      </c>
      <c r="W21" s="39">
        <v>12.644628415146359</v>
      </c>
      <c r="X21" s="39">
        <v>11.15797782389502</v>
      </c>
      <c r="Y21" s="39">
        <v>9.3343550352290396</v>
      </c>
      <c r="Z21" s="39">
        <v>6.8796044791144197</v>
      </c>
      <c r="AA21" s="39">
        <v>7.1025496734755906</v>
      </c>
      <c r="AB21" s="39">
        <v>5.8647416371019903</v>
      </c>
      <c r="AC21" s="39">
        <v>6.1611511412762301</v>
      </c>
      <c r="AD21" s="39">
        <v>6.8675750538247398</v>
      </c>
      <c r="AE21" s="39">
        <v>8.0199234227184206</v>
      </c>
    </row>
    <row r="22" spans="1:31" s="2" customFormat="1" ht="9.9499999999999993" customHeight="1">
      <c r="A22" s="17">
        <v>615000</v>
      </c>
      <c r="B22" s="18" t="s">
        <v>390</v>
      </c>
      <c r="C22" s="18" t="s">
        <v>391</v>
      </c>
      <c r="D22" s="18" t="s">
        <v>392</v>
      </c>
      <c r="E22" s="18"/>
      <c r="F22" s="19"/>
      <c r="G22" s="39">
        <v>95.276477202915899</v>
      </c>
      <c r="H22" s="39">
        <v>103.46387274143831</v>
      </c>
      <c r="I22" s="39">
        <v>102.44986276507589</v>
      </c>
      <c r="J22" s="39">
        <v>115.7136442547511</v>
      </c>
      <c r="K22" s="39">
        <v>126.74453050289409</v>
      </c>
      <c r="L22" s="39">
        <v>121.41230233487781</v>
      </c>
      <c r="M22" s="39">
        <v>118.2447174015058</v>
      </c>
      <c r="N22" s="39">
        <v>126.41851845389999</v>
      </c>
      <c r="O22" s="39">
        <v>106.8432530123186</v>
      </c>
      <c r="P22" s="39">
        <v>97.9096947778378</v>
      </c>
      <c r="Q22" s="39">
        <v>91.081855492669604</v>
      </c>
      <c r="R22" s="39">
        <v>86.655281352066098</v>
      </c>
      <c r="S22" s="39">
        <v>78.737865122068399</v>
      </c>
      <c r="T22" s="39">
        <v>74.355207092545299</v>
      </c>
      <c r="U22" s="39">
        <v>69.783729506572499</v>
      </c>
      <c r="V22" s="39">
        <v>81.608219176874996</v>
      </c>
      <c r="W22" s="39">
        <v>78.900788153958189</v>
      </c>
      <c r="X22" s="39">
        <v>69.387671228440894</v>
      </c>
      <c r="Y22" s="39">
        <v>64.050207549747199</v>
      </c>
      <c r="Z22" s="39">
        <v>53.524885087624</v>
      </c>
      <c r="AA22" s="39">
        <v>63.359296522603799</v>
      </c>
      <c r="AB22" s="39">
        <v>63.080365734860706</v>
      </c>
      <c r="AC22" s="39">
        <v>71.550358990220005</v>
      </c>
      <c r="AD22" s="39">
        <v>72.0351682339912</v>
      </c>
      <c r="AE22" s="39">
        <v>68.72573387513799</v>
      </c>
    </row>
    <row r="23" spans="1:31" s="2" customFormat="1" ht="9.9499999999999993" customHeight="1">
      <c r="A23" s="17">
        <v>620000</v>
      </c>
      <c r="B23" s="18" t="s">
        <v>393</v>
      </c>
      <c r="C23" s="18" t="s">
        <v>394</v>
      </c>
      <c r="D23" s="18" t="s">
        <v>395</v>
      </c>
      <c r="E23" s="18"/>
      <c r="F23" s="19"/>
      <c r="G23" s="39">
        <v>1290.0658232195317</v>
      </c>
      <c r="H23" s="39">
        <v>1362.6995239821767</v>
      </c>
      <c r="I23" s="39">
        <v>1341.2798818810993</v>
      </c>
      <c r="J23" s="39">
        <v>1365.9250281791067</v>
      </c>
      <c r="K23" s="39">
        <v>1466.8703547412424</v>
      </c>
      <c r="L23" s="39">
        <v>1501.1004192238136</v>
      </c>
      <c r="M23" s="39">
        <v>1491.090208492127</v>
      </c>
      <c r="N23" s="39">
        <v>1626.7409244551482</v>
      </c>
      <c r="O23" s="39">
        <v>1451.9319809511424</v>
      </c>
      <c r="P23" s="39">
        <v>1497.8395410036896</v>
      </c>
      <c r="Q23" s="39">
        <v>1592.3407338799614</v>
      </c>
      <c r="R23" s="39">
        <v>1521.6937999652523</v>
      </c>
      <c r="S23" s="39">
        <v>1522.8514362178094</v>
      </c>
      <c r="T23" s="39">
        <v>1574.8391510944195</v>
      </c>
      <c r="U23" s="39">
        <v>1572.6088473004343</v>
      </c>
      <c r="V23" s="39">
        <v>1680.5846581631054</v>
      </c>
      <c r="W23" s="39">
        <v>1624.3043826808589</v>
      </c>
      <c r="X23" s="39">
        <v>1753.5566874253163</v>
      </c>
      <c r="Y23" s="39">
        <v>1642.1429440859135</v>
      </c>
      <c r="Z23" s="39">
        <v>1545.9074176526863</v>
      </c>
      <c r="AA23" s="39">
        <v>1528.9862059555908</v>
      </c>
      <c r="AB23" s="39">
        <v>1117.2898587341374</v>
      </c>
      <c r="AC23" s="39">
        <v>1650.1433846072234</v>
      </c>
      <c r="AD23" s="39">
        <v>1614.0977048028137</v>
      </c>
      <c r="AE23" s="39">
        <v>1532.5195097914664</v>
      </c>
    </row>
    <row r="24" spans="1:31" s="2" customFormat="1" ht="9.9499999999999993" customHeight="1">
      <c r="A24" s="17">
        <v>621000</v>
      </c>
      <c r="B24" s="18" t="s">
        <v>396</v>
      </c>
      <c r="C24" s="18" t="s">
        <v>397</v>
      </c>
      <c r="D24" s="18" t="s">
        <v>398</v>
      </c>
      <c r="E24" s="18"/>
      <c r="F24" s="19"/>
      <c r="G24" s="39">
        <v>184.57161654519982</v>
      </c>
      <c r="H24" s="39">
        <v>186.92169506394117</v>
      </c>
      <c r="I24" s="39">
        <v>188.00181542372366</v>
      </c>
      <c r="J24" s="39">
        <v>185.41031090312572</v>
      </c>
      <c r="K24" s="39">
        <v>192.04898543418633</v>
      </c>
      <c r="L24" s="39">
        <v>189.69653737362978</v>
      </c>
      <c r="M24" s="39">
        <v>193.51796589592234</v>
      </c>
      <c r="N24" s="39">
        <v>205.29604230489161</v>
      </c>
      <c r="O24" s="39">
        <v>197.60824554720887</v>
      </c>
      <c r="P24" s="39">
        <v>206.98781378558931</v>
      </c>
      <c r="Q24" s="39">
        <v>206.87312949571259</v>
      </c>
      <c r="R24" s="39">
        <v>199.28219882287613</v>
      </c>
      <c r="S24" s="39">
        <v>195.7199445481977</v>
      </c>
      <c r="T24" s="39">
        <v>193.84441122265201</v>
      </c>
      <c r="U24" s="39">
        <v>189.80625860049301</v>
      </c>
      <c r="V24" s="39">
        <v>204.32536976877705</v>
      </c>
      <c r="W24" s="39">
        <v>198.80768695971429</v>
      </c>
      <c r="X24" s="39">
        <v>206.81441738392087</v>
      </c>
      <c r="Y24" s="39">
        <v>210.43914708303478</v>
      </c>
      <c r="Z24" s="39">
        <v>168.19219590757729</v>
      </c>
      <c r="AA24" s="39">
        <v>211.85057881975311</v>
      </c>
      <c r="AB24" s="39">
        <v>222.46201158030289</v>
      </c>
      <c r="AC24" s="39">
        <v>221.50910536816917</v>
      </c>
      <c r="AD24" s="39">
        <v>169.4424318379707</v>
      </c>
      <c r="AE24" s="39">
        <v>150.37281476044549</v>
      </c>
    </row>
    <row r="25" spans="1:31" s="2" customFormat="1" ht="9.9499999999999993" customHeight="1">
      <c r="A25" s="17">
        <v>622000</v>
      </c>
      <c r="B25" s="18" t="s">
        <v>399</v>
      </c>
      <c r="C25" s="18" t="s">
        <v>400</v>
      </c>
      <c r="D25" s="18" t="s">
        <v>401</v>
      </c>
      <c r="E25" s="18"/>
      <c r="F25" s="19"/>
      <c r="G25" s="39">
        <v>2.2974259910180068</v>
      </c>
      <c r="H25" s="39">
        <v>2.3080275618808352</v>
      </c>
      <c r="I25" s="39">
        <v>2.3026213857209732</v>
      </c>
      <c r="J25" s="39">
        <v>2.243691059833048</v>
      </c>
      <c r="K25" s="39">
        <v>2.377790446186042</v>
      </c>
      <c r="L25" s="39">
        <v>2.319721276697345</v>
      </c>
      <c r="M25" s="39">
        <v>2.3904076686409499</v>
      </c>
      <c r="N25" s="39">
        <v>2.645193994694409</v>
      </c>
      <c r="O25" s="39">
        <v>2.496465543140177</v>
      </c>
      <c r="P25" s="39">
        <v>2.687628960465513</v>
      </c>
      <c r="Q25" s="39">
        <v>2.7032523085723872</v>
      </c>
      <c r="R25" s="39">
        <v>2.5850402830873529</v>
      </c>
      <c r="S25" s="39">
        <v>2.5415874713526101</v>
      </c>
      <c r="T25" s="39">
        <v>2.5317776049317522</v>
      </c>
      <c r="U25" s="39">
        <v>2.487539774686494</v>
      </c>
      <c r="V25" s="39">
        <v>2.8052680686750699</v>
      </c>
      <c r="W25" s="39">
        <v>2.6991935774128102</v>
      </c>
      <c r="X25" s="39">
        <v>2.9367635693537197</v>
      </c>
      <c r="Y25" s="39">
        <v>20.435695760368521</v>
      </c>
      <c r="Z25" s="39">
        <v>8.3626359968785096</v>
      </c>
      <c r="AA25" s="39">
        <v>20.498557399743522</v>
      </c>
      <c r="AB25" s="39">
        <v>13.3482557884779</v>
      </c>
      <c r="AC25" s="39">
        <v>14.417768081053168</v>
      </c>
      <c r="AD25" s="39">
        <v>11.48873214099631</v>
      </c>
      <c r="AE25" s="39">
        <v>9.697523237016739</v>
      </c>
    </row>
    <row r="26" spans="1:31" s="2" customFormat="1" ht="9.9499999999999993" customHeight="1">
      <c r="A26" s="17">
        <v>623000</v>
      </c>
      <c r="B26" s="18" t="s">
        <v>402</v>
      </c>
      <c r="C26" s="18" t="s">
        <v>403</v>
      </c>
      <c r="D26" s="18" t="s">
        <v>404</v>
      </c>
      <c r="E26" s="18"/>
      <c r="F26" s="19"/>
      <c r="G26" s="39">
        <v>15.085094549809078</v>
      </c>
      <c r="H26" s="39">
        <v>14.868755423158564</v>
      </c>
      <c r="I26" s="39">
        <v>14.439991328913953</v>
      </c>
      <c r="J26" s="39">
        <v>13.592450835032558</v>
      </c>
      <c r="K26" s="39">
        <v>15.460477964708994</v>
      </c>
      <c r="L26" s="39">
        <v>14.591825507341234</v>
      </c>
      <c r="M26" s="39">
        <v>15.713261304820289</v>
      </c>
      <c r="N26" s="39">
        <v>19.575437631818886</v>
      </c>
      <c r="O26" s="39">
        <v>17.412094065747436</v>
      </c>
      <c r="P26" s="39">
        <v>20.181839753471213</v>
      </c>
      <c r="Q26" s="39">
        <v>20.803557253720381</v>
      </c>
      <c r="R26" s="39">
        <v>19.518020448410233</v>
      </c>
      <c r="S26" s="39">
        <v>19.243345953009786</v>
      </c>
      <c r="T26" s="39">
        <v>19.447601210006592</v>
      </c>
      <c r="U26" s="39">
        <v>19.504541152166027</v>
      </c>
      <c r="V26" s="39">
        <v>24.405834108907143</v>
      </c>
      <c r="W26" s="39">
        <v>22.950600646067521</v>
      </c>
      <c r="X26" s="39">
        <v>27.195648902121849</v>
      </c>
      <c r="Y26" s="39">
        <v>19.37111081679711</v>
      </c>
      <c r="Z26" s="39">
        <v>17.442113750030206</v>
      </c>
      <c r="AA26" s="39">
        <v>16.709363153241032</v>
      </c>
      <c r="AB26" s="39">
        <v>21.51066641519353</v>
      </c>
      <c r="AC26" s="39">
        <v>22.28429362484961</v>
      </c>
      <c r="AD26" s="39">
        <v>20.205956850819561</v>
      </c>
      <c r="AE26" s="39">
        <v>19.30464655655426</v>
      </c>
    </row>
    <row r="27" spans="1:31" s="2" customFormat="1" ht="9.9499999999999993" customHeight="1">
      <c r="A27" s="17">
        <v>624000</v>
      </c>
      <c r="B27" s="18" t="s">
        <v>405</v>
      </c>
      <c r="C27" s="18" t="s">
        <v>406</v>
      </c>
      <c r="D27" s="18" t="s">
        <v>407</v>
      </c>
      <c r="E27" s="18"/>
      <c r="F27" s="19"/>
      <c r="G27" s="39">
        <v>512.63600663029797</v>
      </c>
      <c r="H27" s="39">
        <v>581.02260885591193</v>
      </c>
      <c r="I27" s="39">
        <v>540.85650847417901</v>
      </c>
      <c r="J27" s="39">
        <v>536.91601850750862</v>
      </c>
      <c r="K27" s="39">
        <v>560.84175822179532</v>
      </c>
      <c r="L27" s="39">
        <v>601.49495156181592</v>
      </c>
      <c r="M27" s="39">
        <v>581.49141141304131</v>
      </c>
      <c r="N27" s="39">
        <v>600.25976683103647</v>
      </c>
      <c r="O27" s="39">
        <v>570.0906538663279</v>
      </c>
      <c r="P27" s="39">
        <v>570.23853366650212</v>
      </c>
      <c r="Q27" s="39">
        <v>580.87527934426623</v>
      </c>
      <c r="R27" s="39">
        <v>557.93751305180683</v>
      </c>
      <c r="S27" s="39">
        <v>562.99350958858508</v>
      </c>
      <c r="T27" s="39">
        <v>567.24677513360882</v>
      </c>
      <c r="U27" s="39">
        <v>586.56328837967169</v>
      </c>
      <c r="V27" s="39">
        <v>579.29811160851068</v>
      </c>
      <c r="W27" s="39">
        <v>568.64121231203819</v>
      </c>
      <c r="X27" s="39">
        <v>575.64117999058976</v>
      </c>
      <c r="Y27" s="39">
        <v>553.58098902951633</v>
      </c>
      <c r="Z27" s="39">
        <v>531.10505119580421</v>
      </c>
      <c r="AA27" s="39">
        <v>515.48108765364657</v>
      </c>
      <c r="AB27" s="39">
        <v>324.15047905590245</v>
      </c>
      <c r="AC27" s="39">
        <v>480.32210682694728</v>
      </c>
      <c r="AD27" s="39">
        <v>506.92695125302089</v>
      </c>
      <c r="AE27" s="39">
        <v>466.8791580206626</v>
      </c>
    </row>
    <row r="28" spans="1:31" s="2" customFormat="1" ht="9.9499999999999993" customHeight="1">
      <c r="A28" s="17">
        <v>625000</v>
      </c>
      <c r="B28" s="18" t="s">
        <v>408</v>
      </c>
      <c r="C28" s="18" t="s">
        <v>409</v>
      </c>
      <c r="D28" s="18" t="s">
        <v>410</v>
      </c>
      <c r="E28" s="18"/>
      <c r="F28" s="19"/>
      <c r="G28" s="39">
        <v>11.83393610330608</v>
      </c>
      <c r="H28" s="39">
        <v>12.007556057736092</v>
      </c>
      <c r="I28" s="39">
        <v>11.767851782450139</v>
      </c>
      <c r="J28" s="39">
        <v>11.420081878052979</v>
      </c>
      <c r="K28" s="39">
        <v>12.40242625350573</v>
      </c>
      <c r="L28" s="39">
        <v>11.9919598582416</v>
      </c>
      <c r="M28" s="39">
        <v>12.91249543958677</v>
      </c>
      <c r="N28" s="39">
        <v>14.994266349546422</v>
      </c>
      <c r="O28" s="39">
        <v>12.963612208605868</v>
      </c>
      <c r="P28" s="39">
        <v>14.431799710693241</v>
      </c>
      <c r="Q28" s="39">
        <v>15.18249139650545</v>
      </c>
      <c r="R28" s="39">
        <v>14.37319556229358</v>
      </c>
      <c r="S28" s="39">
        <v>14.200488478678658</v>
      </c>
      <c r="T28" s="39">
        <v>14.189098126946602</v>
      </c>
      <c r="U28" s="39">
        <v>14.229798865398934</v>
      </c>
      <c r="V28" s="39">
        <v>17.325393737292352</v>
      </c>
      <c r="W28" s="39">
        <v>16.651719832689651</v>
      </c>
      <c r="X28" s="39">
        <v>19.143997029714235</v>
      </c>
      <c r="Y28" s="39">
        <v>15.315145088829631</v>
      </c>
      <c r="Z28" s="39">
        <v>13.100741849977009</v>
      </c>
      <c r="AA28" s="39">
        <v>11.05602272717227</v>
      </c>
      <c r="AB28" s="39">
        <v>13.66422505648816</v>
      </c>
      <c r="AC28" s="39">
        <v>11.839579324048829</v>
      </c>
      <c r="AD28" s="39">
        <v>7.1551598738757498</v>
      </c>
      <c r="AE28" s="39">
        <v>8.3945191280078895</v>
      </c>
    </row>
    <row r="29" spans="1:31" s="2" customFormat="1" ht="9.9499999999999993" customHeight="1">
      <c r="A29" s="17">
        <v>626000</v>
      </c>
      <c r="B29" s="18" t="s">
        <v>411</v>
      </c>
      <c r="C29" s="18" t="s">
        <v>412</v>
      </c>
      <c r="D29" s="18" t="s">
        <v>413</v>
      </c>
      <c r="E29" s="18"/>
      <c r="F29" s="19"/>
      <c r="G29" s="39">
        <v>136.26414345633498</v>
      </c>
      <c r="H29" s="39">
        <v>142.21104229087069</v>
      </c>
      <c r="I29" s="39">
        <v>160.33125646101942</v>
      </c>
      <c r="J29" s="39">
        <v>179.70955303040466</v>
      </c>
      <c r="K29" s="39">
        <v>181.99858803962778</v>
      </c>
      <c r="L29" s="39">
        <v>192.45330815457163</v>
      </c>
      <c r="M29" s="39">
        <v>193.40397951499762</v>
      </c>
      <c r="N29" s="39">
        <v>255.46749186075627</v>
      </c>
      <c r="O29" s="39">
        <v>224.79051300722583</v>
      </c>
      <c r="P29" s="39">
        <v>216.13170840312836</v>
      </c>
      <c r="Q29" s="39">
        <v>286.71176667739252</v>
      </c>
      <c r="R29" s="39">
        <v>283.80768636002728</v>
      </c>
      <c r="S29" s="39">
        <v>278.07505035768804</v>
      </c>
      <c r="T29" s="39">
        <v>303.61148799559714</v>
      </c>
      <c r="U29" s="39">
        <v>294.65705534987995</v>
      </c>
      <c r="V29" s="39">
        <v>309.86684535216085</v>
      </c>
      <c r="W29" s="39">
        <v>297.96891497436218</v>
      </c>
      <c r="X29" s="39">
        <v>366.05115773040887</v>
      </c>
      <c r="Y29" s="39">
        <v>345.78023100225386</v>
      </c>
      <c r="Z29" s="39">
        <v>358.52459504592395</v>
      </c>
      <c r="AA29" s="39">
        <v>319.87362399249707</v>
      </c>
      <c r="AB29" s="39">
        <v>106.25788128869674</v>
      </c>
      <c r="AC29" s="39">
        <v>368.95391165349935</v>
      </c>
      <c r="AD29" s="39">
        <v>364.51551266194679</v>
      </c>
      <c r="AE29" s="39">
        <v>383.8699870091192</v>
      </c>
    </row>
    <row r="30" spans="1:31" s="2" customFormat="1" ht="9.9499999999999993" customHeight="1">
      <c r="A30" s="17">
        <v>627000</v>
      </c>
      <c r="B30" s="18" t="s">
        <v>414</v>
      </c>
      <c r="C30" s="18" t="s">
        <v>415</v>
      </c>
      <c r="D30" s="18" t="s">
        <v>416</v>
      </c>
      <c r="E30" s="18"/>
      <c r="F30" s="19"/>
      <c r="G30" s="39">
        <v>71.592559947277309</v>
      </c>
      <c r="H30" s="39">
        <v>72.027775718272608</v>
      </c>
      <c r="I30" s="39">
        <v>70.255731788344704</v>
      </c>
      <c r="J30" s="39">
        <v>65.906435322685596</v>
      </c>
      <c r="K30" s="39">
        <v>70.0581943629699</v>
      </c>
      <c r="L30" s="39">
        <v>69.085554850217804</v>
      </c>
      <c r="M30" s="39">
        <v>69.519028320761706</v>
      </c>
      <c r="N30" s="39">
        <v>40.967508087808497</v>
      </c>
      <c r="O30" s="39">
        <v>37.308032252867605</v>
      </c>
      <c r="P30" s="39">
        <v>41.816504695624602</v>
      </c>
      <c r="Q30" s="39">
        <v>42.581770842415196</v>
      </c>
      <c r="R30" s="39">
        <v>40.261400988706797</v>
      </c>
      <c r="S30" s="39">
        <v>39.635516411552103</v>
      </c>
      <c r="T30" s="39">
        <v>39.765638412651796</v>
      </c>
      <c r="U30" s="39">
        <v>39.366435813729495</v>
      </c>
      <c r="V30" s="39">
        <v>47.319999610685898</v>
      </c>
      <c r="W30" s="39">
        <v>44.910725192583001</v>
      </c>
      <c r="X30" s="39">
        <v>51.6366750754881</v>
      </c>
      <c r="Y30" s="39">
        <v>66.113326873968205</v>
      </c>
      <c r="Z30" s="39">
        <v>67.480097570874108</v>
      </c>
      <c r="AA30" s="39">
        <v>61.534153321674097</v>
      </c>
      <c r="AB30" s="39">
        <v>66.294818774212388</v>
      </c>
      <c r="AC30" s="39">
        <v>73.280020361337705</v>
      </c>
      <c r="AD30" s="39">
        <v>73.163663157975009</v>
      </c>
      <c r="AE30" s="39">
        <v>70.848804242401101</v>
      </c>
    </row>
    <row r="31" spans="1:31" s="2" customFormat="1" ht="9.9499999999999993" customHeight="1">
      <c r="A31" s="17">
        <v>628000</v>
      </c>
      <c r="B31" s="18" t="s">
        <v>417</v>
      </c>
      <c r="C31" s="18" t="s">
        <v>418</v>
      </c>
      <c r="D31" s="18" t="s">
        <v>419</v>
      </c>
      <c r="E31" s="18"/>
      <c r="F31" s="19"/>
      <c r="G31" s="39">
        <v>27.872217320938638</v>
      </c>
      <c r="H31" s="39">
        <v>27.332461463891001</v>
      </c>
      <c r="I31" s="39">
        <v>26.963049673452147</v>
      </c>
      <c r="J31" s="39">
        <v>26.222018143880849</v>
      </c>
      <c r="K31" s="39">
        <v>28.073422349062803</v>
      </c>
      <c r="L31" s="39">
        <v>27.3931045947812</v>
      </c>
      <c r="M31" s="39">
        <v>28.568259032955499</v>
      </c>
      <c r="N31" s="39">
        <v>32.969831995744599</v>
      </c>
      <c r="O31" s="39">
        <v>29.886612334192598</v>
      </c>
      <c r="P31" s="39">
        <v>33.177243241835804</v>
      </c>
      <c r="Q31" s="39">
        <v>33.220933402780503</v>
      </c>
      <c r="R31" s="39">
        <v>31.304336358960398</v>
      </c>
      <c r="S31" s="39">
        <v>30.632583117409002</v>
      </c>
      <c r="T31" s="39">
        <v>30.651017533025701</v>
      </c>
      <c r="U31" s="39">
        <v>29.901849423573701</v>
      </c>
      <c r="V31" s="39">
        <v>35.957837451361598</v>
      </c>
      <c r="W31" s="39">
        <v>33.693827656738101</v>
      </c>
      <c r="X31" s="39">
        <v>38.413075489149698</v>
      </c>
      <c r="Y31" s="39">
        <v>36.195185795610001</v>
      </c>
      <c r="Z31" s="39">
        <v>26.0593671796045</v>
      </c>
      <c r="AA31" s="39">
        <v>23.091375542389599</v>
      </c>
      <c r="AB31" s="39">
        <v>32.355822701687401</v>
      </c>
      <c r="AC31" s="39">
        <v>40.433990088344302</v>
      </c>
      <c r="AD31" s="39">
        <v>41.315154784197304</v>
      </c>
      <c r="AE31" s="39">
        <v>25.389544255288698</v>
      </c>
    </row>
    <row r="32" spans="1:31" s="2" customFormat="1" ht="9.9499999999999993" customHeight="1">
      <c r="A32" s="17">
        <v>629000</v>
      </c>
      <c r="B32" s="18" t="s">
        <v>420</v>
      </c>
      <c r="C32" s="18" t="s">
        <v>421</v>
      </c>
      <c r="D32" s="18" t="s">
        <v>422</v>
      </c>
      <c r="E32" s="18"/>
      <c r="F32" s="19"/>
      <c r="G32" s="39">
        <v>209.54687566102834</v>
      </c>
      <c r="H32" s="39">
        <v>194.92171387077579</v>
      </c>
      <c r="I32" s="39">
        <v>199.28153468823291</v>
      </c>
      <c r="J32" s="39">
        <v>217.58088085703668</v>
      </c>
      <c r="K32" s="39">
        <v>248.15010440506373</v>
      </c>
      <c r="L32" s="39">
        <v>236.50935457874996</v>
      </c>
      <c r="M32" s="39">
        <v>232.61912860777181</v>
      </c>
      <c r="N32" s="39">
        <v>252.88423507147573</v>
      </c>
      <c r="O32" s="39">
        <v>207.98293127804772</v>
      </c>
      <c r="P32" s="39">
        <v>234.998570245954</v>
      </c>
      <c r="Q32" s="39">
        <v>239.51816781134201</v>
      </c>
      <c r="R32" s="39">
        <v>225.0382052131327</v>
      </c>
      <c r="S32" s="39">
        <v>232.763045538066</v>
      </c>
      <c r="T32" s="39">
        <v>253.82963670559297</v>
      </c>
      <c r="U32" s="39">
        <v>246.03155466947999</v>
      </c>
      <c r="V32" s="39">
        <v>271.39339340655903</v>
      </c>
      <c r="W32" s="39">
        <v>259.33646504837395</v>
      </c>
      <c r="X32" s="39">
        <v>255.87374753311502</v>
      </c>
      <c r="Y32" s="39">
        <v>198.27262857409818</v>
      </c>
      <c r="Z32" s="39">
        <v>193.51168238760999</v>
      </c>
      <c r="AA32" s="39">
        <v>191.04991351736629</v>
      </c>
      <c r="AB32" s="39">
        <v>143.69158401020141</v>
      </c>
      <c r="AC32" s="39">
        <v>226.78022063270839</v>
      </c>
      <c r="AD32" s="39">
        <v>245.0346831337007</v>
      </c>
      <c r="AE32" s="39">
        <v>229.65672287116553</v>
      </c>
    </row>
    <row r="33" spans="1:31" s="2" customFormat="1" ht="9.9499999999999993" customHeight="1">
      <c r="A33" s="17">
        <v>630000</v>
      </c>
      <c r="B33" s="18" t="s">
        <v>423</v>
      </c>
      <c r="C33" s="18" t="s">
        <v>424</v>
      </c>
      <c r="D33" s="18" t="s">
        <v>425</v>
      </c>
      <c r="E33" s="18"/>
      <c r="F33" s="19"/>
      <c r="G33" s="39">
        <v>116.65659581340149</v>
      </c>
      <c r="H33" s="39">
        <v>127.4045904688829</v>
      </c>
      <c r="I33" s="39">
        <v>125.4706022800635</v>
      </c>
      <c r="J33" s="39">
        <v>125.43052017564861</v>
      </c>
      <c r="K33" s="39">
        <v>153.6831087428896</v>
      </c>
      <c r="L33" s="39">
        <v>153.91256969125308</v>
      </c>
      <c r="M33" s="39">
        <v>159.13975844897129</v>
      </c>
      <c r="N33" s="39">
        <v>199.30192509954009</v>
      </c>
      <c r="O33" s="39">
        <v>149.33133594176951</v>
      </c>
      <c r="P33" s="39">
        <v>154.71740923583872</v>
      </c>
      <c r="Q33" s="39">
        <v>161.30124543750449</v>
      </c>
      <c r="R33" s="39">
        <v>145.1891030255529</v>
      </c>
      <c r="S33" s="39">
        <v>144.6748630397276</v>
      </c>
      <c r="T33" s="39">
        <v>147.3120692646514</v>
      </c>
      <c r="U33" s="39">
        <v>147.62697866767701</v>
      </c>
      <c r="V33" s="39">
        <v>184.71755435499563</v>
      </c>
      <c r="W33" s="39">
        <v>175.67719912843569</v>
      </c>
      <c r="X33" s="39">
        <v>206.2266488631534</v>
      </c>
      <c r="Y33" s="39">
        <v>173.1405994487572</v>
      </c>
      <c r="Z33" s="39">
        <v>158.10203716014962</v>
      </c>
      <c r="AA33" s="39">
        <v>153.8508147677436</v>
      </c>
      <c r="AB33" s="39">
        <v>168.8704841636287</v>
      </c>
      <c r="AC33" s="39">
        <v>185.1083219940416</v>
      </c>
      <c r="AD33" s="39">
        <v>169.51891500983569</v>
      </c>
      <c r="AE33" s="39">
        <v>163.08136150227389</v>
      </c>
    </row>
    <row r="34" spans="1:31" s="2" customFormat="1" ht="9.9499999999999993" customHeight="1">
      <c r="A34" s="17">
        <v>641000</v>
      </c>
      <c r="B34" s="18" t="s">
        <v>426</v>
      </c>
      <c r="C34" s="18" t="s">
        <v>427</v>
      </c>
      <c r="D34" s="18" t="s">
        <v>428</v>
      </c>
      <c r="E34" s="18"/>
      <c r="F34" s="19"/>
      <c r="G34" s="39">
        <v>1.7093512009200329</v>
      </c>
      <c r="H34" s="39">
        <v>1.6732972068552501</v>
      </c>
      <c r="I34" s="39">
        <v>1.608918594998842</v>
      </c>
      <c r="J34" s="39">
        <v>1.4930674658973391</v>
      </c>
      <c r="K34" s="39">
        <v>1.775498521246148</v>
      </c>
      <c r="L34" s="39">
        <v>1.651531776514318</v>
      </c>
      <c r="M34" s="39">
        <v>1.8145128446574739</v>
      </c>
      <c r="N34" s="39">
        <v>2.379225227834985</v>
      </c>
      <c r="O34" s="39">
        <v>2.0614849060086988</v>
      </c>
      <c r="P34" s="39">
        <v>2.4704893045868639</v>
      </c>
      <c r="Q34" s="39">
        <v>2.5691399097495209</v>
      </c>
      <c r="R34" s="39">
        <v>2.3970998503983623</v>
      </c>
      <c r="S34" s="39">
        <v>2.3715017135428447</v>
      </c>
      <c r="T34" s="39">
        <v>2.409637884754793</v>
      </c>
      <c r="U34" s="39">
        <v>2.4335466036777911</v>
      </c>
      <c r="V34" s="39">
        <v>3.169050695180045</v>
      </c>
      <c r="W34" s="39">
        <v>2.9668373524434251</v>
      </c>
      <c r="X34" s="39">
        <v>3.6233758583011273</v>
      </c>
      <c r="Y34" s="39">
        <v>3.4988846126796007</v>
      </c>
      <c r="Z34" s="39">
        <v>4.026899608256719</v>
      </c>
      <c r="AA34" s="39">
        <v>3.9907150603635468</v>
      </c>
      <c r="AB34" s="39">
        <v>4.6836298993457586</v>
      </c>
      <c r="AC34" s="39">
        <v>5.2140666522242665</v>
      </c>
      <c r="AD34" s="39">
        <v>5.3305440984750598</v>
      </c>
      <c r="AE34" s="39">
        <v>5.0244282085308285</v>
      </c>
    </row>
    <row r="35" spans="1:31" s="2" customFormat="1" ht="9.9499999999999993" customHeight="1">
      <c r="A35" s="17"/>
      <c r="B35" s="18"/>
      <c r="C35" s="18"/>
      <c r="D35" s="18"/>
      <c r="E35" s="18"/>
      <c r="F35" s="1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row>
    <row r="36" spans="1:31" s="2" customFormat="1" ht="9.9499999999999993" customHeight="1">
      <c r="A36" s="17">
        <v>650000</v>
      </c>
      <c r="B36" s="18" t="s">
        <v>429</v>
      </c>
      <c r="C36" s="18" t="s">
        <v>430</v>
      </c>
      <c r="D36" s="18" t="s">
        <v>431</v>
      </c>
      <c r="E36" s="18"/>
      <c r="F36" s="19"/>
      <c r="G36" s="39">
        <v>750.30529294969335</v>
      </c>
      <c r="H36" s="39">
        <v>742.79216415146209</v>
      </c>
      <c r="I36" s="39">
        <v>810.50656849668962</v>
      </c>
      <c r="J36" s="39">
        <v>871.88189528525891</v>
      </c>
      <c r="K36" s="39">
        <v>954.56265852576973</v>
      </c>
      <c r="L36" s="39">
        <v>978.21479593125559</v>
      </c>
      <c r="M36" s="39">
        <v>898.27320842345011</v>
      </c>
      <c r="N36" s="39">
        <v>1097.5405808737946</v>
      </c>
      <c r="O36" s="39">
        <v>941.57998233912724</v>
      </c>
      <c r="P36" s="39">
        <v>1036.6790223763453</v>
      </c>
      <c r="Q36" s="39">
        <v>1041.849394218516</v>
      </c>
      <c r="R36" s="39">
        <v>1056.6898607816358</v>
      </c>
      <c r="S36" s="39">
        <v>1045.4334842465191</v>
      </c>
      <c r="T36" s="39">
        <v>1146.1746884603513</v>
      </c>
      <c r="U36" s="39">
        <v>1084.428453882181</v>
      </c>
      <c r="V36" s="39">
        <v>1200.7978708656813</v>
      </c>
      <c r="W36" s="39">
        <v>1095.9216264556339</v>
      </c>
      <c r="X36" s="39">
        <v>1169.7605548446043</v>
      </c>
      <c r="Y36" s="39">
        <v>1118.8798942808153</v>
      </c>
      <c r="Z36" s="39">
        <v>1149.6439078700728</v>
      </c>
      <c r="AA36" s="39">
        <v>1070.7838934743763</v>
      </c>
      <c r="AB36" s="39">
        <v>1263.5928973219898</v>
      </c>
      <c r="AC36" s="39">
        <v>1320.5363711166763</v>
      </c>
      <c r="AD36" s="39">
        <v>1312.5959238073515</v>
      </c>
      <c r="AE36" s="39">
        <v>1260.6539826136632</v>
      </c>
    </row>
    <row r="37" spans="1:31" s="2" customFormat="1" ht="9.9499999999999993" customHeight="1">
      <c r="A37" s="17">
        <v>651000</v>
      </c>
      <c r="B37" s="18" t="s">
        <v>432</v>
      </c>
      <c r="C37" s="18" t="s">
        <v>433</v>
      </c>
      <c r="D37" s="18" t="s">
        <v>434</v>
      </c>
      <c r="E37" s="18"/>
      <c r="F37" s="19"/>
      <c r="G37" s="39">
        <v>18.09009256267419</v>
      </c>
      <c r="H37" s="39">
        <v>20.129825091501342</v>
      </c>
      <c r="I37" s="39">
        <v>21.813799582456252</v>
      </c>
      <c r="J37" s="39">
        <v>23.078001381175127</v>
      </c>
      <c r="K37" s="39">
        <v>25.948596805687849</v>
      </c>
      <c r="L37" s="39">
        <v>27.363427366253632</v>
      </c>
      <c r="M37" s="39">
        <v>26.116232652418269</v>
      </c>
      <c r="N37" s="39">
        <v>33.307017741312393</v>
      </c>
      <c r="O37" s="39">
        <v>27.340095010194517</v>
      </c>
      <c r="P37" s="39">
        <v>29.988896978600749</v>
      </c>
      <c r="Q37" s="39">
        <v>29.082639687680167</v>
      </c>
      <c r="R37" s="39">
        <v>28.73426806294928</v>
      </c>
      <c r="S37" s="39">
        <v>27.78164601413128</v>
      </c>
      <c r="T37" s="39">
        <v>30.786505415360431</v>
      </c>
      <c r="U37" s="39">
        <v>28.194600244961393</v>
      </c>
      <c r="V37" s="39">
        <v>29.688754537164549</v>
      </c>
      <c r="W37" s="39">
        <v>27.366990901792409</v>
      </c>
      <c r="X37" s="39">
        <v>29.060205211531979</v>
      </c>
      <c r="Y37" s="39">
        <v>40.810618402793359</v>
      </c>
      <c r="Z37" s="39">
        <v>46.893760330974303</v>
      </c>
      <c r="AA37" s="39">
        <v>42.760038563885637</v>
      </c>
      <c r="AB37" s="39">
        <v>38.467814818338553</v>
      </c>
      <c r="AC37" s="39">
        <v>36.778861926814173</v>
      </c>
      <c r="AD37" s="39">
        <v>32.376227201268222</v>
      </c>
      <c r="AE37" s="39">
        <v>38.202793022351692</v>
      </c>
    </row>
    <row r="38" spans="1:31" s="2" customFormat="1" ht="9.9499999999999993" customHeight="1">
      <c r="A38" s="17">
        <v>652000</v>
      </c>
      <c r="B38" s="18" t="s">
        <v>435</v>
      </c>
      <c r="C38" s="18" t="s">
        <v>436</v>
      </c>
      <c r="D38" s="18" t="s">
        <v>437</v>
      </c>
      <c r="E38" s="18"/>
      <c r="F38" s="19"/>
      <c r="G38" s="39">
        <v>42.611134004077911</v>
      </c>
      <c r="H38" s="39">
        <v>43.576003152361892</v>
      </c>
      <c r="I38" s="39">
        <v>48.013577758041109</v>
      </c>
      <c r="J38" s="39">
        <v>52.168859258473667</v>
      </c>
      <c r="K38" s="39">
        <v>61.735577934323835</v>
      </c>
      <c r="L38" s="39">
        <v>65.903574348881037</v>
      </c>
      <c r="M38" s="39">
        <v>60.737533103058617</v>
      </c>
      <c r="N38" s="39">
        <v>81.998264391556717</v>
      </c>
      <c r="O38" s="39">
        <v>63.70983932343438</v>
      </c>
      <c r="P38" s="39">
        <v>74.589383973559833</v>
      </c>
      <c r="Q38" s="39">
        <v>75.905041011389599</v>
      </c>
      <c r="R38" s="39">
        <v>75.8239703906291</v>
      </c>
      <c r="S38" s="39">
        <v>77.69721353042361</v>
      </c>
      <c r="T38" s="39">
        <v>88.147713950672781</v>
      </c>
      <c r="U38" s="39">
        <v>84.845397267232627</v>
      </c>
      <c r="V38" s="39">
        <v>95.334561285462669</v>
      </c>
      <c r="W38" s="39">
        <v>85.141690204962899</v>
      </c>
      <c r="X38" s="39">
        <v>95.683916431892413</v>
      </c>
      <c r="Y38" s="39">
        <v>103.60682574172338</v>
      </c>
      <c r="Z38" s="39">
        <v>99.801795954449304</v>
      </c>
      <c r="AA38" s="39">
        <v>76.857552602089044</v>
      </c>
      <c r="AB38" s="39">
        <v>109.04636123232108</v>
      </c>
      <c r="AC38" s="39">
        <v>111.44662276897675</v>
      </c>
      <c r="AD38" s="39">
        <v>158.93167655889647</v>
      </c>
      <c r="AE38" s="39">
        <v>105.00097300835607</v>
      </c>
    </row>
    <row r="39" spans="1:31" s="2" customFormat="1" ht="9.9499999999999993" customHeight="1">
      <c r="A39" s="17">
        <v>653000</v>
      </c>
      <c r="B39" s="18" t="s">
        <v>438</v>
      </c>
      <c r="C39" s="18" t="s">
        <v>439</v>
      </c>
      <c r="D39" s="18" t="s">
        <v>440</v>
      </c>
      <c r="E39" s="18"/>
      <c r="F39" s="19"/>
      <c r="G39" s="39">
        <v>69.649457356219102</v>
      </c>
      <c r="H39" s="39">
        <v>71.808320580964704</v>
      </c>
      <c r="I39" s="39">
        <v>75.416906638787097</v>
      </c>
      <c r="J39" s="39">
        <v>76.021300430536101</v>
      </c>
      <c r="K39" s="39">
        <v>78.865472585927108</v>
      </c>
      <c r="L39" s="39">
        <v>79.015158749430597</v>
      </c>
      <c r="M39" s="39">
        <v>71.378676360516806</v>
      </c>
      <c r="N39" s="39">
        <v>82.850977834468807</v>
      </c>
      <c r="O39" s="39">
        <v>73.373609003681594</v>
      </c>
      <c r="P39" s="39">
        <v>77.497399826729009</v>
      </c>
      <c r="Q39" s="39">
        <v>78.792162971892992</v>
      </c>
      <c r="R39" s="39">
        <v>78.011495229781602</v>
      </c>
      <c r="S39" s="39">
        <v>76.147485777827598</v>
      </c>
      <c r="T39" s="39">
        <v>79.299757796706103</v>
      </c>
      <c r="U39" s="39">
        <v>74.892391948440093</v>
      </c>
      <c r="V39" s="39">
        <v>82.810249187114408</v>
      </c>
      <c r="W39" s="39">
        <v>74.7626427205917</v>
      </c>
      <c r="X39" s="39">
        <v>77.858011244028205</v>
      </c>
      <c r="Y39" s="39">
        <v>70.485096696564895</v>
      </c>
      <c r="Z39" s="39">
        <v>80.049811851587094</v>
      </c>
      <c r="AA39" s="39">
        <v>71.69598824667159</v>
      </c>
      <c r="AB39" s="39">
        <v>72.468376522505196</v>
      </c>
      <c r="AC39" s="39">
        <v>56.364398385270903</v>
      </c>
      <c r="AD39" s="39">
        <v>59.256669000362699</v>
      </c>
      <c r="AE39" s="39">
        <v>71.0919677143184</v>
      </c>
    </row>
    <row r="40" spans="1:31" s="2" customFormat="1" ht="9.9499999999999993" customHeight="1">
      <c r="A40" s="17">
        <v>654000</v>
      </c>
      <c r="B40" s="18" t="s">
        <v>441</v>
      </c>
      <c r="C40" s="18" t="s">
        <v>442</v>
      </c>
      <c r="D40" s="18" t="s">
        <v>443</v>
      </c>
      <c r="E40" s="18"/>
      <c r="F40" s="19"/>
      <c r="G40" s="39">
        <v>136.27738666141232</v>
      </c>
      <c r="H40" s="39">
        <v>152.53318900715573</v>
      </c>
      <c r="I40" s="39">
        <v>162.70487067866915</v>
      </c>
      <c r="J40" s="39">
        <v>172.70596458924257</v>
      </c>
      <c r="K40" s="39">
        <v>186.44925159482287</v>
      </c>
      <c r="L40" s="39">
        <v>181.18782275324858</v>
      </c>
      <c r="M40" s="39">
        <v>137.77740308890085</v>
      </c>
      <c r="N40" s="39">
        <v>173.35207924900158</v>
      </c>
      <c r="O40" s="39">
        <v>137.39638600964884</v>
      </c>
      <c r="P40" s="39">
        <v>148.55627623593227</v>
      </c>
      <c r="Q40" s="39">
        <v>149.67106573253403</v>
      </c>
      <c r="R40" s="39">
        <v>169.80196017240991</v>
      </c>
      <c r="S40" s="39">
        <v>170.74703248571475</v>
      </c>
      <c r="T40" s="39">
        <v>191.44229169201321</v>
      </c>
      <c r="U40" s="39">
        <v>205.15596749971655</v>
      </c>
      <c r="V40" s="39">
        <v>253.49422803148411</v>
      </c>
      <c r="W40" s="39">
        <v>235.78424864968704</v>
      </c>
      <c r="X40" s="39">
        <v>274.15811866621425</v>
      </c>
      <c r="Y40" s="39">
        <v>254.42385017594736</v>
      </c>
      <c r="Z40" s="39">
        <v>263.30161741336127</v>
      </c>
      <c r="AA40" s="39">
        <v>272.5783969569838</v>
      </c>
      <c r="AB40" s="39">
        <v>303.53532662819714</v>
      </c>
      <c r="AC40" s="39">
        <v>354.81290415328806</v>
      </c>
      <c r="AD40" s="39">
        <v>308.11310964839817</v>
      </c>
      <c r="AE40" s="39">
        <v>285.93298754769057</v>
      </c>
    </row>
    <row r="41" spans="1:31" s="2" customFormat="1" ht="9.9499999999999993" customHeight="1">
      <c r="A41" s="17">
        <v>655000</v>
      </c>
      <c r="B41" s="18" t="s">
        <v>444</v>
      </c>
      <c r="C41" s="18" t="s">
        <v>445</v>
      </c>
      <c r="D41" s="18" t="s">
        <v>446</v>
      </c>
      <c r="E41" s="18"/>
      <c r="F41" s="19"/>
      <c r="G41" s="39">
        <v>5.9416900576526501</v>
      </c>
      <c r="H41" s="39">
        <v>6.6632089569333903</v>
      </c>
      <c r="I41" s="39">
        <v>7.1191407406247595</v>
      </c>
      <c r="J41" s="39">
        <v>7.5735146803224094</v>
      </c>
      <c r="K41" s="39">
        <v>8.19114261069112</v>
      </c>
      <c r="L41" s="39">
        <v>7.98970853994894</v>
      </c>
      <c r="M41" s="39">
        <v>6.0931413158189098</v>
      </c>
      <c r="N41" s="39">
        <v>7.6663455336957105</v>
      </c>
      <c r="O41" s="39">
        <v>6.1056027406681999</v>
      </c>
      <c r="P41" s="39">
        <v>6.6017232093108298</v>
      </c>
      <c r="Q41" s="39">
        <v>6.7003888121069295</v>
      </c>
      <c r="R41" s="39">
        <v>7.7687863923073994</v>
      </c>
      <c r="S41" s="39">
        <v>7.9695627258611195</v>
      </c>
      <c r="T41" s="39">
        <v>9.0144254261628198</v>
      </c>
      <c r="U41" s="39">
        <v>9.8119330721451004</v>
      </c>
      <c r="V41" s="39">
        <v>12.22048864996604</v>
      </c>
      <c r="W41" s="39">
        <v>11.61018559222344</v>
      </c>
      <c r="X41" s="39">
        <v>13.48810294969274</v>
      </c>
      <c r="Y41" s="39">
        <v>10.28207548901465</v>
      </c>
      <c r="Z41" s="39">
        <v>12.75118037919963</v>
      </c>
      <c r="AA41" s="39">
        <v>7.4975849691055103</v>
      </c>
      <c r="AB41" s="39">
        <v>11.6582873037431</v>
      </c>
      <c r="AC41" s="39">
        <v>10.036225782756979</v>
      </c>
      <c r="AD41" s="39">
        <v>9.8917879841743712</v>
      </c>
      <c r="AE41" s="39">
        <v>11.763381461680149</v>
      </c>
    </row>
    <row r="42" spans="1:31" s="2" customFormat="1" ht="9.9499999999999993" customHeight="1">
      <c r="A42" s="17">
        <v>656000</v>
      </c>
      <c r="B42" s="18" t="s">
        <v>447</v>
      </c>
      <c r="C42" s="18" t="s">
        <v>448</v>
      </c>
      <c r="D42" s="18" t="s">
        <v>449</v>
      </c>
      <c r="E42" s="18"/>
      <c r="F42" s="19"/>
      <c r="G42" s="39">
        <v>12.86426633652442</v>
      </c>
      <c r="H42" s="39">
        <v>15.079677761187821</v>
      </c>
      <c r="I42" s="39">
        <v>15.98328519556107</v>
      </c>
      <c r="J42" s="39">
        <v>16.802258774136362</v>
      </c>
      <c r="K42" s="39">
        <v>17.601678161920962</v>
      </c>
      <c r="L42" s="39">
        <v>17.036292259787139</v>
      </c>
      <c r="M42" s="39">
        <v>12.43587312242296</v>
      </c>
      <c r="N42" s="39">
        <v>14.90964338811709</v>
      </c>
      <c r="O42" s="39">
        <v>12.367718109999331</v>
      </c>
      <c r="P42" s="39">
        <v>13.03729019349028</v>
      </c>
      <c r="Q42" s="39">
        <v>13.034320505988379</v>
      </c>
      <c r="R42" s="39">
        <v>14.64066251099284</v>
      </c>
      <c r="S42" s="39">
        <v>14.27310371066784</v>
      </c>
      <c r="T42" s="39">
        <v>15.12491154573781</v>
      </c>
      <c r="U42" s="39">
        <v>16.653079958051372</v>
      </c>
      <c r="V42" s="39">
        <v>19.890534542852649</v>
      </c>
      <c r="W42" s="39">
        <v>19.204065144345741</v>
      </c>
      <c r="X42" s="39">
        <v>21.98399934248307</v>
      </c>
      <c r="Y42" s="39">
        <v>25.8167432190758</v>
      </c>
      <c r="Z42" s="39">
        <v>26.524663425169102</v>
      </c>
      <c r="AA42" s="39">
        <v>23.5335822120296</v>
      </c>
      <c r="AB42" s="39">
        <v>30.395737952098731</v>
      </c>
      <c r="AC42" s="39">
        <v>27.88543535734081</v>
      </c>
      <c r="AD42" s="39">
        <v>27.214244736609999</v>
      </c>
      <c r="AE42" s="39">
        <v>29.19544086772575</v>
      </c>
    </row>
    <row r="43" spans="1:31" s="2" customFormat="1" ht="9.9499999999999993" customHeight="1">
      <c r="A43" s="17">
        <v>657000</v>
      </c>
      <c r="B43" s="18" t="s">
        <v>450</v>
      </c>
      <c r="C43" s="18" t="s">
        <v>451</v>
      </c>
      <c r="D43" s="18" t="s">
        <v>452</v>
      </c>
      <c r="E43" s="18"/>
      <c r="F43" s="19"/>
      <c r="G43" s="39">
        <v>16.02980768610022</v>
      </c>
      <c r="H43" s="39">
        <v>16.413120881047988</v>
      </c>
      <c r="I43" s="39">
        <v>17.243544887814409</v>
      </c>
      <c r="J43" s="39">
        <v>17.49672391667232</v>
      </c>
      <c r="K43" s="39">
        <v>18.304543622269328</v>
      </c>
      <c r="L43" s="39">
        <v>18.335936169668368</v>
      </c>
      <c r="M43" s="39">
        <v>16.611332711212992</v>
      </c>
      <c r="N43" s="39">
        <v>19.531285869689263</v>
      </c>
      <c r="O43" s="39">
        <v>17.053249685512299</v>
      </c>
      <c r="P43" s="39">
        <v>18.138105835680939</v>
      </c>
      <c r="Q43" s="39">
        <v>18.414375579994449</v>
      </c>
      <c r="R43" s="39">
        <v>18.297983543390519</v>
      </c>
      <c r="S43" s="39">
        <v>17.898477505380669</v>
      </c>
      <c r="T43" s="39">
        <v>18.804833490638931</v>
      </c>
      <c r="U43" s="39">
        <v>17.721999106588189</v>
      </c>
      <c r="V43" s="39">
        <v>19.84725840832488</v>
      </c>
      <c r="W43" s="39">
        <v>17.84808738651693</v>
      </c>
      <c r="X43" s="39">
        <v>18.663618832614432</v>
      </c>
      <c r="Y43" s="39">
        <v>23.895788957970851</v>
      </c>
      <c r="Z43" s="39">
        <v>29.1684305507078</v>
      </c>
      <c r="AA43" s="39">
        <v>17.142549791179771</v>
      </c>
      <c r="AB43" s="39">
        <v>24.898672256070341</v>
      </c>
      <c r="AC43" s="39">
        <v>21.475754462330858</v>
      </c>
      <c r="AD43" s="39">
        <v>20.3920364180881</v>
      </c>
      <c r="AE43" s="39">
        <v>22.468019551813939</v>
      </c>
    </row>
    <row r="44" spans="1:31" s="2" customFormat="1" ht="9.9499999999999993" customHeight="1">
      <c r="A44" s="17">
        <v>658000</v>
      </c>
      <c r="B44" s="18" t="s">
        <v>453</v>
      </c>
      <c r="C44" s="18" t="s">
        <v>454</v>
      </c>
      <c r="D44" s="18" t="s">
        <v>455</v>
      </c>
      <c r="E44" s="18"/>
      <c r="F44" s="19"/>
      <c r="G44" s="39">
        <v>102.80655158673051</v>
      </c>
      <c r="H44" s="39">
        <v>105.8582691422001</v>
      </c>
      <c r="I44" s="39">
        <v>115.16089336810211</v>
      </c>
      <c r="J44" s="39">
        <v>122.573204405442</v>
      </c>
      <c r="K44" s="39">
        <v>130.8643760961499</v>
      </c>
      <c r="L44" s="39">
        <v>131.6797242415775</v>
      </c>
      <c r="M44" s="39">
        <v>122.62689998564301</v>
      </c>
      <c r="N44" s="39">
        <v>145.9106114077824</v>
      </c>
      <c r="O44" s="39">
        <v>127.2881189856831</v>
      </c>
      <c r="P44" s="39">
        <v>134.68935157350339</v>
      </c>
      <c r="Q44" s="39">
        <v>137.93430688797929</v>
      </c>
      <c r="R44" s="39">
        <v>136.5164639064914</v>
      </c>
      <c r="S44" s="39">
        <v>136.91157801047518</v>
      </c>
      <c r="T44" s="39">
        <v>145.18802219780122</v>
      </c>
      <c r="U44" s="39">
        <v>135.80542053151589</v>
      </c>
      <c r="V44" s="39">
        <v>151.33066723030799</v>
      </c>
      <c r="W44" s="39">
        <v>134.69356369739731</v>
      </c>
      <c r="X44" s="39">
        <v>140.3465338939591</v>
      </c>
      <c r="Y44" s="39">
        <v>146.5623952578743</v>
      </c>
      <c r="Z44" s="39">
        <v>149.14534189981441</v>
      </c>
      <c r="AA44" s="39">
        <v>155.5501548214898</v>
      </c>
      <c r="AB44" s="39">
        <v>184.21321406819288</v>
      </c>
      <c r="AC44" s="39">
        <v>189.92184281167161</v>
      </c>
      <c r="AD44" s="39">
        <v>209.55635328548212</v>
      </c>
      <c r="AE44" s="39">
        <v>177.64289504621411</v>
      </c>
    </row>
    <row r="45" spans="1:31" s="2" customFormat="1" ht="9.9499999999999993" customHeight="1">
      <c r="A45" s="17">
        <v>659000</v>
      </c>
      <c r="B45" s="18" t="s">
        <v>456</v>
      </c>
      <c r="C45" s="18" t="s">
        <v>457</v>
      </c>
      <c r="D45" s="18" t="s">
        <v>458</v>
      </c>
      <c r="E45" s="18"/>
      <c r="F45" s="19"/>
      <c r="G45" s="39">
        <v>70.506078522592148</v>
      </c>
      <c r="H45" s="39">
        <v>73.495816411011418</v>
      </c>
      <c r="I45" s="39">
        <v>81.0796039960114</v>
      </c>
      <c r="J45" s="39">
        <v>87.258835605649736</v>
      </c>
      <c r="K45" s="39">
        <v>93.962837447225894</v>
      </c>
      <c r="L45" s="39">
        <v>95.28422100466625</v>
      </c>
      <c r="M45" s="39">
        <v>89.940704201317828</v>
      </c>
      <c r="N45" s="39">
        <v>107.38029074546782</v>
      </c>
      <c r="O45" s="39">
        <v>94.905026320301403</v>
      </c>
      <c r="P45" s="39">
        <v>101.04736360240973</v>
      </c>
      <c r="Q45" s="39">
        <v>104.40908653982397</v>
      </c>
      <c r="R45" s="39">
        <v>104.13060915562806</v>
      </c>
      <c r="S45" s="39">
        <v>105.31990318226225</v>
      </c>
      <c r="T45" s="39">
        <v>112.21052563017136</v>
      </c>
      <c r="U45" s="39">
        <v>106.06747671349324</v>
      </c>
      <c r="V45" s="39">
        <v>119.03360518320343</v>
      </c>
      <c r="W45" s="39">
        <v>107.62010013857103</v>
      </c>
      <c r="X45" s="39">
        <v>112.6424856291834</v>
      </c>
      <c r="Y45" s="39">
        <v>91.008326063397561</v>
      </c>
      <c r="Z45" s="39">
        <v>96.196822941612893</v>
      </c>
      <c r="AA45" s="39">
        <v>107.09003880992339</v>
      </c>
      <c r="AB45" s="39">
        <v>133.67931264731411</v>
      </c>
      <c r="AC45" s="39">
        <v>132.13246116560529</v>
      </c>
      <c r="AD45" s="39">
        <v>133.2777855176291</v>
      </c>
      <c r="AE45" s="39">
        <v>134.65310429163051</v>
      </c>
    </row>
    <row r="46" spans="1:31" s="2" customFormat="1" ht="9.9499999999999993" customHeight="1">
      <c r="A46" s="17">
        <v>660000</v>
      </c>
      <c r="B46" s="18" t="s">
        <v>459</v>
      </c>
      <c r="C46" s="18" t="s">
        <v>460</v>
      </c>
      <c r="D46" s="18" t="s">
        <v>461</v>
      </c>
      <c r="E46" s="18"/>
      <c r="F46" s="19"/>
      <c r="G46" s="39">
        <v>76.968687987437093</v>
      </c>
      <c r="H46" s="39">
        <v>57.748831828564406</v>
      </c>
      <c r="I46" s="39">
        <v>67.314854460552496</v>
      </c>
      <c r="J46" s="39">
        <v>78.407965985946603</v>
      </c>
      <c r="K46" s="39">
        <v>91.27311475956671</v>
      </c>
      <c r="L46" s="39">
        <v>98.985941107756304</v>
      </c>
      <c r="M46" s="39">
        <v>100.69307331814551</v>
      </c>
      <c r="N46" s="39">
        <v>129.1929928662523</v>
      </c>
      <c r="O46" s="39">
        <v>110.7848798142729</v>
      </c>
      <c r="P46" s="39">
        <v>130.77145429199169</v>
      </c>
      <c r="Q46" s="39">
        <v>129.3591163702751</v>
      </c>
      <c r="R46" s="39">
        <v>127.48225826310821</v>
      </c>
      <c r="S46" s="39">
        <v>123.61684914734892</v>
      </c>
      <c r="T46" s="39">
        <v>142.04863773670371</v>
      </c>
      <c r="U46" s="39">
        <v>121.4851778761264</v>
      </c>
      <c r="V46" s="39">
        <v>124.84906120101169</v>
      </c>
      <c r="W46" s="39">
        <v>111.2534199484476</v>
      </c>
      <c r="X46" s="39">
        <v>111.5454227160136</v>
      </c>
      <c r="Y46" s="39">
        <v>90.199647080792801</v>
      </c>
      <c r="Z46" s="39">
        <v>85.508599717556407</v>
      </c>
      <c r="AA46" s="39">
        <v>79.863139996622294</v>
      </c>
      <c r="AB46" s="39">
        <v>78.739478238480601</v>
      </c>
      <c r="AC46" s="39">
        <v>87.888740761019307</v>
      </c>
      <c r="AD46" s="39">
        <v>93.402491527060405</v>
      </c>
      <c r="AE46" s="39">
        <v>81.785817551077699</v>
      </c>
    </row>
    <row r="47" spans="1:31" s="2" customFormat="1" ht="9.9499999999999993" customHeight="1">
      <c r="A47" s="17">
        <v>661000</v>
      </c>
      <c r="B47" s="18" t="s">
        <v>462</v>
      </c>
      <c r="C47" s="18" t="s">
        <v>463</v>
      </c>
      <c r="D47" s="18" t="s">
        <v>464</v>
      </c>
      <c r="E47" s="18"/>
      <c r="F47" s="19"/>
      <c r="G47" s="39">
        <v>107.31786436474995</v>
      </c>
      <c r="H47" s="39">
        <v>85.234828396058603</v>
      </c>
      <c r="I47" s="39">
        <v>97.04820130181578</v>
      </c>
      <c r="J47" s="39">
        <v>110.50003339393656</v>
      </c>
      <c r="K47" s="39">
        <v>124.68341445361209</v>
      </c>
      <c r="L47" s="39">
        <v>134.52189951118368</v>
      </c>
      <c r="M47" s="39">
        <v>138.29241187779243</v>
      </c>
      <c r="N47" s="39">
        <v>166.306252635611</v>
      </c>
      <c r="O47" s="39">
        <v>151.81731807919874</v>
      </c>
      <c r="P47" s="39">
        <v>174.05315876765746</v>
      </c>
      <c r="Q47" s="39">
        <v>172.70943738710741</v>
      </c>
      <c r="R47" s="39">
        <v>170.54475259880039</v>
      </c>
      <c r="S47" s="39">
        <v>166.21582290093156</v>
      </c>
      <c r="T47" s="39">
        <v>184.46125693589269</v>
      </c>
      <c r="U47" s="39">
        <v>163.15614047850195</v>
      </c>
      <c r="V47" s="39">
        <v>164.55929508749841</v>
      </c>
      <c r="W47" s="39">
        <v>152.43063405485691</v>
      </c>
      <c r="X47" s="39">
        <v>151.80057838189796</v>
      </c>
      <c r="Y47" s="39">
        <v>116.82427986976153</v>
      </c>
      <c r="Z47" s="39">
        <v>124.78104556699438</v>
      </c>
      <c r="AA47" s="39">
        <v>112.64888789510401</v>
      </c>
      <c r="AB47" s="39">
        <v>119.61424332066451</v>
      </c>
      <c r="AC47" s="39">
        <v>136.51148073649011</v>
      </c>
      <c r="AD47" s="39">
        <v>125.7224668006412</v>
      </c>
      <c r="AE47" s="39">
        <v>150.86325317200919</v>
      </c>
    </row>
    <row r="48" spans="1:31" s="2" customFormat="1" ht="9.9499999999999993" customHeight="1">
      <c r="A48" s="17">
        <v>662000</v>
      </c>
      <c r="B48" s="18" t="s">
        <v>465</v>
      </c>
      <c r="C48" s="18" t="s">
        <v>466</v>
      </c>
      <c r="D48" s="18" t="s">
        <v>467</v>
      </c>
      <c r="E48" s="18"/>
      <c r="F48" s="19"/>
      <c r="G48" s="39">
        <v>5.8993800275540798</v>
      </c>
      <c r="H48" s="39">
        <v>4.2881285976522303</v>
      </c>
      <c r="I48" s="39">
        <v>5.07049496968882</v>
      </c>
      <c r="J48" s="39">
        <v>5.98847580076254</v>
      </c>
      <c r="K48" s="39">
        <v>7.0952170824539902</v>
      </c>
      <c r="L48" s="39">
        <v>7.6955295586135701</v>
      </c>
      <c r="M48" s="39">
        <v>7.7323168521645709</v>
      </c>
      <c r="N48" s="39">
        <v>10.264420087121399</v>
      </c>
      <c r="O48" s="39">
        <v>8.4428153876015095</v>
      </c>
      <c r="P48" s="39">
        <v>10.11563273981165</v>
      </c>
      <c r="Q48" s="39">
        <v>9.9567693573453688</v>
      </c>
      <c r="R48" s="39">
        <v>9.7931544870592688</v>
      </c>
      <c r="S48" s="39">
        <v>9.4467907246725211</v>
      </c>
      <c r="T48" s="39">
        <v>11.0571308243468</v>
      </c>
      <c r="U48" s="39">
        <v>9.2674149349819093</v>
      </c>
      <c r="V48" s="39">
        <v>9.589165262736719</v>
      </c>
      <c r="W48" s="39">
        <v>8.29649340917973</v>
      </c>
      <c r="X48" s="39">
        <v>8.357986122435749</v>
      </c>
      <c r="Y48" s="39">
        <v>7.8114143390103896</v>
      </c>
      <c r="Z48" s="39">
        <v>5.1854600743658299</v>
      </c>
      <c r="AA48" s="39">
        <v>4.9459971124893904</v>
      </c>
      <c r="AB48" s="39">
        <v>3.9644172605359898</v>
      </c>
      <c r="AC48" s="39">
        <v>5.0697405155034199</v>
      </c>
      <c r="AD48" s="39">
        <v>3.8640062036085072</v>
      </c>
      <c r="AE48" s="39">
        <v>3.6592871036735128</v>
      </c>
    </row>
    <row r="49" spans="1:31" s="2" customFormat="1" ht="9.9499999999999993" customHeight="1">
      <c r="A49" s="17">
        <v>663000</v>
      </c>
      <c r="B49" s="18" t="s">
        <v>468</v>
      </c>
      <c r="C49" s="18" t="s">
        <v>469</v>
      </c>
      <c r="D49" s="18" t="s">
        <v>470</v>
      </c>
      <c r="E49" s="18"/>
      <c r="F49" s="19"/>
      <c r="G49" s="39">
        <v>75.324196941932101</v>
      </c>
      <c r="H49" s="39">
        <v>80.74066685559859</v>
      </c>
      <c r="I49" s="39">
        <v>85.912454136523991</v>
      </c>
      <c r="J49" s="39">
        <v>89.506288173968798</v>
      </c>
      <c r="K49" s="39">
        <v>96.328625154443401</v>
      </c>
      <c r="L49" s="39">
        <v>99.83196822862061</v>
      </c>
      <c r="M49" s="39">
        <v>95.210494880035</v>
      </c>
      <c r="N49" s="39">
        <v>109.8626114832431</v>
      </c>
      <c r="O49" s="39">
        <v>97.607526109852103</v>
      </c>
      <c r="P49" s="39">
        <v>102.3539800080476</v>
      </c>
      <c r="Q49" s="39">
        <v>100.750160328489</v>
      </c>
      <c r="R49" s="39">
        <v>99.508998409605198</v>
      </c>
      <c r="S49" s="39">
        <v>96.384941205595496</v>
      </c>
      <c r="T49" s="39">
        <v>101.52153224291609</v>
      </c>
      <c r="U49" s="39">
        <v>94.929926963100399</v>
      </c>
      <c r="V49" s="39">
        <v>99.973631332059696</v>
      </c>
      <c r="W49" s="39">
        <v>93.134899524508498</v>
      </c>
      <c r="X49" s="39">
        <v>96.091612865881189</v>
      </c>
      <c r="Y49" s="39">
        <v>98.88745167264139</v>
      </c>
      <c r="Z49" s="39">
        <v>88.18568216967239</v>
      </c>
      <c r="AA49" s="39">
        <v>66.462466630146906</v>
      </c>
      <c r="AB49" s="39">
        <v>67.244467807685098</v>
      </c>
      <c r="AC49" s="39">
        <v>63.814278090521299</v>
      </c>
      <c r="AD49" s="39">
        <v>78.450850176890299</v>
      </c>
      <c r="AE49" s="39">
        <v>88.204032039761501</v>
      </c>
    </row>
    <row r="50" spans="1:31" s="2" customFormat="1" ht="9.9499999999999993" customHeight="1">
      <c r="A50" s="17">
        <v>680000</v>
      </c>
      <c r="B50" s="18" t="s">
        <v>471</v>
      </c>
      <c r="C50" s="18" t="s">
        <v>472</v>
      </c>
      <c r="D50" s="18" t="s">
        <v>473</v>
      </c>
      <c r="E50" s="18"/>
      <c r="F50" s="19"/>
      <c r="G50" s="39">
        <v>6.9389691111762497</v>
      </c>
      <c r="H50" s="39">
        <v>5.7310629993110105</v>
      </c>
      <c r="I50" s="39">
        <v>6.4465072425172094</v>
      </c>
      <c r="J50" s="39">
        <v>7.2745046164112992</v>
      </c>
      <c r="K50" s="39">
        <v>8.1297978914703712</v>
      </c>
      <c r="L50" s="39">
        <v>8.7381470316700103</v>
      </c>
      <c r="M50" s="39">
        <v>8.9073053935812307</v>
      </c>
      <c r="N50" s="39">
        <v>10.479027655132819</v>
      </c>
      <c r="O50" s="39">
        <v>9.6543798881255505</v>
      </c>
      <c r="P50" s="39">
        <v>10.915964456449609</v>
      </c>
      <c r="Q50" s="39">
        <v>10.784238079086</v>
      </c>
      <c r="R50" s="39">
        <v>10.58394180585503</v>
      </c>
      <c r="S50" s="39">
        <v>10.22774121004049</v>
      </c>
      <c r="T50" s="39">
        <v>10.958798211894599</v>
      </c>
      <c r="U50" s="39">
        <v>9.7881182393041897</v>
      </c>
      <c r="V50" s="39">
        <v>9.6144529897591902</v>
      </c>
      <c r="W50" s="39">
        <v>8.8245143600261606</v>
      </c>
      <c r="X50" s="39">
        <v>8.7060368074527403</v>
      </c>
      <c r="Y50" s="39">
        <v>28.976995708936499</v>
      </c>
      <c r="Z50" s="39">
        <v>33.353913386284205</v>
      </c>
      <c r="AA50" s="39">
        <v>24.015877877823002</v>
      </c>
      <c r="AB50" s="39">
        <v>18.71589362288984</v>
      </c>
      <c r="AC50" s="39">
        <v>19.680098665587458</v>
      </c>
      <c r="AD50" s="39">
        <v>22.180045850982999</v>
      </c>
      <c r="AE50" s="39">
        <v>27.136025365414199</v>
      </c>
    </row>
    <row r="51" spans="1:31" s="2" customFormat="1" ht="9.9499999999999993" customHeight="1">
      <c r="A51" s="17">
        <v>699999</v>
      </c>
      <c r="B51" s="18"/>
      <c r="C51" s="18" t="s">
        <v>474</v>
      </c>
      <c r="D51" s="18" t="s">
        <v>475</v>
      </c>
      <c r="E51" s="18"/>
      <c r="F51" s="19"/>
      <c r="G51" s="39">
        <v>3.07972974286039</v>
      </c>
      <c r="H51" s="39">
        <v>3.4912144899129451</v>
      </c>
      <c r="I51" s="39">
        <v>4.178433539524038</v>
      </c>
      <c r="J51" s="39">
        <v>4.5259642725828995</v>
      </c>
      <c r="K51" s="39">
        <v>5.1290123252042203</v>
      </c>
      <c r="L51" s="39">
        <v>4.6454450599494814</v>
      </c>
      <c r="M51" s="39">
        <v>3.7198095604211967</v>
      </c>
      <c r="N51" s="39">
        <v>4.5287599853419467</v>
      </c>
      <c r="O51" s="39">
        <v>3.7334178709527017</v>
      </c>
      <c r="P51" s="39">
        <v>4.3230406831703592</v>
      </c>
      <c r="Q51" s="39">
        <v>4.3462849668232284</v>
      </c>
      <c r="R51" s="39">
        <v>5.0505558526277987</v>
      </c>
      <c r="S51" s="39">
        <v>4.7953361151857825</v>
      </c>
      <c r="T51" s="39">
        <v>6.1083453633327291</v>
      </c>
      <c r="U51" s="39">
        <v>6.6534090480217278</v>
      </c>
      <c r="V51" s="39">
        <v>8.5619179367346145</v>
      </c>
      <c r="W51" s="39">
        <v>7.9500907225267854</v>
      </c>
      <c r="X51" s="39">
        <v>9.3739257493231989</v>
      </c>
      <c r="Y51" s="39">
        <v>9.2883856053104097</v>
      </c>
      <c r="Z51" s="39">
        <v>8.7957822083236969</v>
      </c>
      <c r="AA51" s="39">
        <v>8.1416369888323867</v>
      </c>
      <c r="AB51" s="39">
        <v>66.951293642952464</v>
      </c>
      <c r="AC51" s="39">
        <v>66.717525533499327</v>
      </c>
      <c r="AD51" s="39">
        <v>29.966172897258549</v>
      </c>
      <c r="AE51" s="39">
        <v>33.054004869945899</v>
      </c>
    </row>
    <row r="52" spans="1:31" s="2" customFormat="1" ht="9.9499999999999993" customHeight="1">
      <c r="A52" s="17"/>
      <c r="B52" s="18"/>
      <c r="C52" s="18"/>
      <c r="D52" s="18"/>
      <c r="E52" s="18"/>
      <c r="F52" s="1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row>
    <row r="53" spans="1:31" s="2" customFormat="1" ht="9.9499999999999993" customHeight="1">
      <c r="A53" s="17">
        <v>700000</v>
      </c>
      <c r="B53" s="18" t="s">
        <v>476</v>
      </c>
      <c r="C53" s="18" t="s">
        <v>477</v>
      </c>
      <c r="D53" s="18" t="s">
        <v>478</v>
      </c>
      <c r="E53" s="18"/>
      <c r="F53" s="19"/>
      <c r="G53" s="39">
        <v>568.83554741123999</v>
      </c>
      <c r="H53" s="39">
        <v>607.75323297915099</v>
      </c>
      <c r="I53" s="39">
        <v>628.27293046739896</v>
      </c>
      <c r="J53" s="39">
        <v>792.90166967384698</v>
      </c>
      <c r="K53" s="39">
        <v>830.52987570185599</v>
      </c>
      <c r="L53" s="39">
        <v>852.10153953688405</v>
      </c>
      <c r="M53" s="39">
        <v>826.04823711554195</v>
      </c>
      <c r="N53" s="39">
        <v>1019.697256414282</v>
      </c>
      <c r="O53" s="39">
        <v>840.36838408415997</v>
      </c>
      <c r="P53" s="39">
        <v>861.241013193252</v>
      </c>
      <c r="Q53" s="39">
        <v>875.00763081293496</v>
      </c>
      <c r="R53" s="39">
        <v>868.33101184887403</v>
      </c>
      <c r="S53" s="39">
        <v>881.6539757660621</v>
      </c>
      <c r="T53" s="39">
        <v>885.76351277805293</v>
      </c>
      <c r="U53" s="39">
        <v>937.06654720879499</v>
      </c>
      <c r="V53" s="39">
        <v>1043.575854158476</v>
      </c>
      <c r="W53" s="39">
        <v>948.06030549436809</v>
      </c>
      <c r="X53" s="39">
        <v>1002.9440415997101</v>
      </c>
      <c r="Y53" s="39">
        <v>905.38824283641202</v>
      </c>
      <c r="Z53" s="39">
        <v>1067.460313289062</v>
      </c>
      <c r="AA53" s="39">
        <v>994.31333039582796</v>
      </c>
      <c r="AB53" s="39">
        <v>1183.618322751151</v>
      </c>
      <c r="AC53" s="39">
        <v>1277.4691579547091</v>
      </c>
      <c r="AD53" s="39">
        <v>1249.2102029678549</v>
      </c>
      <c r="AE53" s="39">
        <v>1103.4425193058689</v>
      </c>
    </row>
    <row r="54" spans="1:31" s="2" customFormat="1" ht="9.9499999999999993" customHeight="1">
      <c r="A54" s="17"/>
      <c r="B54" s="18"/>
      <c r="C54" s="18"/>
      <c r="D54" s="18"/>
      <c r="E54" s="18"/>
      <c r="F54" s="1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row>
    <row r="55" spans="1:31" s="2" customFormat="1" ht="9.9499999999999993" customHeight="1">
      <c r="A55" s="17">
        <v>800000</v>
      </c>
      <c r="B55" s="18"/>
      <c r="C55" s="18" t="s">
        <v>479</v>
      </c>
      <c r="D55" s="18" t="s">
        <v>480</v>
      </c>
      <c r="E55" s="18"/>
      <c r="F55" s="19"/>
      <c r="G55" s="39">
        <v>171.91217527606301</v>
      </c>
      <c r="H55" s="39">
        <v>149.94957330849999</v>
      </c>
      <c r="I55" s="39">
        <v>187.41671403451099</v>
      </c>
      <c r="J55" s="39">
        <v>229.947229488733</v>
      </c>
      <c r="K55" s="39">
        <v>212.57134235635499</v>
      </c>
      <c r="L55" s="39">
        <v>205.03057270186099</v>
      </c>
      <c r="M55" s="39">
        <v>251.35035918491101</v>
      </c>
      <c r="N55" s="39">
        <v>225.25017727155301</v>
      </c>
      <c r="O55" s="39">
        <v>268.069317288658</v>
      </c>
      <c r="P55" s="39">
        <v>295.34779375078398</v>
      </c>
      <c r="Q55" s="39">
        <v>316.12031918811903</v>
      </c>
      <c r="R55" s="39">
        <v>323.63780779263402</v>
      </c>
      <c r="S55" s="39">
        <v>298.74900399613898</v>
      </c>
      <c r="T55" s="39">
        <v>395.46440866901003</v>
      </c>
      <c r="U55" s="39">
        <v>384.27179774734799</v>
      </c>
      <c r="V55" s="39">
        <v>361.87799733969501</v>
      </c>
      <c r="W55" s="39">
        <v>372.09250112952498</v>
      </c>
      <c r="X55" s="39">
        <v>366.81433024748497</v>
      </c>
      <c r="Y55" s="39">
        <v>368.96869119121499</v>
      </c>
      <c r="Z55" s="39">
        <v>359.68977764606302</v>
      </c>
      <c r="AA55" s="39">
        <v>340.774602223084</v>
      </c>
      <c r="AB55" s="39">
        <v>308.285122107836</v>
      </c>
      <c r="AC55" s="39">
        <v>347.15513014314001</v>
      </c>
      <c r="AD55" s="39">
        <v>329.38688614911899</v>
      </c>
      <c r="AE55" s="39">
        <v>322.361623539395</v>
      </c>
    </row>
    <row r="56" spans="1:31" s="2" customFormat="1" ht="9.9499999999999993" customHeight="1">
      <c r="A56" s="17">
        <v>810000</v>
      </c>
      <c r="B56" s="18"/>
      <c r="C56" s="18" t="s">
        <v>481</v>
      </c>
      <c r="D56" s="18" t="s">
        <v>482</v>
      </c>
      <c r="E56" s="18"/>
      <c r="F56" s="19"/>
      <c r="G56" s="39">
        <v>171.91217527606301</v>
      </c>
      <c r="H56" s="39">
        <v>149.94957330849999</v>
      </c>
      <c r="I56" s="39">
        <v>187.41671403451099</v>
      </c>
      <c r="J56" s="39">
        <v>229.947229488733</v>
      </c>
      <c r="K56" s="39">
        <v>212.57134235635499</v>
      </c>
      <c r="L56" s="39">
        <v>205.03057270186099</v>
      </c>
      <c r="M56" s="39">
        <v>251.35035918491101</v>
      </c>
      <c r="N56" s="39">
        <v>225.25017727155301</v>
      </c>
      <c r="O56" s="39">
        <v>268.069317288658</v>
      </c>
      <c r="P56" s="39">
        <v>295.34779375078398</v>
      </c>
      <c r="Q56" s="39">
        <v>316.12031918811903</v>
      </c>
      <c r="R56" s="39">
        <v>323.63780779263402</v>
      </c>
      <c r="S56" s="39">
        <v>298.74900399613898</v>
      </c>
      <c r="T56" s="39">
        <v>395.46440866901003</v>
      </c>
      <c r="U56" s="39">
        <v>384.27179774734799</v>
      </c>
      <c r="V56" s="39">
        <v>361.87799733969501</v>
      </c>
      <c r="W56" s="39">
        <v>372.09250112952498</v>
      </c>
      <c r="X56" s="39">
        <v>366.81433024748497</v>
      </c>
      <c r="Y56" s="39">
        <v>368.96869119121499</v>
      </c>
      <c r="Z56" s="39">
        <v>359.68977764606302</v>
      </c>
      <c r="AA56" s="39">
        <v>340.774602223084</v>
      </c>
      <c r="AB56" s="39">
        <v>308.285122107836</v>
      </c>
      <c r="AC56" s="39">
        <v>347.15513014314001</v>
      </c>
      <c r="AD56" s="39">
        <v>329.38688614911899</v>
      </c>
      <c r="AE56" s="39">
        <v>322.361623539395</v>
      </c>
    </row>
    <row r="57" spans="1:31" s="2" customFormat="1" ht="9.9499999999999993" customHeight="1">
      <c r="A57" s="17">
        <v>811000</v>
      </c>
      <c r="B57" s="18"/>
      <c r="C57" s="18" t="s">
        <v>483</v>
      </c>
      <c r="D57" s="18" t="s">
        <v>484</v>
      </c>
      <c r="E57" s="18"/>
      <c r="F57" s="19"/>
      <c r="G57" s="39">
        <v>171.91217527606301</v>
      </c>
      <c r="H57" s="39">
        <v>149.94957330849999</v>
      </c>
      <c r="I57" s="39">
        <v>187.41671403451099</v>
      </c>
      <c r="J57" s="39">
        <v>229.947229488733</v>
      </c>
      <c r="K57" s="39">
        <v>212.57134235635499</v>
      </c>
      <c r="L57" s="39">
        <v>205.03057270186099</v>
      </c>
      <c r="M57" s="39">
        <v>251.35035918491101</v>
      </c>
      <c r="N57" s="39">
        <v>225.25017727155301</v>
      </c>
      <c r="O57" s="39">
        <v>268.069317288658</v>
      </c>
      <c r="P57" s="39">
        <v>295.34779375078398</v>
      </c>
      <c r="Q57" s="39">
        <v>316.12031918811903</v>
      </c>
      <c r="R57" s="39">
        <v>323.63780779263402</v>
      </c>
      <c r="S57" s="39">
        <v>298.74900399613898</v>
      </c>
      <c r="T57" s="39">
        <v>395.46440866901003</v>
      </c>
      <c r="U57" s="39">
        <v>384.27179774734799</v>
      </c>
      <c r="V57" s="39">
        <v>361.87799733969501</v>
      </c>
      <c r="W57" s="39">
        <v>372.09250112952498</v>
      </c>
      <c r="X57" s="39">
        <v>366.81433024748497</v>
      </c>
      <c r="Y57" s="39">
        <v>368.96869119121499</v>
      </c>
      <c r="Z57" s="39">
        <v>359.68977764606302</v>
      </c>
      <c r="AA57" s="39">
        <v>340.774602223084</v>
      </c>
      <c r="AB57" s="39">
        <v>308.285122107836</v>
      </c>
      <c r="AC57" s="39">
        <v>347.15513014314001</v>
      </c>
      <c r="AD57" s="39">
        <v>329.38688614911899</v>
      </c>
      <c r="AE57" s="39">
        <v>322.361623539395</v>
      </c>
    </row>
    <row r="58" spans="1:31" s="2" customFormat="1" ht="9.9499999999999993" customHeight="1">
      <c r="A58" s="17"/>
      <c r="B58" s="18"/>
      <c r="C58" s="18"/>
      <c r="D58" s="18"/>
      <c r="E58" s="18"/>
      <c r="F58" s="1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row>
    <row r="59" spans="1:31" s="2" customFormat="1" ht="9.9499999999999993" customHeight="1">
      <c r="A59" s="17">
        <v>950000</v>
      </c>
      <c r="B59" s="18" t="s">
        <v>485</v>
      </c>
      <c r="C59" s="18"/>
      <c r="D59" s="18" t="s">
        <v>486</v>
      </c>
      <c r="E59" s="18"/>
      <c r="F59" s="19"/>
      <c r="G59" s="39">
        <v>0</v>
      </c>
      <c r="H59" s="39">
        <v>0</v>
      </c>
      <c r="I59" s="39">
        <v>0</v>
      </c>
      <c r="J59" s="39">
        <v>0</v>
      </c>
      <c r="K59" s="39">
        <v>0</v>
      </c>
      <c r="L59" s="39">
        <v>0</v>
      </c>
      <c r="M59" s="39">
        <v>0</v>
      </c>
      <c r="N59" s="39">
        <v>0</v>
      </c>
      <c r="O59" s="39">
        <v>0</v>
      </c>
      <c r="P59" s="39">
        <v>0</v>
      </c>
      <c r="Q59" s="39">
        <v>0</v>
      </c>
      <c r="R59" s="39">
        <v>0</v>
      </c>
      <c r="S59" s="39">
        <v>0</v>
      </c>
      <c r="T59" s="39">
        <v>0</v>
      </c>
      <c r="U59" s="39">
        <v>0</v>
      </c>
      <c r="V59" s="39">
        <v>0</v>
      </c>
      <c r="W59" s="39">
        <v>0</v>
      </c>
      <c r="X59" s="39">
        <v>0</v>
      </c>
      <c r="Y59" s="39">
        <v>0</v>
      </c>
      <c r="Z59" s="39">
        <v>0</v>
      </c>
      <c r="AA59" s="39">
        <v>0</v>
      </c>
      <c r="AB59" s="39">
        <v>0</v>
      </c>
      <c r="AC59" s="39">
        <v>0</v>
      </c>
      <c r="AD59" s="39">
        <v>0</v>
      </c>
      <c r="AE59" s="39">
        <v>0</v>
      </c>
    </row>
    <row r="60" spans="1:31" s="2" customFormat="1" ht="9.9499999999999993" customHeight="1">
      <c r="A60" s="17">
        <v>951000</v>
      </c>
      <c r="B60" s="18"/>
      <c r="C60" s="18" t="s">
        <v>379</v>
      </c>
      <c r="D60" s="18" t="s">
        <v>487</v>
      </c>
      <c r="E60" s="18"/>
      <c r="F60" s="19"/>
      <c r="G60" s="39">
        <v>0</v>
      </c>
      <c r="H60" s="39">
        <v>0</v>
      </c>
      <c r="I60" s="39">
        <v>0</v>
      </c>
      <c r="J60" s="39">
        <v>0</v>
      </c>
      <c r="K60" s="39">
        <v>0</v>
      </c>
      <c r="L60" s="39">
        <v>0</v>
      </c>
      <c r="M60" s="39">
        <v>0</v>
      </c>
      <c r="N60" s="39">
        <v>0</v>
      </c>
      <c r="O60" s="39">
        <v>0</v>
      </c>
      <c r="P60" s="39">
        <v>0</v>
      </c>
      <c r="Q60" s="39">
        <v>0</v>
      </c>
      <c r="R60" s="39">
        <v>0</v>
      </c>
      <c r="S60" s="39">
        <v>0</v>
      </c>
      <c r="T60" s="39">
        <v>0</v>
      </c>
      <c r="U60" s="39">
        <v>0</v>
      </c>
      <c r="V60" s="39">
        <v>0</v>
      </c>
      <c r="W60" s="39">
        <v>0</v>
      </c>
      <c r="X60" s="39">
        <v>0</v>
      </c>
      <c r="Y60" s="39">
        <v>0</v>
      </c>
      <c r="Z60" s="39">
        <v>0</v>
      </c>
      <c r="AA60" s="39">
        <v>0</v>
      </c>
      <c r="AB60" s="39">
        <v>0</v>
      </c>
      <c r="AC60" s="39">
        <v>0</v>
      </c>
      <c r="AD60" s="39">
        <v>0</v>
      </c>
      <c r="AE60" s="39">
        <v>0</v>
      </c>
    </row>
    <row r="61" spans="1:31" s="2" customFormat="1" ht="9.9499999999999993" customHeight="1">
      <c r="A61" s="17">
        <v>952000</v>
      </c>
      <c r="B61" s="18"/>
      <c r="C61" s="18" t="s">
        <v>488</v>
      </c>
      <c r="D61" s="18" t="s">
        <v>489</v>
      </c>
      <c r="E61" s="18"/>
      <c r="F61" s="19"/>
      <c r="G61" s="39">
        <v>0</v>
      </c>
      <c r="H61" s="39">
        <v>0</v>
      </c>
      <c r="I61" s="39">
        <v>0</v>
      </c>
      <c r="J61" s="39">
        <v>0</v>
      </c>
      <c r="K61" s="39">
        <v>0</v>
      </c>
      <c r="L61" s="39">
        <v>0</v>
      </c>
      <c r="M61" s="39">
        <v>0</v>
      </c>
      <c r="N61" s="39">
        <v>0</v>
      </c>
      <c r="O61" s="39">
        <v>0</v>
      </c>
      <c r="P61" s="39">
        <v>0</v>
      </c>
      <c r="Q61" s="39">
        <v>0</v>
      </c>
      <c r="R61" s="39">
        <v>0</v>
      </c>
      <c r="S61" s="39">
        <v>0</v>
      </c>
      <c r="T61" s="39">
        <v>0</v>
      </c>
      <c r="U61" s="39">
        <v>0</v>
      </c>
      <c r="V61" s="39">
        <v>0</v>
      </c>
      <c r="W61" s="39">
        <v>0</v>
      </c>
      <c r="X61" s="39">
        <v>0</v>
      </c>
      <c r="Y61" s="39">
        <v>0</v>
      </c>
      <c r="Z61" s="39">
        <v>0</v>
      </c>
      <c r="AA61" s="39">
        <v>0</v>
      </c>
      <c r="AB61" s="39">
        <v>0</v>
      </c>
      <c r="AC61" s="39">
        <v>0</v>
      </c>
      <c r="AD61" s="39">
        <v>0</v>
      </c>
      <c r="AE61" s="39">
        <v>0</v>
      </c>
    </row>
    <row r="63" spans="1:31" ht="21.75" customHeight="1">
      <c r="A63" s="491" t="s">
        <v>925</v>
      </c>
      <c r="B63" s="37"/>
      <c r="C63" s="37"/>
      <c r="D63" s="37"/>
      <c r="E63" s="37"/>
      <c r="F63" s="37"/>
      <c r="G63" s="37"/>
      <c r="H63" s="37"/>
      <c r="I63" s="37"/>
      <c r="J63" s="37"/>
      <c r="K63" s="37"/>
      <c r="L63" s="37"/>
      <c r="M63" s="37"/>
      <c r="N63" s="37"/>
      <c r="O63" s="37"/>
      <c r="P63" s="37"/>
      <c r="Q63" s="37"/>
      <c r="R63" s="37"/>
      <c r="S63" s="37"/>
      <c r="T63" s="37"/>
    </row>
    <row r="64" spans="1:31" s="2" customFormat="1" ht="9.9499999999999993" customHeight="1">
      <c r="A64" s="17" t="s">
        <v>367</v>
      </c>
      <c r="B64" s="17"/>
      <c r="C64" s="17"/>
      <c r="D64" s="17"/>
      <c r="E64" s="17" t="s">
        <v>371</v>
      </c>
      <c r="F64" s="17"/>
      <c r="G64" s="40">
        <v>1990</v>
      </c>
      <c r="H64" s="40">
        <v>1991</v>
      </c>
      <c r="I64" s="40">
        <v>1992</v>
      </c>
      <c r="J64" s="40">
        <v>1993</v>
      </c>
      <c r="K64" s="40">
        <v>1994</v>
      </c>
      <c r="L64" s="40">
        <v>1995</v>
      </c>
      <c r="M64" s="40">
        <v>1996</v>
      </c>
      <c r="N64" s="40">
        <v>1997</v>
      </c>
      <c r="O64" s="40">
        <v>1998</v>
      </c>
      <c r="P64" s="40">
        <v>1999</v>
      </c>
      <c r="Q64" s="40">
        <v>2000</v>
      </c>
      <c r="R64" s="40">
        <v>2001</v>
      </c>
      <c r="S64" s="40">
        <v>2002</v>
      </c>
      <c r="T64" s="40">
        <v>2003</v>
      </c>
      <c r="U64" s="40">
        <v>2004</v>
      </c>
      <c r="V64" s="40">
        <v>2005</v>
      </c>
      <c r="W64" s="40">
        <v>2006</v>
      </c>
      <c r="X64" s="40">
        <v>2007</v>
      </c>
      <c r="Y64" s="40">
        <v>2008</v>
      </c>
      <c r="Z64" s="40">
        <v>2009</v>
      </c>
      <c r="AA64" s="40">
        <v>2010</v>
      </c>
      <c r="AB64" s="40">
        <v>2011</v>
      </c>
      <c r="AC64" s="40">
        <v>2012</v>
      </c>
      <c r="AD64" s="40">
        <v>2013</v>
      </c>
      <c r="AE64" s="40">
        <v>2014</v>
      </c>
    </row>
    <row r="65" spans="1:33" s="2" customFormat="1" ht="9.9499999999999993" customHeight="1">
      <c r="A65" s="17"/>
      <c r="B65" s="18" t="s">
        <v>917</v>
      </c>
      <c r="C65" s="18"/>
      <c r="D65" s="18"/>
      <c r="E65" s="18"/>
      <c r="F65" s="1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row>
    <row r="66" spans="1:33" s="2" customFormat="1" ht="9.9499999999999993" customHeight="1">
      <c r="A66" s="17"/>
      <c r="B66" s="18"/>
      <c r="C66" s="18"/>
      <c r="D66" s="18"/>
      <c r="E66" s="18"/>
      <c r="F66" s="19"/>
      <c r="G66" s="18" t="s">
        <v>364</v>
      </c>
      <c r="H66" s="18" t="s">
        <v>364</v>
      </c>
      <c r="I66" s="18" t="s">
        <v>364</v>
      </c>
      <c r="J66" s="18" t="s">
        <v>364</v>
      </c>
      <c r="K66" s="18" t="s">
        <v>364</v>
      </c>
      <c r="L66" s="18" t="s">
        <v>364</v>
      </c>
      <c r="M66" s="18" t="s">
        <v>364</v>
      </c>
      <c r="N66" s="18" t="s">
        <v>364</v>
      </c>
      <c r="O66" s="18" t="s">
        <v>364</v>
      </c>
      <c r="P66" s="18" t="s">
        <v>364</v>
      </c>
      <c r="Q66" s="18" t="s">
        <v>364</v>
      </c>
      <c r="R66" s="18" t="s">
        <v>364</v>
      </c>
      <c r="S66" s="18" t="s">
        <v>364</v>
      </c>
      <c r="T66" s="18" t="s">
        <v>364</v>
      </c>
      <c r="U66" s="18" t="s">
        <v>364</v>
      </c>
      <c r="V66" s="18" t="s">
        <v>364</v>
      </c>
      <c r="W66" s="18" t="s">
        <v>364</v>
      </c>
      <c r="X66" s="18" t="s">
        <v>364</v>
      </c>
      <c r="Y66" s="18" t="s">
        <v>364</v>
      </c>
      <c r="Z66" s="18" t="s">
        <v>364</v>
      </c>
      <c r="AA66" s="18" t="s">
        <v>364</v>
      </c>
      <c r="AB66" s="18" t="s">
        <v>364</v>
      </c>
      <c r="AC66" s="18" t="s">
        <v>364</v>
      </c>
      <c r="AD66" s="18" t="s">
        <v>364</v>
      </c>
      <c r="AE66" s="18" t="s">
        <v>364</v>
      </c>
    </row>
    <row r="67" spans="1:33" s="2" customFormat="1" ht="9.9499999999999993" customHeight="1">
      <c r="A67" s="17" t="s">
        <v>366</v>
      </c>
      <c r="B67" s="18"/>
      <c r="C67" s="18"/>
      <c r="D67" s="18"/>
      <c r="E67" s="18"/>
      <c r="F67" s="19"/>
      <c r="G67" s="18" t="s">
        <v>365</v>
      </c>
      <c r="H67" s="18" t="s">
        <v>365</v>
      </c>
      <c r="I67" s="18" t="s">
        <v>365</v>
      </c>
      <c r="J67" s="18" t="s">
        <v>365</v>
      </c>
      <c r="K67" s="18" t="s">
        <v>365</v>
      </c>
      <c r="L67" s="18" t="s">
        <v>365</v>
      </c>
      <c r="M67" s="18" t="s">
        <v>365</v>
      </c>
      <c r="N67" s="18" t="s">
        <v>365</v>
      </c>
      <c r="O67" s="18" t="s">
        <v>365</v>
      </c>
      <c r="P67" s="18" t="s">
        <v>365</v>
      </c>
      <c r="Q67" s="18" t="s">
        <v>365</v>
      </c>
      <c r="R67" s="18" t="s">
        <v>365</v>
      </c>
      <c r="S67" s="18" t="s">
        <v>365</v>
      </c>
      <c r="T67" s="18" t="s">
        <v>365</v>
      </c>
      <c r="U67" s="18" t="s">
        <v>365</v>
      </c>
      <c r="V67" s="18" t="s">
        <v>365</v>
      </c>
      <c r="W67" s="18" t="s">
        <v>365</v>
      </c>
      <c r="X67" s="18" t="s">
        <v>365</v>
      </c>
      <c r="Y67" s="18" t="s">
        <v>365</v>
      </c>
      <c r="Z67" s="18" t="s">
        <v>365</v>
      </c>
      <c r="AA67" s="18" t="s">
        <v>365</v>
      </c>
      <c r="AB67" s="18" t="s">
        <v>365</v>
      </c>
      <c r="AC67" s="18" t="s">
        <v>365</v>
      </c>
      <c r="AD67" s="18" t="s">
        <v>365</v>
      </c>
      <c r="AE67" s="18" t="s">
        <v>365</v>
      </c>
    </row>
    <row r="68" spans="1:33" s="2" customFormat="1" ht="9.9499999999999993" customHeight="1">
      <c r="A68" s="17"/>
      <c r="B68" s="18"/>
      <c r="C68" s="18"/>
      <c r="D68" s="18"/>
      <c r="E68" s="18"/>
      <c r="F68" s="19"/>
      <c r="G68" s="18" t="s">
        <v>366</v>
      </c>
      <c r="H68" s="18" t="s">
        <v>366</v>
      </c>
      <c r="I68" s="18" t="s">
        <v>366</v>
      </c>
      <c r="J68" s="18" t="s">
        <v>366</v>
      </c>
      <c r="K68" s="18" t="s">
        <v>366</v>
      </c>
      <c r="L68" s="18" t="s">
        <v>366</v>
      </c>
      <c r="M68" s="18" t="s">
        <v>366</v>
      </c>
      <c r="N68" s="18" t="s">
        <v>366</v>
      </c>
      <c r="O68" s="18" t="s">
        <v>366</v>
      </c>
      <c r="P68" s="18" t="s">
        <v>366</v>
      </c>
      <c r="Q68" s="18" t="s">
        <v>366</v>
      </c>
      <c r="R68" s="18" t="s">
        <v>366</v>
      </c>
      <c r="S68" s="18" t="s">
        <v>366</v>
      </c>
      <c r="T68" s="18" t="s">
        <v>366</v>
      </c>
      <c r="U68" s="18" t="s">
        <v>366</v>
      </c>
      <c r="V68" s="18" t="s">
        <v>366</v>
      </c>
      <c r="W68" s="18" t="s">
        <v>366</v>
      </c>
      <c r="X68" s="18" t="s">
        <v>366</v>
      </c>
      <c r="Y68" s="18" t="s">
        <v>366</v>
      </c>
      <c r="Z68" s="18" t="s">
        <v>366</v>
      </c>
      <c r="AA68" s="18" t="s">
        <v>366</v>
      </c>
      <c r="AB68" s="18" t="s">
        <v>366</v>
      </c>
      <c r="AC68" s="18" t="s">
        <v>366</v>
      </c>
      <c r="AD68" s="18" t="s">
        <v>366</v>
      </c>
      <c r="AE68" s="18" t="s">
        <v>366</v>
      </c>
    </row>
    <row r="69" spans="1:33" s="2" customFormat="1" ht="9.9499999999999993" customHeight="1">
      <c r="A69" s="17"/>
      <c r="B69" s="18"/>
      <c r="C69" s="18"/>
      <c r="D69" s="18"/>
      <c r="E69" s="18"/>
      <c r="F69" s="1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row>
    <row r="70" spans="1:33" s="2" customFormat="1" ht="9.9499999999999993" customHeight="1">
      <c r="A70" s="17" t="s">
        <v>371</v>
      </c>
      <c r="B70" s="18"/>
      <c r="C70" s="18"/>
      <c r="D70" s="18"/>
      <c r="E70" s="18"/>
      <c r="F70" s="19"/>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row>
    <row r="71" spans="1:33" s="2" customFormat="1" ht="9.9499999999999993" customHeight="1">
      <c r="A71" s="17"/>
      <c r="B71" s="18" t="s">
        <v>493</v>
      </c>
      <c r="C71" s="18"/>
      <c r="D71" s="18" t="s">
        <v>918</v>
      </c>
      <c r="E71" s="18"/>
      <c r="F71" s="19"/>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row>
    <row r="72" spans="1:33" s="2" customFormat="1" ht="9.9499999999999993" customHeight="1">
      <c r="A72" s="17"/>
      <c r="B72" s="18"/>
      <c r="C72" s="18"/>
      <c r="D72" s="18"/>
      <c r="E72" s="18"/>
      <c r="F72" s="19"/>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row>
    <row r="73" spans="1:33" s="2" customFormat="1" ht="9.9499999999999993" customHeight="1">
      <c r="A73" s="17"/>
      <c r="B73" s="18"/>
      <c r="C73" s="18"/>
      <c r="D73" s="18"/>
      <c r="E73" s="18"/>
      <c r="F73" s="19"/>
      <c r="G73" s="18" t="s">
        <v>367</v>
      </c>
      <c r="H73" s="18" t="s">
        <v>367</v>
      </c>
      <c r="I73" s="18" t="s">
        <v>367</v>
      </c>
      <c r="J73" s="18" t="s">
        <v>367</v>
      </c>
      <c r="K73" s="18" t="s">
        <v>367</v>
      </c>
      <c r="L73" s="18" t="s">
        <v>367</v>
      </c>
      <c r="M73" s="18" t="s">
        <v>367</v>
      </c>
      <c r="N73" s="18" t="s">
        <v>367</v>
      </c>
      <c r="O73" s="18" t="s">
        <v>367</v>
      </c>
      <c r="P73" s="18" t="s">
        <v>367</v>
      </c>
      <c r="Q73" s="18" t="s">
        <v>367</v>
      </c>
      <c r="R73" s="18" t="s">
        <v>367</v>
      </c>
      <c r="S73" s="18" t="s">
        <v>367</v>
      </c>
      <c r="T73" s="18" t="s">
        <v>367</v>
      </c>
      <c r="U73" s="18" t="s">
        <v>367</v>
      </c>
      <c r="V73" s="18" t="s">
        <v>367</v>
      </c>
      <c r="W73" s="18" t="s">
        <v>367</v>
      </c>
      <c r="X73" s="18" t="s">
        <v>367</v>
      </c>
      <c r="Y73" s="18" t="s">
        <v>367</v>
      </c>
      <c r="Z73" s="18" t="s">
        <v>367</v>
      </c>
      <c r="AA73" s="18" t="s">
        <v>367</v>
      </c>
      <c r="AB73" s="18" t="s">
        <v>367</v>
      </c>
      <c r="AC73" s="18" t="s">
        <v>367</v>
      </c>
      <c r="AD73" s="18" t="s">
        <v>367</v>
      </c>
      <c r="AE73" s="18" t="s">
        <v>367</v>
      </c>
    </row>
    <row r="74" spans="1:33" s="2" customFormat="1" ht="9.9499999999999993" customHeight="1">
      <c r="A74" s="17" t="s">
        <v>367</v>
      </c>
      <c r="B74" s="18" t="s">
        <v>376</v>
      </c>
      <c r="C74" s="18"/>
      <c r="D74" s="18"/>
      <c r="E74" s="18"/>
      <c r="F74" s="19"/>
      <c r="G74" s="18" t="s">
        <v>919</v>
      </c>
      <c r="H74" s="18" t="s">
        <v>919</v>
      </c>
      <c r="I74" s="18" t="s">
        <v>919</v>
      </c>
      <c r="J74" s="18" t="s">
        <v>919</v>
      </c>
      <c r="K74" s="18" t="s">
        <v>919</v>
      </c>
      <c r="L74" s="18" t="s">
        <v>919</v>
      </c>
      <c r="M74" s="18" t="s">
        <v>919</v>
      </c>
      <c r="N74" s="18" t="s">
        <v>919</v>
      </c>
      <c r="O74" s="18" t="s">
        <v>919</v>
      </c>
      <c r="P74" s="18" t="s">
        <v>919</v>
      </c>
      <c r="Q74" s="18" t="s">
        <v>919</v>
      </c>
      <c r="R74" s="18" t="s">
        <v>919</v>
      </c>
      <c r="S74" s="18" t="s">
        <v>919</v>
      </c>
      <c r="T74" s="18" t="s">
        <v>919</v>
      </c>
      <c r="U74" s="18" t="s">
        <v>919</v>
      </c>
      <c r="V74" s="18" t="s">
        <v>919</v>
      </c>
      <c r="W74" s="18" t="s">
        <v>919</v>
      </c>
      <c r="X74" s="18" t="s">
        <v>919</v>
      </c>
      <c r="Y74" s="18" t="s">
        <v>919</v>
      </c>
      <c r="Z74" s="18" t="s">
        <v>919</v>
      </c>
      <c r="AA74" s="18" t="s">
        <v>919</v>
      </c>
      <c r="AB74" s="18" t="s">
        <v>919</v>
      </c>
      <c r="AC74" s="18" t="s">
        <v>919</v>
      </c>
      <c r="AD74" s="18" t="s">
        <v>919</v>
      </c>
      <c r="AE74" s="18" t="s">
        <v>919</v>
      </c>
    </row>
    <row r="75" spans="1:33" s="2" customFormat="1" ht="9.9499999999999993" customHeight="1">
      <c r="A75" s="17"/>
      <c r="B75" s="18"/>
      <c r="C75" s="18"/>
      <c r="D75" s="18"/>
      <c r="E75" s="18"/>
      <c r="F75" s="1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row>
    <row r="76" spans="1:33" s="2" customFormat="1" ht="9.9499999999999993" customHeight="1">
      <c r="A76" s="17"/>
      <c r="B76" s="18"/>
      <c r="C76" s="18"/>
      <c r="D76" s="18"/>
      <c r="E76" s="18"/>
      <c r="F76" s="1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row>
    <row r="77" spans="1:33" s="2" customFormat="1" ht="9.9499999999999993" customHeight="1">
      <c r="A77" s="17">
        <v>500000</v>
      </c>
      <c r="B77" s="18" t="s">
        <v>377</v>
      </c>
      <c r="C77" s="18"/>
      <c r="D77" s="18" t="s">
        <v>378</v>
      </c>
      <c r="E77" s="18"/>
      <c r="F77" s="19"/>
      <c r="G77" s="35">
        <f>G15*44/12</f>
        <v>11019.463652035862</v>
      </c>
      <c r="H77" s="35">
        <f t="shared" ref="H77:AE79" si="0">H15*44/12</f>
        <v>11435.708997219832</v>
      </c>
      <c r="I77" s="35">
        <f t="shared" si="0"/>
        <v>11852.340721337061</v>
      </c>
      <c r="J77" s="35">
        <f t="shared" si="0"/>
        <v>12858.420333660884</v>
      </c>
      <c r="K77" s="35">
        <f t="shared" si="0"/>
        <v>13581.052751405352</v>
      </c>
      <c r="L77" s="35">
        <f t="shared" si="0"/>
        <v>13707.766709526122</v>
      </c>
      <c r="M77" s="35">
        <f t="shared" si="0"/>
        <v>13524.042834147738</v>
      </c>
      <c r="N77" s="35">
        <f t="shared" si="0"/>
        <v>15376.960687684617</v>
      </c>
      <c r="O77" s="35">
        <f t="shared" si="0"/>
        <v>13543.382659458674</v>
      </c>
      <c r="P77" s="35">
        <f t="shared" si="0"/>
        <v>14184.952483486626</v>
      </c>
      <c r="Q77" s="35">
        <f t="shared" si="0"/>
        <v>14558.52492401696</v>
      </c>
      <c r="R77" s="35">
        <f t="shared" si="0"/>
        <v>14291.925652564491</v>
      </c>
      <c r="S77" s="35">
        <f t="shared" si="0"/>
        <v>14199.43607895035</v>
      </c>
      <c r="T77" s="35">
        <f t="shared" si="0"/>
        <v>15081.996457391137</v>
      </c>
      <c r="U77" s="35">
        <f t="shared" si="0"/>
        <v>15021.479133507621</v>
      </c>
      <c r="V77" s="35">
        <f t="shared" si="0"/>
        <v>16183.693090897832</v>
      </c>
      <c r="W77" s="35">
        <f t="shared" si="0"/>
        <v>15294.61374238293</v>
      </c>
      <c r="X77" s="35">
        <f t="shared" si="0"/>
        <v>16191.298086890763</v>
      </c>
      <c r="Y77" s="35">
        <f t="shared" si="0"/>
        <v>15178.915073097951</v>
      </c>
      <c r="Z77" s="35">
        <f t="shared" si="0"/>
        <v>15487.682242862507</v>
      </c>
      <c r="AA77" s="35">
        <f t="shared" si="0"/>
        <v>14827.775742187901</v>
      </c>
      <c r="AB77" s="35">
        <f t="shared" si="0"/>
        <v>14588.911596556622</v>
      </c>
      <c r="AC77" s="35">
        <f t="shared" si="0"/>
        <v>17278.557558151417</v>
      </c>
      <c r="AD77" s="35">
        <f t="shared" si="0"/>
        <v>16901.566231116925</v>
      </c>
      <c r="AE77" s="35">
        <f t="shared" si="0"/>
        <v>15840.472415973016</v>
      </c>
    </row>
    <row r="78" spans="1:33" s="2" customFormat="1" ht="9.9499999999999993" customHeight="1">
      <c r="A78" s="17"/>
      <c r="B78" s="18"/>
      <c r="C78" s="18"/>
      <c r="D78" s="18"/>
      <c r="E78" s="18"/>
      <c r="F78" s="18"/>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row>
    <row r="79" spans="1:33" s="2" customFormat="1" ht="9.9499999999999993" customHeight="1">
      <c r="A79" s="17">
        <v>600000</v>
      </c>
      <c r="B79" s="18"/>
      <c r="C79" s="18" t="s">
        <v>379</v>
      </c>
      <c r="D79" s="18" t="s">
        <v>380</v>
      </c>
      <c r="E79" s="18"/>
      <c r="F79" s="19"/>
      <c r="G79" s="35">
        <f>G17*44/12</f>
        <v>8303.3886688490838</v>
      </c>
      <c r="H79" s="35">
        <f t="shared" si="0"/>
        <v>8657.4653741651109</v>
      </c>
      <c r="I79" s="35">
        <f t="shared" si="0"/>
        <v>8861.4786914967262</v>
      </c>
      <c r="J79" s="35">
        <f t="shared" si="0"/>
        <v>9107.9743700647577</v>
      </c>
      <c r="K79" s="35">
        <f t="shared" si="0"/>
        <v>9756.3482851919089</v>
      </c>
      <c r="L79" s="35">
        <f t="shared" si="0"/>
        <v>9831.6156313173924</v>
      </c>
      <c r="M79" s="35">
        <f t="shared" si="0"/>
        <v>9573.5813143794094</v>
      </c>
      <c r="N79" s="35">
        <f t="shared" si="0"/>
        <v>10812.153430836557</v>
      </c>
      <c r="O79" s="35">
        <f t="shared" si="0"/>
        <v>9479.1110877583396</v>
      </c>
      <c r="P79" s="35">
        <f t="shared" si="0"/>
        <v>9944.1268580251599</v>
      </c>
      <c r="Q79" s="35">
        <f t="shared" si="0"/>
        <v>10191.055774013093</v>
      </c>
      <c r="R79" s="35">
        <f t="shared" si="0"/>
        <v>9921.3733138789612</v>
      </c>
      <c r="S79" s="35">
        <f t="shared" si="0"/>
        <v>9871.2918198222778</v>
      </c>
      <c r="T79" s="35">
        <f t="shared" si="0"/>
        <v>10384.160745418574</v>
      </c>
      <c r="U79" s="35">
        <f t="shared" si="0"/>
        <v>10176.571868668432</v>
      </c>
      <c r="V79" s="35">
        <f t="shared" si="0"/>
        <v>11030.362302071204</v>
      </c>
      <c r="W79" s="35">
        <f t="shared" si="0"/>
        <v>10454.053451428654</v>
      </c>
      <c r="X79" s="35">
        <f t="shared" si="0"/>
        <v>11168.850723451047</v>
      </c>
      <c r="Y79" s="35">
        <f t="shared" si="0"/>
        <v>10506.27298166332</v>
      </c>
      <c r="Z79" s="35">
        <f t="shared" si="0"/>
        <v>10254.798576100382</v>
      </c>
      <c r="AA79" s="35">
        <f t="shared" si="0"/>
        <v>9932.4533225852265</v>
      </c>
      <c r="AB79" s="35">
        <f t="shared" si="0"/>
        <v>9118.5989654070036</v>
      </c>
      <c r="AC79" s="35">
        <f t="shared" si="0"/>
        <v>11321.601835125968</v>
      </c>
      <c r="AD79" s="35">
        <f t="shared" si="0"/>
        <v>11113.376904354685</v>
      </c>
      <c r="AE79" s="35">
        <f t="shared" si="0"/>
        <v>10612.523892207048</v>
      </c>
    </row>
    <row r="80" spans="1:33" s="2" customFormat="1" ht="9.9499999999999993" customHeight="1">
      <c r="A80" s="17"/>
      <c r="B80" s="18"/>
      <c r="C80" s="18"/>
      <c r="D80" s="18"/>
      <c r="E80" s="18"/>
      <c r="F80" s="1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row>
    <row r="81" spans="1:31" s="2" customFormat="1" ht="9.9499999999999993" customHeight="1">
      <c r="A81" s="17">
        <v>610000</v>
      </c>
      <c r="B81" s="18" t="s">
        <v>381</v>
      </c>
      <c r="C81" s="18" t="s">
        <v>382</v>
      </c>
      <c r="D81" s="18" t="s">
        <v>383</v>
      </c>
      <c r="E81" s="18"/>
      <c r="F81" s="19"/>
      <c r="G81" s="35">
        <f t="shared" ref="G81:AE81" si="1">G19*44/12</f>
        <v>822.0279095619245</v>
      </c>
      <c r="H81" s="35">
        <f t="shared" si="1"/>
        <v>937.32918434176679</v>
      </c>
      <c r="I81" s="35">
        <f t="shared" si="1"/>
        <v>971.5950401115</v>
      </c>
      <c r="J81" s="35">
        <f t="shared" si="1"/>
        <v>902.68231736208281</v>
      </c>
      <c r="K81" s="35">
        <f t="shared" si="1"/>
        <v>877.76056987953132</v>
      </c>
      <c r="L81" s="35">
        <f t="shared" si="1"/>
        <v>740.79317574880406</v>
      </c>
      <c r="M81" s="35">
        <f t="shared" si="1"/>
        <v>812.58211902229152</v>
      </c>
      <c r="N81" s="35">
        <f t="shared" si="1"/>
        <v>823.12124463043517</v>
      </c>
      <c r="O81" s="35">
        <f t="shared" si="1"/>
        <v>702.90055569401966</v>
      </c>
      <c r="P81" s="35">
        <f t="shared" si="1"/>
        <v>650.89212563169804</v>
      </c>
      <c r="Q81" s="35">
        <f t="shared" si="1"/>
        <v>532.35863765201123</v>
      </c>
      <c r="R81" s="35">
        <f t="shared" si="1"/>
        <v>467.29989114037045</v>
      </c>
      <c r="S81" s="35">
        <f t="shared" si="1"/>
        <v>454.24711145307327</v>
      </c>
      <c r="T81" s="35">
        <f t="shared" si="1"/>
        <v>407.11000038441483</v>
      </c>
      <c r="U81" s="35">
        <f t="shared" si="1"/>
        <v>434.10176433217475</v>
      </c>
      <c r="V81" s="35">
        <f t="shared" si="1"/>
        <v>465.29302896565463</v>
      </c>
      <c r="W81" s="35">
        <f t="shared" si="1"/>
        <v>479.89141792817878</v>
      </c>
      <c r="X81" s="35">
        <f t="shared" si="1"/>
        <v>450.02083512800414</v>
      </c>
      <c r="Y81" s="35">
        <f t="shared" si="1"/>
        <v>382.52257431864882</v>
      </c>
      <c r="Z81" s="35">
        <f t="shared" si="1"/>
        <v>371.11038251693248</v>
      </c>
      <c r="AA81" s="35">
        <f t="shared" si="1"/>
        <v>399.96295800868143</v>
      </c>
      <c r="AB81" s="35">
        <f t="shared" si="1"/>
        <v>388.69552653453712</v>
      </c>
      <c r="AC81" s="35">
        <f t="shared" si="1"/>
        <v>429.10939747166782</v>
      </c>
      <c r="AD81" s="35">
        <f t="shared" si="1"/>
        <v>382.16693278408178</v>
      </c>
      <c r="AE81" s="35">
        <f t="shared" si="1"/>
        <v>370.88775338824053</v>
      </c>
    </row>
    <row r="82" spans="1:31" s="2" customFormat="1" ht="9.9499999999999993" customHeight="1">
      <c r="A82" s="17">
        <v>611000</v>
      </c>
      <c r="B82" s="18" t="s">
        <v>384</v>
      </c>
      <c r="C82" s="18" t="s">
        <v>385</v>
      </c>
      <c r="D82" s="18" t="s">
        <v>386</v>
      </c>
      <c r="E82" s="18"/>
      <c r="F82" s="19"/>
      <c r="G82" s="35">
        <f t="shared" ref="G82:AE82" si="2">G20*44/12</f>
        <v>418.53540855027904</v>
      </c>
      <c r="H82" s="35">
        <f t="shared" si="2"/>
        <v>498.69508906293134</v>
      </c>
      <c r="I82" s="35">
        <f t="shared" si="2"/>
        <v>537.27330430314589</v>
      </c>
      <c r="J82" s="35">
        <f t="shared" si="2"/>
        <v>412.28681983750312</v>
      </c>
      <c r="K82" s="35">
        <f t="shared" si="2"/>
        <v>341.25566979544925</v>
      </c>
      <c r="L82" s="35">
        <f t="shared" si="2"/>
        <v>226.5762548223845</v>
      </c>
      <c r="M82" s="35">
        <f t="shared" si="2"/>
        <v>310.96534047594849</v>
      </c>
      <c r="N82" s="35">
        <f t="shared" si="2"/>
        <v>288.51710426581724</v>
      </c>
      <c r="O82" s="35">
        <f t="shared" si="2"/>
        <v>249.01771613474205</v>
      </c>
      <c r="P82" s="35">
        <f t="shared" si="2"/>
        <v>235.22743348674487</v>
      </c>
      <c r="Q82" s="35">
        <f t="shared" si="2"/>
        <v>145.39114799580969</v>
      </c>
      <c r="R82" s="35">
        <f t="shared" si="2"/>
        <v>99.092248148958973</v>
      </c>
      <c r="S82" s="35">
        <f t="shared" si="2"/>
        <v>119.55423966576801</v>
      </c>
      <c r="T82" s="35">
        <f t="shared" si="2"/>
        <v>91.404590496636729</v>
      </c>
      <c r="U82" s="35">
        <f t="shared" si="2"/>
        <v>137.43946855625259</v>
      </c>
      <c r="V82" s="35">
        <f t="shared" si="2"/>
        <v>119.0673281611905</v>
      </c>
      <c r="W82" s="35">
        <f t="shared" si="2"/>
        <v>144.22489050812871</v>
      </c>
      <c r="X82" s="35">
        <f t="shared" si="2"/>
        <v>154.68678860277248</v>
      </c>
      <c r="Y82" s="35">
        <f t="shared" si="2"/>
        <v>113.44584484040261</v>
      </c>
      <c r="Z82" s="35">
        <f t="shared" si="2"/>
        <v>149.62725410555825</v>
      </c>
      <c r="AA82" s="35">
        <f t="shared" si="2"/>
        <v>141.60285528972364</v>
      </c>
      <c r="AB82" s="35">
        <f t="shared" si="2"/>
        <v>135.8967995040073</v>
      </c>
      <c r="AC82" s="35">
        <f t="shared" si="2"/>
        <v>144.16719365618167</v>
      </c>
      <c r="AD82" s="35">
        <f t="shared" si="2"/>
        <v>92.856874062089972</v>
      </c>
      <c r="AE82" s="35">
        <f t="shared" si="2"/>
        <v>89.487009962766976</v>
      </c>
    </row>
    <row r="83" spans="1:31" s="2" customFormat="1" ht="9.9499999999999993" customHeight="1">
      <c r="A83" s="17">
        <v>612000</v>
      </c>
      <c r="B83" s="18" t="s">
        <v>387</v>
      </c>
      <c r="C83" s="18" t="s">
        <v>388</v>
      </c>
      <c r="D83" s="18" t="s">
        <v>389</v>
      </c>
      <c r="E83" s="18"/>
      <c r="F83" s="19"/>
      <c r="G83" s="35">
        <f t="shared" ref="G83:AE83" si="3">G21*44/12</f>
        <v>54.145417934287281</v>
      </c>
      <c r="H83" s="35">
        <f t="shared" si="3"/>
        <v>59.266561893561736</v>
      </c>
      <c r="I83" s="35">
        <f t="shared" si="3"/>
        <v>58.672239003075724</v>
      </c>
      <c r="J83" s="35">
        <f t="shared" si="3"/>
        <v>66.112135257158911</v>
      </c>
      <c r="K83" s="35">
        <f t="shared" si="3"/>
        <v>71.774954906803643</v>
      </c>
      <c r="L83" s="35">
        <f t="shared" si="3"/>
        <v>69.038479031867737</v>
      </c>
      <c r="M83" s="35">
        <f t="shared" si="3"/>
        <v>68.052814740821859</v>
      </c>
      <c r="N83" s="35">
        <f t="shared" si="3"/>
        <v>71.069572700317892</v>
      </c>
      <c r="O83" s="35">
        <f t="shared" si="3"/>
        <v>62.124245180776107</v>
      </c>
      <c r="P83" s="35">
        <f t="shared" si="3"/>
        <v>56.662477959547864</v>
      </c>
      <c r="Q83" s="35">
        <f t="shared" si="3"/>
        <v>53.00068618307963</v>
      </c>
      <c r="R83" s="35">
        <f t="shared" si="3"/>
        <v>50.471611367169118</v>
      </c>
      <c r="S83" s="35">
        <f t="shared" si="3"/>
        <v>45.987366339721063</v>
      </c>
      <c r="T83" s="35">
        <f t="shared" si="3"/>
        <v>43.069650548445331</v>
      </c>
      <c r="U83" s="35">
        <f t="shared" si="3"/>
        <v>40.788620918489585</v>
      </c>
      <c r="V83" s="35">
        <f t="shared" si="3"/>
        <v>46.995563822589133</v>
      </c>
      <c r="W83" s="35">
        <f t="shared" si="3"/>
        <v>46.363637522203312</v>
      </c>
      <c r="X83" s="35">
        <f t="shared" si="3"/>
        <v>40.912585354281738</v>
      </c>
      <c r="Y83" s="35">
        <f t="shared" si="3"/>
        <v>34.225968462506479</v>
      </c>
      <c r="Z83" s="35">
        <f t="shared" si="3"/>
        <v>25.225216423419539</v>
      </c>
      <c r="AA83" s="35">
        <f t="shared" si="3"/>
        <v>26.042682136077165</v>
      </c>
      <c r="AB83" s="35">
        <f t="shared" si="3"/>
        <v>21.504052669373962</v>
      </c>
      <c r="AC83" s="35">
        <f t="shared" si="3"/>
        <v>22.590887518012845</v>
      </c>
      <c r="AD83" s="35">
        <f t="shared" si="3"/>
        <v>25.181108530690711</v>
      </c>
      <c r="AE83" s="35">
        <f t="shared" si="3"/>
        <v>29.406385883300874</v>
      </c>
    </row>
    <row r="84" spans="1:31" s="2" customFormat="1" ht="9.9499999999999993" customHeight="1">
      <c r="A84" s="17">
        <v>615000</v>
      </c>
      <c r="B84" s="18" t="s">
        <v>390</v>
      </c>
      <c r="C84" s="18" t="s">
        <v>391</v>
      </c>
      <c r="D84" s="18" t="s">
        <v>392</v>
      </c>
      <c r="E84" s="18"/>
      <c r="F84" s="19"/>
      <c r="G84" s="35">
        <f t="shared" ref="G84:AE84" si="4">G22*44/12</f>
        <v>349.34708307735832</v>
      </c>
      <c r="H84" s="35">
        <f t="shared" si="4"/>
        <v>379.36753338527382</v>
      </c>
      <c r="I84" s="35">
        <f t="shared" si="4"/>
        <v>375.64949680527826</v>
      </c>
      <c r="J84" s="35">
        <f t="shared" si="4"/>
        <v>424.28336226742067</v>
      </c>
      <c r="K84" s="35">
        <f t="shared" si="4"/>
        <v>464.72994517727835</v>
      </c>
      <c r="L84" s="35">
        <f t="shared" si="4"/>
        <v>445.17844189455195</v>
      </c>
      <c r="M84" s="35">
        <f t="shared" si="4"/>
        <v>433.56396380552127</v>
      </c>
      <c r="N84" s="35">
        <f t="shared" si="4"/>
        <v>463.53456766429991</v>
      </c>
      <c r="O84" s="35">
        <f t="shared" si="4"/>
        <v>391.75859437850153</v>
      </c>
      <c r="P84" s="35">
        <f t="shared" si="4"/>
        <v>359.00221418540531</v>
      </c>
      <c r="Q84" s="35">
        <f t="shared" si="4"/>
        <v>333.9668034731219</v>
      </c>
      <c r="R84" s="35">
        <f t="shared" si="4"/>
        <v>317.73603162424234</v>
      </c>
      <c r="S84" s="35">
        <f t="shared" si="4"/>
        <v>288.70550544758413</v>
      </c>
      <c r="T84" s="35">
        <f t="shared" si="4"/>
        <v>272.63575933933276</v>
      </c>
      <c r="U84" s="35">
        <f t="shared" si="4"/>
        <v>255.87367485743252</v>
      </c>
      <c r="V84" s="35">
        <f t="shared" si="4"/>
        <v>299.23013698187498</v>
      </c>
      <c r="W84" s="35">
        <f t="shared" si="4"/>
        <v>289.30288989784668</v>
      </c>
      <c r="X84" s="35">
        <f t="shared" si="4"/>
        <v>254.42146117094993</v>
      </c>
      <c r="Y84" s="35">
        <f t="shared" si="4"/>
        <v>234.85076101573972</v>
      </c>
      <c r="Z84" s="35">
        <f t="shared" si="4"/>
        <v>196.25791198795469</v>
      </c>
      <c r="AA84" s="35">
        <f t="shared" si="4"/>
        <v>232.3174205828806</v>
      </c>
      <c r="AB84" s="35">
        <f t="shared" si="4"/>
        <v>231.29467436115593</v>
      </c>
      <c r="AC84" s="35">
        <f t="shared" si="4"/>
        <v>262.35131629747337</v>
      </c>
      <c r="AD84" s="35">
        <f t="shared" si="4"/>
        <v>264.12895019130104</v>
      </c>
      <c r="AE84" s="35">
        <f t="shared" si="4"/>
        <v>251.99435754217265</v>
      </c>
    </row>
    <row r="85" spans="1:31" s="2" customFormat="1" ht="9.9499999999999993" customHeight="1">
      <c r="A85" s="17">
        <v>620000</v>
      </c>
      <c r="B85" s="18" t="s">
        <v>393</v>
      </c>
      <c r="C85" s="18" t="s">
        <v>394</v>
      </c>
      <c r="D85" s="18" t="s">
        <v>395</v>
      </c>
      <c r="E85" s="18"/>
      <c r="F85" s="19"/>
      <c r="G85" s="35">
        <f t="shared" ref="G85:AE85" si="5">G23*44/12</f>
        <v>4730.2413518049498</v>
      </c>
      <c r="H85" s="35">
        <f t="shared" si="5"/>
        <v>4996.5649212679809</v>
      </c>
      <c r="I85" s="35">
        <f t="shared" si="5"/>
        <v>4918.0262335640309</v>
      </c>
      <c r="J85" s="35">
        <f t="shared" si="5"/>
        <v>5008.3917699900576</v>
      </c>
      <c r="K85" s="35">
        <f t="shared" si="5"/>
        <v>5378.5246340512222</v>
      </c>
      <c r="L85" s="35">
        <f t="shared" si="5"/>
        <v>5504.0348704873168</v>
      </c>
      <c r="M85" s="35">
        <f t="shared" si="5"/>
        <v>5467.3307644711322</v>
      </c>
      <c r="N85" s="35">
        <f t="shared" si="5"/>
        <v>5964.7167230022096</v>
      </c>
      <c r="O85" s="35">
        <f t="shared" si="5"/>
        <v>5323.7505968208552</v>
      </c>
      <c r="P85" s="35">
        <f t="shared" si="5"/>
        <v>5492.0783170135292</v>
      </c>
      <c r="Q85" s="35">
        <f t="shared" si="5"/>
        <v>5838.5826908931922</v>
      </c>
      <c r="R85" s="35">
        <f t="shared" si="5"/>
        <v>5579.543933205925</v>
      </c>
      <c r="S85" s="35">
        <f t="shared" si="5"/>
        <v>5583.7885994653006</v>
      </c>
      <c r="T85" s="35">
        <f t="shared" si="5"/>
        <v>5774.4102206795387</v>
      </c>
      <c r="U85" s="35">
        <f t="shared" si="5"/>
        <v>5766.2324401015931</v>
      </c>
      <c r="V85" s="35">
        <f t="shared" si="5"/>
        <v>6162.1437465980525</v>
      </c>
      <c r="W85" s="35">
        <f t="shared" si="5"/>
        <v>5955.7827364964833</v>
      </c>
      <c r="X85" s="35">
        <f t="shared" si="5"/>
        <v>6429.7078538928263</v>
      </c>
      <c r="Y85" s="35">
        <f t="shared" si="5"/>
        <v>6021.1907949816823</v>
      </c>
      <c r="Z85" s="35">
        <f t="shared" si="5"/>
        <v>5668.3271980598502</v>
      </c>
      <c r="AA85" s="35">
        <f t="shared" si="5"/>
        <v>5606.2827551705004</v>
      </c>
      <c r="AB85" s="35">
        <f t="shared" si="5"/>
        <v>4096.7294820251709</v>
      </c>
      <c r="AC85" s="35">
        <f t="shared" si="5"/>
        <v>6050.5257435598187</v>
      </c>
      <c r="AD85" s="35">
        <f t="shared" si="5"/>
        <v>5918.3582509436501</v>
      </c>
      <c r="AE85" s="35">
        <f t="shared" si="5"/>
        <v>5619.2382025687102</v>
      </c>
    </row>
    <row r="86" spans="1:31" s="2" customFormat="1" ht="9.9499999999999993" customHeight="1">
      <c r="A86" s="17">
        <v>621000</v>
      </c>
      <c r="B86" s="18" t="s">
        <v>396</v>
      </c>
      <c r="C86" s="18" t="s">
        <v>397</v>
      </c>
      <c r="D86" s="18" t="s">
        <v>398</v>
      </c>
      <c r="E86" s="18"/>
      <c r="F86" s="19"/>
      <c r="G86" s="35">
        <f t="shared" ref="G86:AE86" si="6">G24*44/12</f>
        <v>676.76259399906598</v>
      </c>
      <c r="H86" s="35">
        <f t="shared" si="6"/>
        <v>685.37954856778424</v>
      </c>
      <c r="I86" s="35">
        <f t="shared" si="6"/>
        <v>689.3399898869867</v>
      </c>
      <c r="J86" s="35">
        <f t="shared" si="6"/>
        <v>679.83780664479434</v>
      </c>
      <c r="K86" s="35">
        <f t="shared" si="6"/>
        <v>704.17961325868328</v>
      </c>
      <c r="L86" s="35">
        <f t="shared" si="6"/>
        <v>695.5539703699759</v>
      </c>
      <c r="M86" s="35">
        <f t="shared" si="6"/>
        <v>709.56587495171527</v>
      </c>
      <c r="N86" s="35">
        <f t="shared" si="6"/>
        <v>752.75215511793601</v>
      </c>
      <c r="O86" s="35">
        <f t="shared" si="6"/>
        <v>724.56356700643255</v>
      </c>
      <c r="P86" s="35">
        <f t="shared" si="6"/>
        <v>758.95531721382747</v>
      </c>
      <c r="Q86" s="35">
        <f t="shared" si="6"/>
        <v>758.53480815094611</v>
      </c>
      <c r="R86" s="35">
        <f t="shared" si="6"/>
        <v>730.70139568387913</v>
      </c>
      <c r="S86" s="35">
        <f t="shared" si="6"/>
        <v>717.63979667672493</v>
      </c>
      <c r="T86" s="35">
        <f t="shared" si="6"/>
        <v>710.76284114972407</v>
      </c>
      <c r="U86" s="35">
        <f t="shared" si="6"/>
        <v>695.95628153514099</v>
      </c>
      <c r="V86" s="35">
        <f t="shared" si="6"/>
        <v>749.19302248551583</v>
      </c>
      <c r="W86" s="35">
        <f t="shared" si="6"/>
        <v>728.96151885228574</v>
      </c>
      <c r="X86" s="35">
        <f t="shared" si="6"/>
        <v>758.31953040770986</v>
      </c>
      <c r="Y86" s="35">
        <f t="shared" si="6"/>
        <v>771.61020597112747</v>
      </c>
      <c r="Z86" s="35">
        <f t="shared" si="6"/>
        <v>616.70471832778333</v>
      </c>
      <c r="AA86" s="35">
        <f t="shared" si="6"/>
        <v>776.78545567242816</v>
      </c>
      <c r="AB86" s="35">
        <f t="shared" si="6"/>
        <v>815.6940424611106</v>
      </c>
      <c r="AC86" s="35">
        <f t="shared" si="6"/>
        <v>812.20005301662025</v>
      </c>
      <c r="AD86" s="35">
        <f t="shared" si="6"/>
        <v>621.2889167392259</v>
      </c>
      <c r="AE86" s="35">
        <f t="shared" si="6"/>
        <v>551.36698745496676</v>
      </c>
    </row>
    <row r="87" spans="1:31" s="2" customFormat="1" ht="9.9499999999999993" customHeight="1">
      <c r="A87" s="17">
        <v>622000</v>
      </c>
      <c r="B87" s="18" t="s">
        <v>399</v>
      </c>
      <c r="C87" s="18" t="s">
        <v>400</v>
      </c>
      <c r="D87" s="18" t="s">
        <v>401</v>
      </c>
      <c r="E87" s="18"/>
      <c r="F87" s="19"/>
      <c r="G87" s="35">
        <f t="shared" ref="G87:AE87" si="7">G25*44/12</f>
        <v>8.4238953003993586</v>
      </c>
      <c r="H87" s="35">
        <f t="shared" si="7"/>
        <v>8.4627677268963968</v>
      </c>
      <c r="I87" s="35">
        <f t="shared" si="7"/>
        <v>8.4429450809769016</v>
      </c>
      <c r="J87" s="35">
        <f t="shared" si="7"/>
        <v>8.2268672193878434</v>
      </c>
      <c r="K87" s="35">
        <f t="shared" si="7"/>
        <v>8.7185649693488205</v>
      </c>
      <c r="L87" s="35">
        <f t="shared" si="7"/>
        <v>8.5056446812235986</v>
      </c>
      <c r="M87" s="35">
        <f t="shared" si="7"/>
        <v>8.7648281183501506</v>
      </c>
      <c r="N87" s="35">
        <f t="shared" si="7"/>
        <v>9.6990446472128333</v>
      </c>
      <c r="O87" s="35">
        <f t="shared" si="7"/>
        <v>9.1537069915139835</v>
      </c>
      <c r="P87" s="35">
        <f t="shared" si="7"/>
        <v>9.854639521706881</v>
      </c>
      <c r="Q87" s="35">
        <f t="shared" si="7"/>
        <v>9.9119251314320866</v>
      </c>
      <c r="R87" s="35">
        <f t="shared" si="7"/>
        <v>9.4784810379869615</v>
      </c>
      <c r="S87" s="35">
        <f t="shared" si="7"/>
        <v>9.3191540616262376</v>
      </c>
      <c r="T87" s="35">
        <f t="shared" si="7"/>
        <v>9.283184551416424</v>
      </c>
      <c r="U87" s="35">
        <f t="shared" si="7"/>
        <v>9.1209791738504773</v>
      </c>
      <c r="V87" s="35">
        <f t="shared" si="7"/>
        <v>10.285982918475257</v>
      </c>
      <c r="W87" s="35">
        <f t="shared" si="7"/>
        <v>9.8970431171803046</v>
      </c>
      <c r="X87" s="35">
        <f t="shared" si="7"/>
        <v>10.768133087630305</v>
      </c>
      <c r="Y87" s="35">
        <f t="shared" si="7"/>
        <v>74.930884454684573</v>
      </c>
      <c r="Z87" s="35">
        <f t="shared" si="7"/>
        <v>30.662998655221202</v>
      </c>
      <c r="AA87" s="35">
        <f t="shared" si="7"/>
        <v>75.161377132392914</v>
      </c>
      <c r="AB87" s="35">
        <f t="shared" si="7"/>
        <v>48.943604557752302</v>
      </c>
      <c r="AC87" s="35">
        <f t="shared" si="7"/>
        <v>52.865149630528286</v>
      </c>
      <c r="AD87" s="35">
        <f t="shared" si="7"/>
        <v>42.125351183653137</v>
      </c>
      <c r="AE87" s="35">
        <f t="shared" si="7"/>
        <v>35.557585202394712</v>
      </c>
    </row>
    <row r="88" spans="1:31" s="2" customFormat="1" ht="9.9499999999999993" customHeight="1">
      <c r="A88" s="17">
        <v>623000</v>
      </c>
      <c r="B88" s="18" t="s">
        <v>402</v>
      </c>
      <c r="C88" s="18" t="s">
        <v>403</v>
      </c>
      <c r="D88" s="18" t="s">
        <v>404</v>
      </c>
      <c r="E88" s="18"/>
      <c r="F88" s="19"/>
      <c r="G88" s="35">
        <f t="shared" ref="G88:AE88" si="8">G26*44/12</f>
        <v>55.312013349299953</v>
      </c>
      <c r="H88" s="35">
        <f t="shared" si="8"/>
        <v>54.51876988491474</v>
      </c>
      <c r="I88" s="35">
        <f t="shared" si="8"/>
        <v>52.946634872684491</v>
      </c>
      <c r="J88" s="35">
        <f t="shared" si="8"/>
        <v>49.838986395119377</v>
      </c>
      <c r="K88" s="35">
        <f t="shared" si="8"/>
        <v>56.688419203932973</v>
      </c>
      <c r="L88" s="35">
        <f t="shared" si="8"/>
        <v>53.50336019358452</v>
      </c>
      <c r="M88" s="35">
        <f t="shared" si="8"/>
        <v>57.615291451007728</v>
      </c>
      <c r="N88" s="35">
        <f t="shared" si="8"/>
        <v>71.776604650002582</v>
      </c>
      <c r="O88" s="35">
        <f t="shared" si="8"/>
        <v>63.844344907740599</v>
      </c>
      <c r="P88" s="35">
        <f t="shared" si="8"/>
        <v>74.000079096061114</v>
      </c>
      <c r="Q88" s="35">
        <f t="shared" si="8"/>
        <v>76.279709930308073</v>
      </c>
      <c r="R88" s="35">
        <f t="shared" si="8"/>
        <v>71.566074977504186</v>
      </c>
      <c r="S88" s="35">
        <f t="shared" si="8"/>
        <v>70.558935161035876</v>
      </c>
      <c r="T88" s="35">
        <f t="shared" si="8"/>
        <v>71.307871103357499</v>
      </c>
      <c r="U88" s="35">
        <f t="shared" si="8"/>
        <v>71.516650891275432</v>
      </c>
      <c r="V88" s="35">
        <f t="shared" si="8"/>
        <v>89.488058399326192</v>
      </c>
      <c r="W88" s="35">
        <f t="shared" si="8"/>
        <v>84.152202368914246</v>
      </c>
      <c r="X88" s="35">
        <f t="shared" si="8"/>
        <v>99.717379307780107</v>
      </c>
      <c r="Y88" s="35">
        <f t="shared" si="8"/>
        <v>71.027406328256077</v>
      </c>
      <c r="Z88" s="35">
        <f t="shared" si="8"/>
        <v>63.954417083444092</v>
      </c>
      <c r="AA88" s="35">
        <f t="shared" si="8"/>
        <v>61.267664895217116</v>
      </c>
      <c r="AB88" s="35">
        <f t="shared" si="8"/>
        <v>78.872443522376273</v>
      </c>
      <c r="AC88" s="35">
        <f t="shared" si="8"/>
        <v>81.709076624448571</v>
      </c>
      <c r="AD88" s="35">
        <f t="shared" si="8"/>
        <v>74.088508453005048</v>
      </c>
      <c r="AE88" s="35">
        <f t="shared" si="8"/>
        <v>70.783704040698964</v>
      </c>
    </row>
    <row r="89" spans="1:31" s="2" customFormat="1" ht="9.9499999999999993" customHeight="1">
      <c r="A89" s="17">
        <v>624000</v>
      </c>
      <c r="B89" s="18" t="s">
        <v>405</v>
      </c>
      <c r="C89" s="18" t="s">
        <v>406</v>
      </c>
      <c r="D89" s="18" t="s">
        <v>407</v>
      </c>
      <c r="E89" s="18"/>
      <c r="F89" s="19"/>
      <c r="G89" s="35">
        <f t="shared" ref="G89:AE89" si="9">G27*44/12</f>
        <v>1879.665357644426</v>
      </c>
      <c r="H89" s="35">
        <f t="shared" si="9"/>
        <v>2130.4162324716772</v>
      </c>
      <c r="I89" s="35">
        <f t="shared" si="9"/>
        <v>1983.1405310719899</v>
      </c>
      <c r="J89" s="35">
        <f t="shared" si="9"/>
        <v>1968.6920678608649</v>
      </c>
      <c r="K89" s="35">
        <f t="shared" si="9"/>
        <v>2056.419780146583</v>
      </c>
      <c r="L89" s="35">
        <f t="shared" si="9"/>
        <v>2205.4814890599919</v>
      </c>
      <c r="M89" s="35">
        <f t="shared" si="9"/>
        <v>2132.1351751811512</v>
      </c>
      <c r="N89" s="35">
        <f t="shared" si="9"/>
        <v>2200.9524783804668</v>
      </c>
      <c r="O89" s="35">
        <f t="shared" si="9"/>
        <v>2090.3323975098688</v>
      </c>
      <c r="P89" s="35">
        <f t="shared" si="9"/>
        <v>2090.8746234438408</v>
      </c>
      <c r="Q89" s="35">
        <f t="shared" si="9"/>
        <v>2129.8760242623098</v>
      </c>
      <c r="R89" s="35">
        <f t="shared" si="9"/>
        <v>2045.7708811899583</v>
      </c>
      <c r="S89" s="35">
        <f t="shared" si="9"/>
        <v>2064.3095351581455</v>
      </c>
      <c r="T89" s="35">
        <f t="shared" si="9"/>
        <v>2079.9048421565658</v>
      </c>
      <c r="U89" s="35">
        <f t="shared" si="9"/>
        <v>2150.7320573921293</v>
      </c>
      <c r="V89" s="35">
        <f t="shared" si="9"/>
        <v>2124.0930758978725</v>
      </c>
      <c r="W89" s="35">
        <f t="shared" si="9"/>
        <v>2085.0177784774733</v>
      </c>
      <c r="X89" s="35">
        <f t="shared" si="9"/>
        <v>2110.6843266321625</v>
      </c>
      <c r="Y89" s="35">
        <f t="shared" si="9"/>
        <v>2029.7969597748931</v>
      </c>
      <c r="Z89" s="35">
        <f t="shared" si="9"/>
        <v>1947.3851877179488</v>
      </c>
      <c r="AA89" s="35">
        <f t="shared" si="9"/>
        <v>1890.0973213967043</v>
      </c>
      <c r="AB89" s="35">
        <f t="shared" si="9"/>
        <v>1188.5517565383091</v>
      </c>
      <c r="AC89" s="35">
        <f t="shared" si="9"/>
        <v>1761.1810583654733</v>
      </c>
      <c r="AD89" s="35">
        <f t="shared" si="9"/>
        <v>1858.7321545944098</v>
      </c>
      <c r="AE89" s="35">
        <f t="shared" si="9"/>
        <v>1711.8902460757629</v>
      </c>
    </row>
    <row r="90" spans="1:31" s="2" customFormat="1" ht="9.9499999999999993" customHeight="1">
      <c r="A90" s="17">
        <v>625000</v>
      </c>
      <c r="B90" s="18" t="s">
        <v>408</v>
      </c>
      <c r="C90" s="18" t="s">
        <v>409</v>
      </c>
      <c r="D90" s="18" t="s">
        <v>410</v>
      </c>
      <c r="E90" s="18"/>
      <c r="F90" s="19"/>
      <c r="G90" s="35">
        <f t="shared" ref="G90:AE90" si="10">G28*44/12</f>
        <v>43.391099045455626</v>
      </c>
      <c r="H90" s="35">
        <f t="shared" si="10"/>
        <v>44.02770554503234</v>
      </c>
      <c r="I90" s="35">
        <f t="shared" si="10"/>
        <v>43.14878986898384</v>
      </c>
      <c r="J90" s="35">
        <f t="shared" si="10"/>
        <v>41.873633552860923</v>
      </c>
      <c r="K90" s="35">
        <f t="shared" si="10"/>
        <v>45.475562929521011</v>
      </c>
      <c r="L90" s="35">
        <f t="shared" si="10"/>
        <v>43.970519480219195</v>
      </c>
      <c r="M90" s="35">
        <f t="shared" si="10"/>
        <v>47.345816611818158</v>
      </c>
      <c r="N90" s="35">
        <f t="shared" si="10"/>
        <v>54.978976615003546</v>
      </c>
      <c r="O90" s="35">
        <f t="shared" si="10"/>
        <v>47.533244764888188</v>
      </c>
      <c r="P90" s="35">
        <f t="shared" si="10"/>
        <v>52.916598939208548</v>
      </c>
      <c r="Q90" s="35">
        <f t="shared" si="10"/>
        <v>55.669135120519975</v>
      </c>
      <c r="R90" s="35">
        <f t="shared" si="10"/>
        <v>52.701717061743125</v>
      </c>
      <c r="S90" s="35">
        <f t="shared" si="10"/>
        <v>52.068457755155073</v>
      </c>
      <c r="T90" s="35">
        <f t="shared" si="10"/>
        <v>52.026693132137545</v>
      </c>
      <c r="U90" s="35">
        <f t="shared" si="10"/>
        <v>52.175929173129418</v>
      </c>
      <c r="V90" s="35">
        <f t="shared" si="10"/>
        <v>63.526443703405285</v>
      </c>
      <c r="W90" s="35">
        <f t="shared" si="10"/>
        <v>61.056306053195385</v>
      </c>
      <c r="X90" s="35">
        <f t="shared" si="10"/>
        <v>70.19465577561887</v>
      </c>
      <c r="Y90" s="35">
        <f t="shared" si="10"/>
        <v>56.155531992375309</v>
      </c>
      <c r="Z90" s="35">
        <f t="shared" si="10"/>
        <v>48.036053449915698</v>
      </c>
      <c r="AA90" s="35">
        <f t="shared" si="10"/>
        <v>40.538749999631655</v>
      </c>
      <c r="AB90" s="35">
        <f t="shared" si="10"/>
        <v>50.102158540456593</v>
      </c>
      <c r="AC90" s="35">
        <f t="shared" si="10"/>
        <v>43.411790854845712</v>
      </c>
      <c r="AD90" s="35">
        <f t="shared" si="10"/>
        <v>26.235586204211085</v>
      </c>
      <c r="AE90" s="35">
        <f t="shared" si="10"/>
        <v>30.779903469362264</v>
      </c>
    </row>
    <row r="91" spans="1:31" s="2" customFormat="1" ht="9.9499999999999993" customHeight="1">
      <c r="A91" s="17">
        <v>626000</v>
      </c>
      <c r="B91" s="18" t="s">
        <v>411</v>
      </c>
      <c r="C91" s="18" t="s">
        <v>412</v>
      </c>
      <c r="D91" s="18" t="s">
        <v>413</v>
      </c>
      <c r="E91" s="18"/>
      <c r="F91" s="19"/>
      <c r="G91" s="35">
        <f t="shared" ref="G91:AE91" si="11">G29*44/12</f>
        <v>499.63519267322823</v>
      </c>
      <c r="H91" s="35">
        <f t="shared" si="11"/>
        <v>521.44048839985919</v>
      </c>
      <c r="I91" s="35">
        <f t="shared" si="11"/>
        <v>587.88127369040456</v>
      </c>
      <c r="J91" s="35">
        <f t="shared" si="11"/>
        <v>658.93502777815047</v>
      </c>
      <c r="K91" s="35">
        <f t="shared" si="11"/>
        <v>667.32815614530182</v>
      </c>
      <c r="L91" s="35">
        <f t="shared" si="11"/>
        <v>705.66212990009592</v>
      </c>
      <c r="M91" s="35">
        <f t="shared" si="11"/>
        <v>709.14792488832461</v>
      </c>
      <c r="N91" s="35">
        <f t="shared" si="11"/>
        <v>936.71413682277296</v>
      </c>
      <c r="O91" s="35">
        <f t="shared" si="11"/>
        <v>824.23188102649465</v>
      </c>
      <c r="P91" s="35">
        <f t="shared" si="11"/>
        <v>792.48293081147074</v>
      </c>
      <c r="Q91" s="35">
        <f t="shared" si="11"/>
        <v>1051.2764778171058</v>
      </c>
      <c r="R91" s="35">
        <f t="shared" si="11"/>
        <v>1040.6281833200999</v>
      </c>
      <c r="S91" s="35">
        <f t="shared" si="11"/>
        <v>1019.6085179781894</v>
      </c>
      <c r="T91" s="35">
        <f t="shared" si="11"/>
        <v>1113.2421226505228</v>
      </c>
      <c r="U91" s="35">
        <f t="shared" si="11"/>
        <v>1080.4092029495598</v>
      </c>
      <c r="V91" s="35">
        <f t="shared" si="11"/>
        <v>1136.1784329579232</v>
      </c>
      <c r="W91" s="35">
        <f t="shared" si="11"/>
        <v>1092.5526882393281</v>
      </c>
      <c r="X91" s="35">
        <f t="shared" si="11"/>
        <v>1342.1875783448324</v>
      </c>
      <c r="Y91" s="35">
        <f t="shared" si="11"/>
        <v>1267.8608470082643</v>
      </c>
      <c r="Z91" s="35">
        <f t="shared" si="11"/>
        <v>1314.5901818350544</v>
      </c>
      <c r="AA91" s="35">
        <f t="shared" si="11"/>
        <v>1172.869954639156</v>
      </c>
      <c r="AB91" s="35">
        <f t="shared" si="11"/>
        <v>389.61223139188809</v>
      </c>
      <c r="AC91" s="35">
        <f t="shared" si="11"/>
        <v>1352.8310093961643</v>
      </c>
      <c r="AD91" s="35">
        <f t="shared" si="11"/>
        <v>1336.5568797604717</v>
      </c>
      <c r="AE91" s="35">
        <f t="shared" si="11"/>
        <v>1407.5232857001038</v>
      </c>
    </row>
    <row r="92" spans="1:31" s="2" customFormat="1" ht="9.9499999999999993" customHeight="1">
      <c r="A92" s="17">
        <v>627000</v>
      </c>
      <c r="B92" s="18" t="s">
        <v>414</v>
      </c>
      <c r="C92" s="18" t="s">
        <v>415</v>
      </c>
      <c r="D92" s="18" t="s">
        <v>416</v>
      </c>
      <c r="E92" s="18"/>
      <c r="F92" s="19"/>
      <c r="G92" s="35">
        <f t="shared" ref="G92:AE92" si="12">G30*44/12</f>
        <v>262.50605314001683</v>
      </c>
      <c r="H92" s="35">
        <f t="shared" si="12"/>
        <v>264.10184430033291</v>
      </c>
      <c r="I92" s="35">
        <f t="shared" si="12"/>
        <v>257.60434989059723</v>
      </c>
      <c r="J92" s="35">
        <f t="shared" si="12"/>
        <v>241.65692951651386</v>
      </c>
      <c r="K92" s="35">
        <f t="shared" si="12"/>
        <v>256.88004599755629</v>
      </c>
      <c r="L92" s="35">
        <f t="shared" si="12"/>
        <v>253.31370111746529</v>
      </c>
      <c r="M92" s="35">
        <f t="shared" si="12"/>
        <v>254.90310384279292</v>
      </c>
      <c r="N92" s="35">
        <f t="shared" si="12"/>
        <v>150.21419632196449</v>
      </c>
      <c r="O92" s="35">
        <f t="shared" si="12"/>
        <v>136.79611826051453</v>
      </c>
      <c r="P92" s="35">
        <f t="shared" si="12"/>
        <v>153.32718388395688</v>
      </c>
      <c r="Q92" s="35">
        <f t="shared" si="12"/>
        <v>156.13315975552237</v>
      </c>
      <c r="R92" s="35">
        <f t="shared" si="12"/>
        <v>147.62513695859158</v>
      </c>
      <c r="S92" s="35">
        <f t="shared" si="12"/>
        <v>145.33022684235772</v>
      </c>
      <c r="T92" s="35">
        <f t="shared" si="12"/>
        <v>145.80734084638991</v>
      </c>
      <c r="U92" s="35">
        <f t="shared" si="12"/>
        <v>144.34359798367481</v>
      </c>
      <c r="V92" s="35">
        <f t="shared" si="12"/>
        <v>173.50666523918161</v>
      </c>
      <c r="W92" s="35">
        <f t="shared" si="12"/>
        <v>164.672659039471</v>
      </c>
      <c r="X92" s="35">
        <f t="shared" si="12"/>
        <v>189.3344752767897</v>
      </c>
      <c r="Y92" s="35">
        <f t="shared" si="12"/>
        <v>242.41553187121676</v>
      </c>
      <c r="Z92" s="35">
        <f t="shared" si="12"/>
        <v>247.4270244265384</v>
      </c>
      <c r="AA92" s="35">
        <f t="shared" si="12"/>
        <v>225.62522884613836</v>
      </c>
      <c r="AB92" s="35">
        <f t="shared" si="12"/>
        <v>243.08100217211208</v>
      </c>
      <c r="AC92" s="35">
        <f t="shared" si="12"/>
        <v>268.69340799157158</v>
      </c>
      <c r="AD92" s="35">
        <f t="shared" si="12"/>
        <v>268.26676491257507</v>
      </c>
      <c r="AE92" s="35">
        <f t="shared" si="12"/>
        <v>259.77894888880405</v>
      </c>
    </row>
    <row r="93" spans="1:31" s="2" customFormat="1" ht="9.9499999999999993" customHeight="1">
      <c r="A93" s="17">
        <v>628000</v>
      </c>
      <c r="B93" s="18" t="s">
        <v>417</v>
      </c>
      <c r="C93" s="18" t="s">
        <v>418</v>
      </c>
      <c r="D93" s="18" t="s">
        <v>419</v>
      </c>
      <c r="E93" s="18"/>
      <c r="F93" s="19"/>
      <c r="G93" s="35">
        <f t="shared" ref="G93:AE93" si="13">G31*44/12</f>
        <v>102.19813017677501</v>
      </c>
      <c r="H93" s="35">
        <f t="shared" si="13"/>
        <v>100.21902536760034</v>
      </c>
      <c r="I93" s="35">
        <f t="shared" si="13"/>
        <v>98.864515469324544</v>
      </c>
      <c r="J93" s="35">
        <f t="shared" si="13"/>
        <v>96.147399860896442</v>
      </c>
      <c r="K93" s="35">
        <f t="shared" si="13"/>
        <v>102.93588194656361</v>
      </c>
      <c r="L93" s="35">
        <f t="shared" si="13"/>
        <v>100.44138351419774</v>
      </c>
      <c r="M93" s="35">
        <f t="shared" si="13"/>
        <v>104.75028312083684</v>
      </c>
      <c r="N93" s="35">
        <f t="shared" si="13"/>
        <v>120.88938398439687</v>
      </c>
      <c r="O93" s="35">
        <f t="shared" si="13"/>
        <v>109.58424522537285</v>
      </c>
      <c r="P93" s="35">
        <f t="shared" si="13"/>
        <v>121.64989188673128</v>
      </c>
      <c r="Q93" s="35">
        <f t="shared" si="13"/>
        <v>121.81008914352851</v>
      </c>
      <c r="R93" s="35">
        <f t="shared" si="13"/>
        <v>114.78256664952146</v>
      </c>
      <c r="S93" s="35">
        <f t="shared" si="13"/>
        <v>112.31947143049968</v>
      </c>
      <c r="T93" s="35">
        <f t="shared" si="13"/>
        <v>112.38706428776091</v>
      </c>
      <c r="U93" s="35">
        <f t="shared" si="13"/>
        <v>109.64011455310357</v>
      </c>
      <c r="V93" s="35">
        <f t="shared" si="13"/>
        <v>131.84540398832587</v>
      </c>
      <c r="W93" s="35">
        <f t="shared" si="13"/>
        <v>123.54403474137304</v>
      </c>
      <c r="X93" s="35">
        <f t="shared" si="13"/>
        <v>140.84794346021556</v>
      </c>
      <c r="Y93" s="35">
        <f t="shared" si="13"/>
        <v>132.71568125057001</v>
      </c>
      <c r="Z93" s="35">
        <f t="shared" si="13"/>
        <v>95.551012991883169</v>
      </c>
      <c r="AA93" s="35">
        <f t="shared" si="13"/>
        <v>84.668376988761864</v>
      </c>
      <c r="AB93" s="35">
        <f t="shared" si="13"/>
        <v>118.6380165728538</v>
      </c>
      <c r="AC93" s="35">
        <f t="shared" si="13"/>
        <v>148.25796365726242</v>
      </c>
      <c r="AD93" s="35">
        <f t="shared" si="13"/>
        <v>151.4889008753901</v>
      </c>
      <c r="AE93" s="35">
        <f t="shared" si="13"/>
        <v>93.094995602725234</v>
      </c>
    </row>
    <row r="94" spans="1:31" s="2" customFormat="1" ht="9.9499999999999993" customHeight="1">
      <c r="A94" s="17">
        <v>629000</v>
      </c>
      <c r="B94" s="18" t="s">
        <v>420</v>
      </c>
      <c r="C94" s="18" t="s">
        <v>421</v>
      </c>
      <c r="D94" s="18" t="s">
        <v>422</v>
      </c>
      <c r="E94" s="18"/>
      <c r="F94" s="19"/>
      <c r="G94" s="35">
        <f t="shared" ref="G94:AE94" si="14">G32*44/12</f>
        <v>768.33854409043727</v>
      </c>
      <c r="H94" s="35">
        <f t="shared" si="14"/>
        <v>714.71295085951124</v>
      </c>
      <c r="I94" s="35">
        <f t="shared" si="14"/>
        <v>730.69896052352067</v>
      </c>
      <c r="J94" s="35">
        <f t="shared" si="14"/>
        <v>797.79656314246779</v>
      </c>
      <c r="K94" s="35">
        <f t="shared" si="14"/>
        <v>909.88371615190033</v>
      </c>
      <c r="L94" s="35">
        <f t="shared" si="14"/>
        <v>867.20096678874995</v>
      </c>
      <c r="M94" s="35">
        <f t="shared" si="14"/>
        <v>852.93680489516328</v>
      </c>
      <c r="N94" s="35">
        <f t="shared" si="14"/>
        <v>927.24219526207764</v>
      </c>
      <c r="O94" s="35">
        <f t="shared" si="14"/>
        <v>762.6040813528416</v>
      </c>
      <c r="P94" s="35">
        <f t="shared" si="14"/>
        <v>861.66142423516465</v>
      </c>
      <c r="Q94" s="35">
        <f t="shared" si="14"/>
        <v>878.23328197492071</v>
      </c>
      <c r="R94" s="35">
        <f t="shared" si="14"/>
        <v>825.1400857814865</v>
      </c>
      <c r="S94" s="35">
        <f t="shared" si="14"/>
        <v>853.46450030624192</v>
      </c>
      <c r="T94" s="35">
        <f t="shared" si="14"/>
        <v>930.70866792050765</v>
      </c>
      <c r="U94" s="35">
        <f t="shared" si="14"/>
        <v>902.11570045475992</v>
      </c>
      <c r="V94" s="35">
        <f t="shared" si="14"/>
        <v>995.10910915738305</v>
      </c>
      <c r="W94" s="35">
        <f t="shared" si="14"/>
        <v>950.90037184403775</v>
      </c>
      <c r="X94" s="35">
        <f t="shared" si="14"/>
        <v>938.20374095475506</v>
      </c>
      <c r="Y94" s="35">
        <f t="shared" si="14"/>
        <v>726.99963810502675</v>
      </c>
      <c r="Z94" s="35">
        <f t="shared" si="14"/>
        <v>709.54283542123665</v>
      </c>
      <c r="AA94" s="35">
        <f t="shared" si="14"/>
        <v>700.5163495636765</v>
      </c>
      <c r="AB94" s="35">
        <f t="shared" si="14"/>
        <v>526.86914137073848</v>
      </c>
      <c r="AC94" s="35">
        <f t="shared" si="14"/>
        <v>831.5274756532641</v>
      </c>
      <c r="AD94" s="35">
        <f t="shared" si="14"/>
        <v>898.46050482356929</v>
      </c>
      <c r="AE94" s="35">
        <f t="shared" si="14"/>
        <v>842.07465052760699</v>
      </c>
    </row>
    <row r="95" spans="1:31" s="2" customFormat="1" ht="9.9499999999999993" customHeight="1">
      <c r="A95" s="17">
        <v>630000</v>
      </c>
      <c r="B95" s="18" t="s">
        <v>423</v>
      </c>
      <c r="C95" s="18" t="s">
        <v>424</v>
      </c>
      <c r="D95" s="18" t="s">
        <v>425</v>
      </c>
      <c r="E95" s="18"/>
      <c r="F95" s="19"/>
      <c r="G95" s="35">
        <f t="shared" ref="G95:AE95" si="15">G33*44/12</f>
        <v>427.74085131580546</v>
      </c>
      <c r="H95" s="35">
        <f t="shared" si="15"/>
        <v>467.15016505257063</v>
      </c>
      <c r="I95" s="35">
        <f t="shared" si="15"/>
        <v>460.05887502689956</v>
      </c>
      <c r="J95" s="35">
        <f t="shared" si="15"/>
        <v>459.91190731071157</v>
      </c>
      <c r="K95" s="35">
        <f t="shared" si="15"/>
        <v>563.50473205726189</v>
      </c>
      <c r="L95" s="35">
        <f t="shared" si="15"/>
        <v>564.34608886792796</v>
      </c>
      <c r="M95" s="35">
        <f t="shared" si="15"/>
        <v>583.512447646228</v>
      </c>
      <c r="N95" s="35">
        <f t="shared" si="15"/>
        <v>730.77372536498024</v>
      </c>
      <c r="O95" s="35">
        <f t="shared" si="15"/>
        <v>547.54823178648815</v>
      </c>
      <c r="P95" s="35">
        <f t="shared" si="15"/>
        <v>567.29716719807527</v>
      </c>
      <c r="Q95" s="35">
        <f t="shared" si="15"/>
        <v>591.43789993751648</v>
      </c>
      <c r="R95" s="35">
        <f t="shared" si="15"/>
        <v>532.36004442702722</v>
      </c>
      <c r="S95" s="35">
        <f t="shared" si="15"/>
        <v>530.47449781233456</v>
      </c>
      <c r="T95" s="35">
        <f t="shared" si="15"/>
        <v>540.14425397038849</v>
      </c>
      <c r="U95" s="35">
        <f t="shared" si="15"/>
        <v>541.29892178148236</v>
      </c>
      <c r="V95" s="35">
        <f t="shared" si="15"/>
        <v>677.2976993016506</v>
      </c>
      <c r="W95" s="35">
        <f t="shared" si="15"/>
        <v>644.14973013759754</v>
      </c>
      <c r="X95" s="35">
        <f t="shared" si="15"/>
        <v>756.16437916489576</v>
      </c>
      <c r="Y95" s="35">
        <f t="shared" si="15"/>
        <v>634.84886464544309</v>
      </c>
      <c r="Z95" s="35">
        <f t="shared" si="15"/>
        <v>579.70746958721531</v>
      </c>
      <c r="AA95" s="35">
        <f t="shared" si="15"/>
        <v>564.11965414839324</v>
      </c>
      <c r="AB95" s="35">
        <f t="shared" si="15"/>
        <v>619.19177526663861</v>
      </c>
      <c r="AC95" s="35">
        <f t="shared" si="15"/>
        <v>678.73051397815254</v>
      </c>
      <c r="AD95" s="35">
        <f t="shared" si="15"/>
        <v>621.56935503606417</v>
      </c>
      <c r="AE95" s="35">
        <f t="shared" si="15"/>
        <v>597.96499217500434</v>
      </c>
    </row>
    <row r="96" spans="1:31" s="2" customFormat="1" ht="9.9499999999999993" customHeight="1">
      <c r="A96" s="17">
        <v>641000</v>
      </c>
      <c r="B96" s="18" t="s">
        <v>426</v>
      </c>
      <c r="C96" s="18" t="s">
        <v>427</v>
      </c>
      <c r="D96" s="18" t="s">
        <v>428</v>
      </c>
      <c r="E96" s="18"/>
      <c r="F96" s="19"/>
      <c r="G96" s="35">
        <f t="shared" ref="G96:AE96" si="16">G34*44/12</f>
        <v>6.2676210700401205</v>
      </c>
      <c r="H96" s="35">
        <f t="shared" si="16"/>
        <v>6.1354230918025836</v>
      </c>
      <c r="I96" s="35">
        <f t="shared" si="16"/>
        <v>5.8993681816624211</v>
      </c>
      <c r="J96" s="35">
        <f t="shared" si="16"/>
        <v>5.4745807082902438</v>
      </c>
      <c r="K96" s="35">
        <f t="shared" si="16"/>
        <v>6.5101612445692103</v>
      </c>
      <c r="L96" s="35">
        <f t="shared" si="16"/>
        <v>6.0556165138858331</v>
      </c>
      <c r="M96" s="35">
        <f t="shared" si="16"/>
        <v>6.6532137637440707</v>
      </c>
      <c r="N96" s="35">
        <f t="shared" si="16"/>
        <v>8.7238258353949458</v>
      </c>
      <c r="O96" s="35">
        <f t="shared" si="16"/>
        <v>7.5587779886985622</v>
      </c>
      <c r="P96" s="35">
        <f t="shared" si="16"/>
        <v>9.0584607834851685</v>
      </c>
      <c r="Q96" s="35">
        <f t="shared" si="16"/>
        <v>9.4201796690815769</v>
      </c>
      <c r="R96" s="35">
        <f t="shared" si="16"/>
        <v>8.7893661181273277</v>
      </c>
      <c r="S96" s="35">
        <f t="shared" si="16"/>
        <v>8.695506282990431</v>
      </c>
      <c r="T96" s="35">
        <f t="shared" si="16"/>
        <v>8.8353389107675735</v>
      </c>
      <c r="U96" s="35">
        <f t="shared" si="16"/>
        <v>8.9230042134852336</v>
      </c>
      <c r="V96" s="35">
        <f t="shared" si="16"/>
        <v>11.619852548993499</v>
      </c>
      <c r="W96" s="35">
        <f t="shared" si="16"/>
        <v>10.878403625625893</v>
      </c>
      <c r="X96" s="35">
        <f t="shared" si="16"/>
        <v>13.285711480437465</v>
      </c>
      <c r="Y96" s="35">
        <f t="shared" si="16"/>
        <v>12.829243579825203</v>
      </c>
      <c r="Z96" s="35">
        <f t="shared" si="16"/>
        <v>14.765298563607971</v>
      </c>
      <c r="AA96" s="35">
        <f t="shared" si="16"/>
        <v>14.632621887999671</v>
      </c>
      <c r="AB96" s="35">
        <f t="shared" si="16"/>
        <v>17.173309630934448</v>
      </c>
      <c r="AC96" s="35">
        <f t="shared" si="16"/>
        <v>19.118244391488975</v>
      </c>
      <c r="AD96" s="35">
        <f t="shared" si="16"/>
        <v>19.545328361075217</v>
      </c>
      <c r="AE96" s="35">
        <f t="shared" si="16"/>
        <v>18.422903431279703</v>
      </c>
    </row>
    <row r="97" spans="1:33" s="2" customFormat="1" ht="9.9499999999999993" customHeight="1">
      <c r="A97" s="17"/>
      <c r="B97" s="18"/>
      <c r="C97" s="18"/>
      <c r="D97" s="18"/>
      <c r="E97" s="18"/>
      <c r="F97" s="1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row>
    <row r="98" spans="1:33" s="2" customFormat="1" ht="9.9499999999999993" customHeight="1">
      <c r="A98" s="17">
        <v>650000</v>
      </c>
      <c r="B98" s="18" t="s">
        <v>429</v>
      </c>
      <c r="C98" s="18" t="s">
        <v>430</v>
      </c>
      <c r="D98" s="18" t="s">
        <v>431</v>
      </c>
      <c r="E98" s="18"/>
      <c r="F98" s="19"/>
      <c r="G98" s="35">
        <f t="shared" ref="G98:AE98" si="17">G36*44/12</f>
        <v>2751.1194074822088</v>
      </c>
      <c r="H98" s="35">
        <f t="shared" si="17"/>
        <v>2723.5712685553613</v>
      </c>
      <c r="I98" s="35">
        <f t="shared" si="17"/>
        <v>2971.8574178211952</v>
      </c>
      <c r="J98" s="35">
        <f t="shared" si="17"/>
        <v>3196.9002827126155</v>
      </c>
      <c r="K98" s="35">
        <f t="shared" si="17"/>
        <v>3500.0630812611557</v>
      </c>
      <c r="L98" s="35">
        <f t="shared" si="17"/>
        <v>3586.7875850812707</v>
      </c>
      <c r="M98" s="35">
        <f t="shared" si="17"/>
        <v>3293.668430885984</v>
      </c>
      <c r="N98" s="35">
        <f t="shared" si="17"/>
        <v>4024.3154632039136</v>
      </c>
      <c r="O98" s="35">
        <f t="shared" si="17"/>
        <v>3452.4599352434666</v>
      </c>
      <c r="P98" s="35">
        <f t="shared" si="17"/>
        <v>3801.1564153799332</v>
      </c>
      <c r="Q98" s="35">
        <f t="shared" si="17"/>
        <v>3820.114445467892</v>
      </c>
      <c r="R98" s="35">
        <f t="shared" si="17"/>
        <v>3874.5294895326647</v>
      </c>
      <c r="S98" s="35">
        <f t="shared" si="17"/>
        <v>3833.2561089039032</v>
      </c>
      <c r="T98" s="35">
        <f t="shared" si="17"/>
        <v>4202.6405243546214</v>
      </c>
      <c r="U98" s="35">
        <f t="shared" si="17"/>
        <v>3976.237664234664</v>
      </c>
      <c r="V98" s="35">
        <f t="shared" si="17"/>
        <v>4402.925526507498</v>
      </c>
      <c r="W98" s="35">
        <f t="shared" si="17"/>
        <v>4018.3792970039908</v>
      </c>
      <c r="X98" s="35">
        <f t="shared" si="17"/>
        <v>4289.1220344302155</v>
      </c>
      <c r="Y98" s="35">
        <f t="shared" si="17"/>
        <v>4102.5596123629894</v>
      </c>
      <c r="Z98" s="35">
        <f t="shared" si="17"/>
        <v>4215.3609955235997</v>
      </c>
      <c r="AA98" s="35">
        <f t="shared" si="17"/>
        <v>3926.2076094060467</v>
      </c>
      <c r="AB98" s="35">
        <f t="shared" si="17"/>
        <v>4633.1739568472958</v>
      </c>
      <c r="AC98" s="35">
        <f t="shared" si="17"/>
        <v>4841.9666940944799</v>
      </c>
      <c r="AD98" s="35">
        <f t="shared" si="17"/>
        <v>4812.8517206269553</v>
      </c>
      <c r="AE98" s="35">
        <f t="shared" si="17"/>
        <v>4622.3979362500986</v>
      </c>
    </row>
    <row r="99" spans="1:33" s="2" customFormat="1" ht="9.9499999999999993" customHeight="1">
      <c r="A99" s="17">
        <v>651000</v>
      </c>
      <c r="B99" s="18" t="s">
        <v>432</v>
      </c>
      <c r="C99" s="18" t="s">
        <v>433</v>
      </c>
      <c r="D99" s="18" t="s">
        <v>434</v>
      </c>
      <c r="E99" s="18"/>
      <c r="F99" s="19"/>
      <c r="G99" s="35">
        <f t="shared" ref="G99:AE99" si="18">G37*44/12</f>
        <v>66.330339396472027</v>
      </c>
      <c r="H99" s="35">
        <f t="shared" si="18"/>
        <v>73.809358668838257</v>
      </c>
      <c r="I99" s="35">
        <f t="shared" si="18"/>
        <v>79.983931802339598</v>
      </c>
      <c r="J99" s="35">
        <f t="shared" si="18"/>
        <v>84.619338397642139</v>
      </c>
      <c r="K99" s="35">
        <f t="shared" si="18"/>
        <v>95.144854954188773</v>
      </c>
      <c r="L99" s="35">
        <f t="shared" si="18"/>
        <v>100.33256700959664</v>
      </c>
      <c r="M99" s="35">
        <f t="shared" si="18"/>
        <v>95.75951972553365</v>
      </c>
      <c r="N99" s="35">
        <f t="shared" si="18"/>
        <v>122.12573171814545</v>
      </c>
      <c r="O99" s="35">
        <f t="shared" si="18"/>
        <v>100.24701503737988</v>
      </c>
      <c r="P99" s="35">
        <f t="shared" si="18"/>
        <v>109.95928892153609</v>
      </c>
      <c r="Q99" s="35">
        <f t="shared" si="18"/>
        <v>106.63634552149394</v>
      </c>
      <c r="R99" s="35">
        <f t="shared" si="18"/>
        <v>105.3589828974807</v>
      </c>
      <c r="S99" s="35">
        <f t="shared" si="18"/>
        <v>101.86603538514804</v>
      </c>
      <c r="T99" s="35">
        <f t="shared" si="18"/>
        <v>112.88385318965491</v>
      </c>
      <c r="U99" s="35">
        <f t="shared" si="18"/>
        <v>103.38020089819177</v>
      </c>
      <c r="V99" s="35">
        <f t="shared" si="18"/>
        <v>108.85876663627</v>
      </c>
      <c r="W99" s="35">
        <f t="shared" si="18"/>
        <v>100.34563330657217</v>
      </c>
      <c r="X99" s="35">
        <f t="shared" si="18"/>
        <v>106.55408577561725</v>
      </c>
      <c r="Y99" s="35">
        <f t="shared" si="18"/>
        <v>149.63893414357565</v>
      </c>
      <c r="Z99" s="35">
        <f t="shared" si="18"/>
        <v>171.94378788023911</v>
      </c>
      <c r="AA99" s="35">
        <f t="shared" si="18"/>
        <v>156.78680806758067</v>
      </c>
      <c r="AB99" s="35">
        <f t="shared" si="18"/>
        <v>141.04865433390805</v>
      </c>
      <c r="AC99" s="35">
        <f t="shared" si="18"/>
        <v>134.85582706498531</v>
      </c>
      <c r="AD99" s="35">
        <f t="shared" si="18"/>
        <v>118.71283307131682</v>
      </c>
      <c r="AE99" s="35">
        <f t="shared" si="18"/>
        <v>140.07690774862286</v>
      </c>
    </row>
    <row r="100" spans="1:33" s="2" customFormat="1" ht="9.9499999999999993" customHeight="1">
      <c r="A100" s="17">
        <v>652000</v>
      </c>
      <c r="B100" s="18" t="s">
        <v>435</v>
      </c>
      <c r="C100" s="18" t="s">
        <v>436</v>
      </c>
      <c r="D100" s="18" t="s">
        <v>437</v>
      </c>
      <c r="E100" s="18"/>
      <c r="F100" s="19"/>
      <c r="G100" s="35">
        <f t="shared" ref="G100:AE100" si="19">G38*44/12</f>
        <v>156.24082468161899</v>
      </c>
      <c r="H100" s="35">
        <f t="shared" si="19"/>
        <v>159.77867822532696</v>
      </c>
      <c r="I100" s="35">
        <f t="shared" si="19"/>
        <v>176.0497851128174</v>
      </c>
      <c r="J100" s="35">
        <f t="shared" si="19"/>
        <v>191.28581728107011</v>
      </c>
      <c r="K100" s="35">
        <f t="shared" si="19"/>
        <v>226.36378575918741</v>
      </c>
      <c r="L100" s="35">
        <f t="shared" si="19"/>
        <v>241.64643927923046</v>
      </c>
      <c r="M100" s="35">
        <f t="shared" si="19"/>
        <v>222.70428804454824</v>
      </c>
      <c r="N100" s="35">
        <f t="shared" si="19"/>
        <v>300.66030276904127</v>
      </c>
      <c r="O100" s="35">
        <f t="shared" si="19"/>
        <v>233.60274418592607</v>
      </c>
      <c r="P100" s="35">
        <f t="shared" si="19"/>
        <v>273.49440790305272</v>
      </c>
      <c r="Q100" s="35">
        <f t="shared" si="19"/>
        <v>278.31848370842852</v>
      </c>
      <c r="R100" s="35">
        <f t="shared" si="19"/>
        <v>278.02122476564006</v>
      </c>
      <c r="S100" s="35">
        <f t="shared" si="19"/>
        <v>284.88978294488658</v>
      </c>
      <c r="T100" s="35">
        <f t="shared" si="19"/>
        <v>323.20828448580022</v>
      </c>
      <c r="U100" s="35">
        <f t="shared" si="19"/>
        <v>311.09978997985297</v>
      </c>
      <c r="V100" s="35">
        <f t="shared" si="19"/>
        <v>349.56005804669644</v>
      </c>
      <c r="W100" s="35">
        <f t="shared" si="19"/>
        <v>312.18619741819731</v>
      </c>
      <c r="X100" s="35">
        <f t="shared" si="19"/>
        <v>350.8410269169388</v>
      </c>
      <c r="Y100" s="35">
        <f t="shared" si="19"/>
        <v>379.8916943863191</v>
      </c>
      <c r="Z100" s="35">
        <f t="shared" si="19"/>
        <v>365.93991849964749</v>
      </c>
      <c r="AA100" s="35">
        <f t="shared" si="19"/>
        <v>281.81102620765984</v>
      </c>
      <c r="AB100" s="35">
        <f t="shared" si="19"/>
        <v>399.83665785184394</v>
      </c>
      <c r="AC100" s="35">
        <f t="shared" si="19"/>
        <v>408.63761681958141</v>
      </c>
      <c r="AD100" s="35">
        <f t="shared" si="19"/>
        <v>582.74948071595372</v>
      </c>
      <c r="AE100" s="35">
        <f t="shared" si="19"/>
        <v>385.00356769730564</v>
      </c>
    </row>
    <row r="101" spans="1:33" s="2" customFormat="1" ht="9.9499999999999993" customHeight="1">
      <c r="A101" s="17">
        <v>653000</v>
      </c>
      <c r="B101" s="18" t="s">
        <v>438</v>
      </c>
      <c r="C101" s="18" t="s">
        <v>439</v>
      </c>
      <c r="D101" s="18" t="s">
        <v>440</v>
      </c>
      <c r="E101" s="18"/>
      <c r="F101" s="19"/>
      <c r="G101" s="35">
        <f t="shared" ref="G101:AE101" si="20">G39*44/12</f>
        <v>255.38134363947006</v>
      </c>
      <c r="H101" s="35">
        <f t="shared" si="20"/>
        <v>263.29717546353726</v>
      </c>
      <c r="I101" s="35">
        <f t="shared" si="20"/>
        <v>276.52865767555267</v>
      </c>
      <c r="J101" s="35">
        <f t="shared" si="20"/>
        <v>278.74476824529904</v>
      </c>
      <c r="K101" s="35">
        <f t="shared" si="20"/>
        <v>289.1733994817327</v>
      </c>
      <c r="L101" s="35">
        <f t="shared" si="20"/>
        <v>289.7222487479122</v>
      </c>
      <c r="M101" s="35">
        <f t="shared" si="20"/>
        <v>261.72181332189496</v>
      </c>
      <c r="N101" s="35">
        <f t="shared" si="20"/>
        <v>303.78691872638564</v>
      </c>
      <c r="O101" s="35">
        <f t="shared" si="20"/>
        <v>269.0365663468325</v>
      </c>
      <c r="P101" s="35">
        <f t="shared" si="20"/>
        <v>284.15713269800636</v>
      </c>
      <c r="Q101" s="35">
        <f t="shared" si="20"/>
        <v>288.90459756360764</v>
      </c>
      <c r="R101" s="35">
        <f t="shared" si="20"/>
        <v>286.04214917586586</v>
      </c>
      <c r="S101" s="35">
        <f t="shared" si="20"/>
        <v>279.20744785203453</v>
      </c>
      <c r="T101" s="35">
        <f t="shared" si="20"/>
        <v>290.7657785879224</v>
      </c>
      <c r="U101" s="35">
        <f t="shared" si="20"/>
        <v>274.60543714428036</v>
      </c>
      <c r="V101" s="35">
        <f t="shared" si="20"/>
        <v>303.63758035275282</v>
      </c>
      <c r="W101" s="35">
        <f t="shared" si="20"/>
        <v>274.12968997550291</v>
      </c>
      <c r="X101" s="35">
        <f t="shared" si="20"/>
        <v>285.47937456143677</v>
      </c>
      <c r="Y101" s="35">
        <f t="shared" si="20"/>
        <v>258.44535455407129</v>
      </c>
      <c r="Z101" s="35">
        <f t="shared" si="20"/>
        <v>293.51597678915272</v>
      </c>
      <c r="AA101" s="35">
        <f t="shared" si="20"/>
        <v>262.8852902377958</v>
      </c>
      <c r="AB101" s="35">
        <f t="shared" si="20"/>
        <v>265.71738058251907</v>
      </c>
      <c r="AC101" s="35">
        <f t="shared" si="20"/>
        <v>206.66946074599332</v>
      </c>
      <c r="AD101" s="35">
        <f t="shared" si="20"/>
        <v>217.2744530013299</v>
      </c>
      <c r="AE101" s="35">
        <f t="shared" si="20"/>
        <v>260.67054828583417</v>
      </c>
    </row>
    <row r="102" spans="1:33" s="2" customFormat="1" ht="9.9499999999999993" customHeight="1">
      <c r="A102" s="17">
        <v>654000</v>
      </c>
      <c r="B102" s="18" t="s">
        <v>441</v>
      </c>
      <c r="C102" s="18" t="s">
        <v>442</v>
      </c>
      <c r="D102" s="18" t="s">
        <v>443</v>
      </c>
      <c r="E102" s="18"/>
      <c r="F102" s="19"/>
      <c r="G102" s="35">
        <f t="shared" ref="G102:AE102" si="21">G40*44/12</f>
        <v>499.68375109184518</v>
      </c>
      <c r="H102" s="35">
        <f t="shared" si="21"/>
        <v>559.28835969290435</v>
      </c>
      <c r="I102" s="35">
        <f t="shared" si="21"/>
        <v>596.58452582178688</v>
      </c>
      <c r="J102" s="35">
        <f t="shared" si="21"/>
        <v>633.25520349388944</v>
      </c>
      <c r="K102" s="35">
        <f t="shared" si="21"/>
        <v>683.64725584768382</v>
      </c>
      <c r="L102" s="35">
        <f t="shared" si="21"/>
        <v>664.35535009524483</v>
      </c>
      <c r="M102" s="35">
        <f t="shared" si="21"/>
        <v>505.18381132596983</v>
      </c>
      <c r="N102" s="35">
        <f t="shared" si="21"/>
        <v>635.62429057967245</v>
      </c>
      <c r="O102" s="35">
        <f t="shared" si="21"/>
        <v>503.78674870204577</v>
      </c>
      <c r="P102" s="35">
        <f t="shared" si="21"/>
        <v>544.70634619841837</v>
      </c>
      <c r="Q102" s="35">
        <f t="shared" si="21"/>
        <v>548.79390768595806</v>
      </c>
      <c r="R102" s="35">
        <f t="shared" si="21"/>
        <v>622.60718729883627</v>
      </c>
      <c r="S102" s="35">
        <f t="shared" si="21"/>
        <v>626.07245244762078</v>
      </c>
      <c r="T102" s="35">
        <f t="shared" si="21"/>
        <v>701.95506953738186</v>
      </c>
      <c r="U102" s="35">
        <f t="shared" si="21"/>
        <v>752.23854749896066</v>
      </c>
      <c r="V102" s="35">
        <f t="shared" si="21"/>
        <v>929.47883611544182</v>
      </c>
      <c r="W102" s="35">
        <f t="shared" si="21"/>
        <v>864.54224504885258</v>
      </c>
      <c r="X102" s="35">
        <f t="shared" si="21"/>
        <v>1005.2464351094522</v>
      </c>
      <c r="Y102" s="35">
        <f t="shared" si="21"/>
        <v>932.88745064514035</v>
      </c>
      <c r="Z102" s="35">
        <f t="shared" si="21"/>
        <v>965.43926384899135</v>
      </c>
      <c r="AA102" s="35">
        <f t="shared" si="21"/>
        <v>999.45412217560727</v>
      </c>
      <c r="AB102" s="35">
        <f t="shared" si="21"/>
        <v>1112.9628643033896</v>
      </c>
      <c r="AC102" s="35">
        <f t="shared" si="21"/>
        <v>1300.9806485620563</v>
      </c>
      <c r="AD102" s="35">
        <f t="shared" si="21"/>
        <v>1129.7480687107934</v>
      </c>
      <c r="AE102" s="35">
        <f t="shared" si="21"/>
        <v>1048.420954341532</v>
      </c>
    </row>
    <row r="103" spans="1:33" s="2" customFormat="1" ht="9.9499999999999993" customHeight="1">
      <c r="A103" s="17">
        <v>655000</v>
      </c>
      <c r="B103" s="18" t="s">
        <v>444</v>
      </c>
      <c r="C103" s="18" t="s">
        <v>445</v>
      </c>
      <c r="D103" s="18" t="s">
        <v>446</v>
      </c>
      <c r="E103" s="18"/>
      <c r="F103" s="19"/>
      <c r="G103" s="35">
        <f t="shared" ref="G103:AE103" si="22">G41*44/12</f>
        <v>21.786196878059716</v>
      </c>
      <c r="H103" s="35">
        <f t="shared" si="22"/>
        <v>24.431766175422428</v>
      </c>
      <c r="I103" s="35">
        <f t="shared" si="22"/>
        <v>26.103516048957449</v>
      </c>
      <c r="J103" s="35">
        <f t="shared" si="22"/>
        <v>27.769553827848835</v>
      </c>
      <c r="K103" s="35">
        <f t="shared" si="22"/>
        <v>30.034189572534107</v>
      </c>
      <c r="L103" s="35">
        <f t="shared" si="22"/>
        <v>29.295597979812779</v>
      </c>
      <c r="M103" s="35">
        <f t="shared" si="22"/>
        <v>22.341518158002671</v>
      </c>
      <c r="N103" s="35">
        <f t="shared" si="22"/>
        <v>28.10993362355094</v>
      </c>
      <c r="O103" s="35">
        <f t="shared" si="22"/>
        <v>22.387210049116732</v>
      </c>
      <c r="P103" s="35">
        <f t="shared" si="22"/>
        <v>24.206318434139707</v>
      </c>
      <c r="Q103" s="35">
        <f t="shared" si="22"/>
        <v>24.568092311058745</v>
      </c>
      <c r="R103" s="35">
        <f t="shared" si="22"/>
        <v>28.485550105127132</v>
      </c>
      <c r="S103" s="35">
        <f t="shared" si="22"/>
        <v>29.221729994824106</v>
      </c>
      <c r="T103" s="35">
        <f t="shared" si="22"/>
        <v>33.052893229263674</v>
      </c>
      <c r="U103" s="35">
        <f t="shared" si="22"/>
        <v>35.977087931198703</v>
      </c>
      <c r="V103" s="35">
        <f t="shared" si="22"/>
        <v>44.808458383208809</v>
      </c>
      <c r="W103" s="35">
        <f t="shared" si="22"/>
        <v>42.570680504819279</v>
      </c>
      <c r="X103" s="35">
        <f t="shared" si="22"/>
        <v>49.456377482206712</v>
      </c>
      <c r="Y103" s="35">
        <f t="shared" si="22"/>
        <v>37.700943459720385</v>
      </c>
      <c r="Z103" s="35">
        <f t="shared" si="22"/>
        <v>46.754328057065315</v>
      </c>
      <c r="AA103" s="35">
        <f t="shared" si="22"/>
        <v>27.491144886720207</v>
      </c>
      <c r="AB103" s="35">
        <f t="shared" si="22"/>
        <v>42.747053447058029</v>
      </c>
      <c r="AC103" s="35">
        <f t="shared" si="22"/>
        <v>36.79949453677559</v>
      </c>
      <c r="AD103" s="35">
        <f t="shared" si="22"/>
        <v>36.269889275306028</v>
      </c>
      <c r="AE103" s="35">
        <f t="shared" si="22"/>
        <v>43.132398692827216</v>
      </c>
    </row>
    <row r="104" spans="1:33" s="2" customFormat="1" ht="9.9499999999999993" customHeight="1">
      <c r="A104" s="17">
        <v>656000</v>
      </c>
      <c r="B104" s="18" t="s">
        <v>447</v>
      </c>
      <c r="C104" s="18" t="s">
        <v>448</v>
      </c>
      <c r="D104" s="18" t="s">
        <v>449</v>
      </c>
      <c r="E104" s="18"/>
      <c r="F104" s="19"/>
      <c r="G104" s="35">
        <f t="shared" ref="G104:AE104" si="23">G42*44/12</f>
        <v>47.168976567256209</v>
      </c>
      <c r="H104" s="35">
        <f t="shared" si="23"/>
        <v>55.292151791022008</v>
      </c>
      <c r="I104" s="35">
        <f t="shared" si="23"/>
        <v>58.605379050390589</v>
      </c>
      <c r="J104" s="35">
        <f t="shared" si="23"/>
        <v>61.608282171833331</v>
      </c>
      <c r="K104" s="35">
        <f t="shared" si="23"/>
        <v>64.539486593710194</v>
      </c>
      <c r="L104" s="35">
        <f t="shared" si="23"/>
        <v>62.466404952552843</v>
      </c>
      <c r="M104" s="35">
        <f t="shared" si="23"/>
        <v>45.59820144888419</v>
      </c>
      <c r="N104" s="35">
        <f t="shared" si="23"/>
        <v>54.66869242309599</v>
      </c>
      <c r="O104" s="35">
        <f t="shared" si="23"/>
        <v>45.348299736664217</v>
      </c>
      <c r="P104" s="35">
        <f t="shared" si="23"/>
        <v>47.803397376131024</v>
      </c>
      <c r="Q104" s="35">
        <f t="shared" si="23"/>
        <v>47.792508521957387</v>
      </c>
      <c r="R104" s="35">
        <f t="shared" si="23"/>
        <v>53.682429206973744</v>
      </c>
      <c r="S104" s="35">
        <f t="shared" si="23"/>
        <v>52.334713605782078</v>
      </c>
      <c r="T104" s="35">
        <f t="shared" si="23"/>
        <v>55.45800900103864</v>
      </c>
      <c r="U104" s="35">
        <f t="shared" si="23"/>
        <v>61.061293179521698</v>
      </c>
      <c r="V104" s="35">
        <f t="shared" si="23"/>
        <v>72.931959990459703</v>
      </c>
      <c r="W104" s="35">
        <f t="shared" si="23"/>
        <v>70.414905529267713</v>
      </c>
      <c r="X104" s="35">
        <f t="shared" si="23"/>
        <v>80.607997589104585</v>
      </c>
      <c r="Y104" s="35">
        <f t="shared" si="23"/>
        <v>94.661391803277937</v>
      </c>
      <c r="Z104" s="35">
        <f t="shared" si="23"/>
        <v>97.257099225620038</v>
      </c>
      <c r="AA104" s="35">
        <f t="shared" si="23"/>
        <v>86.289801444108534</v>
      </c>
      <c r="AB104" s="35">
        <f t="shared" si="23"/>
        <v>111.45103915769535</v>
      </c>
      <c r="AC104" s="35">
        <f t="shared" si="23"/>
        <v>102.24659631024963</v>
      </c>
      <c r="AD104" s="35">
        <f t="shared" si="23"/>
        <v>99.785564034236657</v>
      </c>
      <c r="AE104" s="35">
        <f t="shared" si="23"/>
        <v>107.04994984832774</v>
      </c>
    </row>
    <row r="105" spans="1:33" s="2" customFormat="1" ht="9.9499999999999993" customHeight="1">
      <c r="A105" s="17">
        <v>657000</v>
      </c>
      <c r="B105" s="18" t="s">
        <v>450</v>
      </c>
      <c r="C105" s="18" t="s">
        <v>451</v>
      </c>
      <c r="D105" s="18" t="s">
        <v>452</v>
      </c>
      <c r="E105" s="18"/>
      <c r="F105" s="19"/>
      <c r="G105" s="35">
        <f t="shared" ref="G105:AE105" si="24">G43*44/12</f>
        <v>58.775961515700807</v>
      </c>
      <c r="H105" s="35">
        <f t="shared" si="24"/>
        <v>60.181443230509295</v>
      </c>
      <c r="I105" s="35">
        <f t="shared" si="24"/>
        <v>63.226331255319501</v>
      </c>
      <c r="J105" s="35">
        <f t="shared" si="24"/>
        <v>64.154654361131847</v>
      </c>
      <c r="K105" s="35">
        <f t="shared" si="24"/>
        <v>67.116659948320873</v>
      </c>
      <c r="L105" s="35">
        <f t="shared" si="24"/>
        <v>67.231765955450683</v>
      </c>
      <c r="M105" s="35">
        <f t="shared" si="24"/>
        <v>60.908219941114304</v>
      </c>
      <c r="N105" s="35">
        <f t="shared" si="24"/>
        <v>71.614714855527296</v>
      </c>
      <c r="O105" s="35">
        <f t="shared" si="24"/>
        <v>62.528582180211764</v>
      </c>
      <c r="P105" s="35">
        <f t="shared" si="24"/>
        <v>66.506388064163446</v>
      </c>
      <c r="Q105" s="35">
        <f t="shared" si="24"/>
        <v>67.519377126646319</v>
      </c>
      <c r="R105" s="35">
        <f t="shared" si="24"/>
        <v>67.092606325765232</v>
      </c>
      <c r="S105" s="35">
        <f t="shared" si="24"/>
        <v>65.627750853062452</v>
      </c>
      <c r="T105" s="35">
        <f t="shared" si="24"/>
        <v>68.951056132342742</v>
      </c>
      <c r="U105" s="35">
        <f t="shared" si="24"/>
        <v>64.980663390823352</v>
      </c>
      <c r="V105" s="35">
        <f t="shared" si="24"/>
        <v>72.773280830524556</v>
      </c>
      <c r="W105" s="35">
        <f t="shared" si="24"/>
        <v>65.442987083895403</v>
      </c>
      <c r="X105" s="35">
        <f t="shared" si="24"/>
        <v>68.433269052919584</v>
      </c>
      <c r="Y105" s="35">
        <f t="shared" si="24"/>
        <v>87.61789284589311</v>
      </c>
      <c r="Z105" s="35">
        <f t="shared" si="24"/>
        <v>106.95091201926193</v>
      </c>
      <c r="AA105" s="35">
        <f t="shared" si="24"/>
        <v>62.856015900992496</v>
      </c>
      <c r="AB105" s="35">
        <f t="shared" si="24"/>
        <v>91.295131605591266</v>
      </c>
      <c r="AC105" s="35">
        <f t="shared" si="24"/>
        <v>78.744433028546482</v>
      </c>
      <c r="AD105" s="35">
        <f t="shared" si="24"/>
        <v>74.770800199656364</v>
      </c>
      <c r="AE105" s="35">
        <f t="shared" si="24"/>
        <v>82.382738356651103</v>
      </c>
    </row>
    <row r="106" spans="1:33" s="2" customFormat="1" ht="9.9499999999999993" customHeight="1">
      <c r="A106" s="17">
        <v>658000</v>
      </c>
      <c r="B106" s="18" t="s">
        <v>453</v>
      </c>
      <c r="C106" s="18" t="s">
        <v>454</v>
      </c>
      <c r="D106" s="18" t="s">
        <v>455</v>
      </c>
      <c r="E106" s="18"/>
      <c r="F106" s="19"/>
      <c r="G106" s="35">
        <f t="shared" ref="G106:AE106" si="25">G44*44/12</f>
        <v>376.95735581801182</v>
      </c>
      <c r="H106" s="35">
        <f t="shared" si="25"/>
        <v>388.14698685473371</v>
      </c>
      <c r="I106" s="35">
        <f t="shared" si="25"/>
        <v>422.2566090163744</v>
      </c>
      <c r="J106" s="35">
        <f t="shared" si="25"/>
        <v>449.435082819954</v>
      </c>
      <c r="K106" s="35">
        <f t="shared" si="25"/>
        <v>479.83604568588294</v>
      </c>
      <c r="L106" s="35">
        <f t="shared" si="25"/>
        <v>482.82565555245083</v>
      </c>
      <c r="M106" s="35">
        <f t="shared" si="25"/>
        <v>449.63196661402435</v>
      </c>
      <c r="N106" s="35">
        <f t="shared" si="25"/>
        <v>535.00557516186882</v>
      </c>
      <c r="O106" s="35">
        <f t="shared" si="25"/>
        <v>466.72310294750469</v>
      </c>
      <c r="P106" s="35">
        <f t="shared" si="25"/>
        <v>493.86095576951243</v>
      </c>
      <c r="Q106" s="35">
        <f t="shared" si="25"/>
        <v>505.75912525592406</v>
      </c>
      <c r="R106" s="35">
        <f t="shared" si="25"/>
        <v>500.56036765713515</v>
      </c>
      <c r="S106" s="35">
        <f t="shared" si="25"/>
        <v>502.00911937174232</v>
      </c>
      <c r="T106" s="35">
        <f t="shared" si="25"/>
        <v>532.35608139193778</v>
      </c>
      <c r="U106" s="35">
        <f t="shared" si="25"/>
        <v>497.95320861555825</v>
      </c>
      <c r="V106" s="35">
        <f t="shared" si="25"/>
        <v>554.87911317779606</v>
      </c>
      <c r="W106" s="35">
        <f t="shared" si="25"/>
        <v>493.87640022379014</v>
      </c>
      <c r="X106" s="35">
        <f t="shared" si="25"/>
        <v>514.60395761118332</v>
      </c>
      <c r="Y106" s="35">
        <f t="shared" si="25"/>
        <v>537.39544927887243</v>
      </c>
      <c r="Z106" s="35">
        <f t="shared" si="25"/>
        <v>546.86625363265284</v>
      </c>
      <c r="AA106" s="35">
        <f t="shared" si="25"/>
        <v>570.35056767879598</v>
      </c>
      <c r="AB106" s="35">
        <f t="shared" si="25"/>
        <v>675.44845158337387</v>
      </c>
      <c r="AC106" s="35">
        <f t="shared" si="25"/>
        <v>696.3800903094625</v>
      </c>
      <c r="AD106" s="35">
        <f t="shared" si="25"/>
        <v>768.37329538010101</v>
      </c>
      <c r="AE106" s="35">
        <f t="shared" si="25"/>
        <v>651.35728183611843</v>
      </c>
    </row>
    <row r="107" spans="1:33" s="2" customFormat="1" ht="9.9499999999999993" customHeight="1">
      <c r="A107" s="17">
        <v>659000</v>
      </c>
      <c r="B107" s="18" t="s">
        <v>456</v>
      </c>
      <c r="C107" s="18" t="s">
        <v>457</v>
      </c>
      <c r="D107" s="18" t="s">
        <v>458</v>
      </c>
      <c r="E107" s="18"/>
      <c r="F107" s="19"/>
      <c r="G107" s="35">
        <f t="shared" ref="G107:AE107" si="26">G45*44/12</f>
        <v>258.52228791617119</v>
      </c>
      <c r="H107" s="35">
        <f t="shared" si="26"/>
        <v>269.48466017370851</v>
      </c>
      <c r="I107" s="35">
        <f t="shared" si="26"/>
        <v>297.29188131870848</v>
      </c>
      <c r="J107" s="35">
        <f t="shared" si="26"/>
        <v>319.94906388738235</v>
      </c>
      <c r="K107" s="35">
        <f t="shared" si="26"/>
        <v>344.53040397316158</v>
      </c>
      <c r="L107" s="35">
        <f t="shared" si="26"/>
        <v>349.37547701710963</v>
      </c>
      <c r="M107" s="35">
        <f t="shared" si="26"/>
        <v>329.78258207149867</v>
      </c>
      <c r="N107" s="35">
        <f t="shared" si="26"/>
        <v>393.72773273338203</v>
      </c>
      <c r="O107" s="35">
        <f t="shared" si="26"/>
        <v>347.98509650777186</v>
      </c>
      <c r="P107" s="35">
        <f t="shared" si="26"/>
        <v>370.50699987550234</v>
      </c>
      <c r="Q107" s="35">
        <f t="shared" si="26"/>
        <v>382.83331731268794</v>
      </c>
      <c r="R107" s="35">
        <f t="shared" si="26"/>
        <v>381.81223357063624</v>
      </c>
      <c r="S107" s="35">
        <f t="shared" si="26"/>
        <v>386.17297833496156</v>
      </c>
      <c r="T107" s="35">
        <f t="shared" si="26"/>
        <v>411.43859397729494</v>
      </c>
      <c r="U107" s="35">
        <f t="shared" si="26"/>
        <v>388.91408128280858</v>
      </c>
      <c r="V107" s="35">
        <f t="shared" si="26"/>
        <v>436.45655233841262</v>
      </c>
      <c r="W107" s="35">
        <f t="shared" si="26"/>
        <v>394.60703384142715</v>
      </c>
      <c r="X107" s="35">
        <f t="shared" si="26"/>
        <v>413.02244730700585</v>
      </c>
      <c r="Y107" s="35">
        <f t="shared" si="26"/>
        <v>333.69719556579105</v>
      </c>
      <c r="Z107" s="35">
        <f t="shared" si="26"/>
        <v>352.7216841192473</v>
      </c>
      <c r="AA107" s="35">
        <f t="shared" si="26"/>
        <v>392.66347563638573</v>
      </c>
      <c r="AB107" s="35">
        <f t="shared" si="26"/>
        <v>490.15747970681838</v>
      </c>
      <c r="AC107" s="35">
        <f t="shared" si="26"/>
        <v>484.48569094055273</v>
      </c>
      <c r="AD107" s="35">
        <f t="shared" si="26"/>
        <v>488.68521356464004</v>
      </c>
      <c r="AE107" s="35">
        <f t="shared" si="26"/>
        <v>493.72804906931191</v>
      </c>
    </row>
    <row r="108" spans="1:33" s="2" customFormat="1" ht="9.9499999999999993" customHeight="1">
      <c r="A108" s="17">
        <v>660000</v>
      </c>
      <c r="B108" s="18" t="s">
        <v>459</v>
      </c>
      <c r="C108" s="18" t="s">
        <v>460</v>
      </c>
      <c r="D108" s="18" t="s">
        <v>461</v>
      </c>
      <c r="E108" s="18"/>
      <c r="F108" s="19"/>
      <c r="G108" s="35">
        <f t="shared" ref="G108:AE108" si="27">G46*44/12</f>
        <v>282.21852262060264</v>
      </c>
      <c r="H108" s="35">
        <f t="shared" si="27"/>
        <v>211.74571670473617</v>
      </c>
      <c r="I108" s="35">
        <f t="shared" si="27"/>
        <v>246.82113302202583</v>
      </c>
      <c r="J108" s="35">
        <f t="shared" si="27"/>
        <v>287.49587528180422</v>
      </c>
      <c r="K108" s="35">
        <f t="shared" si="27"/>
        <v>334.66808745174461</v>
      </c>
      <c r="L108" s="35">
        <f t="shared" si="27"/>
        <v>362.94845072843981</v>
      </c>
      <c r="M108" s="35">
        <f t="shared" si="27"/>
        <v>369.20793549986684</v>
      </c>
      <c r="N108" s="35">
        <f t="shared" si="27"/>
        <v>473.70764050959178</v>
      </c>
      <c r="O108" s="35">
        <f t="shared" si="27"/>
        <v>406.21122598566734</v>
      </c>
      <c r="P108" s="35">
        <f t="shared" si="27"/>
        <v>479.49533240396954</v>
      </c>
      <c r="Q108" s="35">
        <f t="shared" si="27"/>
        <v>474.31676002434205</v>
      </c>
      <c r="R108" s="35">
        <f t="shared" si="27"/>
        <v>467.43494696473005</v>
      </c>
      <c r="S108" s="35">
        <f t="shared" si="27"/>
        <v>453.26178020694601</v>
      </c>
      <c r="T108" s="35">
        <f t="shared" si="27"/>
        <v>520.84500503458025</v>
      </c>
      <c r="U108" s="35">
        <f t="shared" si="27"/>
        <v>445.44565221246347</v>
      </c>
      <c r="V108" s="35">
        <f t="shared" si="27"/>
        <v>457.77989107037621</v>
      </c>
      <c r="W108" s="35">
        <f t="shared" si="27"/>
        <v>407.92920647764117</v>
      </c>
      <c r="X108" s="35">
        <f t="shared" si="27"/>
        <v>408.9998832920499</v>
      </c>
      <c r="Y108" s="35">
        <f t="shared" si="27"/>
        <v>330.73203929624026</v>
      </c>
      <c r="Z108" s="35">
        <f t="shared" si="27"/>
        <v>313.53153229770686</v>
      </c>
      <c r="AA108" s="35">
        <f t="shared" si="27"/>
        <v>292.83151332094843</v>
      </c>
      <c r="AB108" s="35">
        <f t="shared" si="27"/>
        <v>288.71142020776222</v>
      </c>
      <c r="AC108" s="35">
        <f t="shared" si="27"/>
        <v>322.25871612373743</v>
      </c>
      <c r="AD108" s="35">
        <f t="shared" si="27"/>
        <v>342.47580226588815</v>
      </c>
      <c r="AE108" s="35">
        <f t="shared" si="27"/>
        <v>299.88133102061823</v>
      </c>
    </row>
    <row r="109" spans="1:33" s="2" customFormat="1" ht="9.9499999999999993" customHeight="1">
      <c r="A109" s="17">
        <v>661000</v>
      </c>
      <c r="B109" s="18" t="s">
        <v>462</v>
      </c>
      <c r="C109" s="18" t="s">
        <v>463</v>
      </c>
      <c r="D109" s="18" t="s">
        <v>464</v>
      </c>
      <c r="E109" s="18"/>
      <c r="F109" s="19"/>
      <c r="G109" s="35">
        <f t="shared" ref="G109:AE109" si="28">G47*44/12</f>
        <v>393.49883600408316</v>
      </c>
      <c r="H109" s="35">
        <f t="shared" si="28"/>
        <v>312.52770411888156</v>
      </c>
      <c r="I109" s="35">
        <f t="shared" si="28"/>
        <v>355.84340477332449</v>
      </c>
      <c r="J109" s="35">
        <f t="shared" si="28"/>
        <v>405.16678911110074</v>
      </c>
      <c r="K109" s="35">
        <f t="shared" si="28"/>
        <v>457.17251966324437</v>
      </c>
      <c r="L109" s="35">
        <f t="shared" si="28"/>
        <v>493.24696487434016</v>
      </c>
      <c r="M109" s="35">
        <f t="shared" si="28"/>
        <v>507.07217688523889</v>
      </c>
      <c r="N109" s="35">
        <f t="shared" si="28"/>
        <v>609.78959299724033</v>
      </c>
      <c r="O109" s="35">
        <f t="shared" si="28"/>
        <v>556.66349962372874</v>
      </c>
      <c r="P109" s="35">
        <f t="shared" si="28"/>
        <v>638.1949154814107</v>
      </c>
      <c r="Q109" s="35">
        <f t="shared" si="28"/>
        <v>633.26793708606056</v>
      </c>
      <c r="R109" s="35">
        <f t="shared" si="28"/>
        <v>625.33075952893478</v>
      </c>
      <c r="S109" s="35">
        <f t="shared" si="28"/>
        <v>609.45801730341566</v>
      </c>
      <c r="T109" s="35">
        <f t="shared" si="28"/>
        <v>676.35794209827316</v>
      </c>
      <c r="U109" s="35">
        <f t="shared" si="28"/>
        <v>598.23918175450717</v>
      </c>
      <c r="V109" s="35">
        <f t="shared" si="28"/>
        <v>603.38408198749414</v>
      </c>
      <c r="W109" s="35">
        <f t="shared" si="28"/>
        <v>558.91232486780871</v>
      </c>
      <c r="X109" s="35">
        <f t="shared" si="28"/>
        <v>556.60212073362584</v>
      </c>
      <c r="Y109" s="35">
        <f t="shared" si="28"/>
        <v>428.35569285579226</v>
      </c>
      <c r="Z109" s="35">
        <f t="shared" si="28"/>
        <v>457.53050041231273</v>
      </c>
      <c r="AA109" s="35">
        <f t="shared" si="28"/>
        <v>413.04592228204802</v>
      </c>
      <c r="AB109" s="35">
        <f t="shared" si="28"/>
        <v>438.58555884243651</v>
      </c>
      <c r="AC109" s="35">
        <f t="shared" si="28"/>
        <v>500.54209603379712</v>
      </c>
      <c r="AD109" s="35">
        <f t="shared" si="28"/>
        <v>460.98237826901777</v>
      </c>
      <c r="AE109" s="35">
        <f t="shared" si="28"/>
        <v>553.16526163070046</v>
      </c>
    </row>
    <row r="110" spans="1:33" s="2" customFormat="1" ht="9.9499999999999993" customHeight="1">
      <c r="A110" s="17">
        <v>662000</v>
      </c>
      <c r="B110" s="18" t="s">
        <v>465</v>
      </c>
      <c r="C110" s="18" t="s">
        <v>466</v>
      </c>
      <c r="D110" s="18" t="s">
        <v>467</v>
      </c>
      <c r="E110" s="18"/>
      <c r="F110" s="19"/>
      <c r="G110" s="35">
        <f t="shared" ref="G110:AE110" si="29">G48*44/12</f>
        <v>21.631060101031625</v>
      </c>
      <c r="H110" s="35">
        <f t="shared" si="29"/>
        <v>15.723138191391511</v>
      </c>
      <c r="I110" s="35">
        <f t="shared" si="29"/>
        <v>18.591814888859005</v>
      </c>
      <c r="J110" s="35">
        <f t="shared" si="29"/>
        <v>21.95774460279598</v>
      </c>
      <c r="K110" s="35">
        <f t="shared" si="29"/>
        <v>26.015795968997963</v>
      </c>
      <c r="L110" s="35">
        <f t="shared" si="29"/>
        <v>28.216941714916427</v>
      </c>
      <c r="M110" s="35">
        <f t="shared" si="29"/>
        <v>28.351828457936762</v>
      </c>
      <c r="N110" s="35">
        <f t="shared" si="29"/>
        <v>37.636206986111794</v>
      </c>
      <c r="O110" s="35">
        <f t="shared" si="29"/>
        <v>30.956989754538867</v>
      </c>
      <c r="P110" s="35">
        <f t="shared" si="29"/>
        <v>37.09065337930938</v>
      </c>
      <c r="Q110" s="35">
        <f t="shared" si="29"/>
        <v>36.508154310266356</v>
      </c>
      <c r="R110" s="35">
        <f t="shared" si="29"/>
        <v>35.908233119217321</v>
      </c>
      <c r="S110" s="35">
        <f t="shared" si="29"/>
        <v>34.638232657132576</v>
      </c>
      <c r="T110" s="35">
        <f t="shared" si="29"/>
        <v>40.542813022604932</v>
      </c>
      <c r="U110" s="35">
        <f t="shared" si="29"/>
        <v>33.980521428267004</v>
      </c>
      <c r="V110" s="35">
        <f t="shared" si="29"/>
        <v>35.160272630034633</v>
      </c>
      <c r="W110" s="35">
        <f t="shared" si="29"/>
        <v>30.420475833659012</v>
      </c>
      <c r="X110" s="35">
        <f t="shared" si="29"/>
        <v>30.645949115597745</v>
      </c>
      <c r="Y110" s="35">
        <f t="shared" si="29"/>
        <v>28.641852576371431</v>
      </c>
      <c r="Z110" s="35">
        <f t="shared" si="29"/>
        <v>19.013353606008042</v>
      </c>
      <c r="AA110" s="35">
        <f t="shared" si="29"/>
        <v>18.135322745794429</v>
      </c>
      <c r="AB110" s="35">
        <f t="shared" si="29"/>
        <v>14.536196621965296</v>
      </c>
      <c r="AC110" s="35">
        <f t="shared" si="29"/>
        <v>18.589048556845871</v>
      </c>
      <c r="AD110" s="35">
        <f t="shared" si="29"/>
        <v>14.168022746564526</v>
      </c>
      <c r="AE110" s="35">
        <f t="shared" si="29"/>
        <v>13.41738604680288</v>
      </c>
    </row>
    <row r="111" spans="1:33" s="2" customFormat="1" ht="9.9499999999999993" customHeight="1">
      <c r="A111" s="17">
        <v>663000</v>
      </c>
      <c r="B111" s="18" t="s">
        <v>468</v>
      </c>
      <c r="C111" s="18" t="s">
        <v>469</v>
      </c>
      <c r="D111" s="18" t="s">
        <v>470</v>
      </c>
      <c r="E111" s="18"/>
      <c r="F111" s="19"/>
      <c r="G111" s="35">
        <f t="shared" ref="G111:AE111" si="30">G49*44/12</f>
        <v>276.18872212041771</v>
      </c>
      <c r="H111" s="35">
        <f t="shared" si="30"/>
        <v>296.04911180386148</v>
      </c>
      <c r="I111" s="35">
        <f t="shared" si="30"/>
        <v>315.01233183392128</v>
      </c>
      <c r="J111" s="35">
        <f t="shared" si="30"/>
        <v>328.18972330455227</v>
      </c>
      <c r="K111" s="35">
        <f t="shared" si="30"/>
        <v>353.20495889962581</v>
      </c>
      <c r="L111" s="35">
        <f t="shared" si="30"/>
        <v>366.0505501716089</v>
      </c>
      <c r="M111" s="35">
        <f t="shared" si="30"/>
        <v>349.10514789346166</v>
      </c>
      <c r="N111" s="35">
        <f t="shared" si="30"/>
        <v>402.82957543855804</v>
      </c>
      <c r="O111" s="35">
        <f t="shared" si="30"/>
        <v>357.89426240279107</v>
      </c>
      <c r="P111" s="35">
        <f t="shared" si="30"/>
        <v>375.2979266961745</v>
      </c>
      <c r="Q111" s="35">
        <f t="shared" si="30"/>
        <v>369.41725453779304</v>
      </c>
      <c r="R111" s="35">
        <f t="shared" si="30"/>
        <v>364.86632750188573</v>
      </c>
      <c r="S111" s="35">
        <f t="shared" si="30"/>
        <v>353.41145108718348</v>
      </c>
      <c r="T111" s="35">
        <f t="shared" si="30"/>
        <v>372.24561822402569</v>
      </c>
      <c r="U111" s="35">
        <f t="shared" si="30"/>
        <v>348.0763988647015</v>
      </c>
      <c r="V111" s="35">
        <f t="shared" si="30"/>
        <v>366.56998155088559</v>
      </c>
      <c r="W111" s="35">
        <f t="shared" si="30"/>
        <v>341.49463158986447</v>
      </c>
      <c r="X111" s="35">
        <f t="shared" si="30"/>
        <v>352.33591384156438</v>
      </c>
      <c r="Y111" s="35">
        <f t="shared" si="30"/>
        <v>362.58732279968513</v>
      </c>
      <c r="Z111" s="35">
        <f t="shared" si="30"/>
        <v>323.34750128879875</v>
      </c>
      <c r="AA111" s="35">
        <f t="shared" si="30"/>
        <v>243.69571097720532</v>
      </c>
      <c r="AB111" s="35">
        <f t="shared" si="30"/>
        <v>246.56304862817868</v>
      </c>
      <c r="AC111" s="35">
        <f t="shared" si="30"/>
        <v>233.98568633191144</v>
      </c>
      <c r="AD111" s="35">
        <f t="shared" si="30"/>
        <v>287.65311731526441</v>
      </c>
      <c r="AE111" s="35">
        <f t="shared" si="30"/>
        <v>323.41478414579217</v>
      </c>
      <c r="AG111" s="1"/>
    </row>
    <row r="112" spans="1:33" s="2" customFormat="1" ht="9.9499999999999993" customHeight="1">
      <c r="A112" s="17">
        <v>680000</v>
      </c>
      <c r="B112" s="18" t="s">
        <v>471</v>
      </c>
      <c r="C112" s="18" t="s">
        <v>472</v>
      </c>
      <c r="D112" s="18" t="s">
        <v>473</v>
      </c>
      <c r="E112" s="18"/>
      <c r="F112" s="19"/>
      <c r="G112" s="35">
        <f t="shared" ref="G112:AE112" si="31">G50*44/12</f>
        <v>25.442886740979585</v>
      </c>
      <c r="H112" s="35">
        <f t="shared" si="31"/>
        <v>21.013897664140373</v>
      </c>
      <c r="I112" s="35">
        <f t="shared" si="31"/>
        <v>23.637193222563102</v>
      </c>
      <c r="J112" s="35">
        <f t="shared" si="31"/>
        <v>26.673183593508099</v>
      </c>
      <c r="K112" s="35">
        <f t="shared" si="31"/>
        <v>29.809258935391359</v>
      </c>
      <c r="L112" s="35">
        <f t="shared" si="31"/>
        <v>32.039872449456702</v>
      </c>
      <c r="M112" s="35">
        <f t="shared" si="31"/>
        <v>32.660119776464512</v>
      </c>
      <c r="N112" s="35">
        <f t="shared" si="31"/>
        <v>38.423101402153669</v>
      </c>
      <c r="O112" s="35">
        <f t="shared" si="31"/>
        <v>35.399392923127017</v>
      </c>
      <c r="P112" s="35">
        <f t="shared" si="31"/>
        <v>40.025203006981904</v>
      </c>
      <c r="Q112" s="35">
        <f t="shared" si="31"/>
        <v>39.542206289981998</v>
      </c>
      <c r="R112" s="35">
        <f t="shared" si="31"/>
        <v>38.807786621468445</v>
      </c>
      <c r="S112" s="35">
        <f t="shared" si="31"/>
        <v>37.501717770148467</v>
      </c>
      <c r="T112" s="35">
        <f t="shared" si="31"/>
        <v>40.182260110280197</v>
      </c>
      <c r="U112" s="35">
        <f t="shared" si="31"/>
        <v>35.889766877448693</v>
      </c>
      <c r="V112" s="35">
        <f t="shared" si="31"/>
        <v>35.252994295783701</v>
      </c>
      <c r="W112" s="35">
        <f t="shared" si="31"/>
        <v>32.356552653429254</v>
      </c>
      <c r="X112" s="35">
        <f t="shared" si="31"/>
        <v>31.922134960660049</v>
      </c>
      <c r="Y112" s="35">
        <f t="shared" si="31"/>
        <v>106.24898426610049</v>
      </c>
      <c r="Z112" s="35">
        <f t="shared" si="31"/>
        <v>122.29768241637542</v>
      </c>
      <c r="AA112" s="35">
        <f t="shared" si="31"/>
        <v>88.058218885350996</v>
      </c>
      <c r="AB112" s="35">
        <f t="shared" si="31"/>
        <v>68.624943283929412</v>
      </c>
      <c r="AC112" s="35">
        <f t="shared" si="31"/>
        <v>72.160361773820682</v>
      </c>
      <c r="AD112" s="35">
        <f t="shared" si="31"/>
        <v>81.326834786937667</v>
      </c>
      <c r="AE112" s="35">
        <f t="shared" si="31"/>
        <v>99.498759673185404</v>
      </c>
      <c r="AG112" s="1"/>
    </row>
    <row r="113" spans="1:33" s="2" customFormat="1" ht="9.9499999999999993" customHeight="1">
      <c r="A113" s="17">
        <v>699999</v>
      </c>
      <c r="B113" s="18"/>
      <c r="C113" s="18" t="s">
        <v>474</v>
      </c>
      <c r="D113" s="18" t="s">
        <v>475</v>
      </c>
      <c r="E113" s="18"/>
      <c r="F113" s="19"/>
      <c r="G113" s="35">
        <f t="shared" ref="G113:AE113" si="32">G51*44/12</f>
        <v>11.292342390488097</v>
      </c>
      <c r="H113" s="35">
        <f t="shared" si="32"/>
        <v>12.801119796347464</v>
      </c>
      <c r="I113" s="35">
        <f t="shared" si="32"/>
        <v>15.320922978254806</v>
      </c>
      <c r="J113" s="35">
        <f t="shared" si="32"/>
        <v>16.595202332803964</v>
      </c>
      <c r="K113" s="35">
        <f t="shared" si="32"/>
        <v>18.806378525748809</v>
      </c>
      <c r="L113" s="35">
        <f t="shared" si="32"/>
        <v>17.033298553148096</v>
      </c>
      <c r="M113" s="35">
        <f t="shared" si="32"/>
        <v>13.639301721544387</v>
      </c>
      <c r="N113" s="35">
        <f t="shared" si="32"/>
        <v>16.605453279587138</v>
      </c>
      <c r="O113" s="35">
        <f t="shared" si="32"/>
        <v>13.689198860159905</v>
      </c>
      <c r="P113" s="35">
        <f t="shared" si="32"/>
        <v>15.85114917162465</v>
      </c>
      <c r="Q113" s="35">
        <f t="shared" si="32"/>
        <v>15.936378211685172</v>
      </c>
      <c r="R113" s="35">
        <f t="shared" si="32"/>
        <v>18.518704792968595</v>
      </c>
      <c r="S113" s="35">
        <f t="shared" si="32"/>
        <v>17.582899089014536</v>
      </c>
      <c r="T113" s="35">
        <f t="shared" si="32"/>
        <v>22.39726633222001</v>
      </c>
      <c r="U113" s="35">
        <f t="shared" si="32"/>
        <v>24.395833176079666</v>
      </c>
      <c r="V113" s="35">
        <f t="shared" si="32"/>
        <v>31.393699101360255</v>
      </c>
      <c r="W113" s="35">
        <f t="shared" si="32"/>
        <v>29.150332649264879</v>
      </c>
      <c r="X113" s="35">
        <f t="shared" si="32"/>
        <v>34.371061080851725</v>
      </c>
      <c r="Y113" s="35">
        <f t="shared" si="32"/>
        <v>34.057413886138171</v>
      </c>
      <c r="Z113" s="35">
        <f t="shared" si="32"/>
        <v>32.251201430520219</v>
      </c>
      <c r="AA113" s="35">
        <f t="shared" si="32"/>
        <v>29.852668959052085</v>
      </c>
      <c r="AB113" s="35">
        <f t="shared" si="32"/>
        <v>245.48807669082569</v>
      </c>
      <c r="AC113" s="35">
        <f t="shared" si="32"/>
        <v>244.63092695616419</v>
      </c>
      <c r="AD113" s="35">
        <f t="shared" si="32"/>
        <v>109.87596728994801</v>
      </c>
      <c r="AE113" s="35">
        <f t="shared" si="32"/>
        <v>121.1980178564683</v>
      </c>
      <c r="AG113" s="1"/>
    </row>
    <row r="114" spans="1:33" s="2" customFormat="1" ht="9.9499999999999993" customHeight="1">
      <c r="A114" s="17"/>
      <c r="B114" s="18"/>
      <c r="C114" s="18"/>
      <c r="D114" s="18"/>
      <c r="E114" s="18"/>
      <c r="F114" s="1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G114" s="1"/>
    </row>
    <row r="115" spans="1:33" s="2" customFormat="1" ht="9.9499999999999993" customHeight="1">
      <c r="A115" s="17">
        <v>700000</v>
      </c>
      <c r="B115" s="18" t="s">
        <v>476</v>
      </c>
      <c r="C115" s="18" t="s">
        <v>477</v>
      </c>
      <c r="D115" s="18" t="s">
        <v>478</v>
      </c>
      <c r="E115" s="18"/>
      <c r="F115" s="19"/>
      <c r="G115" s="35">
        <f>G53*44/12</f>
        <v>2085.7303405078801</v>
      </c>
      <c r="H115" s="35">
        <f t="shared" ref="H115:AE115" si="33">H53*44/12</f>
        <v>2228.4285209235536</v>
      </c>
      <c r="I115" s="35">
        <f t="shared" si="33"/>
        <v>2303.6674117137959</v>
      </c>
      <c r="J115" s="35">
        <f t="shared" si="33"/>
        <v>2907.3061221374392</v>
      </c>
      <c r="K115" s="35">
        <f t="shared" si="33"/>
        <v>3045.2762109068049</v>
      </c>
      <c r="L115" s="35">
        <f t="shared" si="33"/>
        <v>3124.3723116352412</v>
      </c>
      <c r="M115" s="35">
        <f t="shared" si="33"/>
        <v>3028.8435360903204</v>
      </c>
      <c r="N115" s="35">
        <f t="shared" si="33"/>
        <v>3738.8899401857011</v>
      </c>
      <c r="O115" s="35">
        <f t="shared" si="33"/>
        <v>3081.3507416419197</v>
      </c>
      <c r="P115" s="35">
        <f t="shared" si="33"/>
        <v>3157.883715041924</v>
      </c>
      <c r="Q115" s="35">
        <f t="shared" si="33"/>
        <v>3208.3613129807618</v>
      </c>
      <c r="R115" s="35">
        <f t="shared" si="33"/>
        <v>3183.8803767792047</v>
      </c>
      <c r="S115" s="35">
        <f t="shared" si="33"/>
        <v>3232.7312444755612</v>
      </c>
      <c r="T115" s="35">
        <f t="shared" si="33"/>
        <v>3247.7995468528607</v>
      </c>
      <c r="U115" s="35">
        <f t="shared" si="33"/>
        <v>3435.9106730989151</v>
      </c>
      <c r="V115" s="35">
        <f t="shared" si="33"/>
        <v>3826.4447985810784</v>
      </c>
      <c r="W115" s="35">
        <f t="shared" si="33"/>
        <v>3476.2211201460163</v>
      </c>
      <c r="X115" s="35">
        <f t="shared" si="33"/>
        <v>3677.4614858656037</v>
      </c>
      <c r="Y115" s="35">
        <f t="shared" si="33"/>
        <v>3319.7568904001778</v>
      </c>
      <c r="Z115" s="35">
        <f t="shared" si="33"/>
        <v>3914.0211487265606</v>
      </c>
      <c r="AA115" s="35">
        <f t="shared" si="33"/>
        <v>3645.8155447847025</v>
      </c>
      <c r="AB115" s="35">
        <f t="shared" si="33"/>
        <v>4339.9338500875538</v>
      </c>
      <c r="AC115" s="35">
        <f t="shared" si="33"/>
        <v>4684.0535791672664</v>
      </c>
      <c r="AD115" s="35">
        <f t="shared" si="33"/>
        <v>4580.4374108821348</v>
      </c>
      <c r="AE115" s="35">
        <f t="shared" si="33"/>
        <v>4045.9559041215193</v>
      </c>
      <c r="AG115" s="1"/>
    </row>
    <row r="116" spans="1:33" s="2" customFormat="1" ht="9.9499999999999993" customHeight="1">
      <c r="A116" s="17"/>
      <c r="B116" s="18"/>
      <c r="C116" s="18"/>
      <c r="D116" s="18"/>
      <c r="E116" s="18"/>
      <c r="F116" s="1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G116" s="1"/>
    </row>
    <row r="117" spans="1:33" s="2" customFormat="1" ht="9.9499999999999993" customHeight="1">
      <c r="A117" s="17">
        <v>800000</v>
      </c>
      <c r="B117" s="18"/>
      <c r="C117" s="18" t="s">
        <v>479</v>
      </c>
      <c r="D117" s="18" t="s">
        <v>480</v>
      </c>
      <c r="E117" s="18"/>
      <c r="F117" s="19"/>
      <c r="G117" s="35">
        <f t="shared" ref="G117:AE117" si="34">G55*44/12</f>
        <v>630.34464267889769</v>
      </c>
      <c r="H117" s="35">
        <f t="shared" si="34"/>
        <v>549.81510213116667</v>
      </c>
      <c r="I117" s="35">
        <f t="shared" si="34"/>
        <v>687.19461812654026</v>
      </c>
      <c r="J117" s="35">
        <f t="shared" si="34"/>
        <v>843.13984145868778</v>
      </c>
      <c r="K117" s="35">
        <f t="shared" si="34"/>
        <v>779.42825530663504</v>
      </c>
      <c r="L117" s="35">
        <f t="shared" si="34"/>
        <v>751.77876657349032</v>
      </c>
      <c r="M117" s="35">
        <f t="shared" si="34"/>
        <v>921.61798367800702</v>
      </c>
      <c r="N117" s="35">
        <f t="shared" si="34"/>
        <v>825.91731666236103</v>
      </c>
      <c r="O117" s="35">
        <f t="shared" si="34"/>
        <v>982.92083005841266</v>
      </c>
      <c r="P117" s="35">
        <f t="shared" si="34"/>
        <v>1082.9419104195413</v>
      </c>
      <c r="Q117" s="35">
        <f t="shared" si="34"/>
        <v>1159.1078370231032</v>
      </c>
      <c r="R117" s="35">
        <f t="shared" si="34"/>
        <v>1186.6719619063249</v>
      </c>
      <c r="S117" s="35">
        <f t="shared" si="34"/>
        <v>1095.4130146525097</v>
      </c>
      <c r="T117" s="35">
        <f t="shared" si="34"/>
        <v>1450.0361651197036</v>
      </c>
      <c r="U117" s="35">
        <f t="shared" si="34"/>
        <v>1408.996591740276</v>
      </c>
      <c r="V117" s="35">
        <f t="shared" si="34"/>
        <v>1326.8859902455483</v>
      </c>
      <c r="W117" s="35">
        <f t="shared" si="34"/>
        <v>1364.3391708082584</v>
      </c>
      <c r="X117" s="35">
        <f t="shared" si="34"/>
        <v>1344.9858775741116</v>
      </c>
      <c r="Y117" s="35">
        <f t="shared" si="34"/>
        <v>1352.8852010344549</v>
      </c>
      <c r="Z117" s="35">
        <f t="shared" si="34"/>
        <v>1318.8625180355646</v>
      </c>
      <c r="AA117" s="35">
        <f t="shared" si="34"/>
        <v>1249.5068748179747</v>
      </c>
      <c r="AB117" s="35">
        <f t="shared" si="34"/>
        <v>1130.3787810620654</v>
      </c>
      <c r="AC117" s="35">
        <f t="shared" si="34"/>
        <v>1272.9021438581801</v>
      </c>
      <c r="AD117" s="35">
        <f t="shared" si="34"/>
        <v>1207.7519158801031</v>
      </c>
      <c r="AE117" s="35">
        <f t="shared" si="34"/>
        <v>1181.9926196444483</v>
      </c>
      <c r="AG117" s="1"/>
    </row>
    <row r="118" spans="1:33" s="2" customFormat="1" ht="9.9499999999999993" customHeight="1">
      <c r="A118" s="17">
        <v>810000</v>
      </c>
      <c r="B118" s="18"/>
      <c r="C118" s="18" t="s">
        <v>481</v>
      </c>
      <c r="D118" s="18" t="s">
        <v>482</v>
      </c>
      <c r="E118" s="18"/>
      <c r="F118" s="19"/>
      <c r="G118" s="35">
        <f t="shared" ref="G118:AE118" si="35">G56*44/12</f>
        <v>630.34464267889769</v>
      </c>
      <c r="H118" s="35">
        <f t="shared" si="35"/>
        <v>549.81510213116667</v>
      </c>
      <c r="I118" s="35">
        <f t="shared" si="35"/>
        <v>687.19461812654026</v>
      </c>
      <c r="J118" s="35">
        <f t="shared" si="35"/>
        <v>843.13984145868778</v>
      </c>
      <c r="K118" s="35">
        <f t="shared" si="35"/>
        <v>779.42825530663504</v>
      </c>
      <c r="L118" s="35">
        <f t="shared" si="35"/>
        <v>751.77876657349032</v>
      </c>
      <c r="M118" s="35">
        <f t="shared" si="35"/>
        <v>921.61798367800702</v>
      </c>
      <c r="N118" s="35">
        <f t="shared" si="35"/>
        <v>825.91731666236103</v>
      </c>
      <c r="O118" s="35">
        <f t="shared" si="35"/>
        <v>982.92083005841266</v>
      </c>
      <c r="P118" s="35">
        <f t="shared" si="35"/>
        <v>1082.9419104195413</v>
      </c>
      <c r="Q118" s="35">
        <f t="shared" si="35"/>
        <v>1159.1078370231032</v>
      </c>
      <c r="R118" s="35">
        <f t="shared" si="35"/>
        <v>1186.6719619063249</v>
      </c>
      <c r="S118" s="35">
        <f t="shared" si="35"/>
        <v>1095.4130146525097</v>
      </c>
      <c r="T118" s="35">
        <f t="shared" si="35"/>
        <v>1450.0361651197036</v>
      </c>
      <c r="U118" s="35">
        <f t="shared" si="35"/>
        <v>1408.996591740276</v>
      </c>
      <c r="V118" s="35">
        <f t="shared" si="35"/>
        <v>1326.8859902455483</v>
      </c>
      <c r="W118" s="35">
        <f t="shared" si="35"/>
        <v>1364.3391708082584</v>
      </c>
      <c r="X118" s="35">
        <f t="shared" si="35"/>
        <v>1344.9858775741116</v>
      </c>
      <c r="Y118" s="35">
        <f t="shared" si="35"/>
        <v>1352.8852010344549</v>
      </c>
      <c r="Z118" s="35">
        <f t="shared" si="35"/>
        <v>1318.8625180355646</v>
      </c>
      <c r="AA118" s="35">
        <f t="shared" si="35"/>
        <v>1249.5068748179747</v>
      </c>
      <c r="AB118" s="35">
        <f t="shared" si="35"/>
        <v>1130.3787810620654</v>
      </c>
      <c r="AC118" s="35">
        <f t="shared" si="35"/>
        <v>1272.9021438581801</v>
      </c>
      <c r="AD118" s="35">
        <f t="shared" si="35"/>
        <v>1207.7519158801031</v>
      </c>
      <c r="AE118" s="35">
        <f t="shared" si="35"/>
        <v>1181.9926196444483</v>
      </c>
      <c r="AG118" s="1"/>
    </row>
    <row r="119" spans="1:33" s="2" customFormat="1" ht="9.9499999999999993" customHeight="1">
      <c r="A119" s="17">
        <v>811000</v>
      </c>
      <c r="B119" s="18"/>
      <c r="C119" s="18" t="s">
        <v>483</v>
      </c>
      <c r="D119" s="18" t="s">
        <v>484</v>
      </c>
      <c r="E119" s="18"/>
      <c r="F119" s="19"/>
      <c r="G119" s="35">
        <f t="shared" ref="G119:AE119" si="36">G57*44/12</f>
        <v>630.34464267889769</v>
      </c>
      <c r="H119" s="35">
        <f t="shared" si="36"/>
        <v>549.81510213116667</v>
      </c>
      <c r="I119" s="35">
        <f t="shared" si="36"/>
        <v>687.19461812654026</v>
      </c>
      <c r="J119" s="35">
        <f t="shared" si="36"/>
        <v>843.13984145868778</v>
      </c>
      <c r="K119" s="35">
        <f t="shared" si="36"/>
        <v>779.42825530663504</v>
      </c>
      <c r="L119" s="35">
        <f t="shared" si="36"/>
        <v>751.77876657349032</v>
      </c>
      <c r="M119" s="35">
        <f t="shared" si="36"/>
        <v>921.61798367800702</v>
      </c>
      <c r="N119" s="35">
        <f t="shared" si="36"/>
        <v>825.91731666236103</v>
      </c>
      <c r="O119" s="35">
        <f t="shared" si="36"/>
        <v>982.92083005841266</v>
      </c>
      <c r="P119" s="35">
        <f t="shared" si="36"/>
        <v>1082.9419104195413</v>
      </c>
      <c r="Q119" s="35">
        <f t="shared" si="36"/>
        <v>1159.1078370231032</v>
      </c>
      <c r="R119" s="35">
        <f t="shared" si="36"/>
        <v>1186.6719619063249</v>
      </c>
      <c r="S119" s="35">
        <f t="shared" si="36"/>
        <v>1095.4130146525097</v>
      </c>
      <c r="T119" s="35">
        <f t="shared" si="36"/>
        <v>1450.0361651197036</v>
      </c>
      <c r="U119" s="35">
        <f t="shared" si="36"/>
        <v>1408.996591740276</v>
      </c>
      <c r="V119" s="35">
        <f t="shared" si="36"/>
        <v>1326.8859902455483</v>
      </c>
      <c r="W119" s="35">
        <f t="shared" si="36"/>
        <v>1364.3391708082584</v>
      </c>
      <c r="X119" s="35">
        <f t="shared" si="36"/>
        <v>1344.9858775741116</v>
      </c>
      <c r="Y119" s="35">
        <f t="shared" si="36"/>
        <v>1352.8852010344549</v>
      </c>
      <c r="Z119" s="35">
        <f t="shared" si="36"/>
        <v>1318.8625180355646</v>
      </c>
      <c r="AA119" s="35">
        <f t="shared" si="36"/>
        <v>1249.5068748179747</v>
      </c>
      <c r="AB119" s="35">
        <f t="shared" si="36"/>
        <v>1130.3787810620654</v>
      </c>
      <c r="AC119" s="35">
        <f t="shared" si="36"/>
        <v>1272.9021438581801</v>
      </c>
      <c r="AD119" s="35">
        <f t="shared" si="36"/>
        <v>1207.7519158801031</v>
      </c>
      <c r="AE119" s="35">
        <f t="shared" si="36"/>
        <v>1181.9926196444483</v>
      </c>
      <c r="AG119" s="1"/>
    </row>
    <row r="120" spans="1:33" s="2" customFormat="1" ht="9.9499999999999993" customHeight="1">
      <c r="A120" s="17"/>
      <c r="B120" s="18"/>
      <c r="C120" s="18"/>
      <c r="D120" s="18"/>
      <c r="E120" s="18"/>
      <c r="F120" s="1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G120" s="1"/>
    </row>
    <row r="121" spans="1:33" s="2" customFormat="1" ht="9.9499999999999993" customHeight="1">
      <c r="A121" s="17">
        <v>950000</v>
      </c>
      <c r="B121" s="18" t="s">
        <v>485</v>
      </c>
      <c r="C121" s="18"/>
      <c r="D121" s="18" t="s">
        <v>486</v>
      </c>
      <c r="E121" s="18"/>
      <c r="F121" s="19"/>
      <c r="G121" s="35">
        <f t="shared" ref="G121:AE121" si="37">G59*44/12</f>
        <v>0</v>
      </c>
      <c r="H121" s="35">
        <f t="shared" si="37"/>
        <v>0</v>
      </c>
      <c r="I121" s="35">
        <f t="shared" si="37"/>
        <v>0</v>
      </c>
      <c r="J121" s="35">
        <f t="shared" si="37"/>
        <v>0</v>
      </c>
      <c r="K121" s="35">
        <f t="shared" si="37"/>
        <v>0</v>
      </c>
      <c r="L121" s="35">
        <f t="shared" si="37"/>
        <v>0</v>
      </c>
      <c r="M121" s="35">
        <f t="shared" si="37"/>
        <v>0</v>
      </c>
      <c r="N121" s="35">
        <f t="shared" si="37"/>
        <v>0</v>
      </c>
      <c r="O121" s="35">
        <f t="shared" si="37"/>
        <v>0</v>
      </c>
      <c r="P121" s="35">
        <f t="shared" si="37"/>
        <v>0</v>
      </c>
      <c r="Q121" s="35">
        <f t="shared" si="37"/>
        <v>0</v>
      </c>
      <c r="R121" s="35">
        <f t="shared" si="37"/>
        <v>0</v>
      </c>
      <c r="S121" s="35">
        <f t="shared" si="37"/>
        <v>0</v>
      </c>
      <c r="T121" s="35">
        <f t="shared" si="37"/>
        <v>0</v>
      </c>
      <c r="U121" s="35">
        <f t="shared" si="37"/>
        <v>0</v>
      </c>
      <c r="V121" s="35">
        <f t="shared" si="37"/>
        <v>0</v>
      </c>
      <c r="W121" s="35">
        <f t="shared" si="37"/>
        <v>0</v>
      </c>
      <c r="X121" s="35">
        <f t="shared" si="37"/>
        <v>0</v>
      </c>
      <c r="Y121" s="35">
        <f t="shared" si="37"/>
        <v>0</v>
      </c>
      <c r="Z121" s="35">
        <f t="shared" si="37"/>
        <v>0</v>
      </c>
      <c r="AA121" s="35">
        <f t="shared" si="37"/>
        <v>0</v>
      </c>
      <c r="AB121" s="35">
        <f t="shared" si="37"/>
        <v>0</v>
      </c>
      <c r="AC121" s="35">
        <f t="shared" si="37"/>
        <v>0</v>
      </c>
      <c r="AD121" s="35">
        <f t="shared" si="37"/>
        <v>0</v>
      </c>
      <c r="AE121" s="35">
        <f t="shared" si="37"/>
        <v>0</v>
      </c>
      <c r="AG121" s="1"/>
    </row>
    <row r="122" spans="1:33" s="2" customFormat="1" ht="9.9499999999999993" customHeight="1">
      <c r="A122" s="17">
        <v>951000</v>
      </c>
      <c r="B122" s="18"/>
      <c r="C122" s="18" t="s">
        <v>379</v>
      </c>
      <c r="D122" s="18" t="s">
        <v>487</v>
      </c>
      <c r="E122" s="18"/>
      <c r="F122" s="19"/>
      <c r="G122" s="35">
        <f t="shared" ref="G122:AE122" si="38">G60*44/12</f>
        <v>0</v>
      </c>
      <c r="H122" s="35">
        <f t="shared" si="38"/>
        <v>0</v>
      </c>
      <c r="I122" s="35">
        <f t="shared" si="38"/>
        <v>0</v>
      </c>
      <c r="J122" s="35">
        <f t="shared" si="38"/>
        <v>0</v>
      </c>
      <c r="K122" s="35">
        <f t="shared" si="38"/>
        <v>0</v>
      </c>
      <c r="L122" s="35">
        <f t="shared" si="38"/>
        <v>0</v>
      </c>
      <c r="M122" s="35">
        <f t="shared" si="38"/>
        <v>0</v>
      </c>
      <c r="N122" s="35">
        <f t="shared" si="38"/>
        <v>0</v>
      </c>
      <c r="O122" s="35">
        <f t="shared" si="38"/>
        <v>0</v>
      </c>
      <c r="P122" s="35">
        <f t="shared" si="38"/>
        <v>0</v>
      </c>
      <c r="Q122" s="35">
        <f t="shared" si="38"/>
        <v>0</v>
      </c>
      <c r="R122" s="35">
        <f t="shared" si="38"/>
        <v>0</v>
      </c>
      <c r="S122" s="35">
        <f t="shared" si="38"/>
        <v>0</v>
      </c>
      <c r="T122" s="35">
        <f t="shared" si="38"/>
        <v>0</v>
      </c>
      <c r="U122" s="35">
        <f t="shared" si="38"/>
        <v>0</v>
      </c>
      <c r="V122" s="35">
        <f t="shared" si="38"/>
        <v>0</v>
      </c>
      <c r="W122" s="35">
        <f t="shared" si="38"/>
        <v>0</v>
      </c>
      <c r="X122" s="35">
        <f t="shared" si="38"/>
        <v>0</v>
      </c>
      <c r="Y122" s="35">
        <f t="shared" si="38"/>
        <v>0</v>
      </c>
      <c r="Z122" s="35">
        <f t="shared" si="38"/>
        <v>0</v>
      </c>
      <c r="AA122" s="35">
        <f t="shared" si="38"/>
        <v>0</v>
      </c>
      <c r="AB122" s="35">
        <f t="shared" si="38"/>
        <v>0</v>
      </c>
      <c r="AC122" s="35">
        <f t="shared" si="38"/>
        <v>0</v>
      </c>
      <c r="AD122" s="35">
        <f t="shared" si="38"/>
        <v>0</v>
      </c>
      <c r="AE122" s="35">
        <f t="shared" si="38"/>
        <v>0</v>
      </c>
      <c r="AG122" s="1"/>
    </row>
    <row r="123" spans="1:33" s="2" customFormat="1" ht="9.9499999999999993" customHeight="1">
      <c r="A123" s="17">
        <v>952000</v>
      </c>
      <c r="B123" s="18"/>
      <c r="C123" s="18" t="s">
        <v>488</v>
      </c>
      <c r="D123" s="18" t="s">
        <v>489</v>
      </c>
      <c r="E123" s="18"/>
      <c r="F123" s="19"/>
      <c r="G123" s="35">
        <f t="shared" ref="G123:AE123" si="39">G61*44/12</f>
        <v>0</v>
      </c>
      <c r="H123" s="35">
        <f t="shared" si="39"/>
        <v>0</v>
      </c>
      <c r="I123" s="35">
        <f t="shared" si="39"/>
        <v>0</v>
      </c>
      <c r="J123" s="35">
        <f t="shared" si="39"/>
        <v>0</v>
      </c>
      <c r="K123" s="35">
        <f t="shared" si="39"/>
        <v>0</v>
      </c>
      <c r="L123" s="35">
        <f t="shared" si="39"/>
        <v>0</v>
      </c>
      <c r="M123" s="35">
        <f t="shared" si="39"/>
        <v>0</v>
      </c>
      <c r="N123" s="35">
        <f t="shared" si="39"/>
        <v>0</v>
      </c>
      <c r="O123" s="35">
        <f t="shared" si="39"/>
        <v>0</v>
      </c>
      <c r="P123" s="35">
        <f t="shared" si="39"/>
        <v>0</v>
      </c>
      <c r="Q123" s="35">
        <f t="shared" si="39"/>
        <v>0</v>
      </c>
      <c r="R123" s="35">
        <f t="shared" si="39"/>
        <v>0</v>
      </c>
      <c r="S123" s="35">
        <f t="shared" si="39"/>
        <v>0</v>
      </c>
      <c r="T123" s="35">
        <f t="shared" si="39"/>
        <v>0</v>
      </c>
      <c r="U123" s="35">
        <f t="shared" si="39"/>
        <v>0</v>
      </c>
      <c r="V123" s="35">
        <f t="shared" si="39"/>
        <v>0</v>
      </c>
      <c r="W123" s="35">
        <f t="shared" si="39"/>
        <v>0</v>
      </c>
      <c r="X123" s="35">
        <f t="shared" si="39"/>
        <v>0</v>
      </c>
      <c r="Y123" s="35">
        <f t="shared" si="39"/>
        <v>0</v>
      </c>
      <c r="Z123" s="35">
        <f t="shared" si="39"/>
        <v>0</v>
      </c>
      <c r="AA123" s="35">
        <f t="shared" si="39"/>
        <v>0</v>
      </c>
      <c r="AB123" s="35">
        <f t="shared" si="39"/>
        <v>0</v>
      </c>
      <c r="AC123" s="35">
        <f t="shared" si="39"/>
        <v>0</v>
      </c>
      <c r="AD123" s="35">
        <f t="shared" si="39"/>
        <v>0</v>
      </c>
      <c r="AE123" s="35">
        <f t="shared" si="39"/>
        <v>0</v>
      </c>
    </row>
    <row r="124" spans="1:33" ht="9.9499999999999993" customHeight="1">
      <c r="A124" s="2"/>
      <c r="B124" s="16"/>
      <c r="C124" s="2"/>
      <c r="D124" s="2"/>
      <c r="E124" s="2"/>
    </row>
    <row r="125" spans="1:33" ht="9.9499999999999993" customHeight="1">
      <c r="A125" s="2"/>
      <c r="B125" s="2"/>
      <c r="C125" s="2"/>
      <c r="D125" s="2"/>
      <c r="E125" s="2"/>
    </row>
    <row r="126" spans="1:33" ht="9.9499999999999993" customHeight="1">
      <c r="A126" s="2"/>
      <c r="B126" s="2"/>
      <c r="C126" s="2"/>
      <c r="D126" s="2"/>
      <c r="E126" s="2"/>
    </row>
    <row r="127" spans="1:33" ht="9.9499999999999993" customHeight="1">
      <c r="A127" s="31"/>
      <c r="B127" s="31"/>
      <c r="C127" s="31"/>
      <c r="D127" s="31"/>
      <c r="E127" s="31"/>
    </row>
    <row r="128" spans="1:33" ht="9.9499999999999993" customHeight="1">
      <c r="A128" s="31"/>
      <c r="B128" s="31"/>
      <c r="C128" s="31"/>
      <c r="D128" s="31"/>
      <c r="E128" s="31"/>
    </row>
  </sheetData>
  <phoneticPr fontId="2"/>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268"/>
  <sheetViews>
    <sheetView topLeftCell="A182" zoomScale="90" zoomScaleNormal="90" workbookViewId="0">
      <selection activeCell="AJ27" sqref="AJ27"/>
    </sheetView>
  </sheetViews>
  <sheetFormatPr defaultRowHeight="12"/>
  <cols>
    <col min="1" max="1" width="8.85546875" style="31" customWidth="1"/>
    <col min="2" max="2" width="10.140625" style="31" customWidth="1"/>
    <col min="3" max="3" width="1.85546875" style="31" customWidth="1"/>
    <col min="4" max="5" width="7.7109375" style="31" customWidth="1"/>
    <col min="6" max="10" width="7.7109375" style="2" customWidth="1"/>
    <col min="11" max="11" width="8.5703125" style="31" customWidth="1"/>
    <col min="12" max="12" width="10.140625" style="31" customWidth="1"/>
    <col min="13" max="13" width="1.85546875" style="31" customWidth="1"/>
    <col min="14" max="15" width="7.5703125" style="31" customWidth="1"/>
    <col min="16" max="20" width="7.7109375" style="2" customWidth="1"/>
    <col min="21" max="21" width="8.5703125" style="2" customWidth="1"/>
    <col min="22" max="22" width="9.7109375" style="2" customWidth="1"/>
    <col min="23" max="23" width="1.85546875" style="2" customWidth="1"/>
    <col min="24" max="26" width="5.140625" style="2" customWidth="1"/>
    <col min="27" max="31" width="7.7109375" style="16" customWidth="1"/>
    <col min="32" max="32" width="7.7109375" style="1" customWidth="1"/>
    <col min="33" max="16384" width="9.140625" style="1"/>
  </cols>
  <sheetData>
    <row r="1" spans="1:31">
      <c r="A1" s="2"/>
      <c r="B1" s="1"/>
      <c r="C1" s="1"/>
      <c r="D1" s="1"/>
      <c r="E1" s="1"/>
      <c r="F1" s="2" t="s">
        <v>622</v>
      </c>
      <c r="G1" s="1"/>
      <c r="H1" s="1"/>
      <c r="I1" s="1"/>
      <c r="J1" s="1"/>
      <c r="K1" s="2"/>
      <c r="L1" s="1"/>
      <c r="M1" s="1"/>
      <c r="N1" s="1"/>
      <c r="O1" s="1"/>
      <c r="P1" s="2" t="s">
        <v>495</v>
      </c>
      <c r="Q1" s="1"/>
      <c r="R1" s="1"/>
      <c r="S1" s="1"/>
      <c r="T1" s="1"/>
      <c r="AA1" s="2" t="s">
        <v>350</v>
      </c>
      <c r="AB1" s="1"/>
      <c r="AC1" s="89"/>
      <c r="AD1" s="34" t="s">
        <v>945</v>
      </c>
      <c r="AE1" s="1"/>
    </row>
    <row r="2" spans="1:31">
      <c r="A2" s="9" t="s">
        <v>496</v>
      </c>
      <c r="B2" s="9"/>
      <c r="C2" s="9"/>
      <c r="D2" s="9"/>
      <c r="E2" s="9" t="s">
        <v>497</v>
      </c>
      <c r="F2" s="9">
        <v>2010</v>
      </c>
      <c r="G2" s="9">
        <v>2011</v>
      </c>
      <c r="H2" s="9">
        <v>2012</v>
      </c>
      <c r="I2" s="9">
        <v>2013</v>
      </c>
      <c r="J2" s="9">
        <v>2014</v>
      </c>
      <c r="K2" s="9" t="s">
        <v>367</v>
      </c>
      <c r="L2" s="9"/>
      <c r="M2" s="9"/>
      <c r="N2" s="9"/>
      <c r="O2" s="9" t="s">
        <v>371</v>
      </c>
      <c r="P2" s="9">
        <v>2010</v>
      </c>
      <c r="Q2" s="9">
        <v>2011</v>
      </c>
      <c r="R2" s="9">
        <v>2012</v>
      </c>
      <c r="S2" s="9">
        <v>2013</v>
      </c>
      <c r="T2" s="9">
        <v>2014</v>
      </c>
      <c r="U2" s="3" t="s">
        <v>0</v>
      </c>
      <c r="V2" s="4"/>
      <c r="W2" s="4"/>
      <c r="X2" s="4"/>
      <c r="Y2" s="4" t="s">
        <v>1</v>
      </c>
      <c r="Z2" s="4"/>
      <c r="AA2" s="4">
        <v>2010</v>
      </c>
      <c r="AB2" s="4">
        <v>2011</v>
      </c>
      <c r="AC2" s="4">
        <v>2012</v>
      </c>
      <c r="AD2" s="4">
        <v>2013</v>
      </c>
      <c r="AE2" s="4">
        <v>2014</v>
      </c>
    </row>
    <row r="3" spans="1:31">
      <c r="A3" s="9"/>
      <c r="B3" s="28" t="s">
        <v>498</v>
      </c>
      <c r="C3" s="28"/>
      <c r="D3" s="28"/>
      <c r="E3" s="28"/>
      <c r="F3" s="28"/>
      <c r="G3" s="28"/>
      <c r="H3" s="28"/>
      <c r="I3" s="28"/>
      <c r="J3" s="28"/>
      <c r="K3" s="9"/>
      <c r="L3" s="28" t="s">
        <v>372</v>
      </c>
      <c r="M3" s="28"/>
      <c r="N3" s="28"/>
      <c r="O3" s="28"/>
      <c r="P3" s="28"/>
      <c r="Q3" s="28"/>
      <c r="R3" s="28"/>
      <c r="S3" s="28"/>
      <c r="T3" s="28"/>
      <c r="U3" s="4"/>
      <c r="V3" s="5" t="s">
        <v>2</v>
      </c>
      <c r="W3" s="5"/>
      <c r="X3" s="5"/>
      <c r="Y3" s="5"/>
      <c r="Z3" s="6"/>
      <c r="AA3" s="15"/>
      <c r="AB3" s="15"/>
      <c r="AC3" s="15"/>
      <c r="AD3" s="15"/>
      <c r="AE3" s="15"/>
    </row>
    <row r="4" spans="1:31" ht="48">
      <c r="A4" s="9"/>
      <c r="B4" s="28"/>
      <c r="C4" s="28"/>
      <c r="D4" s="28"/>
      <c r="E4" s="28"/>
      <c r="F4" s="28" t="s">
        <v>617</v>
      </c>
      <c r="G4" s="28" t="s">
        <v>617</v>
      </c>
      <c r="H4" s="28" t="s">
        <v>617</v>
      </c>
      <c r="I4" s="28" t="s">
        <v>617</v>
      </c>
      <c r="J4" s="28" t="s">
        <v>617</v>
      </c>
      <c r="K4" s="9"/>
      <c r="L4" s="28"/>
      <c r="M4" s="28"/>
      <c r="N4" s="28"/>
      <c r="O4" s="28"/>
      <c r="P4" s="26" t="s">
        <v>623</v>
      </c>
      <c r="Q4" s="26" t="s">
        <v>623</v>
      </c>
      <c r="R4" s="26" t="s">
        <v>623</v>
      </c>
      <c r="S4" s="26" t="s">
        <v>623</v>
      </c>
      <c r="T4" s="27" t="s">
        <v>623</v>
      </c>
      <c r="U4" s="4"/>
      <c r="V4" s="5"/>
      <c r="W4" s="5"/>
      <c r="X4" s="5"/>
      <c r="Y4" s="5"/>
      <c r="Z4" s="6"/>
      <c r="AA4" s="26" t="s">
        <v>362</v>
      </c>
      <c r="AB4" s="26" t="s">
        <v>351</v>
      </c>
      <c r="AC4" s="26" t="s">
        <v>351</v>
      </c>
      <c r="AD4" s="26" t="s">
        <v>351</v>
      </c>
      <c r="AE4" s="27" t="s">
        <v>351</v>
      </c>
    </row>
    <row r="5" spans="1:31">
      <c r="A5" s="9" t="s">
        <v>3</v>
      </c>
      <c r="B5" s="28"/>
      <c r="C5" s="28"/>
      <c r="D5" s="28"/>
      <c r="E5" s="28"/>
      <c r="F5" s="28" t="s">
        <v>618</v>
      </c>
      <c r="G5" s="28" t="s">
        <v>618</v>
      </c>
      <c r="H5" s="28" t="s">
        <v>618</v>
      </c>
      <c r="I5" s="28" t="s">
        <v>618</v>
      </c>
      <c r="J5" s="28" t="s">
        <v>618</v>
      </c>
      <c r="K5" s="9" t="s">
        <v>366</v>
      </c>
      <c r="L5" s="28"/>
      <c r="M5" s="28"/>
      <c r="N5" s="28"/>
      <c r="O5" s="28"/>
      <c r="P5" s="28" t="s">
        <v>365</v>
      </c>
      <c r="Q5" s="28" t="s">
        <v>365</v>
      </c>
      <c r="R5" s="28" t="s">
        <v>365</v>
      </c>
      <c r="S5" s="28" t="s">
        <v>365</v>
      </c>
      <c r="T5" s="28" t="s">
        <v>365</v>
      </c>
      <c r="U5" s="4" t="s">
        <v>3</v>
      </c>
      <c r="V5" s="5"/>
      <c r="W5" s="5"/>
      <c r="X5" s="5"/>
      <c r="Y5" s="5"/>
      <c r="Z5" s="6"/>
      <c r="AA5" s="15" t="s">
        <v>352</v>
      </c>
      <c r="AB5" s="15" t="s">
        <v>352</v>
      </c>
      <c r="AC5" s="15" t="s">
        <v>352</v>
      </c>
      <c r="AD5" s="15" t="s">
        <v>352</v>
      </c>
      <c r="AE5" s="16" t="s">
        <v>352</v>
      </c>
    </row>
    <row r="6" spans="1:31">
      <c r="A6" s="9"/>
      <c r="B6" s="28"/>
      <c r="C6" s="28"/>
      <c r="D6" s="28"/>
      <c r="E6" s="28"/>
      <c r="F6" s="28" t="s">
        <v>3</v>
      </c>
      <c r="G6" s="28" t="s">
        <v>3</v>
      </c>
      <c r="H6" s="28" t="s">
        <v>3</v>
      </c>
      <c r="I6" s="28" t="s">
        <v>3</v>
      </c>
      <c r="J6" s="28" t="s">
        <v>3</v>
      </c>
      <c r="K6" s="9"/>
      <c r="L6" s="28"/>
      <c r="M6" s="28"/>
      <c r="N6" s="28"/>
      <c r="O6" s="28"/>
      <c r="P6" s="28" t="s">
        <v>366</v>
      </c>
      <c r="Q6" s="28" t="s">
        <v>366</v>
      </c>
      <c r="R6" s="28" t="s">
        <v>366</v>
      </c>
      <c r="S6" s="28" t="s">
        <v>366</v>
      </c>
      <c r="T6" s="28" t="s">
        <v>366</v>
      </c>
      <c r="U6" s="4"/>
      <c r="V6" s="7" t="s">
        <v>4</v>
      </c>
      <c r="W6" s="5"/>
      <c r="X6" s="5"/>
      <c r="Y6" s="5"/>
      <c r="Z6" s="6"/>
      <c r="AA6" s="15" t="s">
        <v>3</v>
      </c>
      <c r="AB6" s="15" t="s">
        <v>353</v>
      </c>
      <c r="AC6" s="15" t="s">
        <v>353</v>
      </c>
      <c r="AD6" s="15" t="s">
        <v>353</v>
      </c>
      <c r="AE6" s="16" t="s">
        <v>353</v>
      </c>
    </row>
    <row r="7" spans="1:31">
      <c r="A7" s="9"/>
      <c r="B7" s="28"/>
      <c r="C7" s="28"/>
      <c r="D7" s="28"/>
      <c r="E7" s="28"/>
      <c r="F7" s="28"/>
      <c r="G7" s="28"/>
      <c r="H7" s="28"/>
      <c r="I7" s="28"/>
      <c r="J7" s="28"/>
      <c r="K7" s="9"/>
      <c r="L7" s="28"/>
      <c r="M7" s="28"/>
      <c r="N7" s="28"/>
      <c r="O7" s="28"/>
      <c r="P7" s="28"/>
      <c r="Q7" s="28"/>
      <c r="R7" s="28"/>
      <c r="S7" s="28"/>
      <c r="T7" s="28"/>
      <c r="U7" s="4"/>
      <c r="V7" s="5"/>
      <c r="W7" s="5"/>
      <c r="X7" s="5"/>
      <c r="Y7" s="5"/>
      <c r="Z7" s="6"/>
      <c r="AA7" s="23"/>
      <c r="AB7" s="15"/>
      <c r="AC7" s="15"/>
      <c r="AD7" s="15"/>
    </row>
    <row r="8" spans="1:31">
      <c r="A8" s="9" t="s">
        <v>497</v>
      </c>
      <c r="B8" s="28" t="s">
        <v>499</v>
      </c>
      <c r="C8" s="28"/>
      <c r="D8" s="28"/>
      <c r="E8" s="28"/>
      <c r="F8" s="28"/>
      <c r="G8" s="28"/>
      <c r="H8" s="28"/>
      <c r="I8" s="28"/>
      <c r="J8" s="28"/>
      <c r="K8" s="9" t="s">
        <v>371</v>
      </c>
      <c r="L8" s="28" t="s">
        <v>373</v>
      </c>
      <c r="M8" s="28"/>
      <c r="N8" s="28"/>
      <c r="O8" s="28"/>
      <c r="P8" s="28"/>
      <c r="Q8" s="28"/>
      <c r="R8" s="28"/>
      <c r="S8" s="28"/>
      <c r="T8" s="28"/>
      <c r="U8" s="4" t="s">
        <v>5</v>
      </c>
      <c r="V8" s="5"/>
      <c r="W8" s="5"/>
      <c r="X8" s="5"/>
      <c r="Y8" s="5"/>
      <c r="Z8" s="6"/>
      <c r="AA8" s="15"/>
      <c r="AB8" s="15"/>
      <c r="AC8" s="15"/>
      <c r="AD8" s="15"/>
    </row>
    <row r="9" spans="1:31">
      <c r="A9" s="29"/>
      <c r="B9" s="30" t="s">
        <v>500</v>
      </c>
      <c r="C9" s="30"/>
      <c r="D9" s="30" t="s">
        <v>501</v>
      </c>
      <c r="E9" s="30"/>
      <c r="F9" s="28"/>
      <c r="G9" s="28"/>
      <c r="H9" s="28"/>
      <c r="I9" s="28"/>
      <c r="J9" s="28"/>
      <c r="K9" s="29"/>
      <c r="L9" s="30" t="s">
        <v>374</v>
      </c>
      <c r="M9" s="30"/>
      <c r="N9" s="30" t="s">
        <v>375</v>
      </c>
      <c r="O9" s="30"/>
      <c r="P9" s="28"/>
      <c r="Q9" s="28"/>
      <c r="R9" s="28"/>
      <c r="S9" s="28"/>
      <c r="T9" s="28"/>
      <c r="U9" s="8"/>
      <c r="V9" s="9" t="s">
        <v>6</v>
      </c>
      <c r="W9" s="9"/>
      <c r="X9" s="9" t="s">
        <v>7</v>
      </c>
      <c r="Y9" s="9"/>
      <c r="Z9" s="10"/>
      <c r="AA9" s="15"/>
      <c r="AB9" s="15"/>
      <c r="AC9" s="15"/>
      <c r="AD9" s="15"/>
    </row>
    <row r="10" spans="1:31" ht="48">
      <c r="A10" s="9"/>
      <c r="B10" s="28"/>
      <c r="C10" s="28"/>
      <c r="D10" s="28"/>
      <c r="E10" s="28"/>
      <c r="F10" s="28" t="s">
        <v>617</v>
      </c>
      <c r="G10" s="28" t="s">
        <v>617</v>
      </c>
      <c r="H10" s="28" t="s">
        <v>617</v>
      </c>
      <c r="I10" s="28" t="s">
        <v>617</v>
      </c>
      <c r="J10" s="28" t="s">
        <v>617</v>
      </c>
      <c r="K10" s="9"/>
      <c r="L10" s="28"/>
      <c r="M10" s="28"/>
      <c r="N10" s="28"/>
      <c r="O10" s="28"/>
      <c r="P10" s="26" t="s">
        <v>624</v>
      </c>
      <c r="Q10" s="26" t="s">
        <v>624</v>
      </c>
      <c r="R10" s="26" t="s">
        <v>624</v>
      </c>
      <c r="S10" s="26" t="s">
        <v>624</v>
      </c>
      <c r="T10" s="27" t="s">
        <v>624</v>
      </c>
      <c r="U10" s="4"/>
      <c r="V10" s="5"/>
      <c r="W10" s="5"/>
      <c r="X10" s="5"/>
      <c r="Y10" s="5"/>
      <c r="Z10" s="6"/>
      <c r="AA10" s="26" t="s">
        <v>363</v>
      </c>
      <c r="AB10" s="26" t="s">
        <v>363</v>
      </c>
      <c r="AC10" s="26" t="s">
        <v>363</v>
      </c>
      <c r="AD10" s="26" t="s">
        <v>363</v>
      </c>
      <c r="AE10" s="27" t="s">
        <v>363</v>
      </c>
    </row>
    <row r="11" spans="1:31">
      <c r="A11" s="9"/>
      <c r="B11" s="28" t="s">
        <v>502</v>
      </c>
      <c r="C11" s="28"/>
      <c r="D11" s="28"/>
      <c r="E11" s="28"/>
      <c r="F11" s="28" t="s">
        <v>619</v>
      </c>
      <c r="G11" s="28" t="s">
        <v>619</v>
      </c>
      <c r="H11" s="28" t="s">
        <v>619</v>
      </c>
      <c r="I11" s="28" t="s">
        <v>619</v>
      </c>
      <c r="J11" s="28" t="s">
        <v>619</v>
      </c>
      <c r="K11" s="9"/>
      <c r="L11" s="28" t="s">
        <v>376</v>
      </c>
      <c r="M11" s="28"/>
      <c r="N11" s="28"/>
      <c r="O11" s="28"/>
      <c r="P11" s="28" t="s">
        <v>368</v>
      </c>
      <c r="Q11" s="28" t="s">
        <v>368</v>
      </c>
      <c r="R11" s="28" t="s">
        <v>368</v>
      </c>
      <c r="S11" s="28" t="s">
        <v>368</v>
      </c>
      <c r="T11" s="28" t="s">
        <v>368</v>
      </c>
      <c r="U11" s="4" t="s">
        <v>0</v>
      </c>
      <c r="V11" s="5" t="s">
        <v>8</v>
      </c>
      <c r="W11" s="5"/>
      <c r="X11" s="5"/>
      <c r="Y11" s="5"/>
      <c r="Z11" s="6"/>
      <c r="AA11" s="15" t="s">
        <v>354</v>
      </c>
      <c r="AB11" s="15" t="s">
        <v>354</v>
      </c>
      <c r="AC11" s="15" t="s">
        <v>354</v>
      </c>
      <c r="AD11" s="15" t="s">
        <v>354</v>
      </c>
      <c r="AE11" s="16" t="s">
        <v>354</v>
      </c>
    </row>
    <row r="12" spans="1:31">
      <c r="A12" s="9" t="s">
        <v>496</v>
      </c>
      <c r="K12" s="9" t="s">
        <v>367</v>
      </c>
      <c r="P12" s="1449" t="str">
        <f>P11</f>
        <v>TJ or 10^3t-C</v>
      </c>
      <c r="U12" s="4"/>
      <c r="V12" s="5"/>
      <c r="W12" s="5"/>
      <c r="X12" s="5"/>
      <c r="Y12" s="5"/>
      <c r="Z12" s="6"/>
      <c r="AA12" s="15"/>
      <c r="AB12" s="15"/>
      <c r="AC12" s="15"/>
      <c r="AD12" s="15"/>
    </row>
    <row r="13" spans="1:31">
      <c r="A13" s="9"/>
      <c r="B13" s="28"/>
      <c r="C13" s="28"/>
      <c r="D13" s="28"/>
      <c r="E13" s="28"/>
      <c r="K13" s="9"/>
      <c r="L13" s="28"/>
      <c r="M13" s="28"/>
      <c r="N13" s="28"/>
      <c r="O13" s="28"/>
      <c r="P13" s="1449"/>
      <c r="U13" s="4"/>
      <c r="V13" s="5"/>
      <c r="W13" s="5"/>
      <c r="X13" s="5" t="s">
        <v>9</v>
      </c>
      <c r="Y13" s="5"/>
      <c r="Z13" s="6"/>
      <c r="AA13" s="24">
        <v>2348165</v>
      </c>
      <c r="AB13" s="24">
        <v>2302706</v>
      </c>
      <c r="AC13" s="24">
        <v>2318692</v>
      </c>
      <c r="AD13" s="24">
        <v>2329439</v>
      </c>
      <c r="AE13" s="25">
        <v>2328133</v>
      </c>
    </row>
    <row r="14" spans="1:31">
      <c r="A14" s="9"/>
      <c r="B14" s="28"/>
      <c r="C14" s="28"/>
      <c r="D14" s="28"/>
      <c r="E14" s="28"/>
      <c r="K14" s="9"/>
      <c r="L14" s="28"/>
      <c r="M14" s="28"/>
      <c r="N14" s="28"/>
      <c r="O14" s="28"/>
      <c r="U14" s="11"/>
      <c r="V14" s="5"/>
      <c r="W14" s="5"/>
      <c r="X14" s="12"/>
      <c r="Y14" s="5"/>
      <c r="Z14" s="6"/>
      <c r="AA14" s="86">
        <f>P15*1000/AA13</f>
        <v>116.72974289452506</v>
      </c>
      <c r="AB14" s="86">
        <f t="shared" ref="AB14:AE14" si="0">Q15*1000/AB13</f>
        <v>100.00601462345321</v>
      </c>
      <c r="AC14" s="86">
        <f t="shared" si="0"/>
        <v>114.61523237366977</v>
      </c>
      <c r="AD14" s="86">
        <f t="shared" si="0"/>
        <v>112.97181500262835</v>
      </c>
      <c r="AE14" s="86">
        <f t="shared" si="0"/>
        <v>107.31725152149926</v>
      </c>
    </row>
    <row r="15" spans="1:31">
      <c r="A15" s="9">
        <v>500000</v>
      </c>
      <c r="B15" s="28" t="s">
        <v>503</v>
      </c>
      <c r="C15" s="28"/>
      <c r="D15" s="28" t="s">
        <v>504</v>
      </c>
      <c r="E15" s="28"/>
      <c r="F15" s="39">
        <v>227969.78878405615</v>
      </c>
      <c r="G15" s="39">
        <v>165591.22945729599</v>
      </c>
      <c r="H15" s="39">
        <v>221895.60674225126</v>
      </c>
      <c r="I15" s="39">
        <v>223149.13297016569</v>
      </c>
      <c r="J15" s="39">
        <v>224003.91902344298</v>
      </c>
      <c r="K15" s="463">
        <v>500000</v>
      </c>
      <c r="L15" s="28" t="s">
        <v>377</v>
      </c>
      <c r="M15" s="28"/>
      <c r="N15" s="28" t="s">
        <v>378</v>
      </c>
      <c r="O15" s="28"/>
      <c r="P15" s="39">
        <v>274100.69672392245</v>
      </c>
      <c r="Q15" s="39">
        <v>230284.44990951344</v>
      </c>
      <c r="R15" s="39">
        <v>265757.42238296912</v>
      </c>
      <c r="S15" s="39">
        <v>263160.95176790759</v>
      </c>
      <c r="T15" s="39">
        <v>249848.83473650264</v>
      </c>
      <c r="U15" s="782">
        <v>500000</v>
      </c>
      <c r="V15" s="9" t="s">
        <v>10</v>
      </c>
      <c r="W15" s="9"/>
      <c r="X15" s="9" t="s">
        <v>11</v>
      </c>
      <c r="Y15" s="9"/>
      <c r="Z15" s="13"/>
      <c r="AA15" s="15">
        <v>116.72974289452506</v>
      </c>
      <c r="AB15" s="15">
        <v>100.00601462345321</v>
      </c>
      <c r="AC15" s="15">
        <v>114.61523237366977</v>
      </c>
      <c r="AD15" s="15">
        <v>112.97181500262836</v>
      </c>
      <c r="AE15" s="15">
        <v>107.31725152149926</v>
      </c>
    </row>
    <row r="16" spans="1:31">
      <c r="A16" s="9"/>
      <c r="B16" s="28"/>
      <c r="C16" s="28"/>
      <c r="D16" s="28"/>
      <c r="E16" s="28"/>
      <c r="F16" s="39"/>
      <c r="G16" s="39"/>
      <c r="H16" s="39"/>
      <c r="I16" s="39"/>
      <c r="J16" s="39"/>
      <c r="K16" s="463"/>
      <c r="L16" s="28"/>
      <c r="M16" s="28"/>
      <c r="N16" s="28"/>
      <c r="O16" s="28"/>
      <c r="P16" s="35">
        <f>P17+P53+P55+P60+P61</f>
        <v>274100.69672392245</v>
      </c>
      <c r="Q16" s="35">
        <f t="shared" ref="Q16:T16" si="1">Q17+Q53+Q55+Q60+Q61</f>
        <v>230284.44990951344</v>
      </c>
      <c r="R16" s="35">
        <f t="shared" si="1"/>
        <v>265757.42238296918</v>
      </c>
      <c r="S16" s="35">
        <f t="shared" si="1"/>
        <v>263160.95176790759</v>
      </c>
      <c r="T16" s="35">
        <f t="shared" si="1"/>
        <v>249848.83473650264</v>
      </c>
      <c r="U16" s="782"/>
      <c r="V16" s="9"/>
      <c r="W16" s="9"/>
      <c r="X16" s="9"/>
      <c r="Y16" s="9"/>
      <c r="Z16" s="13"/>
      <c r="AA16" s="15"/>
      <c r="AB16" s="15"/>
      <c r="AC16" s="15"/>
      <c r="AD16" s="15"/>
      <c r="AE16" s="15"/>
    </row>
    <row r="17" spans="1:31">
      <c r="A17" s="9">
        <v>600000</v>
      </c>
      <c r="B17" s="28"/>
      <c r="C17" s="28" t="s">
        <v>12</v>
      </c>
      <c r="D17" s="28" t="s">
        <v>505</v>
      </c>
      <c r="E17" s="28"/>
      <c r="F17" s="39">
        <v>169496.44287166133</v>
      </c>
      <c r="G17" s="39">
        <v>107234.7515088417</v>
      </c>
      <c r="H17" s="39">
        <v>161046.00958740554</v>
      </c>
      <c r="I17" s="39">
        <v>164476.3846516721</v>
      </c>
      <c r="J17" s="39">
        <v>169267.21232350529</v>
      </c>
      <c r="K17" s="463">
        <v>600000</v>
      </c>
      <c r="L17" s="28"/>
      <c r="M17" s="28" t="s">
        <v>379</v>
      </c>
      <c r="N17" s="28" t="s">
        <v>380</v>
      </c>
      <c r="O17" s="28"/>
      <c r="P17" s="39">
        <v>187345.85231618505</v>
      </c>
      <c r="Q17" s="39">
        <v>145003.74801039975</v>
      </c>
      <c r="R17" s="39">
        <v>178058.03523400976</v>
      </c>
      <c r="S17" s="39">
        <v>177985.25228738639</v>
      </c>
      <c r="T17" s="39">
        <v>172017.49796821785</v>
      </c>
      <c r="U17" s="782">
        <v>600000</v>
      </c>
      <c r="V17" s="9"/>
      <c r="W17" s="9" t="s">
        <v>12</v>
      </c>
      <c r="X17" s="9" t="s">
        <v>13</v>
      </c>
      <c r="Y17" s="9"/>
      <c r="Z17" s="13"/>
      <c r="AA17" s="15">
        <v>79.783938656859732</v>
      </c>
      <c r="AB17" s="15">
        <v>62.971021055401671</v>
      </c>
      <c r="AC17" s="15">
        <v>76.792448170783246</v>
      </c>
      <c r="AD17" s="15">
        <v>76.406916981894099</v>
      </c>
      <c r="AE17" s="15">
        <v>73.886456644967382</v>
      </c>
    </row>
    <row r="18" spans="1:31">
      <c r="A18" s="9"/>
      <c r="B18" s="28"/>
      <c r="C18" s="28"/>
      <c r="D18" s="28"/>
      <c r="E18" s="28"/>
      <c r="F18" s="39"/>
      <c r="G18" s="39"/>
      <c r="H18" s="39"/>
      <c r="I18" s="39"/>
      <c r="J18" s="39"/>
      <c r="K18" s="463"/>
      <c r="L18" s="28"/>
      <c r="M18" s="28"/>
      <c r="N18" s="28"/>
      <c r="O18" s="28"/>
      <c r="P18" s="35">
        <f>P19+P23+P36</f>
        <v>187345.85231618502</v>
      </c>
      <c r="Q18" s="35">
        <f t="shared" ref="Q18:T18" si="2">Q19+Q23+Q36</f>
        <v>145003.74801039975</v>
      </c>
      <c r="R18" s="35">
        <f t="shared" si="2"/>
        <v>178058.03523400976</v>
      </c>
      <c r="S18" s="35">
        <f t="shared" si="2"/>
        <v>177985.25228738639</v>
      </c>
      <c r="T18" s="35">
        <f t="shared" si="2"/>
        <v>172017.49796821785</v>
      </c>
      <c r="U18" s="782"/>
      <c r="V18" s="9"/>
      <c r="W18" s="9"/>
      <c r="X18" s="9"/>
      <c r="Y18" s="9"/>
      <c r="Z18" s="13"/>
      <c r="AA18" s="86">
        <f>P17/AA13*1000</f>
        <v>79.783938656859732</v>
      </c>
      <c r="AB18" s="86">
        <f>Q17/AB13*1000</f>
        <v>62.971021055401671</v>
      </c>
      <c r="AC18" s="86">
        <f>R17/AC13*1000</f>
        <v>76.792448170783246</v>
      </c>
      <c r="AD18" s="86">
        <f>S17/AD13*1000</f>
        <v>76.406916981894099</v>
      </c>
      <c r="AE18" s="86">
        <f>T17/AE13*1000</f>
        <v>73.886456644967382</v>
      </c>
    </row>
    <row r="19" spans="1:31">
      <c r="A19" s="9">
        <v>610000</v>
      </c>
      <c r="B19" s="28" t="s">
        <v>506</v>
      </c>
      <c r="C19" s="28" t="s">
        <v>507</v>
      </c>
      <c r="D19" s="28" t="s">
        <v>508</v>
      </c>
      <c r="E19" s="28"/>
      <c r="F19" s="39">
        <v>7269.8592057913957</v>
      </c>
      <c r="G19" s="39">
        <v>6703.3310057621129</v>
      </c>
      <c r="H19" s="39">
        <v>7102.5244388866549</v>
      </c>
      <c r="I19" s="39">
        <v>6354.867124419643</v>
      </c>
      <c r="J19" s="39">
        <v>6166.0892015599966</v>
      </c>
      <c r="K19" s="463">
        <v>610000</v>
      </c>
      <c r="L19" s="28" t="s">
        <v>381</v>
      </c>
      <c r="M19" s="28" t="s">
        <v>382</v>
      </c>
      <c r="N19" s="28" t="s">
        <v>383</v>
      </c>
      <c r="O19" s="28"/>
      <c r="P19" s="39">
        <v>6384.5898624551392</v>
      </c>
      <c r="Q19" s="39">
        <v>5837.2605129141793</v>
      </c>
      <c r="R19" s="39">
        <v>6212.4514566698117</v>
      </c>
      <c r="S19" s="39">
        <v>5519.7498412080067</v>
      </c>
      <c r="T19" s="39">
        <v>5396.1651369607034</v>
      </c>
      <c r="U19" s="782">
        <v>610000</v>
      </c>
      <c r="V19" s="9" t="s">
        <v>14</v>
      </c>
      <c r="W19" s="9" t="s">
        <v>15</v>
      </c>
      <c r="X19" s="9" t="s">
        <v>16</v>
      </c>
      <c r="Y19" s="9"/>
      <c r="Z19" s="13"/>
      <c r="AA19" s="15">
        <v>2.7189698604889943</v>
      </c>
      <c r="AB19" s="15">
        <v>2.5349569215150258</v>
      </c>
      <c r="AC19" s="15">
        <v>2.679291366283151</v>
      </c>
      <c r="AD19" s="15">
        <v>2.3695618735704205</v>
      </c>
      <c r="AE19" s="15">
        <v>2.3178079332068671</v>
      </c>
    </row>
    <row r="20" spans="1:31">
      <c r="A20" s="9">
        <v>611000</v>
      </c>
      <c r="B20" s="28" t="s">
        <v>509</v>
      </c>
      <c r="C20" s="28" t="s">
        <v>510</v>
      </c>
      <c r="D20" s="28" t="s">
        <v>19</v>
      </c>
      <c r="E20" s="28"/>
      <c r="F20" s="39">
        <v>1988.73398040498</v>
      </c>
      <c r="G20" s="39">
        <v>1758.98038797552</v>
      </c>
      <c r="H20" s="39">
        <v>1801.7824743690101</v>
      </c>
      <c r="I20" s="39">
        <v>1120.1154346583101</v>
      </c>
      <c r="J20" s="39">
        <v>1093.32223142159</v>
      </c>
      <c r="K20" s="463">
        <v>611000</v>
      </c>
      <c r="L20" s="28" t="s">
        <v>384</v>
      </c>
      <c r="M20" s="28" t="s">
        <v>385</v>
      </c>
      <c r="N20" s="28" t="s">
        <v>386</v>
      </c>
      <c r="O20" s="28"/>
      <c r="P20" s="39">
        <v>2163.7893988086089</v>
      </c>
      <c r="Q20" s="39">
        <v>2008.5155165036781</v>
      </c>
      <c r="R20" s="39">
        <v>2075.3085652914651</v>
      </c>
      <c r="S20" s="39">
        <v>1321.7788770721991</v>
      </c>
      <c r="T20" s="39">
        <v>1282.1000324069701</v>
      </c>
      <c r="U20" s="782">
        <v>611000</v>
      </c>
      <c r="V20" s="9" t="s">
        <v>17</v>
      </c>
      <c r="W20" s="9" t="s">
        <v>18</v>
      </c>
      <c r="X20" s="9" t="s">
        <v>19</v>
      </c>
      <c r="Y20" s="9"/>
      <c r="Z20" s="13"/>
      <c r="AA20" s="15">
        <v>0.92148098570952586</v>
      </c>
      <c r="AB20" s="15">
        <v>0.87224140489653401</v>
      </c>
      <c r="AC20" s="15">
        <v>0.89503416809626501</v>
      </c>
      <c r="AD20" s="15">
        <v>0.56742369174389162</v>
      </c>
      <c r="AE20" s="15">
        <v>0.55069879272660549</v>
      </c>
    </row>
    <row r="21" spans="1:31">
      <c r="A21" s="9">
        <v>612000</v>
      </c>
      <c r="B21" s="28" t="s">
        <v>511</v>
      </c>
      <c r="C21" s="28" t="s">
        <v>512</v>
      </c>
      <c r="D21" s="28" t="s">
        <v>513</v>
      </c>
      <c r="E21" s="28"/>
      <c r="F21" s="39">
        <v>346.84882320493602</v>
      </c>
      <c r="G21" s="39">
        <v>269.90431114027302</v>
      </c>
      <c r="H21" s="39">
        <v>271.74290876652498</v>
      </c>
      <c r="I21" s="39">
        <v>298.576095886573</v>
      </c>
      <c r="J21" s="39">
        <v>354.05419045218702</v>
      </c>
      <c r="K21" s="463">
        <v>612000</v>
      </c>
      <c r="L21" s="28" t="s">
        <v>387</v>
      </c>
      <c r="M21" s="28" t="s">
        <v>388</v>
      </c>
      <c r="N21" s="28" t="s">
        <v>389</v>
      </c>
      <c r="O21" s="28"/>
      <c r="P21" s="39">
        <v>424.84907676096742</v>
      </c>
      <c r="Q21" s="39">
        <v>328.9224709318035</v>
      </c>
      <c r="R21" s="39">
        <v>333.34852949914011</v>
      </c>
      <c r="S21" s="39">
        <v>371.0563425738091</v>
      </c>
      <c r="T21" s="39">
        <v>432.17075833859974</v>
      </c>
      <c r="U21" s="782">
        <v>612000</v>
      </c>
      <c r="V21" s="9" t="s">
        <v>20</v>
      </c>
      <c r="W21" s="9" t="s">
        <v>21</v>
      </c>
      <c r="X21" s="9" t="s">
        <v>22</v>
      </c>
      <c r="Y21" s="9"/>
      <c r="Z21" s="13"/>
      <c r="AA21" s="15">
        <v>0.18092811908914724</v>
      </c>
      <c r="AB21" s="15">
        <v>0.14284171358905717</v>
      </c>
      <c r="AC21" s="15">
        <v>0.1437657651379054</v>
      </c>
      <c r="AD21" s="15">
        <v>0.15929000183040168</v>
      </c>
      <c r="AE21" s="15">
        <v>0.18562975497473716</v>
      </c>
    </row>
    <row r="22" spans="1:31">
      <c r="A22" s="9">
        <v>615000</v>
      </c>
      <c r="B22" s="28" t="s">
        <v>514</v>
      </c>
      <c r="C22" s="28" t="s">
        <v>515</v>
      </c>
      <c r="D22" s="28" t="s">
        <v>516</v>
      </c>
      <c r="E22" s="28"/>
      <c r="F22" s="39">
        <v>4934.2764021814801</v>
      </c>
      <c r="G22" s="39">
        <v>4674.4463066463204</v>
      </c>
      <c r="H22" s="39">
        <v>5028.9990557511201</v>
      </c>
      <c r="I22" s="39">
        <v>4936.1755938747601</v>
      </c>
      <c r="J22" s="39">
        <v>4718.7127796862196</v>
      </c>
      <c r="K22" s="463">
        <v>615000</v>
      </c>
      <c r="L22" s="28" t="s">
        <v>390</v>
      </c>
      <c r="M22" s="28" t="s">
        <v>391</v>
      </c>
      <c r="N22" s="28" t="s">
        <v>392</v>
      </c>
      <c r="O22" s="28"/>
      <c r="P22" s="39">
        <v>3795.9513868855634</v>
      </c>
      <c r="Q22" s="39">
        <v>3499.8225254786976</v>
      </c>
      <c r="R22" s="39">
        <v>3803.7943618792069</v>
      </c>
      <c r="S22" s="39">
        <v>3826.914621561999</v>
      </c>
      <c r="T22" s="39">
        <v>3681.8943462151337</v>
      </c>
      <c r="U22" s="782">
        <v>615000</v>
      </c>
      <c r="V22" s="9" t="s">
        <v>23</v>
      </c>
      <c r="W22" s="9" t="s">
        <v>24</v>
      </c>
      <c r="X22" s="9" t="s">
        <v>25</v>
      </c>
      <c r="Y22" s="9"/>
      <c r="Z22" s="13"/>
      <c r="AA22" s="15">
        <v>1.6165607556903212</v>
      </c>
      <c r="AB22" s="15">
        <v>1.5198738030294348</v>
      </c>
      <c r="AC22" s="15">
        <v>1.6404914330489806</v>
      </c>
      <c r="AD22" s="15">
        <v>1.6428481799961272</v>
      </c>
      <c r="AE22" s="15">
        <v>1.5814793855055247</v>
      </c>
    </row>
    <row r="23" spans="1:31">
      <c r="A23" s="9">
        <v>620000</v>
      </c>
      <c r="B23" s="28" t="s">
        <v>517</v>
      </c>
      <c r="C23" s="28" t="s">
        <v>518</v>
      </c>
      <c r="D23" s="28" t="s">
        <v>519</v>
      </c>
      <c r="E23" s="28"/>
      <c r="F23" s="39">
        <v>120498.85736457535</v>
      </c>
      <c r="G23" s="39">
        <v>58103.564065958759</v>
      </c>
      <c r="H23" s="39">
        <v>113406.48936703798</v>
      </c>
      <c r="I23" s="39">
        <v>116911.98069567616</v>
      </c>
      <c r="J23" s="39">
        <v>122808.64229234309</v>
      </c>
      <c r="K23" s="463">
        <v>620000</v>
      </c>
      <c r="L23" s="28" t="s">
        <v>393</v>
      </c>
      <c r="M23" s="28" t="s">
        <v>394</v>
      </c>
      <c r="N23" s="28" t="s">
        <v>395</v>
      </c>
      <c r="O23" s="28"/>
      <c r="P23" s="39">
        <v>107857.06371411802</v>
      </c>
      <c r="Q23" s="39">
        <v>68076.750520934103</v>
      </c>
      <c r="R23" s="39">
        <v>102829.13387047783</v>
      </c>
      <c r="S23" s="39">
        <v>102625.43120593324</v>
      </c>
      <c r="T23" s="39">
        <v>98425.023793675806</v>
      </c>
      <c r="U23" s="782">
        <v>620000</v>
      </c>
      <c r="V23" s="9" t="s">
        <v>26</v>
      </c>
      <c r="W23" s="9" t="s">
        <v>27</v>
      </c>
      <c r="X23" s="9" t="s">
        <v>28</v>
      </c>
      <c r="Y23" s="9"/>
      <c r="Z23" s="13"/>
      <c r="AA23" s="15">
        <v>45.932489290198099</v>
      </c>
      <c r="AB23" s="15">
        <v>29.563804724065555</v>
      </c>
      <c r="AC23" s="15">
        <v>44.347905573693197</v>
      </c>
      <c r="AD23" s="15">
        <v>44.055856884826454</v>
      </c>
      <c r="AE23" s="15">
        <v>42.276375015377475</v>
      </c>
    </row>
    <row r="24" spans="1:31">
      <c r="A24" s="9">
        <v>621000</v>
      </c>
      <c r="B24" s="28" t="s">
        <v>520</v>
      </c>
      <c r="C24" s="28" t="s">
        <v>521</v>
      </c>
      <c r="D24" s="28" t="s">
        <v>522</v>
      </c>
      <c r="E24" s="28"/>
      <c r="F24" s="39">
        <v>11619.9337342131</v>
      </c>
      <c r="G24" s="39">
        <v>11622.9690238192</v>
      </c>
      <c r="H24" s="39">
        <v>11125.213931312501</v>
      </c>
      <c r="I24" s="39">
        <v>8103.6848900137602</v>
      </c>
      <c r="J24" s="39">
        <v>6561.7604920132699</v>
      </c>
      <c r="K24" s="463">
        <v>621000</v>
      </c>
      <c r="L24" s="28" t="s">
        <v>396</v>
      </c>
      <c r="M24" s="28" t="s">
        <v>397</v>
      </c>
      <c r="N24" s="28" t="s">
        <v>398</v>
      </c>
      <c r="O24" s="28"/>
      <c r="P24" s="39">
        <v>14087.22272900825</v>
      </c>
      <c r="Q24" s="39">
        <v>13905.2428176667</v>
      </c>
      <c r="R24" s="39">
        <v>13262.226287780592</v>
      </c>
      <c r="S24" s="39">
        <v>10014.98206606422</v>
      </c>
      <c r="T24" s="39">
        <v>8532.3232566782499</v>
      </c>
      <c r="U24" s="782">
        <v>621000</v>
      </c>
      <c r="V24" s="9" t="s">
        <v>29</v>
      </c>
      <c r="W24" s="9" t="s">
        <v>30</v>
      </c>
      <c r="X24" s="9" t="s">
        <v>31</v>
      </c>
      <c r="Y24" s="9"/>
      <c r="Z24" s="13"/>
      <c r="AA24" s="15">
        <v>5.9992473821082637</v>
      </c>
      <c r="AB24" s="15">
        <v>6.0386531401171926</v>
      </c>
      <c r="AC24" s="15">
        <v>5.7197015764838932</v>
      </c>
      <c r="AD24" s="15">
        <v>4.2993107207633345</v>
      </c>
      <c r="AE24" s="15">
        <v>3.6648779329523915</v>
      </c>
    </row>
    <row r="25" spans="1:31">
      <c r="A25" s="9">
        <v>622000</v>
      </c>
      <c r="B25" s="28" t="s">
        <v>523</v>
      </c>
      <c r="C25" s="28" t="s">
        <v>524</v>
      </c>
      <c r="D25" s="28" t="s">
        <v>34</v>
      </c>
      <c r="E25" s="28"/>
      <c r="F25" s="39">
        <v>1109.91577765071</v>
      </c>
      <c r="G25" s="39">
        <v>695.59456446723698</v>
      </c>
      <c r="H25" s="39">
        <v>790.37027813420298</v>
      </c>
      <c r="I25" s="39">
        <v>634.18557747475097</v>
      </c>
      <c r="J25" s="39">
        <v>512.98587227989299</v>
      </c>
      <c r="K25" s="463">
        <v>622000</v>
      </c>
      <c r="L25" s="28" t="s">
        <v>399</v>
      </c>
      <c r="M25" s="28" t="s">
        <v>400</v>
      </c>
      <c r="N25" s="28" t="s">
        <v>401</v>
      </c>
      <c r="O25" s="28"/>
      <c r="P25" s="39">
        <v>1249.900847530932</v>
      </c>
      <c r="Q25" s="39">
        <v>786.95153967108922</v>
      </c>
      <c r="R25" s="39">
        <v>846.91473569006746</v>
      </c>
      <c r="S25" s="39">
        <v>674.50907583627429</v>
      </c>
      <c r="T25" s="39">
        <v>566.08079513184521</v>
      </c>
      <c r="U25" s="782">
        <v>622000</v>
      </c>
      <c r="V25" s="9" t="s">
        <v>32</v>
      </c>
      <c r="W25" s="9" t="s">
        <v>33</v>
      </c>
      <c r="X25" s="9" t="s">
        <v>34</v>
      </c>
      <c r="Y25" s="9"/>
      <c r="Z25" s="13"/>
      <c r="AA25" s="15">
        <v>0.53228833899275896</v>
      </c>
      <c r="AB25" s="15">
        <v>0.34175076612954025</v>
      </c>
      <c r="AC25" s="15">
        <v>0.36525538350503967</v>
      </c>
      <c r="AD25" s="15">
        <v>0.28955859150476759</v>
      </c>
      <c r="AE25" s="15">
        <v>0.24314796239383454</v>
      </c>
    </row>
    <row r="26" spans="1:31">
      <c r="A26" s="9">
        <v>623000</v>
      </c>
      <c r="B26" s="28" t="s">
        <v>525</v>
      </c>
      <c r="C26" s="28" t="s">
        <v>526</v>
      </c>
      <c r="D26" s="28" t="s">
        <v>527</v>
      </c>
      <c r="E26" s="28"/>
      <c r="F26" s="39">
        <v>2247.6445052232998</v>
      </c>
      <c r="G26" s="39">
        <v>1951.64865793627</v>
      </c>
      <c r="H26" s="39">
        <v>2540.6179512189701</v>
      </c>
      <c r="I26" s="39">
        <v>2666.0336794412801</v>
      </c>
      <c r="J26" s="39">
        <v>2888.8656190363199</v>
      </c>
      <c r="K26" s="463">
        <v>623000</v>
      </c>
      <c r="L26" s="28" t="s">
        <v>402</v>
      </c>
      <c r="M26" s="28" t="s">
        <v>403</v>
      </c>
      <c r="N26" s="28" t="s">
        <v>404</v>
      </c>
      <c r="O26" s="28"/>
      <c r="P26" s="39">
        <v>2798.0138880848253</v>
      </c>
      <c r="Q26" s="39">
        <v>2502.276036806802</v>
      </c>
      <c r="R26" s="39">
        <v>3029.3236899618641</v>
      </c>
      <c r="S26" s="39">
        <v>3115.091249231888</v>
      </c>
      <c r="T26" s="39">
        <v>3319.3377069553931</v>
      </c>
      <c r="U26" s="782">
        <v>623000</v>
      </c>
      <c r="V26" s="9" t="s">
        <v>35</v>
      </c>
      <c r="W26" s="9" t="s">
        <v>36</v>
      </c>
      <c r="X26" s="9" t="s">
        <v>37</v>
      </c>
      <c r="Y26" s="9"/>
      <c r="Z26" s="13"/>
      <c r="AA26" s="15">
        <v>1.1915746500287778</v>
      </c>
      <c r="AB26" s="15">
        <v>1.0866676148873551</v>
      </c>
      <c r="AC26" s="15">
        <v>1.3064795539734746</v>
      </c>
      <c r="AD26" s="15">
        <v>1.3372710121329161</v>
      </c>
      <c r="AE26" s="15">
        <v>1.4257508943670285</v>
      </c>
    </row>
    <row r="27" spans="1:31">
      <c r="A27" s="9">
        <v>624000</v>
      </c>
      <c r="B27" s="28" t="s">
        <v>528</v>
      </c>
      <c r="C27" s="28" t="s">
        <v>529</v>
      </c>
      <c r="D27" s="28" t="s">
        <v>40</v>
      </c>
      <c r="E27" s="28"/>
      <c r="F27" s="39">
        <v>35027.2485487905</v>
      </c>
      <c r="G27" s="39">
        <v>18648.3239681659</v>
      </c>
      <c r="H27" s="39">
        <v>30935.348423753199</v>
      </c>
      <c r="I27" s="39">
        <v>34895.007996426699</v>
      </c>
      <c r="J27" s="39">
        <v>32646.961100541299</v>
      </c>
      <c r="K27" s="463">
        <v>624000</v>
      </c>
      <c r="L27" s="28" t="s">
        <v>405</v>
      </c>
      <c r="M27" s="28" t="s">
        <v>406</v>
      </c>
      <c r="N27" s="28" t="s">
        <v>407</v>
      </c>
      <c r="O27" s="28"/>
      <c r="P27" s="39">
        <v>36610.50250726044</v>
      </c>
      <c r="Q27" s="39">
        <v>18973.212652081929</v>
      </c>
      <c r="R27" s="39">
        <v>31405.846626830029</v>
      </c>
      <c r="S27" s="39">
        <v>35306.301356785771</v>
      </c>
      <c r="T27" s="39">
        <v>33071.532889326605</v>
      </c>
      <c r="U27" s="782">
        <v>624000</v>
      </c>
      <c r="V27" s="9" t="s">
        <v>38</v>
      </c>
      <c r="W27" s="9" t="s">
        <v>39</v>
      </c>
      <c r="X27" s="9" t="s">
        <v>40</v>
      </c>
      <c r="Y27" s="9"/>
      <c r="Z27" s="13"/>
      <c r="AA27" s="15">
        <v>15.591111573190318</v>
      </c>
      <c r="AB27" s="15">
        <v>8.2395289073298663</v>
      </c>
      <c r="AC27" s="15">
        <v>13.544639230579151</v>
      </c>
      <c r="AD27" s="15">
        <v>15.156568322581432</v>
      </c>
      <c r="AE27" s="15">
        <v>14.205173368242539</v>
      </c>
    </row>
    <row r="28" spans="1:31">
      <c r="A28" s="9">
        <v>625000</v>
      </c>
      <c r="B28" s="28" t="s">
        <v>530</v>
      </c>
      <c r="C28" s="28" t="s">
        <v>531</v>
      </c>
      <c r="D28" s="28" t="s">
        <v>532</v>
      </c>
      <c r="E28" s="28"/>
      <c r="F28" s="39">
        <v>445.90809524885401</v>
      </c>
      <c r="G28" s="39">
        <v>486.56480294350303</v>
      </c>
      <c r="H28" s="39">
        <v>375.76643544177301</v>
      </c>
      <c r="I28" s="39">
        <v>227.21976706876501</v>
      </c>
      <c r="J28" s="39">
        <v>244.198380272912</v>
      </c>
      <c r="K28" s="463">
        <v>625000</v>
      </c>
      <c r="L28" s="28" t="s">
        <v>408</v>
      </c>
      <c r="M28" s="28" t="s">
        <v>409</v>
      </c>
      <c r="N28" s="28" t="s">
        <v>410</v>
      </c>
      <c r="O28" s="28"/>
      <c r="P28" s="39">
        <v>797.59260649824103</v>
      </c>
      <c r="Q28" s="39">
        <v>810.76402892051101</v>
      </c>
      <c r="R28" s="39">
        <v>653.93922520187698</v>
      </c>
      <c r="S28" s="39">
        <v>396.95867368778499</v>
      </c>
      <c r="T28" s="39">
        <v>465.463678685888</v>
      </c>
      <c r="U28" s="782">
        <v>625000</v>
      </c>
      <c r="V28" s="9" t="s">
        <v>41</v>
      </c>
      <c r="W28" s="9" t="s">
        <v>42</v>
      </c>
      <c r="X28" s="9" t="s">
        <v>43</v>
      </c>
      <c r="Y28" s="9"/>
      <c r="Z28" s="13"/>
      <c r="AA28" s="15">
        <v>0.33966633796953832</v>
      </c>
      <c r="AB28" s="15">
        <v>0.35209185580812796</v>
      </c>
      <c r="AC28" s="15">
        <v>0.28202936189967315</v>
      </c>
      <c r="AD28" s="15">
        <v>0.170409559420867</v>
      </c>
      <c r="AE28" s="15">
        <v>0.1999300206156126</v>
      </c>
    </row>
    <row r="29" spans="1:31">
      <c r="A29" s="9">
        <v>626000</v>
      </c>
      <c r="B29" s="28" t="s">
        <v>533</v>
      </c>
      <c r="C29" s="28" t="s">
        <v>534</v>
      </c>
      <c r="D29" s="28" t="s">
        <v>535</v>
      </c>
      <c r="E29" s="28"/>
      <c r="F29" s="39">
        <v>52284.043997741697</v>
      </c>
      <c r="G29" s="39">
        <v>10370.1567988842</v>
      </c>
      <c r="H29" s="39">
        <v>50100.096380856099</v>
      </c>
      <c r="I29" s="39">
        <v>52592.504205967402</v>
      </c>
      <c r="J29" s="39">
        <v>63455.102812090197</v>
      </c>
      <c r="K29" s="463">
        <v>626000</v>
      </c>
      <c r="L29" s="28" t="s">
        <v>411</v>
      </c>
      <c r="M29" s="28" t="s">
        <v>412</v>
      </c>
      <c r="N29" s="28" t="s">
        <v>413</v>
      </c>
      <c r="O29" s="28"/>
      <c r="P29" s="39">
        <v>22879.396750830219</v>
      </c>
      <c r="Q29" s="39">
        <v>7203.8984608264127</v>
      </c>
      <c r="R29" s="39">
        <v>25105.179169303825</v>
      </c>
      <c r="S29" s="39">
        <v>24217.21925365469</v>
      </c>
      <c r="T29" s="39">
        <v>25235.666131900307</v>
      </c>
      <c r="U29" s="782">
        <v>626000</v>
      </c>
      <c r="V29" s="9" t="s">
        <v>44</v>
      </c>
      <c r="W29" s="9" t="s">
        <v>45</v>
      </c>
      <c r="X29" s="9" t="s">
        <v>46</v>
      </c>
      <c r="Y29" s="9"/>
      <c r="Z29" s="13"/>
      <c r="AA29" s="15">
        <v>9.7435217503157663</v>
      </c>
      <c r="AB29" s="15">
        <v>3.1284490772275806</v>
      </c>
      <c r="AC29" s="15">
        <v>10.827302276155619</v>
      </c>
      <c r="AD29" s="15">
        <v>10.396159441674451</v>
      </c>
      <c r="AE29" s="15">
        <v>10.839443507694925</v>
      </c>
    </row>
    <row r="30" spans="1:31">
      <c r="A30" s="9">
        <v>627000</v>
      </c>
      <c r="B30" s="28" t="s">
        <v>536</v>
      </c>
      <c r="C30" s="28" t="s">
        <v>537</v>
      </c>
      <c r="D30" s="28" t="s">
        <v>538</v>
      </c>
      <c r="E30" s="28"/>
      <c r="F30" s="39">
        <v>2631.6951478503101</v>
      </c>
      <c r="G30" s="39">
        <v>2695.1589630828298</v>
      </c>
      <c r="H30" s="39">
        <v>2846.2585569388302</v>
      </c>
      <c r="I30" s="39">
        <v>2924.0084567487902</v>
      </c>
      <c r="J30" s="39">
        <v>2820.5037307058101</v>
      </c>
      <c r="K30" s="463">
        <v>627000</v>
      </c>
      <c r="L30" s="28" t="s">
        <v>414</v>
      </c>
      <c r="M30" s="28" t="s">
        <v>415</v>
      </c>
      <c r="N30" s="28" t="s">
        <v>416</v>
      </c>
      <c r="O30" s="28"/>
      <c r="P30" s="39">
        <v>3623.4069433989152</v>
      </c>
      <c r="Q30" s="39">
        <v>3607.3110278488657</v>
      </c>
      <c r="R30" s="39">
        <v>3768.1207588387615</v>
      </c>
      <c r="S30" s="39">
        <v>3810.7260268953792</v>
      </c>
      <c r="T30" s="39">
        <v>3731.9170741170983</v>
      </c>
      <c r="U30" s="782">
        <v>627000</v>
      </c>
      <c r="V30" s="9" t="s">
        <v>47</v>
      </c>
      <c r="W30" s="9" t="s">
        <v>48</v>
      </c>
      <c r="X30" s="9" t="s">
        <v>49</v>
      </c>
      <c r="Y30" s="9"/>
      <c r="Z30" s="13"/>
      <c r="AA30" s="15">
        <v>1.5430802108876145</v>
      </c>
      <c r="AB30" s="15">
        <v>1.5665530153866214</v>
      </c>
      <c r="AC30" s="15">
        <v>1.6251062059293608</v>
      </c>
      <c r="AD30" s="15">
        <v>1.6358986120243455</v>
      </c>
      <c r="AE30" s="15">
        <v>1.6029655840611763</v>
      </c>
    </row>
    <row r="31" spans="1:31">
      <c r="A31" s="9">
        <v>628000</v>
      </c>
      <c r="B31" s="28" t="s">
        <v>539</v>
      </c>
      <c r="C31" s="28" t="s">
        <v>540</v>
      </c>
      <c r="D31" s="28" t="s">
        <v>541</v>
      </c>
      <c r="E31" s="28"/>
      <c r="F31" s="39">
        <v>946.12249793257502</v>
      </c>
      <c r="G31" s="39">
        <v>1241.4619402379799</v>
      </c>
      <c r="H31" s="39">
        <v>1540.12800631455</v>
      </c>
      <c r="I31" s="39">
        <v>1677.0401979560199</v>
      </c>
      <c r="J31" s="39">
        <v>972.48844216505404</v>
      </c>
      <c r="K31" s="463">
        <v>628000</v>
      </c>
      <c r="L31" s="28" t="s">
        <v>417</v>
      </c>
      <c r="M31" s="28" t="s">
        <v>418</v>
      </c>
      <c r="N31" s="28" t="s">
        <v>419</v>
      </c>
      <c r="O31" s="28"/>
      <c r="P31" s="39">
        <v>1495.281802581118</v>
      </c>
      <c r="Q31" s="39">
        <v>1786.5325346641807</v>
      </c>
      <c r="R31" s="39">
        <v>2163.5951765902482</v>
      </c>
      <c r="S31" s="39">
        <v>2069.8900833293842</v>
      </c>
      <c r="T31" s="39">
        <v>1401.4983792160931</v>
      </c>
      <c r="U31" s="782">
        <v>628000</v>
      </c>
      <c r="V31" s="9" t="s">
        <v>50</v>
      </c>
      <c r="W31" s="9" t="s">
        <v>51</v>
      </c>
      <c r="X31" s="9" t="s">
        <v>52</v>
      </c>
      <c r="Y31" s="9"/>
      <c r="Z31" s="13"/>
      <c r="AA31" s="15">
        <v>0.6367873648491984</v>
      </c>
      <c r="AB31" s="15">
        <v>0.77584048274689899</v>
      </c>
      <c r="AC31" s="15">
        <v>0.93311020894118235</v>
      </c>
      <c r="AD31" s="15">
        <v>0.88857878799547196</v>
      </c>
      <c r="AE31" s="15">
        <v>0.60198381244374488</v>
      </c>
    </row>
    <row r="32" spans="1:31">
      <c r="A32" s="9">
        <v>629000</v>
      </c>
      <c r="B32" s="28" t="s">
        <v>542</v>
      </c>
      <c r="C32" s="28" t="s">
        <v>543</v>
      </c>
      <c r="D32" s="28" t="s">
        <v>544</v>
      </c>
      <c r="E32" s="28"/>
      <c r="F32" s="39">
        <v>8329.4878189059309</v>
      </c>
      <c r="G32" s="39">
        <v>5180.23194934612</v>
      </c>
      <c r="H32" s="39">
        <v>7547.6762552985401</v>
      </c>
      <c r="I32" s="39">
        <v>8368.8351183212108</v>
      </c>
      <c r="J32" s="39">
        <v>7967.2216884507297</v>
      </c>
      <c r="K32" s="463">
        <v>629000</v>
      </c>
      <c r="L32" s="28" t="s">
        <v>420</v>
      </c>
      <c r="M32" s="28" t="s">
        <v>421</v>
      </c>
      <c r="N32" s="28" t="s">
        <v>422</v>
      </c>
      <c r="O32" s="28"/>
      <c r="P32" s="39">
        <v>13435.49329486824</v>
      </c>
      <c r="Q32" s="39">
        <v>8659.5623266061793</v>
      </c>
      <c r="R32" s="39">
        <v>12584.483203601842</v>
      </c>
      <c r="S32" s="39">
        <v>13879.766268881242</v>
      </c>
      <c r="T32" s="39">
        <v>13150.46762611156</v>
      </c>
      <c r="U32" s="782">
        <v>629000</v>
      </c>
      <c r="V32" s="9" t="s">
        <v>53</v>
      </c>
      <c r="W32" s="9" t="s">
        <v>54</v>
      </c>
      <c r="X32" s="9" t="s">
        <v>55</v>
      </c>
      <c r="Y32" s="9"/>
      <c r="Z32" s="13"/>
      <c r="AA32" s="15">
        <v>5.721698984044238</v>
      </c>
      <c r="AB32" s="15">
        <v>3.7606026677336053</v>
      </c>
      <c r="AC32" s="15">
        <v>5.4274061426018818</v>
      </c>
      <c r="AD32" s="15">
        <v>5.9584158541525412</v>
      </c>
      <c r="AE32" s="15">
        <v>5.6485035975657576</v>
      </c>
    </row>
    <row r="33" spans="1:31">
      <c r="A33" s="9">
        <v>630000</v>
      </c>
      <c r="B33" s="28" t="s">
        <v>545</v>
      </c>
      <c r="C33" s="28" t="s">
        <v>546</v>
      </c>
      <c r="D33" s="28" t="s">
        <v>547</v>
      </c>
      <c r="E33" s="28"/>
      <c r="F33" s="39">
        <v>5728.3235630825302</v>
      </c>
      <c r="G33" s="39">
        <v>5080.9288106436998</v>
      </c>
      <c r="H33" s="39">
        <v>5470.4740044553801</v>
      </c>
      <c r="I33" s="39">
        <v>4674.3490099559303</v>
      </c>
      <c r="J33" s="39">
        <v>4608.6413811397497</v>
      </c>
      <c r="K33" s="463">
        <v>630000</v>
      </c>
      <c r="L33" s="28" t="s">
        <v>423</v>
      </c>
      <c r="M33" s="28" t="s">
        <v>424</v>
      </c>
      <c r="N33" s="28" t="s">
        <v>425</v>
      </c>
      <c r="O33" s="28"/>
      <c r="P33" s="39">
        <v>10606.87093055631</v>
      </c>
      <c r="Q33" s="39">
        <v>9578.4751821723003</v>
      </c>
      <c r="R33" s="39">
        <v>9741.3141847465104</v>
      </c>
      <c r="S33" s="39">
        <v>8864.4618131265597</v>
      </c>
      <c r="T33" s="39">
        <v>8686.8406917443608</v>
      </c>
      <c r="U33" s="782">
        <v>630000</v>
      </c>
      <c r="V33" s="9" t="s">
        <v>56</v>
      </c>
      <c r="W33" s="9" t="s">
        <v>57</v>
      </c>
      <c r="X33" s="9" t="s">
        <v>58</v>
      </c>
      <c r="Y33" s="9"/>
      <c r="Z33" s="13"/>
      <c r="AA33" s="15">
        <v>4.5170892720725799</v>
      </c>
      <c r="AB33" s="15">
        <v>4.1596604960304528</v>
      </c>
      <c r="AC33" s="15">
        <v>4.2012109347625772</v>
      </c>
      <c r="AD33" s="15">
        <v>3.8054062858596254</v>
      </c>
      <c r="AE33" s="15">
        <v>3.7312476098849854</v>
      </c>
    </row>
    <row r="34" spans="1:31">
      <c r="A34" s="9">
        <v>641000</v>
      </c>
      <c r="B34" s="28" t="s">
        <v>548</v>
      </c>
      <c r="C34" s="28" t="s">
        <v>549</v>
      </c>
      <c r="D34" s="28" t="s">
        <v>550</v>
      </c>
      <c r="E34" s="28"/>
      <c r="F34" s="39">
        <v>128.53367793585301</v>
      </c>
      <c r="G34" s="39">
        <v>130.52458643181501</v>
      </c>
      <c r="H34" s="39">
        <v>134.53914331392599</v>
      </c>
      <c r="I34" s="39">
        <v>149.11179630156201</v>
      </c>
      <c r="J34" s="39">
        <v>129.91277364786001</v>
      </c>
      <c r="K34" s="463">
        <v>641000</v>
      </c>
      <c r="L34" s="28" t="s">
        <v>426</v>
      </c>
      <c r="M34" s="28" t="s">
        <v>427</v>
      </c>
      <c r="N34" s="28" t="s">
        <v>428</v>
      </c>
      <c r="O34" s="28"/>
      <c r="P34" s="39">
        <v>273.38141350053399</v>
      </c>
      <c r="Q34" s="39">
        <v>262.523913669134</v>
      </c>
      <c r="R34" s="39">
        <v>268.19081193221399</v>
      </c>
      <c r="S34" s="39">
        <v>275.52533844003699</v>
      </c>
      <c r="T34" s="39">
        <v>263.89556380840099</v>
      </c>
      <c r="U34" s="782">
        <v>641000</v>
      </c>
      <c r="V34" s="9" t="s">
        <v>59</v>
      </c>
      <c r="W34" s="9" t="s">
        <v>60</v>
      </c>
      <c r="X34" s="9" t="s">
        <v>61</v>
      </c>
      <c r="Y34" s="9"/>
      <c r="Z34" s="13"/>
      <c r="AA34" s="15">
        <v>0.116423425739049</v>
      </c>
      <c r="AB34" s="15">
        <v>0.11400670066831545</v>
      </c>
      <c r="AC34" s="15">
        <v>0.11566469886134682</v>
      </c>
      <c r="AD34" s="15">
        <v>0.11827969671669315</v>
      </c>
      <c r="AE34" s="15">
        <v>0.11335072515547909</v>
      </c>
    </row>
    <row r="35" spans="1:31">
      <c r="A35" s="9"/>
      <c r="B35" s="28"/>
      <c r="C35" s="28"/>
      <c r="D35" s="28"/>
      <c r="E35" s="28"/>
      <c r="F35" s="39"/>
      <c r="G35" s="39"/>
      <c r="H35" s="39"/>
      <c r="I35" s="39"/>
      <c r="J35" s="39"/>
      <c r="K35" s="463"/>
      <c r="L35" s="28"/>
      <c r="M35" s="28"/>
      <c r="N35" s="28"/>
      <c r="O35" s="28"/>
      <c r="P35" s="39"/>
      <c r="Q35" s="39"/>
      <c r="R35" s="39"/>
      <c r="S35" s="39"/>
      <c r="T35" s="39"/>
      <c r="U35" s="782"/>
      <c r="V35" s="9"/>
      <c r="W35" s="9"/>
      <c r="X35" s="9"/>
      <c r="Y35" s="9"/>
      <c r="Z35" s="13"/>
      <c r="AA35" s="86">
        <f>P36/AA13*1000</f>
        <v>31.13247950617264</v>
      </c>
      <c r="AB35" s="86">
        <f>Q36/AB13*1000</f>
        <v>30.87225940982108</v>
      </c>
      <c r="AC35" s="86">
        <f>R36/AC13*1000</f>
        <v>29.765251230806903</v>
      </c>
      <c r="AD35" s="86">
        <f>S36/AD13*1000</f>
        <v>29.98149822349723</v>
      </c>
      <c r="AE35" s="86">
        <f>T36/AE13*1000</f>
        <v>29.292273696383045</v>
      </c>
    </row>
    <row r="36" spans="1:31">
      <c r="A36" s="9">
        <v>650000</v>
      </c>
      <c r="B36" s="28" t="s">
        <v>551</v>
      </c>
      <c r="C36" s="28" t="s">
        <v>552</v>
      </c>
      <c r="D36" s="28" t="s">
        <v>553</v>
      </c>
      <c r="E36" s="28"/>
      <c r="F36" s="39">
        <v>41727.726301294606</v>
      </c>
      <c r="G36" s="39">
        <v>42427.856437120834</v>
      </c>
      <c r="H36" s="39">
        <v>40536.995781480917</v>
      </c>
      <c r="I36" s="39">
        <v>41209.536831576304</v>
      </c>
      <c r="J36" s="39">
        <v>40292.480829602195</v>
      </c>
      <c r="K36" s="463">
        <v>650000</v>
      </c>
      <c r="L36" s="28" t="s">
        <v>429</v>
      </c>
      <c r="M36" s="28" t="s">
        <v>430</v>
      </c>
      <c r="N36" s="28" t="s">
        <v>431</v>
      </c>
      <c r="O36" s="28"/>
      <c r="P36" s="39">
        <v>73104.198739611878</v>
      </c>
      <c r="Q36" s="39">
        <v>71089.73697655146</v>
      </c>
      <c r="R36" s="39">
        <v>69016.449906862123</v>
      </c>
      <c r="S36" s="39">
        <v>69840.071240245161</v>
      </c>
      <c r="T36" s="39">
        <v>68196.309037581348</v>
      </c>
      <c r="U36" s="782">
        <v>650000</v>
      </c>
      <c r="V36" s="9" t="s">
        <v>62</v>
      </c>
      <c r="W36" s="9" t="s">
        <v>63</v>
      </c>
      <c r="X36" s="9" t="s">
        <v>64</v>
      </c>
      <c r="Y36" s="9"/>
      <c r="Z36" s="13"/>
      <c r="AA36" s="15">
        <v>31.13247950617264</v>
      </c>
      <c r="AB36" s="15">
        <v>30.87225940982108</v>
      </c>
      <c r="AC36" s="15">
        <v>29.765251230806903</v>
      </c>
      <c r="AD36" s="15">
        <v>29.98149822349723</v>
      </c>
      <c r="AE36" s="15">
        <v>29.292273696383045</v>
      </c>
    </row>
    <row r="37" spans="1:31">
      <c r="A37" s="9">
        <v>651000</v>
      </c>
      <c r="B37" s="28" t="s">
        <v>554</v>
      </c>
      <c r="C37" s="28" t="s">
        <v>555</v>
      </c>
      <c r="D37" s="28" t="s">
        <v>556</v>
      </c>
      <c r="E37" s="28"/>
      <c r="F37" s="39">
        <v>1370.57866027872</v>
      </c>
      <c r="G37" s="39">
        <v>946.81764117720797</v>
      </c>
      <c r="H37" s="39">
        <v>837.82073955845101</v>
      </c>
      <c r="I37" s="39">
        <v>737.95171720585302</v>
      </c>
      <c r="J37" s="39">
        <v>901.48519885166104</v>
      </c>
      <c r="K37" s="463">
        <v>651000</v>
      </c>
      <c r="L37" s="28" t="s">
        <v>432</v>
      </c>
      <c r="M37" s="28" t="s">
        <v>433</v>
      </c>
      <c r="N37" s="28" t="s">
        <v>434</v>
      </c>
      <c r="O37" s="28"/>
      <c r="P37" s="39">
        <v>3114.7123157027399</v>
      </c>
      <c r="Q37" s="39">
        <v>2212.7349956140379</v>
      </c>
      <c r="R37" s="39">
        <v>1906.095149107231</v>
      </c>
      <c r="S37" s="39">
        <v>1694.1103618300181</v>
      </c>
      <c r="T37" s="39">
        <v>2038.0369727649409</v>
      </c>
      <c r="U37" s="782">
        <v>651000</v>
      </c>
      <c r="V37" s="9" t="s">
        <v>65</v>
      </c>
      <c r="W37" s="9" t="s">
        <v>66</v>
      </c>
      <c r="X37" s="9" t="s">
        <v>67</v>
      </c>
      <c r="Y37" s="9"/>
      <c r="Z37" s="13"/>
      <c r="AA37" s="15">
        <v>1.326445252230035</v>
      </c>
      <c r="AB37" s="15">
        <v>0.96092814089772549</v>
      </c>
      <c r="AC37" s="15">
        <v>0.8220562063039123</v>
      </c>
      <c r="AD37" s="15">
        <v>0.7272610966975388</v>
      </c>
      <c r="AE37" s="15">
        <v>0.87539542318456065</v>
      </c>
    </row>
    <row r="38" spans="1:31">
      <c r="A38" s="9">
        <v>652000</v>
      </c>
      <c r="B38" s="28" t="s">
        <v>557</v>
      </c>
      <c r="C38" s="28" t="s">
        <v>558</v>
      </c>
      <c r="D38" s="28" t="s">
        <v>559</v>
      </c>
      <c r="E38" s="28"/>
      <c r="F38" s="39">
        <v>2449.51197636303</v>
      </c>
      <c r="G38" s="39">
        <v>2857.6194636506898</v>
      </c>
      <c r="H38" s="39">
        <v>2566.9389748517501</v>
      </c>
      <c r="I38" s="39">
        <v>3683.6508764301502</v>
      </c>
      <c r="J38" s="39">
        <v>2488.1942273259701</v>
      </c>
      <c r="K38" s="463">
        <v>652000</v>
      </c>
      <c r="L38" s="28" t="s">
        <v>435</v>
      </c>
      <c r="M38" s="28" t="s">
        <v>436</v>
      </c>
      <c r="N38" s="28" t="s">
        <v>437</v>
      </c>
      <c r="O38" s="28"/>
      <c r="P38" s="39">
        <v>5582.2285971711099</v>
      </c>
      <c r="Q38" s="39">
        <v>6321.3205986762205</v>
      </c>
      <c r="R38" s="39">
        <v>5797.6714541108395</v>
      </c>
      <c r="S38" s="39">
        <v>8355.5228785548206</v>
      </c>
      <c r="T38" s="39">
        <v>5619.3729284134697</v>
      </c>
      <c r="U38" s="782">
        <v>652000</v>
      </c>
      <c r="V38" s="9" t="s">
        <v>68</v>
      </c>
      <c r="W38" s="9" t="s">
        <v>69</v>
      </c>
      <c r="X38" s="9" t="s">
        <v>70</v>
      </c>
      <c r="Y38" s="9"/>
      <c r="Z38" s="13"/>
      <c r="AA38" s="15">
        <v>2.3772727202607609</v>
      </c>
      <c r="AB38" s="15">
        <v>2.7451705075142989</v>
      </c>
      <c r="AC38" s="15">
        <v>2.5004060281015503</v>
      </c>
      <c r="AD38" s="15">
        <v>3.5869249542721748</v>
      </c>
      <c r="AE38" s="15">
        <v>2.4136820913639685</v>
      </c>
    </row>
    <row r="39" spans="1:31">
      <c r="A39" s="9">
        <v>653000</v>
      </c>
      <c r="B39" s="28" t="s">
        <v>560</v>
      </c>
      <c r="C39" s="28" t="s">
        <v>561</v>
      </c>
      <c r="D39" s="28" t="s">
        <v>562</v>
      </c>
      <c r="E39" s="28"/>
      <c r="F39" s="39">
        <v>2946.9327358800101</v>
      </c>
      <c r="G39" s="39">
        <v>2739.6221361645698</v>
      </c>
      <c r="H39" s="39">
        <v>1778.08893868108</v>
      </c>
      <c r="I39" s="39">
        <v>2044.23326846849</v>
      </c>
      <c r="J39" s="39">
        <v>2460.5257163591</v>
      </c>
      <c r="K39" s="463">
        <v>653000</v>
      </c>
      <c r="L39" s="28" t="s">
        <v>438</v>
      </c>
      <c r="M39" s="28" t="s">
        <v>439</v>
      </c>
      <c r="N39" s="28" t="s">
        <v>440</v>
      </c>
      <c r="O39" s="28"/>
      <c r="P39" s="39">
        <v>4678.7471741357003</v>
      </c>
      <c r="Q39" s="39">
        <v>4058.9461371798598</v>
      </c>
      <c r="R39" s="39">
        <v>2964.5484736366498</v>
      </c>
      <c r="S39" s="39">
        <v>3142.9895656656699</v>
      </c>
      <c r="T39" s="39">
        <v>3809.97152119169</v>
      </c>
      <c r="U39" s="782">
        <v>653000</v>
      </c>
      <c r="V39" s="9" t="s">
        <v>71</v>
      </c>
      <c r="W39" s="9" t="s">
        <v>72</v>
      </c>
      <c r="X39" s="9" t="s">
        <v>73</v>
      </c>
      <c r="Y39" s="9"/>
      <c r="Z39" s="13"/>
      <c r="AA39" s="15">
        <v>1.9925120995056569</v>
      </c>
      <c r="AB39" s="15">
        <v>1.7626853524418054</v>
      </c>
      <c r="AC39" s="15">
        <v>1.2785434519274874</v>
      </c>
      <c r="AD39" s="15">
        <v>1.349247422089898</v>
      </c>
      <c r="AE39" s="15">
        <v>1.6364922112231948</v>
      </c>
    </row>
    <row r="40" spans="1:31">
      <c r="A40" s="9">
        <v>654000</v>
      </c>
      <c r="B40" s="28" t="s">
        <v>563</v>
      </c>
      <c r="C40" s="28" t="s">
        <v>564</v>
      </c>
      <c r="D40" s="28" t="s">
        <v>565</v>
      </c>
      <c r="E40" s="28"/>
      <c r="F40" s="39">
        <v>9575.2977413958906</v>
      </c>
      <c r="G40" s="39">
        <v>8756.9561604837199</v>
      </c>
      <c r="H40" s="39">
        <v>9489.0912023822493</v>
      </c>
      <c r="I40" s="39">
        <v>8272.4590284657406</v>
      </c>
      <c r="J40" s="39">
        <v>7844.0251589482596</v>
      </c>
      <c r="K40" s="463">
        <v>654000</v>
      </c>
      <c r="L40" s="28" t="s">
        <v>441</v>
      </c>
      <c r="M40" s="28" t="s">
        <v>442</v>
      </c>
      <c r="N40" s="28" t="s">
        <v>443</v>
      </c>
      <c r="O40" s="28"/>
      <c r="P40" s="39">
        <v>19279.039256536737</v>
      </c>
      <c r="Q40" s="39">
        <v>17406.362022605419</v>
      </c>
      <c r="R40" s="39">
        <v>18594.097035135557</v>
      </c>
      <c r="S40" s="39">
        <v>16304.820205276592</v>
      </c>
      <c r="T40" s="39">
        <v>15389.21387211583</v>
      </c>
      <c r="U40" s="782">
        <v>654000</v>
      </c>
      <c r="V40" s="9" t="s">
        <v>74</v>
      </c>
      <c r="W40" s="9" t="s">
        <v>75</v>
      </c>
      <c r="X40" s="9" t="s">
        <v>76</v>
      </c>
      <c r="Y40" s="9"/>
      <c r="Z40" s="13"/>
      <c r="AA40" s="15">
        <v>8.2102574804312045</v>
      </c>
      <c r="AB40" s="15">
        <v>7.55909005431237</v>
      </c>
      <c r="AC40" s="15">
        <v>8.0192181778069518</v>
      </c>
      <c r="AD40" s="15">
        <v>6.9994621903714123</v>
      </c>
      <c r="AE40" s="15">
        <v>6.6101094190563128</v>
      </c>
    </row>
    <row r="41" spans="1:31">
      <c r="A41" s="9">
        <v>655000</v>
      </c>
      <c r="B41" s="28" t="s">
        <v>566</v>
      </c>
      <c r="C41" s="28" t="s">
        <v>567</v>
      </c>
      <c r="D41" s="28" t="s">
        <v>568</v>
      </c>
      <c r="E41" s="28"/>
      <c r="F41" s="39">
        <v>271.51835124898201</v>
      </c>
      <c r="G41" s="39">
        <v>377.490100414496</v>
      </c>
      <c r="H41" s="39">
        <v>268.31899116865998</v>
      </c>
      <c r="I41" s="39">
        <v>271.89227786008598</v>
      </c>
      <c r="J41" s="39">
        <v>312.93218634711798</v>
      </c>
      <c r="K41" s="463">
        <v>655000</v>
      </c>
      <c r="L41" s="28" t="s">
        <v>444</v>
      </c>
      <c r="M41" s="28" t="s">
        <v>445</v>
      </c>
      <c r="N41" s="28" t="s">
        <v>446</v>
      </c>
      <c r="O41" s="28"/>
      <c r="P41" s="39">
        <v>528.72171763604797</v>
      </c>
      <c r="Q41" s="39">
        <v>680.68951294179897</v>
      </c>
      <c r="R41" s="39">
        <v>529.27310261180105</v>
      </c>
      <c r="S41" s="39">
        <v>527.07326955541294</v>
      </c>
      <c r="T41" s="39">
        <v>634.0380258832779</v>
      </c>
      <c r="U41" s="782">
        <v>655000</v>
      </c>
      <c r="V41" s="9" t="s">
        <v>77</v>
      </c>
      <c r="W41" s="9" t="s">
        <v>78</v>
      </c>
      <c r="X41" s="9" t="s">
        <v>79</v>
      </c>
      <c r="Y41" s="9"/>
      <c r="Z41" s="13"/>
      <c r="AA41" s="15">
        <v>0.22516378433204137</v>
      </c>
      <c r="AB41" s="15">
        <v>0.29560417740771028</v>
      </c>
      <c r="AC41" s="15">
        <v>0.22826365149480873</v>
      </c>
      <c r="AD41" s="15">
        <v>0.226266182353525</v>
      </c>
      <c r="AE41" s="15">
        <v>0.27233754509870267</v>
      </c>
    </row>
    <row r="42" spans="1:31">
      <c r="A42" s="9">
        <v>656000</v>
      </c>
      <c r="B42" s="28" t="s">
        <v>569</v>
      </c>
      <c r="C42" s="28" t="s">
        <v>570</v>
      </c>
      <c r="D42" s="28" t="s">
        <v>571</v>
      </c>
      <c r="E42" s="28"/>
      <c r="F42" s="39">
        <v>987.22023920144102</v>
      </c>
      <c r="G42" s="39">
        <v>1028.8504943656999</v>
      </c>
      <c r="H42" s="39">
        <v>816.57877000293001</v>
      </c>
      <c r="I42" s="39">
        <v>982.59772027473696</v>
      </c>
      <c r="J42" s="39">
        <v>941.25748192252604</v>
      </c>
      <c r="K42" s="463">
        <v>656000</v>
      </c>
      <c r="L42" s="28" t="s">
        <v>447</v>
      </c>
      <c r="M42" s="28" t="s">
        <v>448</v>
      </c>
      <c r="N42" s="28" t="s">
        <v>449</v>
      </c>
      <c r="O42" s="28"/>
      <c r="P42" s="39">
        <v>1523.6700730806119</v>
      </c>
      <c r="Q42" s="39">
        <v>1720.1935957369078</v>
      </c>
      <c r="R42" s="39">
        <v>1465.4959560056809</v>
      </c>
      <c r="S42" s="39">
        <v>1480.9663241455351</v>
      </c>
      <c r="T42" s="39">
        <v>1586.4369452982151</v>
      </c>
      <c r="U42" s="782">
        <v>656000</v>
      </c>
      <c r="V42" s="9" t="s">
        <v>80</v>
      </c>
      <c r="W42" s="9" t="s">
        <v>81</v>
      </c>
      <c r="X42" s="9" t="s">
        <v>82</v>
      </c>
      <c r="Y42" s="9"/>
      <c r="Z42" s="13"/>
      <c r="AA42" s="15">
        <v>0.6488769200974428</v>
      </c>
      <c r="AB42" s="15">
        <v>0.74703136038074669</v>
      </c>
      <c r="AC42" s="15">
        <v>0.63203562871035945</v>
      </c>
      <c r="AD42" s="15">
        <v>0.63576093821110358</v>
      </c>
      <c r="AE42" s="15">
        <v>0.6814202390061973</v>
      </c>
    </row>
    <row r="43" spans="1:31">
      <c r="A43" s="9">
        <v>657000</v>
      </c>
      <c r="B43" s="28" t="s">
        <v>572</v>
      </c>
      <c r="C43" s="28" t="s">
        <v>573</v>
      </c>
      <c r="D43" s="28" t="s">
        <v>574</v>
      </c>
      <c r="E43" s="28"/>
      <c r="F43" s="39">
        <v>714.73119757791596</v>
      </c>
      <c r="G43" s="39">
        <v>836.79970375605103</v>
      </c>
      <c r="H43" s="39">
        <v>657.61800210184504</v>
      </c>
      <c r="I43" s="39">
        <v>656.71744348178402</v>
      </c>
      <c r="J43" s="39">
        <v>650.58000475799304</v>
      </c>
      <c r="K43" s="463">
        <v>657000</v>
      </c>
      <c r="L43" s="28" t="s">
        <v>450</v>
      </c>
      <c r="M43" s="28" t="s">
        <v>451</v>
      </c>
      <c r="N43" s="28" t="s">
        <v>452</v>
      </c>
      <c r="O43" s="28"/>
      <c r="P43" s="39">
        <v>1185.4868056500029</v>
      </c>
      <c r="Q43" s="39">
        <v>1459.9776786275011</v>
      </c>
      <c r="R43" s="39">
        <v>1155.5257049908591</v>
      </c>
      <c r="S43" s="39">
        <v>1109.2739387565471</v>
      </c>
      <c r="T43" s="39">
        <v>1220.534778304796</v>
      </c>
      <c r="U43" s="782">
        <v>657000</v>
      </c>
      <c r="V43" s="9" t="s">
        <v>83</v>
      </c>
      <c r="W43" s="9" t="s">
        <v>84</v>
      </c>
      <c r="X43" s="9" t="s">
        <v>85</v>
      </c>
      <c r="Y43" s="9"/>
      <c r="Z43" s="13"/>
      <c r="AA43" s="15">
        <v>0.50485668837155939</v>
      </c>
      <c r="AB43" s="15">
        <v>0.63402695725268488</v>
      </c>
      <c r="AC43" s="15">
        <v>0.49835239220683869</v>
      </c>
      <c r="AD43" s="15">
        <v>0.47619789088984393</v>
      </c>
      <c r="AE43" s="15">
        <v>0.52425474760453794</v>
      </c>
    </row>
    <row r="44" spans="1:31">
      <c r="A44" s="9">
        <v>658000</v>
      </c>
      <c r="B44" s="28" t="s">
        <v>575</v>
      </c>
      <c r="C44" s="28" t="s">
        <v>576</v>
      </c>
      <c r="D44" s="28" t="s">
        <v>577</v>
      </c>
      <c r="E44" s="28"/>
      <c r="F44" s="39">
        <v>6194.7659425289803</v>
      </c>
      <c r="G44" s="39">
        <v>6676.5900685778897</v>
      </c>
      <c r="H44" s="39">
        <v>6341.9097080495503</v>
      </c>
      <c r="I44" s="39">
        <v>7317.8829814036799</v>
      </c>
      <c r="J44" s="39">
        <v>6549.07810283872</v>
      </c>
      <c r="K44" s="463">
        <v>658000</v>
      </c>
      <c r="L44" s="28" t="s">
        <v>453</v>
      </c>
      <c r="M44" s="28" t="s">
        <v>454</v>
      </c>
      <c r="N44" s="28" t="s">
        <v>455</v>
      </c>
      <c r="O44" s="28"/>
      <c r="P44" s="39">
        <v>10501.55453995256</v>
      </c>
      <c r="Q44" s="39">
        <v>10586.846586979549</v>
      </c>
      <c r="R44" s="39">
        <v>10226.45244650044</v>
      </c>
      <c r="S44" s="39">
        <v>11396.60582943569</v>
      </c>
      <c r="T44" s="39">
        <v>9920.9358891479405</v>
      </c>
      <c r="U44" s="782">
        <v>658000</v>
      </c>
      <c r="V44" s="9" t="s">
        <v>86</v>
      </c>
      <c r="W44" s="9" t="s">
        <v>87</v>
      </c>
      <c r="X44" s="9" t="s">
        <v>88</v>
      </c>
      <c r="Y44" s="9"/>
      <c r="Z44" s="13"/>
      <c r="AA44" s="15">
        <v>4.4722387651432332</v>
      </c>
      <c r="AB44" s="15">
        <v>4.597567638673608</v>
      </c>
      <c r="AC44" s="15">
        <v>4.410440216510187</v>
      </c>
      <c r="AD44" s="15">
        <v>4.8924250986764148</v>
      </c>
      <c r="AE44" s="15">
        <v>4.2613269470206134</v>
      </c>
    </row>
    <row r="45" spans="1:31">
      <c r="A45" s="9">
        <v>659000</v>
      </c>
      <c r="B45" s="28" t="s">
        <v>578</v>
      </c>
      <c r="C45" s="28" t="s">
        <v>579</v>
      </c>
      <c r="D45" s="28" t="s">
        <v>580</v>
      </c>
      <c r="E45" s="28"/>
      <c r="F45" s="39">
        <v>4583.5244219614897</v>
      </c>
      <c r="G45" s="39">
        <v>5120.0555260862002</v>
      </c>
      <c r="H45" s="39">
        <v>4667.57206827767</v>
      </c>
      <c r="I45" s="39">
        <v>4824.9304854491702</v>
      </c>
      <c r="J45" s="39">
        <v>5017.1767092067203</v>
      </c>
      <c r="K45" s="463">
        <v>659000</v>
      </c>
      <c r="L45" s="28" t="s">
        <v>456</v>
      </c>
      <c r="M45" s="28" t="s">
        <v>457</v>
      </c>
      <c r="N45" s="28" t="s">
        <v>458</v>
      </c>
      <c r="O45" s="28"/>
      <c r="P45" s="39">
        <v>7151.7340235393549</v>
      </c>
      <c r="Q45" s="39">
        <v>7787.2784580273701</v>
      </c>
      <c r="R45" s="39">
        <v>7209.6277595125994</v>
      </c>
      <c r="S45" s="39">
        <v>7265.05602873307</v>
      </c>
      <c r="T45" s="39">
        <v>7449.6417551958903</v>
      </c>
      <c r="U45" s="782">
        <v>659000</v>
      </c>
      <c r="V45" s="9" t="s">
        <v>89</v>
      </c>
      <c r="W45" s="9" t="s">
        <v>90</v>
      </c>
      <c r="X45" s="9" t="s">
        <v>91</v>
      </c>
      <c r="Y45" s="9"/>
      <c r="Z45" s="13"/>
      <c r="AA45" s="15">
        <v>3.0456692879501035</v>
      </c>
      <c r="AB45" s="15">
        <v>3.3817944878883237</v>
      </c>
      <c r="AC45" s="15">
        <v>3.1093512029681385</v>
      </c>
      <c r="AD45" s="15">
        <v>3.11880071928609</v>
      </c>
      <c r="AE45" s="15">
        <v>3.1998351276305477</v>
      </c>
    </row>
    <row r="46" spans="1:31">
      <c r="A46" s="9">
        <v>660000</v>
      </c>
      <c r="B46" s="28" t="s">
        <v>581</v>
      </c>
      <c r="C46" s="28" t="s">
        <v>582</v>
      </c>
      <c r="D46" s="28" t="s">
        <v>583</v>
      </c>
      <c r="E46" s="28"/>
      <c r="F46" s="39">
        <v>3264.7600362032199</v>
      </c>
      <c r="G46" s="39">
        <v>2742.2852425320398</v>
      </c>
      <c r="H46" s="39">
        <v>2769.44457764975</v>
      </c>
      <c r="I46" s="39">
        <v>3034.6626758995799</v>
      </c>
      <c r="J46" s="39">
        <v>2653.5443417730498</v>
      </c>
      <c r="K46" s="463">
        <v>660000</v>
      </c>
      <c r="L46" s="28" t="s">
        <v>459</v>
      </c>
      <c r="M46" s="28" t="s">
        <v>460</v>
      </c>
      <c r="N46" s="28" t="s">
        <v>461</v>
      </c>
      <c r="O46" s="28"/>
      <c r="P46" s="39">
        <v>5560.1920392244301</v>
      </c>
      <c r="Q46" s="39">
        <v>4634.7023969593702</v>
      </c>
      <c r="R46" s="39">
        <v>4766.3136555780102</v>
      </c>
      <c r="S46" s="39">
        <v>5112.3279132655498</v>
      </c>
      <c r="T46" s="39">
        <v>4538.78370915911</v>
      </c>
      <c r="U46" s="782">
        <v>660000</v>
      </c>
      <c r="V46" s="9" t="s">
        <v>92</v>
      </c>
      <c r="W46" s="9" t="s">
        <v>93</v>
      </c>
      <c r="X46" s="9" t="s">
        <v>94</v>
      </c>
      <c r="Y46" s="9"/>
      <c r="Z46" s="13"/>
      <c r="AA46" s="15">
        <v>2.367888133595565</v>
      </c>
      <c r="AB46" s="15">
        <v>2.0127199898551402</v>
      </c>
      <c r="AC46" s="15">
        <v>2.0556044768248696</v>
      </c>
      <c r="AD46" s="15">
        <v>2.1946605655977898</v>
      </c>
      <c r="AE46" s="15">
        <v>1.9495379813606482</v>
      </c>
    </row>
    <row r="47" spans="1:31">
      <c r="A47" s="9">
        <v>661000</v>
      </c>
      <c r="B47" s="28" t="s">
        <v>584</v>
      </c>
      <c r="C47" s="28" t="s">
        <v>585</v>
      </c>
      <c r="D47" s="28" t="s">
        <v>586</v>
      </c>
      <c r="E47" s="28"/>
      <c r="F47" s="39">
        <v>5111.3528278866397</v>
      </c>
      <c r="G47" s="39">
        <v>4807.7265235673503</v>
      </c>
      <c r="H47" s="39">
        <v>5210.2073746077103</v>
      </c>
      <c r="I47" s="39">
        <v>4832.1663781287798</v>
      </c>
      <c r="J47" s="39">
        <v>5498.6878428357904</v>
      </c>
      <c r="K47" s="463">
        <v>661000</v>
      </c>
      <c r="L47" s="28" t="s">
        <v>462</v>
      </c>
      <c r="M47" s="28" t="s">
        <v>463</v>
      </c>
      <c r="N47" s="28" t="s">
        <v>464</v>
      </c>
      <c r="O47" s="28"/>
      <c r="P47" s="39">
        <v>7500.4335505999097</v>
      </c>
      <c r="Q47" s="39">
        <v>7011.1896854874003</v>
      </c>
      <c r="R47" s="39">
        <v>7563.4899683186504</v>
      </c>
      <c r="S47" s="39">
        <v>6983.2708043042403</v>
      </c>
      <c r="T47" s="39">
        <v>8497.0341526750199</v>
      </c>
      <c r="U47" s="782">
        <v>661000</v>
      </c>
      <c r="V47" s="9" t="s">
        <v>95</v>
      </c>
      <c r="W47" s="9" t="s">
        <v>96</v>
      </c>
      <c r="X47" s="9" t="s">
        <v>97</v>
      </c>
      <c r="Y47" s="9"/>
      <c r="Z47" s="13"/>
      <c r="AA47" s="15">
        <v>3.1941680208162158</v>
      </c>
      <c r="AB47" s="15">
        <v>3.0447611138753277</v>
      </c>
      <c r="AC47" s="15">
        <v>3.26196405918451</v>
      </c>
      <c r="AD47" s="15">
        <v>2.9978337291958455</v>
      </c>
      <c r="AE47" s="15">
        <v>3.6497202490901595</v>
      </c>
    </row>
    <row r="48" spans="1:31">
      <c r="A48" s="9">
        <v>662000</v>
      </c>
      <c r="B48" s="28" t="s">
        <v>587</v>
      </c>
      <c r="C48" s="28" t="s">
        <v>588</v>
      </c>
      <c r="D48" s="28" t="s">
        <v>589</v>
      </c>
      <c r="E48" s="28"/>
      <c r="F48" s="39">
        <v>206.578586038325</v>
      </c>
      <c r="G48" s="39">
        <v>120.212265588864</v>
      </c>
      <c r="H48" s="39">
        <v>154.013062594606</v>
      </c>
      <c r="I48" s="39">
        <v>112.870313820612</v>
      </c>
      <c r="J48" s="39">
        <v>107.52461740677199</v>
      </c>
      <c r="K48" s="463">
        <v>662000</v>
      </c>
      <c r="L48" s="28" t="s">
        <v>465</v>
      </c>
      <c r="M48" s="28" t="s">
        <v>466</v>
      </c>
      <c r="N48" s="28" t="s">
        <v>467</v>
      </c>
      <c r="O48" s="28"/>
      <c r="P48" s="39">
        <v>321.01335337823599</v>
      </c>
      <c r="Q48" s="39">
        <v>225.70837703040701</v>
      </c>
      <c r="R48" s="39">
        <v>265.75665761821301</v>
      </c>
      <c r="S48" s="39">
        <v>203.91448722963349</v>
      </c>
      <c r="T48" s="39">
        <v>196.14059181244318</v>
      </c>
      <c r="U48" s="782">
        <v>662000</v>
      </c>
      <c r="V48" s="9" t="s">
        <v>98</v>
      </c>
      <c r="W48" s="9" t="s">
        <v>99</v>
      </c>
      <c r="X48" s="9" t="s">
        <v>100</v>
      </c>
      <c r="Y48" s="9"/>
      <c r="Z48" s="13"/>
      <c r="AA48" s="15">
        <v>0.13670817569388694</v>
      </c>
      <c r="AB48" s="15">
        <v>9.8018755772733029E-2</v>
      </c>
      <c r="AC48" s="15">
        <v>0.11461490254773511</v>
      </c>
      <c r="AD48" s="15">
        <v>8.7538024060571443E-2</v>
      </c>
      <c r="AE48" s="15">
        <v>8.4248018396046606E-2</v>
      </c>
    </row>
    <row r="49" spans="1:31">
      <c r="A49" s="9">
        <v>663000</v>
      </c>
      <c r="B49" s="28" t="s">
        <v>590</v>
      </c>
      <c r="C49" s="28" t="s">
        <v>591</v>
      </c>
      <c r="D49" s="28" t="s">
        <v>592</v>
      </c>
      <c r="E49" s="28"/>
      <c r="F49" s="39">
        <v>2695.6138430297001</v>
      </c>
      <c r="G49" s="39">
        <v>2440.2786944095901</v>
      </c>
      <c r="H49" s="39">
        <v>2142.5817350761999</v>
      </c>
      <c r="I49" s="39">
        <v>2664.21596969642</v>
      </c>
      <c r="J49" s="39">
        <v>2815.5456449029398</v>
      </c>
      <c r="K49" s="463">
        <v>663000</v>
      </c>
      <c r="L49" s="28" t="s">
        <v>468</v>
      </c>
      <c r="M49" s="28" t="s">
        <v>469</v>
      </c>
      <c r="N49" s="28" t="s">
        <v>470</v>
      </c>
      <c r="O49" s="28"/>
      <c r="P49" s="39">
        <v>4394.9210207565402</v>
      </c>
      <c r="Q49" s="39">
        <v>3699.6092527231203</v>
      </c>
      <c r="R49" s="39">
        <v>3414.04149592555</v>
      </c>
      <c r="S49" s="39">
        <v>4178.5924075198</v>
      </c>
      <c r="T49" s="39">
        <v>4820.9235657528197</v>
      </c>
      <c r="U49" s="782">
        <v>663000</v>
      </c>
      <c r="V49" s="9" t="s">
        <v>101</v>
      </c>
      <c r="W49" s="9" t="s">
        <v>102</v>
      </c>
      <c r="X49" s="9" t="s">
        <v>103</v>
      </c>
      <c r="Y49" s="9"/>
      <c r="Z49" s="13"/>
      <c r="AA49" s="15">
        <v>1.8716406303460533</v>
      </c>
      <c r="AB49" s="15">
        <v>1.6066355204368776</v>
      </c>
      <c r="AC49" s="15">
        <v>1.4723997391311783</v>
      </c>
      <c r="AD49" s="15">
        <v>1.7938192017562169</v>
      </c>
      <c r="AE49" s="15">
        <v>2.0707251543416203</v>
      </c>
    </row>
    <row r="50" spans="1:31">
      <c r="A50" s="9">
        <v>680000</v>
      </c>
      <c r="B50" s="28" t="s">
        <v>593</v>
      </c>
      <c r="C50" s="28" t="s">
        <v>594</v>
      </c>
      <c r="D50" s="28" t="s">
        <v>595</v>
      </c>
      <c r="E50" s="28"/>
      <c r="F50" s="39">
        <v>1075.0091954172301</v>
      </c>
      <c r="G50" s="39">
        <v>753.18341850883405</v>
      </c>
      <c r="H50" s="39">
        <v>736.75777118816495</v>
      </c>
      <c r="I50" s="39">
        <v>878.04012527715304</v>
      </c>
      <c r="J50" s="39">
        <v>1037.42717573041</v>
      </c>
      <c r="K50" s="463">
        <v>680000</v>
      </c>
      <c r="L50" s="28" t="s">
        <v>471</v>
      </c>
      <c r="M50" s="28" t="s">
        <v>472</v>
      </c>
      <c r="N50" s="28" t="s">
        <v>473</v>
      </c>
      <c r="O50" s="28"/>
      <c r="P50" s="39">
        <v>1501.4137259648721</v>
      </c>
      <c r="Q50" s="39">
        <v>1060.808680124861</v>
      </c>
      <c r="R50" s="39">
        <v>1058.007182519739</v>
      </c>
      <c r="S50" s="39">
        <v>1190.281656258501</v>
      </c>
      <c r="T50" s="39">
        <v>1460.7479094707389</v>
      </c>
      <c r="U50" s="782">
        <v>680000</v>
      </c>
      <c r="V50" s="9" t="s">
        <v>104</v>
      </c>
      <c r="W50" s="9" t="s">
        <v>105</v>
      </c>
      <c r="X50" s="9" t="s">
        <v>106</v>
      </c>
      <c r="Y50" s="9"/>
      <c r="Z50" s="13"/>
      <c r="AA50" s="15">
        <v>0.63939873303829675</v>
      </c>
      <c r="AB50" s="15">
        <v>0.46067916621785887</v>
      </c>
      <c r="AC50" s="15">
        <v>0.45629483455316144</v>
      </c>
      <c r="AD50" s="15">
        <v>0.51097352463769219</v>
      </c>
      <c r="AE50" s="15">
        <v>0.62743318765325651</v>
      </c>
    </row>
    <row r="51" spans="1:31">
      <c r="A51" s="9">
        <v>699999</v>
      </c>
      <c r="B51" s="28"/>
      <c r="C51" s="28" t="s">
        <v>596</v>
      </c>
      <c r="D51" s="28" t="s">
        <v>597</v>
      </c>
      <c r="E51" s="28"/>
      <c r="F51" s="39">
        <v>280.33054628303199</v>
      </c>
      <c r="G51" s="39">
        <v>2223.3689978376301</v>
      </c>
      <c r="H51" s="39">
        <v>2100.0538652903001</v>
      </c>
      <c r="I51" s="39">
        <v>895.26556971406899</v>
      </c>
      <c r="J51" s="39">
        <v>1014.49642039517</v>
      </c>
      <c r="K51" s="463">
        <v>699999</v>
      </c>
      <c r="L51" s="28"/>
      <c r="M51" s="28" t="s">
        <v>474</v>
      </c>
      <c r="N51" s="28" t="s">
        <v>475</v>
      </c>
      <c r="O51" s="28"/>
      <c r="P51" s="39">
        <v>280.33054628303199</v>
      </c>
      <c r="Q51" s="39">
        <v>2223.3689978376301</v>
      </c>
      <c r="R51" s="39">
        <v>2100.0538652903001</v>
      </c>
      <c r="S51" s="39">
        <v>895.26556971406899</v>
      </c>
      <c r="T51" s="39">
        <v>1014.49642039517</v>
      </c>
      <c r="U51" s="782">
        <v>699999</v>
      </c>
      <c r="V51" s="9"/>
      <c r="W51" s="9" t="s">
        <v>107</v>
      </c>
      <c r="X51" s="9" t="s">
        <v>108</v>
      </c>
      <c r="Y51" s="9"/>
      <c r="Z51" s="13"/>
      <c r="AA51" s="15">
        <v>0.1193828143605888</v>
      </c>
      <c r="AB51" s="15">
        <v>0.96554618689386751</v>
      </c>
      <c r="AC51" s="15">
        <v>0.90570626253521391</v>
      </c>
      <c r="AD51" s="15">
        <v>0.38432668540110687</v>
      </c>
      <c r="AE51" s="15">
        <v>0.43575535435268092</v>
      </c>
    </row>
    <row r="52" spans="1:31">
      <c r="A52" s="9"/>
      <c r="B52" s="28"/>
      <c r="C52" s="28"/>
      <c r="D52" s="28"/>
      <c r="E52" s="28"/>
      <c r="F52" s="39"/>
      <c r="G52" s="39"/>
      <c r="H52" s="39"/>
      <c r="I52" s="39"/>
      <c r="J52" s="39"/>
      <c r="K52" s="463"/>
      <c r="L52" s="28"/>
      <c r="M52" s="28"/>
      <c r="N52" s="28"/>
      <c r="O52" s="28"/>
      <c r="P52" s="39"/>
      <c r="Q52" s="39"/>
      <c r="R52" s="39"/>
      <c r="S52" s="39"/>
      <c r="T52" s="39"/>
      <c r="U52" s="782"/>
      <c r="V52" s="9"/>
      <c r="W52" s="9"/>
      <c r="X52" s="9"/>
      <c r="Y52" s="9"/>
      <c r="Z52" s="13"/>
      <c r="AA52" s="15"/>
      <c r="AB52" s="15"/>
      <c r="AC52" s="15"/>
      <c r="AD52" s="15"/>
      <c r="AE52" s="15"/>
    </row>
    <row r="53" spans="1:31">
      <c r="A53" s="9">
        <v>700000</v>
      </c>
      <c r="B53" s="28" t="s">
        <v>598</v>
      </c>
      <c r="C53" s="28" t="s">
        <v>599</v>
      </c>
      <c r="D53" s="28" t="s">
        <v>600</v>
      </c>
      <c r="E53" s="28"/>
      <c r="F53" s="39">
        <v>39841.601668377101</v>
      </c>
      <c r="G53" s="39">
        <v>41501.085815713101</v>
      </c>
      <c r="H53" s="39">
        <v>41868.999552705704</v>
      </c>
      <c r="I53" s="39">
        <v>41071.183065977901</v>
      </c>
      <c r="J53" s="39">
        <v>37509.196958022803</v>
      </c>
      <c r="K53" s="463">
        <v>700000</v>
      </c>
      <c r="L53" s="28" t="s">
        <v>476</v>
      </c>
      <c r="M53" s="28" t="s">
        <v>477</v>
      </c>
      <c r="N53" s="28" t="s">
        <v>478</v>
      </c>
      <c r="O53" s="28"/>
      <c r="P53" s="39">
        <v>68123.100163719704</v>
      </c>
      <c r="Q53" s="39">
        <v>68425.309766372506</v>
      </c>
      <c r="R53" s="39">
        <v>68718.789546819404</v>
      </c>
      <c r="S53" s="39">
        <v>67574.134228005496</v>
      </c>
      <c r="T53" s="39">
        <v>60603.827026369909</v>
      </c>
      <c r="U53" s="782">
        <v>700000</v>
      </c>
      <c r="V53" s="9" t="s">
        <v>109</v>
      </c>
      <c r="W53" s="9" t="s">
        <v>110</v>
      </c>
      <c r="X53" s="9" t="s">
        <v>111</v>
      </c>
      <c r="Y53" s="9"/>
      <c r="Z53" s="13"/>
      <c r="AA53" s="15">
        <v>29.011206692766354</v>
      </c>
      <c r="AB53" s="15">
        <v>29.715174132682375</v>
      </c>
      <c r="AC53" s="15">
        <v>29.636876974958039</v>
      </c>
      <c r="AD53" s="15">
        <v>29.008758859109637</v>
      </c>
      <c r="AE53" s="15">
        <v>26.031084575653502</v>
      </c>
    </row>
    <row r="54" spans="1:31">
      <c r="A54" s="9"/>
      <c r="B54" s="28"/>
      <c r="C54" s="28"/>
      <c r="D54" s="28"/>
      <c r="E54" s="28"/>
      <c r="F54" s="39"/>
      <c r="G54" s="39"/>
      <c r="H54" s="39"/>
      <c r="I54" s="39"/>
      <c r="J54" s="39"/>
      <c r="K54" s="463"/>
      <c r="L54" s="28"/>
      <c r="M54" s="28"/>
      <c r="N54" s="28"/>
      <c r="O54" s="28"/>
      <c r="P54" s="39"/>
      <c r="Q54" s="39"/>
      <c r="R54" s="39"/>
      <c r="S54" s="39"/>
      <c r="T54" s="39"/>
      <c r="U54" s="782"/>
      <c r="V54" s="9"/>
      <c r="W54" s="9"/>
      <c r="X54" s="9"/>
      <c r="Y54" s="9"/>
      <c r="Z54" s="13"/>
      <c r="AA54" s="15"/>
      <c r="AB54" s="15"/>
      <c r="AC54" s="15"/>
      <c r="AD54" s="15"/>
      <c r="AE54" s="15"/>
    </row>
    <row r="55" spans="1:31">
      <c r="A55" s="9">
        <v>800000</v>
      </c>
      <c r="B55" s="28"/>
      <c r="C55" s="28" t="s">
        <v>601</v>
      </c>
      <c r="D55" s="28" t="s">
        <v>602</v>
      </c>
      <c r="E55" s="28"/>
      <c r="F55" s="39">
        <v>18631.7442440177</v>
      </c>
      <c r="G55" s="39">
        <v>16855.392132741199</v>
      </c>
      <c r="H55" s="39">
        <v>18980.597602139998</v>
      </c>
      <c r="I55" s="39">
        <v>17601.565252515698</v>
      </c>
      <c r="J55" s="39">
        <v>17227.509741914899</v>
      </c>
      <c r="K55" s="463">
        <v>800000</v>
      </c>
      <c r="L55" s="28"/>
      <c r="M55" s="28" t="s">
        <v>479</v>
      </c>
      <c r="N55" s="28" t="s">
        <v>480</v>
      </c>
      <c r="O55" s="28"/>
      <c r="P55" s="39">
        <v>18631.7442440177</v>
      </c>
      <c r="Q55" s="39">
        <v>16855.392132741199</v>
      </c>
      <c r="R55" s="39">
        <v>18980.597602139998</v>
      </c>
      <c r="S55" s="39">
        <v>17601.565252515698</v>
      </c>
      <c r="T55" s="39">
        <v>17227.509741914899</v>
      </c>
      <c r="U55" s="782">
        <v>800000</v>
      </c>
      <c r="V55" s="9"/>
      <c r="W55" s="9" t="s">
        <v>112</v>
      </c>
      <c r="X55" s="9" t="s">
        <v>113</v>
      </c>
      <c r="Y55" s="9"/>
      <c r="Z55" s="13"/>
      <c r="AA55" s="15">
        <v>7.934597544898975</v>
      </c>
      <c r="AB55" s="15">
        <v>7.3198194353691699</v>
      </c>
      <c r="AC55" s="15">
        <v>8.185907227928503</v>
      </c>
      <c r="AD55" s="15">
        <v>7.5561391616246221</v>
      </c>
      <c r="AE55" s="15">
        <v>7.399710300878386</v>
      </c>
    </row>
    <row r="56" spans="1:31">
      <c r="A56" s="9">
        <v>810000</v>
      </c>
      <c r="B56" s="28"/>
      <c r="C56" s="28" t="s">
        <v>603</v>
      </c>
      <c r="D56" s="28" t="s">
        <v>604</v>
      </c>
      <c r="E56" s="28"/>
      <c r="F56" s="39">
        <v>18631.7442440177</v>
      </c>
      <c r="G56" s="39">
        <v>16855.392132741199</v>
      </c>
      <c r="H56" s="39">
        <v>18980.597602139998</v>
      </c>
      <c r="I56" s="39">
        <v>17601.565252515698</v>
      </c>
      <c r="J56" s="39">
        <v>17227.509741914899</v>
      </c>
      <c r="K56" s="463">
        <v>810000</v>
      </c>
      <c r="L56" s="28"/>
      <c r="M56" s="28" t="s">
        <v>481</v>
      </c>
      <c r="N56" s="28" t="s">
        <v>482</v>
      </c>
      <c r="O56" s="28"/>
      <c r="P56" s="39">
        <v>18631.7442440177</v>
      </c>
      <c r="Q56" s="39">
        <v>16855.392132741199</v>
      </c>
      <c r="R56" s="39">
        <v>18980.597602139998</v>
      </c>
      <c r="S56" s="39">
        <v>17601.565252515698</v>
      </c>
      <c r="T56" s="39">
        <v>17227.509741914899</v>
      </c>
      <c r="U56" s="782">
        <v>810000</v>
      </c>
      <c r="V56" s="9"/>
      <c r="W56" s="9" t="s">
        <v>114</v>
      </c>
      <c r="X56" s="9" t="s">
        <v>115</v>
      </c>
      <c r="Y56" s="9"/>
      <c r="Z56" s="13"/>
      <c r="AA56" s="15">
        <v>7.934597544898975</v>
      </c>
      <c r="AB56" s="15">
        <v>7.3198194353691699</v>
      </c>
      <c r="AC56" s="15">
        <v>8.185907227928503</v>
      </c>
      <c r="AD56" s="15">
        <v>7.5561391616246221</v>
      </c>
      <c r="AE56" s="15">
        <v>7.399710300878386</v>
      </c>
    </row>
    <row r="57" spans="1:31">
      <c r="A57" s="9">
        <v>811000</v>
      </c>
      <c r="B57" s="28"/>
      <c r="C57" s="28" t="s">
        <v>605</v>
      </c>
      <c r="D57" s="28" t="s">
        <v>606</v>
      </c>
      <c r="E57" s="28"/>
      <c r="F57" s="39">
        <v>18631.7442440177</v>
      </c>
      <c r="G57" s="39">
        <v>16855.392132741199</v>
      </c>
      <c r="H57" s="39">
        <v>18980.597602139998</v>
      </c>
      <c r="I57" s="39">
        <v>17601.565252515698</v>
      </c>
      <c r="J57" s="39">
        <v>17227.509741914899</v>
      </c>
      <c r="K57" s="463">
        <v>811000</v>
      </c>
      <c r="L57" s="28"/>
      <c r="M57" s="28" t="s">
        <v>483</v>
      </c>
      <c r="N57" s="28" t="s">
        <v>484</v>
      </c>
      <c r="O57" s="28"/>
      <c r="P57" s="39">
        <v>18631.7442440177</v>
      </c>
      <c r="Q57" s="39">
        <v>16855.392132741199</v>
      </c>
      <c r="R57" s="39">
        <v>18980.597602139998</v>
      </c>
      <c r="S57" s="39">
        <v>17601.565252515698</v>
      </c>
      <c r="T57" s="39">
        <v>17227.509741914899</v>
      </c>
      <c r="U57" s="782">
        <v>811000</v>
      </c>
      <c r="V57" s="9"/>
      <c r="W57" s="9" t="s">
        <v>116</v>
      </c>
      <c r="X57" s="9" t="s">
        <v>117</v>
      </c>
      <c r="Y57" s="9"/>
      <c r="Z57" s="13"/>
      <c r="AA57" s="15">
        <v>7.934597544898975</v>
      </c>
      <c r="AB57" s="15">
        <v>7.3198194353691699</v>
      </c>
      <c r="AC57" s="15">
        <v>8.185907227928503</v>
      </c>
      <c r="AD57" s="15">
        <v>7.5561391616246221</v>
      </c>
      <c r="AE57" s="15">
        <v>7.399710300878386</v>
      </c>
    </row>
    <row r="58" spans="1:31">
      <c r="A58" s="5"/>
      <c r="B58" s="15"/>
      <c r="C58" s="15"/>
      <c r="D58" s="15"/>
      <c r="E58" s="15"/>
      <c r="F58" s="39"/>
      <c r="G58" s="39"/>
      <c r="H58" s="39"/>
      <c r="I58" s="39"/>
      <c r="J58" s="39"/>
      <c r="K58" s="464"/>
      <c r="L58" s="15"/>
      <c r="M58" s="15"/>
      <c r="N58" s="15"/>
      <c r="O58" s="15"/>
      <c r="P58" s="39"/>
      <c r="Q58" s="39"/>
      <c r="R58" s="39"/>
      <c r="S58" s="39"/>
      <c r="T58" s="39"/>
      <c r="U58" s="782"/>
      <c r="V58" s="9"/>
      <c r="W58" s="9"/>
      <c r="X58" s="9"/>
      <c r="Y58" s="9"/>
      <c r="Z58" s="13"/>
      <c r="AA58" s="15"/>
      <c r="AB58" s="15"/>
      <c r="AC58" s="15"/>
      <c r="AD58" s="15"/>
      <c r="AE58" s="15"/>
    </row>
    <row r="59" spans="1:31">
      <c r="A59" s="5">
        <v>950000</v>
      </c>
      <c r="B59" s="15" t="s">
        <v>607</v>
      </c>
      <c r="C59" s="15"/>
      <c r="D59" s="15" t="s">
        <v>608</v>
      </c>
      <c r="E59" s="15"/>
      <c r="F59" s="39">
        <v>32376.492551884701</v>
      </c>
      <c r="G59" s="39">
        <v>5957.3421005853897</v>
      </c>
      <c r="H59" s="39">
        <v>27908.3666733594</v>
      </c>
      <c r="I59" s="39">
        <v>31250.440021145099</v>
      </c>
      <c r="J59" s="39">
        <v>40939.499819494296</v>
      </c>
      <c r="K59" s="464">
        <v>950000</v>
      </c>
      <c r="L59" s="15" t="s">
        <v>485</v>
      </c>
      <c r="M59" s="15"/>
      <c r="N59" s="15" t="s">
        <v>486</v>
      </c>
      <c r="O59" s="15"/>
      <c r="P59" s="39">
        <v>0</v>
      </c>
      <c r="Q59" s="39">
        <v>0</v>
      </c>
      <c r="R59" s="39">
        <v>0</v>
      </c>
      <c r="S59" s="39">
        <v>0</v>
      </c>
      <c r="T59" s="39">
        <v>0</v>
      </c>
      <c r="U59" s="782">
        <v>950000</v>
      </c>
      <c r="V59" s="9" t="s">
        <v>118</v>
      </c>
      <c r="W59" s="9"/>
      <c r="X59" s="14" t="s">
        <v>119</v>
      </c>
      <c r="Y59" s="9"/>
      <c r="Z59" s="13"/>
      <c r="AA59" s="15">
        <v>0</v>
      </c>
      <c r="AB59" s="15">
        <v>0</v>
      </c>
      <c r="AC59" s="15">
        <v>0</v>
      </c>
      <c r="AD59" s="15">
        <v>0</v>
      </c>
      <c r="AE59" s="15">
        <v>0</v>
      </c>
    </row>
    <row r="60" spans="1:31">
      <c r="A60" s="5">
        <v>951000</v>
      </c>
      <c r="B60" s="15"/>
      <c r="C60" s="15" t="s">
        <v>12</v>
      </c>
      <c r="D60" s="15" t="s">
        <v>609</v>
      </c>
      <c r="E60" s="15"/>
      <c r="F60" s="39">
        <v>32376.492551884701</v>
      </c>
      <c r="G60" s="39">
        <v>5957.3421005853897</v>
      </c>
      <c r="H60" s="39">
        <v>27908.3666733594</v>
      </c>
      <c r="I60" s="39">
        <v>31250.440021145099</v>
      </c>
      <c r="J60" s="39">
        <v>40939.499819494296</v>
      </c>
      <c r="K60" s="464">
        <v>951000</v>
      </c>
      <c r="L60" s="15"/>
      <c r="M60" s="15" t="s">
        <v>379</v>
      </c>
      <c r="N60" s="15" t="s">
        <v>487</v>
      </c>
      <c r="O60" s="15"/>
      <c r="P60" s="39">
        <v>0</v>
      </c>
      <c r="Q60" s="39">
        <v>0</v>
      </c>
      <c r="R60" s="39">
        <v>0</v>
      </c>
      <c r="S60" s="39">
        <v>0</v>
      </c>
      <c r="T60" s="39">
        <v>0</v>
      </c>
      <c r="U60" s="783">
        <v>951000</v>
      </c>
      <c r="V60" s="5"/>
      <c r="W60" s="9" t="s">
        <v>12</v>
      </c>
      <c r="X60" s="5" t="s">
        <v>120</v>
      </c>
      <c r="Y60" s="9"/>
      <c r="Z60" s="13"/>
      <c r="AA60" s="15">
        <v>0</v>
      </c>
      <c r="AB60" s="15">
        <v>0</v>
      </c>
      <c r="AC60" s="23">
        <v>0</v>
      </c>
      <c r="AD60" s="15">
        <v>0</v>
      </c>
      <c r="AE60" s="15">
        <v>0</v>
      </c>
    </row>
    <row r="61" spans="1:31">
      <c r="A61" s="5">
        <v>952000</v>
      </c>
      <c r="B61" s="15"/>
      <c r="C61" s="15" t="s">
        <v>610</v>
      </c>
      <c r="D61" s="23" t="s">
        <v>611</v>
      </c>
      <c r="E61" s="15"/>
      <c r="F61" s="39">
        <v>0</v>
      </c>
      <c r="G61" s="39">
        <v>0</v>
      </c>
      <c r="H61" s="39">
        <v>0</v>
      </c>
      <c r="I61" s="39">
        <v>0</v>
      </c>
      <c r="J61" s="39">
        <v>0</v>
      </c>
      <c r="K61" s="464">
        <v>952000</v>
      </c>
      <c r="L61" s="15"/>
      <c r="M61" s="15" t="s">
        <v>488</v>
      </c>
      <c r="N61" s="23" t="s">
        <v>489</v>
      </c>
      <c r="O61" s="15"/>
      <c r="P61" s="39">
        <v>0</v>
      </c>
      <c r="Q61" s="39">
        <v>0</v>
      </c>
      <c r="R61" s="39">
        <v>0</v>
      </c>
      <c r="S61" s="39">
        <v>0</v>
      </c>
      <c r="T61" s="39">
        <v>0</v>
      </c>
      <c r="U61" s="783">
        <v>952000</v>
      </c>
      <c r="V61" s="5"/>
      <c r="W61" s="5" t="s">
        <v>121</v>
      </c>
      <c r="X61" s="7" t="s">
        <v>122</v>
      </c>
      <c r="Y61" s="9"/>
      <c r="Z61" s="13"/>
      <c r="AA61" s="15">
        <v>0</v>
      </c>
      <c r="AB61" s="15">
        <v>0</v>
      </c>
      <c r="AC61" s="15">
        <v>0</v>
      </c>
      <c r="AD61" s="15">
        <v>0</v>
      </c>
      <c r="AE61" s="15">
        <v>0</v>
      </c>
    </row>
    <row r="62" spans="1:31">
      <c r="A62" s="15"/>
      <c r="B62" s="15"/>
      <c r="C62" s="15"/>
      <c r="D62" s="15"/>
      <c r="E62" s="15"/>
      <c r="F62" s="39"/>
      <c r="G62" s="39"/>
      <c r="H62" s="39"/>
      <c r="I62" s="39"/>
      <c r="J62" s="39"/>
      <c r="K62" s="15"/>
      <c r="L62" s="15"/>
      <c r="M62" s="15"/>
      <c r="N62" s="15"/>
      <c r="O62" s="15"/>
      <c r="P62" s="39"/>
      <c r="Q62" s="39"/>
      <c r="R62" s="39"/>
      <c r="S62" s="39"/>
      <c r="T62" s="39"/>
      <c r="U62" s="15"/>
      <c r="V62" s="15"/>
      <c r="W62" s="15"/>
      <c r="X62" s="15"/>
      <c r="Y62" s="15"/>
      <c r="Z62" s="16"/>
      <c r="AA62" s="15"/>
      <c r="AB62" s="15"/>
      <c r="AC62" s="23"/>
      <c r="AD62" s="15"/>
      <c r="AE62" s="15"/>
    </row>
    <row r="63" spans="1:31">
      <c r="A63" s="2" t="s">
        <v>496</v>
      </c>
      <c r="B63" s="16"/>
      <c r="C63" s="16"/>
      <c r="D63" s="16"/>
      <c r="E63" s="16"/>
      <c r="F63" s="39"/>
      <c r="G63" s="39"/>
      <c r="H63" s="39"/>
      <c r="I63" s="39"/>
      <c r="J63" s="39"/>
      <c r="K63" s="2" t="s">
        <v>367</v>
      </c>
      <c r="L63" s="16"/>
      <c r="M63" s="16"/>
      <c r="N63" s="16"/>
      <c r="O63" s="16"/>
      <c r="P63" s="39">
        <v>274100.69672392245</v>
      </c>
      <c r="Q63" s="39">
        <v>230284.44990951344</v>
      </c>
      <c r="R63" s="39">
        <v>265757.42238296912</v>
      </c>
      <c r="S63" s="39">
        <v>263160.95176790759</v>
      </c>
      <c r="T63" s="39">
        <v>249848.83473650264</v>
      </c>
      <c r="U63" s="2" t="s">
        <v>123</v>
      </c>
      <c r="V63" s="16"/>
      <c r="W63" s="16"/>
      <c r="X63" s="16"/>
      <c r="Y63" s="16"/>
      <c r="Z63" s="16"/>
      <c r="AA63" s="15"/>
      <c r="AB63" s="15"/>
      <c r="AC63" s="15"/>
      <c r="AD63" s="15"/>
      <c r="AE63" s="15"/>
    </row>
    <row r="64" spans="1:31">
      <c r="A64" s="2" t="s">
        <v>3</v>
      </c>
      <c r="B64" s="2"/>
      <c r="C64" s="2"/>
      <c r="D64" s="2"/>
      <c r="E64" s="2"/>
      <c r="F64" s="39"/>
      <c r="G64" s="39"/>
      <c r="H64" s="39"/>
      <c r="I64" s="39"/>
      <c r="J64" s="39"/>
      <c r="K64" s="2" t="s">
        <v>366</v>
      </c>
      <c r="L64" s="2"/>
      <c r="M64" s="2"/>
      <c r="N64" s="2"/>
      <c r="O64" s="2"/>
      <c r="U64" s="2" t="s">
        <v>124</v>
      </c>
      <c r="V64" s="2" t="s">
        <v>125</v>
      </c>
    </row>
    <row r="66" spans="1:31">
      <c r="A66" s="2"/>
      <c r="B66" s="2"/>
      <c r="C66" s="2"/>
      <c r="D66" s="2"/>
      <c r="E66" s="2"/>
      <c r="K66" s="2"/>
      <c r="L66" s="2"/>
      <c r="M66" s="2"/>
      <c r="N66" s="2"/>
      <c r="O66" s="2"/>
    </row>
    <row r="67" spans="1:31">
      <c r="A67" s="2"/>
      <c r="B67" s="2"/>
      <c r="C67" s="2"/>
      <c r="D67" s="2"/>
      <c r="E67" s="2"/>
      <c r="K67" s="2"/>
      <c r="L67" s="2"/>
      <c r="M67" s="2"/>
      <c r="N67" s="2"/>
      <c r="O67" s="2"/>
    </row>
    <row r="68" spans="1:31">
      <c r="A68" s="2"/>
      <c r="B68" s="2"/>
      <c r="C68" s="2"/>
      <c r="D68" s="2"/>
      <c r="E68" s="2"/>
      <c r="K68" s="2"/>
      <c r="L68" s="2"/>
      <c r="M68" s="2"/>
      <c r="N68" s="2"/>
      <c r="O68" s="2"/>
    </row>
    <row r="69" spans="1:31">
      <c r="A69" s="2"/>
      <c r="B69" s="2"/>
      <c r="C69" s="2"/>
      <c r="D69" s="2"/>
      <c r="E69" s="2"/>
      <c r="K69" s="2"/>
      <c r="L69" s="2"/>
      <c r="M69" s="2"/>
      <c r="N69" s="2"/>
      <c r="O69" s="2"/>
    </row>
    <row r="70" spans="1:31">
      <c r="A70" s="4" t="s">
        <v>496</v>
      </c>
      <c r="B70" s="4"/>
      <c r="C70" s="4"/>
      <c r="D70" s="4"/>
      <c r="E70" s="4" t="s">
        <v>497</v>
      </c>
      <c r="F70" s="4">
        <v>2010</v>
      </c>
      <c r="G70" s="4">
        <v>2011</v>
      </c>
      <c r="H70" s="4">
        <v>2012</v>
      </c>
      <c r="I70" s="4">
        <v>2013</v>
      </c>
      <c r="J70" s="4">
        <v>2014</v>
      </c>
      <c r="K70" s="4" t="s">
        <v>367</v>
      </c>
      <c r="L70" s="4"/>
      <c r="M70" s="4"/>
      <c r="N70" s="4"/>
      <c r="O70" s="4" t="s">
        <v>371</v>
      </c>
      <c r="P70" s="4">
        <v>2010</v>
      </c>
      <c r="Q70" s="4">
        <v>2011</v>
      </c>
      <c r="R70" s="4">
        <v>2012</v>
      </c>
      <c r="S70" s="4">
        <v>2013</v>
      </c>
      <c r="T70" s="4">
        <v>2014</v>
      </c>
      <c r="U70" s="4" t="s">
        <v>123</v>
      </c>
      <c r="V70" s="4"/>
      <c r="W70" s="4"/>
      <c r="X70" s="4"/>
      <c r="Y70" s="4" t="s">
        <v>126</v>
      </c>
      <c r="Z70" s="4"/>
      <c r="AA70" s="16">
        <v>2010</v>
      </c>
      <c r="AB70" s="16">
        <v>2011</v>
      </c>
      <c r="AC70" s="16">
        <v>2012</v>
      </c>
      <c r="AD70" s="16">
        <v>2013</v>
      </c>
      <c r="AE70" s="16">
        <v>2014</v>
      </c>
    </row>
    <row r="71" spans="1:31">
      <c r="A71" s="4"/>
      <c r="B71" s="9" t="s">
        <v>612</v>
      </c>
      <c r="C71" s="9"/>
      <c r="D71" s="9"/>
      <c r="E71" s="9"/>
      <c r="F71" s="9"/>
      <c r="G71" s="9"/>
      <c r="H71" s="9"/>
      <c r="I71" s="9"/>
      <c r="J71" s="9"/>
      <c r="K71" s="4"/>
      <c r="L71" s="9" t="s">
        <v>490</v>
      </c>
      <c r="M71" s="9"/>
      <c r="N71" s="9"/>
      <c r="O71" s="9"/>
      <c r="P71" s="9"/>
      <c r="Q71" s="9"/>
      <c r="R71" s="9"/>
      <c r="S71" s="9"/>
      <c r="T71" s="9"/>
      <c r="U71" s="4"/>
      <c r="V71" s="9" t="s">
        <v>127</v>
      </c>
      <c r="W71" s="9"/>
      <c r="X71" s="9"/>
      <c r="Y71" s="9"/>
      <c r="Z71" s="10"/>
      <c r="AA71" s="15"/>
      <c r="AB71" s="15"/>
      <c r="AC71" s="15"/>
      <c r="AD71" s="15"/>
      <c r="AE71" s="15"/>
    </row>
    <row r="72" spans="1:31">
      <c r="A72" s="4"/>
      <c r="B72" s="9"/>
      <c r="C72" s="9"/>
      <c r="D72" s="9"/>
      <c r="E72" s="9"/>
      <c r="F72" s="9" t="s">
        <v>617</v>
      </c>
      <c r="G72" s="9" t="s">
        <v>617</v>
      </c>
      <c r="H72" s="9" t="s">
        <v>617</v>
      </c>
      <c r="I72" s="9" t="s">
        <v>617</v>
      </c>
      <c r="J72" s="9" t="s">
        <v>617</v>
      </c>
      <c r="K72" s="4"/>
      <c r="L72" s="9"/>
      <c r="M72" s="9"/>
      <c r="N72" s="9"/>
      <c r="O72" s="9"/>
      <c r="P72" s="9" t="s">
        <v>364</v>
      </c>
      <c r="Q72" s="9" t="s">
        <v>364</v>
      </c>
      <c r="R72" s="9" t="s">
        <v>364</v>
      </c>
      <c r="S72" s="9" t="s">
        <v>364</v>
      </c>
      <c r="T72" s="9" t="s">
        <v>364</v>
      </c>
      <c r="U72" s="4"/>
      <c r="V72" s="9"/>
      <c r="W72" s="9"/>
      <c r="X72" s="9"/>
      <c r="Y72" s="9"/>
      <c r="Z72" s="10"/>
      <c r="AA72" s="15" t="s">
        <v>362</v>
      </c>
      <c r="AB72" s="15" t="s">
        <v>355</v>
      </c>
      <c r="AC72" s="15" t="s">
        <v>355</v>
      </c>
      <c r="AD72" s="15" t="s">
        <v>355</v>
      </c>
      <c r="AE72" s="16" t="s">
        <v>355</v>
      </c>
    </row>
    <row r="73" spans="1:31">
      <c r="A73" s="4" t="s">
        <v>3</v>
      </c>
      <c r="B73" s="9"/>
      <c r="C73" s="9"/>
      <c r="D73" s="9"/>
      <c r="E73" s="9"/>
      <c r="F73" s="9" t="s">
        <v>618</v>
      </c>
      <c r="G73" s="9" t="s">
        <v>618</v>
      </c>
      <c r="H73" s="9" t="s">
        <v>618</v>
      </c>
      <c r="I73" s="9" t="s">
        <v>618</v>
      </c>
      <c r="J73" s="9" t="s">
        <v>618</v>
      </c>
      <c r="K73" s="4" t="s">
        <v>366</v>
      </c>
      <c r="L73" s="9"/>
      <c r="M73" s="9"/>
      <c r="N73" s="9"/>
      <c r="O73" s="9"/>
      <c r="P73" s="9" t="s">
        <v>365</v>
      </c>
      <c r="Q73" s="9" t="s">
        <v>365</v>
      </c>
      <c r="R73" s="9" t="s">
        <v>365</v>
      </c>
      <c r="S73" s="9" t="s">
        <v>365</v>
      </c>
      <c r="T73" s="9" t="s">
        <v>365</v>
      </c>
      <c r="U73" s="4" t="s">
        <v>124</v>
      </c>
      <c r="V73" s="9"/>
      <c r="W73" s="9"/>
      <c r="X73" s="9"/>
      <c r="Y73" s="9"/>
      <c r="Z73" s="10"/>
      <c r="AA73" s="15" t="s">
        <v>356</v>
      </c>
      <c r="AB73" s="15" t="s">
        <v>356</v>
      </c>
      <c r="AC73" s="15" t="s">
        <v>356</v>
      </c>
      <c r="AD73" s="15" t="s">
        <v>356</v>
      </c>
      <c r="AE73" s="16" t="s">
        <v>356</v>
      </c>
    </row>
    <row r="74" spans="1:31">
      <c r="A74" s="4"/>
      <c r="B74" s="9"/>
      <c r="C74" s="9"/>
      <c r="D74" s="9"/>
      <c r="E74" s="9"/>
      <c r="F74" s="9" t="s">
        <v>3</v>
      </c>
      <c r="G74" s="9" t="s">
        <v>3</v>
      </c>
      <c r="H74" s="9" t="s">
        <v>3</v>
      </c>
      <c r="I74" s="9" t="s">
        <v>3</v>
      </c>
      <c r="J74" s="9" t="s">
        <v>3</v>
      </c>
      <c r="K74" s="4"/>
      <c r="L74" s="9"/>
      <c r="M74" s="9"/>
      <c r="N74" s="9"/>
      <c r="O74" s="9"/>
      <c r="P74" s="9" t="s">
        <v>366</v>
      </c>
      <c r="Q74" s="9" t="s">
        <v>366</v>
      </c>
      <c r="R74" s="9" t="s">
        <v>366</v>
      </c>
      <c r="S74" s="9" t="s">
        <v>366</v>
      </c>
      <c r="T74" s="9" t="s">
        <v>366</v>
      </c>
      <c r="U74" s="4"/>
      <c r="V74" s="9" t="s">
        <v>128</v>
      </c>
      <c r="W74" s="9"/>
      <c r="X74" s="9"/>
      <c r="Y74" s="9"/>
      <c r="Z74" s="10"/>
      <c r="AA74" s="15" t="s">
        <v>3</v>
      </c>
      <c r="AB74" s="15" t="s">
        <v>357</v>
      </c>
      <c r="AC74" s="15" t="s">
        <v>357</v>
      </c>
      <c r="AD74" s="15" t="s">
        <v>357</v>
      </c>
      <c r="AE74" s="16" t="s">
        <v>357</v>
      </c>
    </row>
    <row r="75" spans="1:31">
      <c r="A75" s="4"/>
      <c r="B75" s="9"/>
      <c r="C75" s="9"/>
      <c r="D75" s="9"/>
      <c r="E75" s="9"/>
      <c r="F75" s="9"/>
      <c r="G75" s="9"/>
      <c r="H75" s="9"/>
      <c r="I75" s="9"/>
      <c r="J75" s="9"/>
      <c r="K75" s="4"/>
      <c r="L75" s="9"/>
      <c r="M75" s="9"/>
      <c r="N75" s="9"/>
      <c r="O75" s="9"/>
      <c r="P75" s="9"/>
      <c r="Q75" s="9"/>
      <c r="R75" s="9"/>
      <c r="S75" s="9"/>
      <c r="T75" s="9"/>
      <c r="U75" s="4"/>
      <c r="V75" s="9"/>
      <c r="W75" s="9"/>
      <c r="X75" s="9"/>
      <c r="Y75" s="9"/>
      <c r="Z75" s="10"/>
      <c r="AA75" s="15"/>
      <c r="AB75" s="15"/>
      <c r="AC75" s="15"/>
      <c r="AD75" s="15"/>
    </row>
    <row r="76" spans="1:31">
      <c r="A76" s="4" t="s">
        <v>497</v>
      </c>
      <c r="B76" s="9"/>
      <c r="C76" s="9"/>
      <c r="D76" s="9"/>
      <c r="E76" s="9"/>
      <c r="F76" s="9"/>
      <c r="G76" s="9"/>
      <c r="H76" s="9"/>
      <c r="I76" s="9"/>
      <c r="J76" s="9"/>
      <c r="K76" s="4" t="s">
        <v>371</v>
      </c>
      <c r="L76" s="9"/>
      <c r="M76" s="9"/>
      <c r="N76" s="9"/>
      <c r="O76" s="9"/>
      <c r="P76" s="9"/>
      <c r="Q76" s="9"/>
      <c r="R76" s="9"/>
      <c r="S76" s="9"/>
      <c r="T76" s="9"/>
      <c r="U76" s="4" t="s">
        <v>126</v>
      </c>
      <c r="V76" s="9"/>
      <c r="W76" s="9"/>
      <c r="X76" s="9"/>
      <c r="Y76" s="9"/>
      <c r="Z76" s="10"/>
      <c r="AA76" s="15"/>
      <c r="AB76" s="15"/>
      <c r="AC76" s="15"/>
      <c r="AD76" s="15"/>
    </row>
    <row r="77" spans="1:31">
      <c r="A77" s="4"/>
      <c r="B77" s="9" t="s">
        <v>500</v>
      </c>
      <c r="C77" s="9"/>
      <c r="D77" s="9" t="s">
        <v>613</v>
      </c>
      <c r="E77" s="9"/>
      <c r="F77" s="32"/>
      <c r="G77" s="32"/>
      <c r="H77" s="32"/>
      <c r="I77" s="32"/>
      <c r="J77" s="32"/>
      <c r="K77" s="4"/>
      <c r="L77" s="9" t="s">
        <v>374</v>
      </c>
      <c r="M77" s="9"/>
      <c r="N77" s="9" t="s">
        <v>491</v>
      </c>
      <c r="O77" s="9"/>
      <c r="P77" s="32"/>
      <c r="Q77" s="32"/>
      <c r="R77" s="32"/>
      <c r="S77" s="32"/>
      <c r="T77" s="32"/>
      <c r="U77" s="4"/>
      <c r="V77" s="9" t="s">
        <v>129</v>
      </c>
      <c r="W77" s="9"/>
      <c r="X77" s="9" t="s">
        <v>130</v>
      </c>
      <c r="Y77" s="9"/>
      <c r="Z77" s="10"/>
      <c r="AA77" s="15"/>
      <c r="AB77" s="15"/>
      <c r="AC77" s="15"/>
      <c r="AD77" s="15"/>
    </row>
    <row r="78" spans="1:31">
      <c r="A78" s="4"/>
      <c r="B78" s="9"/>
      <c r="C78" s="9"/>
      <c r="D78" s="9"/>
      <c r="E78" s="9"/>
      <c r="F78" s="9"/>
      <c r="G78" s="9"/>
      <c r="H78" s="9"/>
      <c r="I78" s="9"/>
      <c r="J78" s="9"/>
      <c r="K78" s="4"/>
      <c r="L78" s="9"/>
      <c r="M78" s="9"/>
      <c r="N78" s="9"/>
      <c r="O78" s="9"/>
      <c r="P78" s="9"/>
      <c r="Q78" s="9"/>
      <c r="R78" s="9"/>
      <c r="S78" s="9"/>
      <c r="T78" s="9"/>
      <c r="U78" s="4"/>
      <c r="V78" s="9"/>
      <c r="W78" s="9"/>
      <c r="X78" s="9"/>
      <c r="Y78" s="9"/>
      <c r="Z78" s="10"/>
      <c r="AA78" s="15" t="s">
        <v>363</v>
      </c>
      <c r="AB78" s="15" t="s">
        <v>358</v>
      </c>
      <c r="AC78" s="15" t="s">
        <v>363</v>
      </c>
      <c r="AD78" s="15" t="s">
        <v>358</v>
      </c>
      <c r="AE78" s="16" t="s">
        <v>358</v>
      </c>
    </row>
    <row r="79" spans="1:31">
      <c r="A79" s="4"/>
      <c r="B79" s="9"/>
      <c r="C79" s="9"/>
      <c r="D79" s="9"/>
      <c r="E79" s="9"/>
      <c r="F79" s="9" t="s">
        <v>617</v>
      </c>
      <c r="G79" s="9" t="s">
        <v>617</v>
      </c>
      <c r="H79" s="9" t="s">
        <v>617</v>
      </c>
      <c r="I79" s="9" t="s">
        <v>617</v>
      </c>
      <c r="J79" s="9" t="s">
        <v>617</v>
      </c>
      <c r="K79" s="4"/>
      <c r="L79" s="9"/>
      <c r="M79" s="9"/>
      <c r="N79" s="9"/>
      <c r="O79" s="9"/>
      <c r="P79" s="9" t="s">
        <v>367</v>
      </c>
      <c r="Q79" s="9" t="s">
        <v>367</v>
      </c>
      <c r="R79" s="9" t="s">
        <v>367</v>
      </c>
      <c r="S79" s="9" t="s">
        <v>367</v>
      </c>
      <c r="T79" s="9" t="s">
        <v>367</v>
      </c>
      <c r="U79" s="4" t="s">
        <v>123</v>
      </c>
      <c r="V79" s="9" t="s">
        <v>131</v>
      </c>
      <c r="W79" s="9"/>
      <c r="X79" s="9"/>
      <c r="Y79" s="9"/>
      <c r="Z79" s="10"/>
      <c r="AA79" s="15" t="s">
        <v>359</v>
      </c>
      <c r="AB79" s="15" t="s">
        <v>359</v>
      </c>
      <c r="AC79" s="15" t="s">
        <v>359</v>
      </c>
      <c r="AD79" s="15" t="s">
        <v>359</v>
      </c>
      <c r="AE79" s="16" t="s">
        <v>359</v>
      </c>
    </row>
    <row r="80" spans="1:31">
      <c r="A80" s="4" t="s">
        <v>496</v>
      </c>
      <c r="B80" s="9" t="s">
        <v>502</v>
      </c>
      <c r="C80" s="9"/>
      <c r="D80" s="9"/>
      <c r="E80" s="9"/>
      <c r="F80" s="9" t="s">
        <v>620</v>
      </c>
      <c r="G80" s="9" t="s">
        <v>620</v>
      </c>
      <c r="H80" s="9" t="s">
        <v>620</v>
      </c>
      <c r="I80" s="9" t="s">
        <v>620</v>
      </c>
      <c r="J80" s="9" t="s">
        <v>620</v>
      </c>
      <c r="K80" s="4" t="s">
        <v>367</v>
      </c>
      <c r="L80" s="9" t="s">
        <v>376</v>
      </c>
      <c r="M80" s="9"/>
      <c r="N80" s="9"/>
      <c r="O80" s="9"/>
      <c r="P80" s="9" t="s">
        <v>369</v>
      </c>
      <c r="Q80" s="9" t="s">
        <v>369</v>
      </c>
      <c r="R80" s="9" t="s">
        <v>369</v>
      </c>
      <c r="S80" s="9" t="s">
        <v>369</v>
      </c>
      <c r="T80" s="9" t="s">
        <v>369</v>
      </c>
      <c r="U80" s="4"/>
      <c r="V80" s="9"/>
      <c r="W80" s="9"/>
      <c r="X80" s="9"/>
      <c r="Y80" s="9"/>
      <c r="Z80" s="10"/>
      <c r="AA80" s="15"/>
      <c r="AB80" s="15"/>
      <c r="AC80" s="15"/>
      <c r="AD80" s="15"/>
    </row>
    <row r="81" spans="1:31">
      <c r="A81" s="4"/>
      <c r="B81" s="9"/>
      <c r="C81" s="9"/>
      <c r="D81" s="9"/>
      <c r="E81" s="9"/>
      <c r="K81" s="4"/>
      <c r="L81" s="9"/>
      <c r="M81" s="9"/>
      <c r="N81" s="9"/>
      <c r="O81" s="9"/>
      <c r="U81" s="4"/>
      <c r="V81" s="14" t="s">
        <v>132</v>
      </c>
      <c r="W81" s="6"/>
      <c r="X81" s="9"/>
      <c r="Y81" s="9"/>
      <c r="Z81" s="10"/>
      <c r="AA81" s="24">
        <v>8251.2279999999992</v>
      </c>
      <c r="AB81" s="24">
        <v>8151.4560000000001</v>
      </c>
      <c r="AC81" s="24">
        <v>8939.5930000000008</v>
      </c>
      <c r="AD81" s="24">
        <v>9463.5939999999991</v>
      </c>
      <c r="AE81" s="24">
        <v>9463.5939999999991</v>
      </c>
    </row>
    <row r="82" spans="1:31">
      <c r="A82" s="4"/>
      <c r="B82" s="9"/>
      <c r="C82" s="9"/>
      <c r="D82" s="9"/>
      <c r="E82" s="9"/>
      <c r="K82" s="4"/>
      <c r="L82" s="9"/>
      <c r="M82" s="9"/>
      <c r="N82" s="9"/>
      <c r="O82" s="9"/>
      <c r="U82" s="4"/>
      <c r="V82" s="9"/>
      <c r="W82" s="9"/>
      <c r="X82" s="9"/>
      <c r="Y82" s="9"/>
      <c r="Z82" s="10"/>
      <c r="AA82" s="23"/>
      <c r="AC82" s="15"/>
      <c r="AD82" s="15"/>
      <c r="AE82" s="15"/>
    </row>
    <row r="83" spans="1:31">
      <c r="A83" s="782">
        <v>500000</v>
      </c>
      <c r="B83" s="9" t="s">
        <v>503</v>
      </c>
      <c r="C83" s="9"/>
      <c r="D83" s="9" t="s">
        <v>504</v>
      </c>
      <c r="E83" s="9"/>
      <c r="F83" s="39">
        <v>227969.78878405615</v>
      </c>
      <c r="G83" s="39">
        <v>165591.22945729599</v>
      </c>
      <c r="H83" s="39">
        <v>221895.60674225126</v>
      </c>
      <c r="I83" s="39">
        <v>223149.13297016569</v>
      </c>
      <c r="J83" s="39">
        <v>224003.91902344298</v>
      </c>
      <c r="K83" s="782">
        <v>500000</v>
      </c>
      <c r="L83" s="9" t="s">
        <v>377</v>
      </c>
      <c r="M83" s="9"/>
      <c r="N83" s="9" t="s">
        <v>378</v>
      </c>
      <c r="O83" s="9"/>
      <c r="P83" s="39">
        <v>274100.69672392245</v>
      </c>
      <c r="Q83" s="39">
        <v>230284.44990951344</v>
      </c>
      <c r="R83" s="39">
        <v>265757.42238296912</v>
      </c>
      <c r="S83" s="39">
        <v>263160.95176790759</v>
      </c>
      <c r="T83" s="39">
        <v>249848.83473650264</v>
      </c>
      <c r="U83" s="782">
        <v>500000</v>
      </c>
      <c r="V83" s="9" t="s">
        <v>10</v>
      </c>
      <c r="W83" s="9"/>
      <c r="X83" s="9" t="s">
        <v>11</v>
      </c>
      <c r="Y83" s="9"/>
      <c r="Z83" s="10"/>
      <c r="AA83" s="784">
        <v>33.219382220915783</v>
      </c>
      <c r="AB83" s="784">
        <v>28.250713726420585</v>
      </c>
      <c r="AC83" s="784">
        <v>29.728134422111733</v>
      </c>
      <c r="AD83" s="784">
        <v>27.807717846719505</v>
      </c>
      <c r="AE83" s="784">
        <v>26.401051729026275</v>
      </c>
    </row>
    <row r="84" spans="1:31">
      <c r="A84" s="782"/>
      <c r="B84" s="9"/>
      <c r="C84" s="9"/>
      <c r="D84" s="9"/>
      <c r="E84" s="9"/>
      <c r="F84" s="39"/>
      <c r="G84" s="39"/>
      <c r="H84" s="39"/>
      <c r="I84" s="39"/>
      <c r="J84" s="39"/>
      <c r="K84" s="782"/>
      <c r="L84" s="9"/>
      <c r="M84" s="9"/>
      <c r="N84" s="9"/>
      <c r="O84" s="9"/>
      <c r="P84" s="35">
        <f>P85+P121+P123+P128+P129</f>
        <v>274100.69672392245</v>
      </c>
      <c r="Q84" s="35">
        <f t="shared" ref="Q84" si="3">Q85+Q121+Q123+Q128+Q129</f>
        <v>230284.44990951344</v>
      </c>
      <c r="R84" s="35">
        <f t="shared" ref="R84" si="4">R85+R121+R123+R128+R129</f>
        <v>265757.42238296918</v>
      </c>
      <c r="S84" s="35">
        <f t="shared" ref="S84" si="5">S85+S121+S123+S128+S129</f>
        <v>263160.95176790759</v>
      </c>
      <c r="T84" s="35">
        <f t="shared" ref="T84" si="6">T85+T121+T123+T128+T129</f>
        <v>249848.83473650264</v>
      </c>
      <c r="U84" s="782"/>
      <c r="V84" s="9"/>
      <c r="W84" s="9"/>
      <c r="X84" s="9"/>
      <c r="Y84" s="9"/>
      <c r="Z84" s="10"/>
      <c r="AA84" s="784"/>
      <c r="AB84" s="784"/>
      <c r="AC84" s="784"/>
      <c r="AD84" s="784"/>
      <c r="AE84" s="784"/>
    </row>
    <row r="85" spans="1:31">
      <c r="A85" s="782">
        <v>600000</v>
      </c>
      <c r="B85" s="9"/>
      <c r="C85" s="9" t="s">
        <v>12</v>
      </c>
      <c r="D85" s="9" t="s">
        <v>505</v>
      </c>
      <c r="E85" s="9"/>
      <c r="F85" s="39">
        <v>169496.44287166133</v>
      </c>
      <c r="G85" s="39">
        <v>107234.7515088417</v>
      </c>
      <c r="H85" s="39">
        <v>161046.00958740554</v>
      </c>
      <c r="I85" s="39">
        <v>164476.3846516721</v>
      </c>
      <c r="J85" s="39">
        <v>169267.21232350529</v>
      </c>
      <c r="K85" s="782">
        <v>600000</v>
      </c>
      <c r="L85" s="9"/>
      <c r="M85" s="9" t="s">
        <v>379</v>
      </c>
      <c r="N85" s="9" t="s">
        <v>380</v>
      </c>
      <c r="O85" s="9"/>
      <c r="P85" s="39">
        <v>187345.85231618505</v>
      </c>
      <c r="Q85" s="39">
        <v>145003.74801039975</v>
      </c>
      <c r="R85" s="39">
        <v>178058.03523400976</v>
      </c>
      <c r="S85" s="39">
        <v>177985.25228738639</v>
      </c>
      <c r="T85" s="39">
        <v>172017.49796821785</v>
      </c>
      <c r="U85" s="782">
        <v>600000</v>
      </c>
      <c r="V85" s="9"/>
      <c r="W85" s="9" t="s">
        <v>12</v>
      </c>
      <c r="X85" s="9" t="s">
        <v>13</v>
      </c>
      <c r="Y85" s="9"/>
      <c r="Z85" s="10"/>
      <c r="AA85" s="784">
        <v>22.705208523650668</v>
      </c>
      <c r="AB85" s="784">
        <v>17.788692966066399</v>
      </c>
      <c r="AC85" s="784">
        <v>19.917912955769882</v>
      </c>
      <c r="AD85" s="784">
        <v>18.807363490803432</v>
      </c>
      <c r="AE85" s="784">
        <v>18.176762228833766</v>
      </c>
    </row>
    <row r="86" spans="1:31">
      <c r="A86" s="782"/>
      <c r="B86" s="9"/>
      <c r="C86" s="9"/>
      <c r="D86" s="9"/>
      <c r="E86" s="9"/>
      <c r="F86" s="39"/>
      <c r="G86" s="39"/>
      <c r="H86" s="39"/>
      <c r="I86" s="39"/>
      <c r="J86" s="39"/>
      <c r="K86" s="782"/>
      <c r="L86" s="9"/>
      <c r="M86" s="9"/>
      <c r="N86" s="9"/>
      <c r="O86" s="9"/>
      <c r="P86" s="35">
        <f>P87+P91+P104</f>
        <v>187345.85231618502</v>
      </c>
      <c r="Q86" s="35">
        <f t="shared" ref="Q86" si="7">Q87+Q91+Q104</f>
        <v>145003.74801039975</v>
      </c>
      <c r="R86" s="35">
        <f t="shared" ref="R86" si="8">R87+R91+R104</f>
        <v>178058.03523400976</v>
      </c>
      <c r="S86" s="35">
        <f t="shared" ref="S86" si="9">S87+S91+S104</f>
        <v>177985.25228738639</v>
      </c>
      <c r="T86" s="35">
        <f t="shared" ref="T86" si="10">T87+T91+T104</f>
        <v>172017.49796821785</v>
      </c>
      <c r="U86" s="782"/>
      <c r="V86" s="9"/>
      <c r="W86" s="9"/>
      <c r="X86" s="9"/>
      <c r="Y86" s="9"/>
      <c r="Z86" s="10"/>
      <c r="AA86" s="784"/>
      <c r="AB86" s="784"/>
      <c r="AC86" s="784"/>
      <c r="AD86" s="784"/>
      <c r="AE86" s="784"/>
    </row>
    <row r="87" spans="1:31">
      <c r="A87" s="782">
        <v>610000</v>
      </c>
      <c r="B87" s="9" t="s">
        <v>506</v>
      </c>
      <c r="C87" s="9" t="s">
        <v>507</v>
      </c>
      <c r="D87" s="9" t="s">
        <v>508</v>
      </c>
      <c r="E87" s="9"/>
      <c r="F87" s="39">
        <v>7269.8592057913957</v>
      </c>
      <c r="G87" s="39">
        <v>6703.3310057621129</v>
      </c>
      <c r="H87" s="39">
        <v>7102.5244388866549</v>
      </c>
      <c r="I87" s="39">
        <v>6354.867124419643</v>
      </c>
      <c r="J87" s="39">
        <v>6166.0892015599966</v>
      </c>
      <c r="K87" s="782">
        <v>610000</v>
      </c>
      <c r="L87" s="9" t="s">
        <v>381</v>
      </c>
      <c r="M87" s="9" t="s">
        <v>382</v>
      </c>
      <c r="N87" s="9" t="s">
        <v>383</v>
      </c>
      <c r="O87" s="9"/>
      <c r="P87" s="39">
        <v>6384.5898624551392</v>
      </c>
      <c r="Q87" s="39">
        <v>5837.2605129141793</v>
      </c>
      <c r="R87" s="39">
        <v>6212.4514566698117</v>
      </c>
      <c r="S87" s="39">
        <v>5519.7498412080067</v>
      </c>
      <c r="T87" s="39">
        <v>5396.1651369607034</v>
      </c>
      <c r="U87" s="782">
        <v>610000</v>
      </c>
      <c r="V87" s="9" t="s">
        <v>14</v>
      </c>
      <c r="W87" s="9" t="s">
        <v>15</v>
      </c>
      <c r="X87" s="9" t="s">
        <v>16</v>
      </c>
      <c r="Y87" s="9"/>
      <c r="Z87" s="10"/>
      <c r="AA87" s="784">
        <v>0.77377450513488899</v>
      </c>
      <c r="AB87" s="784">
        <v>0.71610035224555946</v>
      </c>
      <c r="AC87" s="784">
        <v>0.69493672213822388</v>
      </c>
      <c r="AD87" s="784">
        <v>0.58326147985723042</v>
      </c>
      <c r="AE87" s="784">
        <v>0.57020251893315621</v>
      </c>
    </row>
    <row r="88" spans="1:31">
      <c r="A88" s="782">
        <v>611000</v>
      </c>
      <c r="B88" s="9" t="s">
        <v>509</v>
      </c>
      <c r="C88" s="9" t="s">
        <v>510</v>
      </c>
      <c r="D88" s="9" t="s">
        <v>19</v>
      </c>
      <c r="E88" s="9"/>
      <c r="F88" s="39">
        <v>1988.73398040498</v>
      </c>
      <c r="G88" s="39">
        <v>1758.98038797552</v>
      </c>
      <c r="H88" s="39">
        <v>1801.7824743690101</v>
      </c>
      <c r="I88" s="39">
        <v>1120.1154346583101</v>
      </c>
      <c r="J88" s="39">
        <v>1093.32223142159</v>
      </c>
      <c r="K88" s="782">
        <v>611000</v>
      </c>
      <c r="L88" s="9" t="s">
        <v>384</v>
      </c>
      <c r="M88" s="9" t="s">
        <v>385</v>
      </c>
      <c r="N88" s="9" t="s">
        <v>386</v>
      </c>
      <c r="O88" s="9"/>
      <c r="P88" s="39">
        <v>2163.7893988086089</v>
      </c>
      <c r="Q88" s="39">
        <v>2008.5155165036781</v>
      </c>
      <c r="R88" s="39">
        <v>2075.3085652914651</v>
      </c>
      <c r="S88" s="39">
        <v>1321.7788770721991</v>
      </c>
      <c r="T88" s="39">
        <v>1282.1000324069701</v>
      </c>
      <c r="U88" s="782">
        <v>611000</v>
      </c>
      <c r="V88" s="9" t="s">
        <v>17</v>
      </c>
      <c r="W88" s="9" t="s">
        <v>18</v>
      </c>
      <c r="X88" s="9" t="s">
        <v>19</v>
      </c>
      <c r="Y88" s="9"/>
      <c r="Z88" s="10"/>
      <c r="AA88" s="784">
        <v>0.26223846908709941</v>
      </c>
      <c r="AB88" s="784">
        <v>0.2463996022923608</v>
      </c>
      <c r="AC88" s="784">
        <v>0.2321479921168072</v>
      </c>
      <c r="AD88" s="784">
        <v>0.13966986295821643</v>
      </c>
      <c r="AE88" s="784">
        <v>0.13547707482030297</v>
      </c>
    </row>
    <row r="89" spans="1:31">
      <c r="A89" s="782">
        <v>612000</v>
      </c>
      <c r="B89" s="9" t="s">
        <v>511</v>
      </c>
      <c r="C89" s="9" t="s">
        <v>512</v>
      </c>
      <c r="D89" s="9" t="s">
        <v>513</v>
      </c>
      <c r="E89" s="9"/>
      <c r="F89" s="39">
        <v>346.84882320493602</v>
      </c>
      <c r="G89" s="39">
        <v>269.90431114027302</v>
      </c>
      <c r="H89" s="39">
        <v>271.74290876652498</v>
      </c>
      <c r="I89" s="39">
        <v>298.576095886573</v>
      </c>
      <c r="J89" s="39">
        <v>354.05419045218702</v>
      </c>
      <c r="K89" s="782">
        <v>612000</v>
      </c>
      <c r="L89" s="9" t="s">
        <v>387</v>
      </c>
      <c r="M89" s="9" t="s">
        <v>388</v>
      </c>
      <c r="N89" s="9" t="s">
        <v>389</v>
      </c>
      <c r="O89" s="9"/>
      <c r="P89" s="39">
        <v>424.84907676096742</v>
      </c>
      <c r="Q89" s="39">
        <v>328.9224709318035</v>
      </c>
      <c r="R89" s="39">
        <v>333.34852949914011</v>
      </c>
      <c r="S89" s="39">
        <v>371.0563425738091</v>
      </c>
      <c r="T89" s="39">
        <v>432.17075833859974</v>
      </c>
      <c r="U89" s="782">
        <v>612000</v>
      </c>
      <c r="V89" s="9" t="s">
        <v>20</v>
      </c>
      <c r="W89" s="9" t="s">
        <v>21</v>
      </c>
      <c r="X89" s="9" t="s">
        <v>22</v>
      </c>
      <c r="Y89" s="9"/>
      <c r="Z89" s="10"/>
      <c r="AA89" s="784">
        <v>5.1489193700739753E-2</v>
      </c>
      <c r="AB89" s="784">
        <v>4.03513766045972E-2</v>
      </c>
      <c r="AC89" s="784">
        <v>3.7289005159310953E-2</v>
      </c>
      <c r="AD89" s="784">
        <v>3.9208818824413766E-2</v>
      </c>
      <c r="AE89" s="784">
        <v>4.5666663039285051E-2</v>
      </c>
    </row>
    <row r="90" spans="1:31">
      <c r="A90" s="782">
        <v>615000</v>
      </c>
      <c r="B90" s="9" t="s">
        <v>514</v>
      </c>
      <c r="C90" s="9" t="s">
        <v>515</v>
      </c>
      <c r="D90" s="9" t="s">
        <v>516</v>
      </c>
      <c r="E90" s="9"/>
      <c r="F90" s="39">
        <v>4934.2764021814801</v>
      </c>
      <c r="G90" s="39">
        <v>4674.4463066463204</v>
      </c>
      <c r="H90" s="39">
        <v>5028.9990557511201</v>
      </c>
      <c r="I90" s="39">
        <v>4936.1755938747601</v>
      </c>
      <c r="J90" s="39">
        <v>4718.7127796862196</v>
      </c>
      <c r="K90" s="782">
        <v>615000</v>
      </c>
      <c r="L90" s="9" t="s">
        <v>390</v>
      </c>
      <c r="M90" s="9" t="s">
        <v>391</v>
      </c>
      <c r="N90" s="9" t="s">
        <v>392</v>
      </c>
      <c r="O90" s="9"/>
      <c r="P90" s="39">
        <v>3795.9513868855634</v>
      </c>
      <c r="Q90" s="39">
        <v>3499.8225254786976</v>
      </c>
      <c r="R90" s="39">
        <v>3803.7943618792069</v>
      </c>
      <c r="S90" s="39">
        <v>3826.914621561999</v>
      </c>
      <c r="T90" s="39">
        <v>3681.8943462151337</v>
      </c>
      <c r="U90" s="782">
        <v>615000</v>
      </c>
      <c r="V90" s="9" t="s">
        <v>23</v>
      </c>
      <c r="W90" s="9" t="s">
        <v>24</v>
      </c>
      <c r="X90" s="9" t="s">
        <v>25</v>
      </c>
      <c r="Y90" s="9"/>
      <c r="Z90" s="10"/>
      <c r="AA90" s="784">
        <v>0.4600468423470499</v>
      </c>
      <c r="AB90" s="784">
        <v>0.42934937334860146</v>
      </c>
      <c r="AC90" s="784">
        <v>0.42549972486210574</v>
      </c>
      <c r="AD90" s="784">
        <v>0.40438279807460031</v>
      </c>
      <c r="AE90" s="784">
        <v>0.38905878107356823</v>
      </c>
    </row>
    <row r="91" spans="1:31">
      <c r="A91" s="782">
        <v>620000</v>
      </c>
      <c r="B91" s="9" t="s">
        <v>517</v>
      </c>
      <c r="C91" s="9" t="s">
        <v>518</v>
      </c>
      <c r="D91" s="9" t="s">
        <v>519</v>
      </c>
      <c r="E91" s="9"/>
      <c r="F91" s="39">
        <v>120498.85736457535</v>
      </c>
      <c r="G91" s="39">
        <v>58103.564065958759</v>
      </c>
      <c r="H91" s="39">
        <v>113406.48936703798</v>
      </c>
      <c r="I91" s="39">
        <v>116911.98069567616</v>
      </c>
      <c r="J91" s="39">
        <v>122808.64229234309</v>
      </c>
      <c r="K91" s="782">
        <v>620000</v>
      </c>
      <c r="L91" s="9" t="s">
        <v>393</v>
      </c>
      <c r="M91" s="9" t="s">
        <v>394</v>
      </c>
      <c r="N91" s="9" t="s">
        <v>395</v>
      </c>
      <c r="O91" s="9"/>
      <c r="P91" s="39">
        <v>107857.06371411802</v>
      </c>
      <c r="Q91" s="39">
        <v>68076.750520934103</v>
      </c>
      <c r="R91" s="39">
        <v>102829.13387047783</v>
      </c>
      <c r="S91" s="39">
        <v>102625.43120593324</v>
      </c>
      <c r="T91" s="39">
        <v>98425.023793675806</v>
      </c>
      <c r="U91" s="782">
        <v>620000</v>
      </c>
      <c r="V91" s="9" t="s">
        <v>26</v>
      </c>
      <c r="W91" s="9" t="s">
        <v>27</v>
      </c>
      <c r="X91" s="9" t="s">
        <v>28</v>
      </c>
      <c r="Y91" s="9"/>
      <c r="Z91" s="10"/>
      <c r="AA91" s="784">
        <v>13.07163778702007</v>
      </c>
      <c r="AB91" s="784">
        <v>8.3514835289467424</v>
      </c>
      <c r="AC91" s="784">
        <v>11.502663921106679</v>
      </c>
      <c r="AD91" s="784">
        <v>10.844234358102561</v>
      </c>
      <c r="AE91" s="784">
        <v>10.400385286359052</v>
      </c>
    </row>
    <row r="92" spans="1:31">
      <c r="A92" s="782">
        <v>621000</v>
      </c>
      <c r="B92" s="9" t="s">
        <v>520</v>
      </c>
      <c r="C92" s="9" t="s">
        <v>521</v>
      </c>
      <c r="D92" s="9" t="s">
        <v>522</v>
      </c>
      <c r="E92" s="9"/>
      <c r="F92" s="39">
        <v>11619.9337342131</v>
      </c>
      <c r="G92" s="39">
        <v>11622.9690238192</v>
      </c>
      <c r="H92" s="39">
        <v>11125.213931312501</v>
      </c>
      <c r="I92" s="39">
        <v>8103.6848900137602</v>
      </c>
      <c r="J92" s="39">
        <v>6561.7604920132699</v>
      </c>
      <c r="K92" s="782">
        <v>621000</v>
      </c>
      <c r="L92" s="9" t="s">
        <v>396</v>
      </c>
      <c r="M92" s="9" t="s">
        <v>397</v>
      </c>
      <c r="N92" s="9" t="s">
        <v>398</v>
      </c>
      <c r="O92" s="9"/>
      <c r="P92" s="39">
        <v>14087.22272900825</v>
      </c>
      <c r="Q92" s="39">
        <v>13905.2428176667</v>
      </c>
      <c r="R92" s="39">
        <v>13262.226287780592</v>
      </c>
      <c r="S92" s="39">
        <v>10014.98206606422</v>
      </c>
      <c r="T92" s="39">
        <v>8532.3232566782499</v>
      </c>
      <c r="U92" s="782">
        <v>621000</v>
      </c>
      <c r="V92" s="9" t="s">
        <v>29</v>
      </c>
      <c r="W92" s="9" t="s">
        <v>30</v>
      </c>
      <c r="X92" s="9" t="s">
        <v>31</v>
      </c>
      <c r="Y92" s="9"/>
      <c r="Z92" s="10"/>
      <c r="AA92" s="784">
        <v>1.7072880217354618</v>
      </c>
      <c r="AB92" s="784">
        <v>1.7058600104897457</v>
      </c>
      <c r="AC92" s="784">
        <v>1.4835380411368382</v>
      </c>
      <c r="AD92" s="784">
        <v>1.058264129469652</v>
      </c>
      <c r="AE92" s="784">
        <v>0.90159438968728489</v>
      </c>
    </row>
    <row r="93" spans="1:31">
      <c r="A93" s="782">
        <v>622000</v>
      </c>
      <c r="B93" s="9" t="s">
        <v>523</v>
      </c>
      <c r="C93" s="9" t="s">
        <v>524</v>
      </c>
      <c r="D93" s="9" t="s">
        <v>34</v>
      </c>
      <c r="E93" s="9"/>
      <c r="F93" s="39">
        <v>1109.91577765071</v>
      </c>
      <c r="G93" s="39">
        <v>695.59456446723698</v>
      </c>
      <c r="H93" s="39">
        <v>790.37027813420298</v>
      </c>
      <c r="I93" s="39">
        <v>634.18557747475097</v>
      </c>
      <c r="J93" s="39">
        <v>512.98587227989299</v>
      </c>
      <c r="K93" s="782">
        <v>622000</v>
      </c>
      <c r="L93" s="9" t="s">
        <v>399</v>
      </c>
      <c r="M93" s="9" t="s">
        <v>400</v>
      </c>
      <c r="N93" s="9" t="s">
        <v>401</v>
      </c>
      <c r="O93" s="9"/>
      <c r="P93" s="39">
        <v>1249.900847530932</v>
      </c>
      <c r="Q93" s="39">
        <v>786.95153967108922</v>
      </c>
      <c r="R93" s="39">
        <v>846.91473569006746</v>
      </c>
      <c r="S93" s="39">
        <v>674.50907583627429</v>
      </c>
      <c r="T93" s="39">
        <v>566.08079513184521</v>
      </c>
      <c r="U93" s="782">
        <v>622000</v>
      </c>
      <c r="V93" s="9" t="s">
        <v>32</v>
      </c>
      <c r="W93" s="9" t="s">
        <v>33</v>
      </c>
      <c r="X93" s="9" t="s">
        <v>34</v>
      </c>
      <c r="Y93" s="9"/>
      <c r="Z93" s="10"/>
      <c r="AA93" s="784">
        <v>0.15148058537843484</v>
      </c>
      <c r="AB93" s="784">
        <v>9.654122400600447E-2</v>
      </c>
      <c r="AC93" s="784">
        <v>9.4737504905432202E-2</v>
      </c>
      <c r="AD93" s="784">
        <v>7.1274092679406403E-2</v>
      </c>
      <c r="AE93" s="784">
        <v>5.9816682238465139E-2</v>
      </c>
    </row>
    <row r="94" spans="1:31">
      <c r="A94" s="782">
        <v>623000</v>
      </c>
      <c r="B94" s="9" t="s">
        <v>525</v>
      </c>
      <c r="C94" s="9" t="s">
        <v>526</v>
      </c>
      <c r="D94" s="9" t="s">
        <v>527</v>
      </c>
      <c r="E94" s="9"/>
      <c r="F94" s="39">
        <v>2247.6445052232998</v>
      </c>
      <c r="G94" s="39">
        <v>1951.64865793627</v>
      </c>
      <c r="H94" s="39">
        <v>2540.6179512189701</v>
      </c>
      <c r="I94" s="39">
        <v>2666.0336794412801</v>
      </c>
      <c r="J94" s="39">
        <v>2888.8656190363199</v>
      </c>
      <c r="K94" s="782">
        <v>623000</v>
      </c>
      <c r="L94" s="9" t="s">
        <v>402</v>
      </c>
      <c r="M94" s="9" t="s">
        <v>403</v>
      </c>
      <c r="N94" s="9" t="s">
        <v>404</v>
      </c>
      <c r="O94" s="9"/>
      <c r="P94" s="39">
        <v>2798.0138880848253</v>
      </c>
      <c r="Q94" s="39">
        <v>2502.276036806802</v>
      </c>
      <c r="R94" s="39">
        <v>3029.3236899618641</v>
      </c>
      <c r="S94" s="39">
        <v>3115.091249231888</v>
      </c>
      <c r="T94" s="39">
        <v>3319.3377069553931</v>
      </c>
      <c r="U94" s="782">
        <v>623000</v>
      </c>
      <c r="V94" s="9" t="s">
        <v>35</v>
      </c>
      <c r="W94" s="9" t="s">
        <v>36</v>
      </c>
      <c r="X94" s="9" t="s">
        <v>37</v>
      </c>
      <c r="Y94" s="9"/>
      <c r="Z94" s="10"/>
      <c r="AA94" s="784">
        <v>0.33910272362911625</v>
      </c>
      <c r="AB94" s="784">
        <v>0.30697289377588521</v>
      </c>
      <c r="AC94" s="784">
        <v>0.33886595172306655</v>
      </c>
      <c r="AD94" s="784">
        <v>0.32916577457062174</v>
      </c>
      <c r="AE94" s="784">
        <v>0.35074810975147425</v>
      </c>
    </row>
    <row r="95" spans="1:31">
      <c r="A95" s="782">
        <v>624000</v>
      </c>
      <c r="B95" s="9" t="s">
        <v>528</v>
      </c>
      <c r="C95" s="9" t="s">
        <v>529</v>
      </c>
      <c r="D95" s="9" t="s">
        <v>40</v>
      </c>
      <c r="E95" s="9"/>
      <c r="F95" s="39">
        <v>35027.2485487905</v>
      </c>
      <c r="G95" s="39">
        <v>18648.3239681659</v>
      </c>
      <c r="H95" s="39">
        <v>30935.348423753199</v>
      </c>
      <c r="I95" s="39">
        <v>34895.007996426699</v>
      </c>
      <c r="J95" s="39">
        <v>32646.961100541299</v>
      </c>
      <c r="K95" s="782">
        <v>624000</v>
      </c>
      <c r="L95" s="9" t="s">
        <v>405</v>
      </c>
      <c r="M95" s="9" t="s">
        <v>406</v>
      </c>
      <c r="N95" s="9" t="s">
        <v>407</v>
      </c>
      <c r="O95" s="9"/>
      <c r="P95" s="39">
        <v>36610.50250726044</v>
      </c>
      <c r="Q95" s="39">
        <v>18973.212652081929</v>
      </c>
      <c r="R95" s="39">
        <v>31405.846626830029</v>
      </c>
      <c r="S95" s="39">
        <v>35306.301356785771</v>
      </c>
      <c r="T95" s="39">
        <v>33071.532889326605</v>
      </c>
      <c r="U95" s="782">
        <v>624000</v>
      </c>
      <c r="V95" s="9" t="s">
        <v>38</v>
      </c>
      <c r="W95" s="9" t="s">
        <v>39</v>
      </c>
      <c r="X95" s="9" t="s">
        <v>40</v>
      </c>
      <c r="Y95" s="9"/>
      <c r="Z95" s="10"/>
      <c r="AA95" s="784">
        <v>4.4369762303575229</v>
      </c>
      <c r="AB95" s="784">
        <v>2.327585728498311</v>
      </c>
      <c r="AC95" s="784">
        <v>3.5131181729224168</v>
      </c>
      <c r="AD95" s="784">
        <v>3.7307497930263889</v>
      </c>
      <c r="AE95" s="784">
        <v>3.4946060544573876</v>
      </c>
    </row>
    <row r="96" spans="1:31">
      <c r="A96" s="782">
        <v>625000</v>
      </c>
      <c r="B96" s="9" t="s">
        <v>530</v>
      </c>
      <c r="C96" s="9" t="s">
        <v>531</v>
      </c>
      <c r="D96" s="9" t="s">
        <v>532</v>
      </c>
      <c r="E96" s="9"/>
      <c r="F96" s="39">
        <v>445.90809524885401</v>
      </c>
      <c r="G96" s="39">
        <v>486.56480294350303</v>
      </c>
      <c r="H96" s="39">
        <v>375.76643544177301</v>
      </c>
      <c r="I96" s="39">
        <v>227.21976706876501</v>
      </c>
      <c r="J96" s="39">
        <v>244.198380272912</v>
      </c>
      <c r="K96" s="782">
        <v>625000</v>
      </c>
      <c r="L96" s="9" t="s">
        <v>408</v>
      </c>
      <c r="M96" s="9" t="s">
        <v>409</v>
      </c>
      <c r="N96" s="9" t="s">
        <v>410</v>
      </c>
      <c r="O96" s="9"/>
      <c r="P96" s="39">
        <v>797.59260649824103</v>
      </c>
      <c r="Q96" s="39">
        <v>810.76402892051101</v>
      </c>
      <c r="R96" s="39">
        <v>653.93922520187698</v>
      </c>
      <c r="S96" s="39">
        <v>396.95867368778499</v>
      </c>
      <c r="T96" s="39">
        <v>465.463678685888</v>
      </c>
      <c r="U96" s="782">
        <v>625000</v>
      </c>
      <c r="V96" s="9" t="s">
        <v>41</v>
      </c>
      <c r="W96" s="9" t="s">
        <v>42</v>
      </c>
      <c r="X96" s="9" t="s">
        <v>43</v>
      </c>
      <c r="Y96" s="9"/>
      <c r="Z96" s="10"/>
      <c r="AA96" s="784">
        <v>9.6663503480723251E-2</v>
      </c>
      <c r="AB96" s="784">
        <v>9.9462479944749868E-2</v>
      </c>
      <c r="AC96" s="784">
        <v>7.3150894587916584E-2</v>
      </c>
      <c r="AD96" s="784">
        <v>4.1945868946595237E-2</v>
      </c>
      <c r="AE96" s="784">
        <v>4.9184662685855716E-2</v>
      </c>
    </row>
    <row r="97" spans="1:31">
      <c r="A97" s="782">
        <v>626000</v>
      </c>
      <c r="B97" s="9" t="s">
        <v>533</v>
      </c>
      <c r="C97" s="9" t="s">
        <v>534</v>
      </c>
      <c r="D97" s="9" t="s">
        <v>535</v>
      </c>
      <c r="E97" s="9"/>
      <c r="F97" s="39">
        <v>52284.043997741697</v>
      </c>
      <c r="G97" s="39">
        <v>10370.1567988842</v>
      </c>
      <c r="H97" s="39">
        <v>50100.096380856099</v>
      </c>
      <c r="I97" s="39">
        <v>52592.504205967402</v>
      </c>
      <c r="J97" s="39">
        <v>63455.102812090197</v>
      </c>
      <c r="K97" s="782">
        <v>626000</v>
      </c>
      <c r="L97" s="9" t="s">
        <v>411</v>
      </c>
      <c r="M97" s="9" t="s">
        <v>412</v>
      </c>
      <c r="N97" s="9" t="s">
        <v>413</v>
      </c>
      <c r="O97" s="9"/>
      <c r="P97" s="39">
        <v>22879.396750830219</v>
      </c>
      <c r="Q97" s="39">
        <v>7203.8984608264127</v>
      </c>
      <c r="R97" s="39">
        <v>25105.179169303825</v>
      </c>
      <c r="S97" s="39">
        <v>24217.21925365469</v>
      </c>
      <c r="T97" s="39">
        <v>25235.666131900307</v>
      </c>
      <c r="U97" s="782">
        <v>626000</v>
      </c>
      <c r="V97" s="9" t="s">
        <v>44</v>
      </c>
      <c r="W97" s="9" t="s">
        <v>45</v>
      </c>
      <c r="X97" s="9" t="s">
        <v>46</v>
      </c>
      <c r="Y97" s="9"/>
      <c r="Z97" s="10"/>
      <c r="AA97" s="784">
        <v>2.7728474780760175</v>
      </c>
      <c r="AB97" s="784">
        <v>0.88375603828646232</v>
      </c>
      <c r="AC97" s="784">
        <v>2.8083134399187775</v>
      </c>
      <c r="AD97" s="784">
        <v>2.5589875531066415</v>
      </c>
      <c r="AE97" s="784">
        <v>2.6666048999883456</v>
      </c>
    </row>
    <row r="98" spans="1:31">
      <c r="A98" s="782">
        <v>627000</v>
      </c>
      <c r="B98" s="9" t="s">
        <v>536</v>
      </c>
      <c r="C98" s="9" t="s">
        <v>537</v>
      </c>
      <c r="D98" s="9" t="s">
        <v>538</v>
      </c>
      <c r="E98" s="9"/>
      <c r="F98" s="39">
        <v>2631.6951478503101</v>
      </c>
      <c r="G98" s="39">
        <v>2695.1589630828298</v>
      </c>
      <c r="H98" s="39">
        <v>2846.2585569388302</v>
      </c>
      <c r="I98" s="39">
        <v>2924.0084567487902</v>
      </c>
      <c r="J98" s="39">
        <v>2820.5037307058101</v>
      </c>
      <c r="K98" s="782">
        <v>627000</v>
      </c>
      <c r="L98" s="9" t="s">
        <v>414</v>
      </c>
      <c r="M98" s="9" t="s">
        <v>415</v>
      </c>
      <c r="N98" s="9" t="s">
        <v>416</v>
      </c>
      <c r="O98" s="9"/>
      <c r="P98" s="39">
        <v>3623.4069433989152</v>
      </c>
      <c r="Q98" s="39">
        <v>3607.3110278488657</v>
      </c>
      <c r="R98" s="39">
        <v>3768.1207588387615</v>
      </c>
      <c r="S98" s="39">
        <v>3810.7260268953792</v>
      </c>
      <c r="T98" s="39">
        <v>3731.9170741170983</v>
      </c>
      <c r="U98" s="782">
        <v>627000</v>
      </c>
      <c r="V98" s="9" t="s">
        <v>47</v>
      </c>
      <c r="W98" s="9" t="s">
        <v>48</v>
      </c>
      <c r="X98" s="9" t="s">
        <v>49</v>
      </c>
      <c r="Y98" s="9"/>
      <c r="Z98" s="10"/>
      <c r="AA98" s="784">
        <v>0.43913547697372024</v>
      </c>
      <c r="AB98" s="784">
        <v>0.44253579088801626</v>
      </c>
      <c r="AC98" s="784">
        <v>0.42150920728032709</v>
      </c>
      <c r="AD98" s="784">
        <v>0.40267218002963562</v>
      </c>
      <c r="AE98" s="784">
        <v>0.39434458770284297</v>
      </c>
    </row>
    <row r="99" spans="1:31">
      <c r="A99" s="782">
        <v>628000</v>
      </c>
      <c r="B99" s="9" t="s">
        <v>539</v>
      </c>
      <c r="C99" s="9" t="s">
        <v>540</v>
      </c>
      <c r="D99" s="9" t="s">
        <v>541</v>
      </c>
      <c r="E99" s="9"/>
      <c r="F99" s="39">
        <v>946.12249793257502</v>
      </c>
      <c r="G99" s="39">
        <v>1241.4619402379799</v>
      </c>
      <c r="H99" s="39">
        <v>1540.12800631455</v>
      </c>
      <c r="I99" s="39">
        <v>1677.0401979560199</v>
      </c>
      <c r="J99" s="39">
        <v>972.48844216505404</v>
      </c>
      <c r="K99" s="782">
        <v>628000</v>
      </c>
      <c r="L99" s="9" t="s">
        <v>417</v>
      </c>
      <c r="M99" s="9" t="s">
        <v>418</v>
      </c>
      <c r="N99" s="9" t="s">
        <v>419</v>
      </c>
      <c r="O99" s="9"/>
      <c r="P99" s="39">
        <v>1495.281802581118</v>
      </c>
      <c r="Q99" s="39">
        <v>1786.5325346641807</v>
      </c>
      <c r="R99" s="39">
        <v>2163.5951765902482</v>
      </c>
      <c r="S99" s="39">
        <v>2069.8900833293842</v>
      </c>
      <c r="T99" s="39">
        <v>1401.4983792160931</v>
      </c>
      <c r="U99" s="782">
        <v>628000</v>
      </c>
      <c r="V99" s="9" t="s">
        <v>50</v>
      </c>
      <c r="W99" s="9" t="s">
        <v>51</v>
      </c>
      <c r="X99" s="9" t="s">
        <v>52</v>
      </c>
      <c r="Y99" s="9"/>
      <c r="Z99" s="10"/>
      <c r="AA99" s="784">
        <v>0.18121930488178464</v>
      </c>
      <c r="AB99" s="784">
        <v>0.21916729166717955</v>
      </c>
      <c r="AC99" s="784">
        <v>0.24202390160158835</v>
      </c>
      <c r="AD99" s="784">
        <v>0.21872135293730738</v>
      </c>
      <c r="AE99" s="784">
        <v>0.1480936713067037</v>
      </c>
    </row>
    <row r="100" spans="1:31">
      <c r="A100" s="782">
        <v>629000</v>
      </c>
      <c r="B100" s="9" t="s">
        <v>542</v>
      </c>
      <c r="C100" s="9" t="s">
        <v>543</v>
      </c>
      <c r="D100" s="9" t="s">
        <v>544</v>
      </c>
      <c r="E100" s="9"/>
      <c r="F100" s="39">
        <v>8329.4878189059309</v>
      </c>
      <c r="G100" s="39">
        <v>5180.23194934612</v>
      </c>
      <c r="H100" s="39">
        <v>7547.6762552985401</v>
      </c>
      <c r="I100" s="39">
        <v>8368.8351183212108</v>
      </c>
      <c r="J100" s="39">
        <v>7967.2216884507297</v>
      </c>
      <c r="K100" s="782">
        <v>629000</v>
      </c>
      <c r="L100" s="9" t="s">
        <v>420</v>
      </c>
      <c r="M100" s="9" t="s">
        <v>421</v>
      </c>
      <c r="N100" s="9" t="s">
        <v>422</v>
      </c>
      <c r="O100" s="9"/>
      <c r="P100" s="39">
        <v>13435.49329486824</v>
      </c>
      <c r="Q100" s="39">
        <v>8659.5623266061793</v>
      </c>
      <c r="R100" s="39">
        <v>12584.483203601842</v>
      </c>
      <c r="S100" s="39">
        <v>13879.766268881242</v>
      </c>
      <c r="T100" s="39">
        <v>13150.46762611156</v>
      </c>
      <c r="U100" s="782">
        <v>629000</v>
      </c>
      <c r="V100" s="9" t="s">
        <v>53</v>
      </c>
      <c r="W100" s="9" t="s">
        <v>54</v>
      </c>
      <c r="X100" s="9" t="s">
        <v>55</v>
      </c>
      <c r="Y100" s="9"/>
      <c r="Z100" s="10"/>
      <c r="AA100" s="784">
        <v>1.6283022714762265</v>
      </c>
      <c r="AB100" s="784">
        <v>1.0623331987078357</v>
      </c>
      <c r="AC100" s="784">
        <v>1.407724401278877</v>
      </c>
      <c r="AD100" s="784">
        <v>1.4666485342546651</v>
      </c>
      <c r="AE100" s="784">
        <v>1.3895849321210907</v>
      </c>
    </row>
    <row r="101" spans="1:31">
      <c r="A101" s="782">
        <v>630000</v>
      </c>
      <c r="B101" s="9" t="s">
        <v>545</v>
      </c>
      <c r="C101" s="9" t="s">
        <v>546</v>
      </c>
      <c r="D101" s="9" t="s">
        <v>547</v>
      </c>
      <c r="E101" s="9"/>
      <c r="F101" s="39">
        <v>5728.3235630825302</v>
      </c>
      <c r="G101" s="39">
        <v>5080.9288106436998</v>
      </c>
      <c r="H101" s="39">
        <v>5470.4740044553801</v>
      </c>
      <c r="I101" s="39">
        <v>4674.3490099559303</v>
      </c>
      <c r="J101" s="39">
        <v>4608.6413811397497</v>
      </c>
      <c r="K101" s="782">
        <v>630000</v>
      </c>
      <c r="L101" s="9" t="s">
        <v>423</v>
      </c>
      <c r="M101" s="9" t="s">
        <v>424</v>
      </c>
      <c r="N101" s="9" t="s">
        <v>425</v>
      </c>
      <c r="O101" s="9"/>
      <c r="P101" s="39">
        <v>10606.87093055631</v>
      </c>
      <c r="Q101" s="39">
        <v>9578.4751821723003</v>
      </c>
      <c r="R101" s="39">
        <v>9741.3141847465104</v>
      </c>
      <c r="S101" s="39">
        <v>8864.4618131265597</v>
      </c>
      <c r="T101" s="39">
        <v>8686.8406917443608</v>
      </c>
      <c r="U101" s="782">
        <v>630000</v>
      </c>
      <c r="V101" s="9" t="s">
        <v>56</v>
      </c>
      <c r="W101" s="9" t="s">
        <v>57</v>
      </c>
      <c r="X101" s="9" t="s">
        <v>58</v>
      </c>
      <c r="Y101" s="9"/>
      <c r="Z101" s="10"/>
      <c r="AA101" s="784">
        <v>1.2854899816798555</v>
      </c>
      <c r="AB101" s="784">
        <v>1.1750631031035805</v>
      </c>
      <c r="AC101" s="784">
        <v>1.0896820677123118</v>
      </c>
      <c r="AD101" s="784">
        <v>0.93669083998389624</v>
      </c>
      <c r="AE101" s="784">
        <v>0.91792195351410488</v>
      </c>
    </row>
    <row r="102" spans="1:31">
      <c r="A102" s="782">
        <v>641000</v>
      </c>
      <c r="B102" s="9" t="s">
        <v>548</v>
      </c>
      <c r="C102" s="9" t="s">
        <v>549</v>
      </c>
      <c r="D102" s="9" t="s">
        <v>550</v>
      </c>
      <c r="E102" s="9"/>
      <c r="F102" s="39">
        <v>128.53367793585301</v>
      </c>
      <c r="G102" s="39">
        <v>130.52458643181501</v>
      </c>
      <c r="H102" s="39">
        <v>134.53914331392599</v>
      </c>
      <c r="I102" s="39">
        <v>149.11179630156201</v>
      </c>
      <c r="J102" s="39">
        <v>129.91277364786001</v>
      </c>
      <c r="K102" s="782">
        <v>641000</v>
      </c>
      <c r="L102" s="9" t="s">
        <v>426</v>
      </c>
      <c r="M102" s="9" t="s">
        <v>427</v>
      </c>
      <c r="N102" s="9" t="s">
        <v>428</v>
      </c>
      <c r="O102" s="9"/>
      <c r="P102" s="39">
        <v>273.38141350053399</v>
      </c>
      <c r="Q102" s="39">
        <v>262.523913669134</v>
      </c>
      <c r="R102" s="39">
        <v>268.19081193221399</v>
      </c>
      <c r="S102" s="39">
        <v>275.52533844003699</v>
      </c>
      <c r="T102" s="39">
        <v>263.89556380840099</v>
      </c>
      <c r="U102" s="782">
        <v>641000</v>
      </c>
      <c r="V102" s="9" t="s">
        <v>59</v>
      </c>
      <c r="W102" s="9" t="s">
        <v>60</v>
      </c>
      <c r="X102" s="9" t="s">
        <v>61</v>
      </c>
      <c r="Y102" s="9"/>
      <c r="Z102" s="10"/>
      <c r="AA102" s="784">
        <v>3.313220935120615E-2</v>
      </c>
      <c r="AB102" s="784">
        <v>3.2205769578972643E-2</v>
      </c>
      <c r="AC102" s="784">
        <v>3.0000338039127057E-2</v>
      </c>
      <c r="AD102" s="784">
        <v>2.9114239097750495E-2</v>
      </c>
      <c r="AE102" s="784">
        <v>2.7885342905496689E-2</v>
      </c>
    </row>
    <row r="103" spans="1:31">
      <c r="A103" s="782"/>
      <c r="B103" s="9"/>
      <c r="C103" s="9"/>
      <c r="D103" s="9"/>
      <c r="E103" s="9"/>
      <c r="F103" s="39"/>
      <c r="G103" s="39"/>
      <c r="H103" s="39"/>
      <c r="I103" s="39"/>
      <c r="J103" s="39"/>
      <c r="K103" s="782"/>
      <c r="L103" s="9"/>
      <c r="M103" s="9"/>
      <c r="N103" s="9"/>
      <c r="O103" s="9"/>
      <c r="P103" s="35">
        <f>SUM(P105:P119)</f>
        <v>73104.198739611878</v>
      </c>
      <c r="Q103" s="35">
        <f t="shared" ref="Q103:T103" si="11">SUM(Q105:Q119)</f>
        <v>71089.73697655146</v>
      </c>
      <c r="R103" s="35">
        <f t="shared" si="11"/>
        <v>69016.449906862123</v>
      </c>
      <c r="S103" s="35">
        <f t="shared" si="11"/>
        <v>69840.071240245161</v>
      </c>
      <c r="T103" s="35">
        <f t="shared" si="11"/>
        <v>68196.309037581348</v>
      </c>
      <c r="U103" s="782"/>
      <c r="V103" s="9"/>
      <c r="W103" s="9"/>
      <c r="X103" s="9"/>
      <c r="Y103" s="9"/>
      <c r="Z103" s="10"/>
      <c r="AA103" s="784"/>
      <c r="AB103" s="784"/>
      <c r="AC103" s="784"/>
      <c r="AD103" s="784"/>
      <c r="AE103" s="784"/>
    </row>
    <row r="104" spans="1:31">
      <c r="A104" s="782">
        <v>650000</v>
      </c>
      <c r="B104" s="9" t="s">
        <v>551</v>
      </c>
      <c r="C104" s="9" t="s">
        <v>552</v>
      </c>
      <c r="D104" s="9" t="s">
        <v>553</v>
      </c>
      <c r="E104" s="9"/>
      <c r="F104" s="39">
        <v>41727.726301294606</v>
      </c>
      <c r="G104" s="39">
        <v>42427.856437120834</v>
      </c>
      <c r="H104" s="39">
        <v>40536.995781480917</v>
      </c>
      <c r="I104" s="39">
        <v>41209.536831576304</v>
      </c>
      <c r="J104" s="39">
        <v>40292.480829602195</v>
      </c>
      <c r="K104" s="782">
        <v>650000</v>
      </c>
      <c r="L104" s="9" t="s">
        <v>429</v>
      </c>
      <c r="M104" s="9" t="s">
        <v>430</v>
      </c>
      <c r="N104" s="9" t="s">
        <v>431</v>
      </c>
      <c r="O104" s="9"/>
      <c r="P104" s="39">
        <v>73104.198739611878</v>
      </c>
      <c r="Q104" s="39">
        <v>71089.73697655146</v>
      </c>
      <c r="R104" s="39">
        <v>69016.449906862123</v>
      </c>
      <c r="S104" s="39">
        <v>69840.071240245161</v>
      </c>
      <c r="T104" s="39">
        <v>68196.309037581348</v>
      </c>
      <c r="U104" s="782">
        <v>650000</v>
      </c>
      <c r="V104" s="9" t="s">
        <v>62</v>
      </c>
      <c r="W104" s="9" t="s">
        <v>63</v>
      </c>
      <c r="X104" s="9" t="s">
        <v>64</v>
      </c>
      <c r="Y104" s="9"/>
      <c r="Z104" s="10"/>
      <c r="AA104" s="784">
        <v>8.8597962314957108</v>
      </c>
      <c r="AB104" s="784">
        <v>8.7211090848740955</v>
      </c>
      <c r="AC104" s="784">
        <v>7.7203123125249791</v>
      </c>
      <c r="AD104" s="784">
        <v>7.3798676528436413</v>
      </c>
      <c r="AE104" s="784">
        <v>7.206174423541559</v>
      </c>
    </row>
    <row r="105" spans="1:31">
      <c r="A105" s="782">
        <v>651000</v>
      </c>
      <c r="B105" s="9" t="s">
        <v>554</v>
      </c>
      <c r="C105" s="9" t="s">
        <v>555</v>
      </c>
      <c r="D105" s="9" t="s">
        <v>556</v>
      </c>
      <c r="E105" s="9"/>
      <c r="F105" s="39">
        <v>1370.57866027872</v>
      </c>
      <c r="G105" s="39">
        <v>946.81764117720797</v>
      </c>
      <c r="H105" s="39">
        <v>837.82073955845101</v>
      </c>
      <c r="I105" s="39">
        <v>737.95171720585302</v>
      </c>
      <c r="J105" s="39">
        <v>901.48519885166104</v>
      </c>
      <c r="K105" s="782">
        <v>651000</v>
      </c>
      <c r="L105" s="9" t="s">
        <v>432</v>
      </c>
      <c r="M105" s="9" t="s">
        <v>433</v>
      </c>
      <c r="N105" s="9" t="s">
        <v>434</v>
      </c>
      <c r="O105" s="9"/>
      <c r="P105" s="39">
        <v>3114.7123157027399</v>
      </c>
      <c r="Q105" s="39">
        <v>2212.7349956140379</v>
      </c>
      <c r="R105" s="39">
        <v>1906.095149107231</v>
      </c>
      <c r="S105" s="39">
        <v>1694.1103618300181</v>
      </c>
      <c r="T105" s="39">
        <v>2038.0369727649409</v>
      </c>
      <c r="U105" s="782">
        <v>651000</v>
      </c>
      <c r="V105" s="9" t="s">
        <v>65</v>
      </c>
      <c r="W105" s="9" t="s">
        <v>66</v>
      </c>
      <c r="X105" s="9" t="s">
        <v>67</v>
      </c>
      <c r="Y105" s="9"/>
      <c r="Z105" s="10"/>
      <c r="AA105" s="784">
        <v>0.3774846987263884</v>
      </c>
      <c r="AB105" s="784">
        <v>0.27145273134198822</v>
      </c>
      <c r="AC105" s="784">
        <v>0.21321945519300833</v>
      </c>
      <c r="AD105" s="784">
        <v>0.17901342363482819</v>
      </c>
      <c r="AE105" s="784">
        <v>0.21535549525528472</v>
      </c>
    </row>
    <row r="106" spans="1:31">
      <c r="A106" s="782">
        <v>652000</v>
      </c>
      <c r="B106" s="9" t="s">
        <v>557</v>
      </c>
      <c r="C106" s="9" t="s">
        <v>558</v>
      </c>
      <c r="D106" s="9" t="s">
        <v>559</v>
      </c>
      <c r="E106" s="9"/>
      <c r="F106" s="39">
        <v>2449.51197636303</v>
      </c>
      <c r="G106" s="39">
        <v>2857.6194636506898</v>
      </c>
      <c r="H106" s="39">
        <v>2566.9389748517501</v>
      </c>
      <c r="I106" s="39">
        <v>3683.6508764301502</v>
      </c>
      <c r="J106" s="39">
        <v>2488.1942273259701</v>
      </c>
      <c r="K106" s="782">
        <v>652000</v>
      </c>
      <c r="L106" s="9" t="s">
        <v>435</v>
      </c>
      <c r="M106" s="9" t="s">
        <v>436</v>
      </c>
      <c r="N106" s="9" t="s">
        <v>437</v>
      </c>
      <c r="O106" s="9"/>
      <c r="P106" s="39">
        <v>5582.2285971711099</v>
      </c>
      <c r="Q106" s="39">
        <v>6321.3205986762205</v>
      </c>
      <c r="R106" s="39">
        <v>5797.6714541108395</v>
      </c>
      <c r="S106" s="39">
        <v>8355.5228785548206</v>
      </c>
      <c r="T106" s="39">
        <v>5619.3729284134697</v>
      </c>
      <c r="U106" s="782">
        <v>652000</v>
      </c>
      <c r="V106" s="9" t="s">
        <v>68</v>
      </c>
      <c r="W106" s="9" t="s">
        <v>69</v>
      </c>
      <c r="X106" s="9" t="s">
        <v>70</v>
      </c>
      <c r="Y106" s="9"/>
      <c r="Z106" s="10"/>
      <c r="AA106" s="784">
        <v>0.67653306843188799</v>
      </c>
      <c r="AB106" s="784">
        <v>0.77548361896036977</v>
      </c>
      <c r="AC106" s="784">
        <v>0.64853863639103471</v>
      </c>
      <c r="AD106" s="784">
        <v>0.88291222959848248</v>
      </c>
      <c r="AE106" s="784">
        <v>0.59378846222835324</v>
      </c>
    </row>
    <row r="107" spans="1:31">
      <c r="A107" s="782">
        <v>653000</v>
      </c>
      <c r="B107" s="9" t="s">
        <v>560</v>
      </c>
      <c r="C107" s="9" t="s">
        <v>561</v>
      </c>
      <c r="D107" s="9" t="s">
        <v>562</v>
      </c>
      <c r="E107" s="9"/>
      <c r="F107" s="39">
        <v>2946.9327358800101</v>
      </c>
      <c r="G107" s="39">
        <v>2739.6221361645698</v>
      </c>
      <c r="H107" s="39">
        <v>1778.08893868108</v>
      </c>
      <c r="I107" s="39">
        <v>2044.23326846849</v>
      </c>
      <c r="J107" s="39">
        <v>2460.5257163591</v>
      </c>
      <c r="K107" s="782">
        <v>653000</v>
      </c>
      <c r="L107" s="9" t="s">
        <v>438</v>
      </c>
      <c r="M107" s="9" t="s">
        <v>439</v>
      </c>
      <c r="N107" s="9" t="s">
        <v>440</v>
      </c>
      <c r="O107" s="9"/>
      <c r="P107" s="39">
        <v>4678.7471741357003</v>
      </c>
      <c r="Q107" s="39">
        <v>4058.9461371798598</v>
      </c>
      <c r="R107" s="39">
        <v>2964.5484736366498</v>
      </c>
      <c r="S107" s="39">
        <v>3142.9895656656699</v>
      </c>
      <c r="T107" s="39">
        <v>3809.97152119169</v>
      </c>
      <c r="U107" s="782">
        <v>653000</v>
      </c>
      <c r="V107" s="9" t="s">
        <v>71</v>
      </c>
      <c r="W107" s="9" t="s">
        <v>72</v>
      </c>
      <c r="X107" s="9" t="s">
        <v>73</v>
      </c>
      <c r="Y107" s="9"/>
      <c r="Z107" s="10"/>
      <c r="AA107" s="784">
        <v>0.56703646707322852</v>
      </c>
      <c r="AB107" s="784">
        <v>0.49794124352506591</v>
      </c>
      <c r="AC107" s="784">
        <v>0.33162007192459986</v>
      </c>
      <c r="AD107" s="784">
        <v>0.33211373666977578</v>
      </c>
      <c r="AE107" s="784">
        <v>0.40259245284526052</v>
      </c>
    </row>
    <row r="108" spans="1:31">
      <c r="A108" s="782">
        <v>654000</v>
      </c>
      <c r="B108" s="9" t="s">
        <v>563</v>
      </c>
      <c r="C108" s="9" t="s">
        <v>564</v>
      </c>
      <c r="D108" s="9" t="s">
        <v>565</v>
      </c>
      <c r="E108" s="9"/>
      <c r="F108" s="39">
        <v>9575.2977413958906</v>
      </c>
      <c r="G108" s="39">
        <v>8756.9561604837199</v>
      </c>
      <c r="H108" s="39">
        <v>9489.0912023822493</v>
      </c>
      <c r="I108" s="39">
        <v>8272.4590284657406</v>
      </c>
      <c r="J108" s="39">
        <v>7844.0251589482596</v>
      </c>
      <c r="K108" s="782">
        <v>654000</v>
      </c>
      <c r="L108" s="9" t="s">
        <v>441</v>
      </c>
      <c r="M108" s="9" t="s">
        <v>442</v>
      </c>
      <c r="N108" s="9" t="s">
        <v>443</v>
      </c>
      <c r="O108" s="9"/>
      <c r="P108" s="39">
        <v>19279.039256536737</v>
      </c>
      <c r="Q108" s="39">
        <v>17406.362022605419</v>
      </c>
      <c r="R108" s="39">
        <v>18594.097035135557</v>
      </c>
      <c r="S108" s="39">
        <v>16304.820205276592</v>
      </c>
      <c r="T108" s="39">
        <v>15389.21387211583</v>
      </c>
      <c r="U108" s="782">
        <v>654000</v>
      </c>
      <c r="V108" s="9" t="s">
        <v>74</v>
      </c>
      <c r="W108" s="9" t="s">
        <v>75</v>
      </c>
      <c r="X108" s="9" t="s">
        <v>76</v>
      </c>
      <c r="Y108" s="9"/>
      <c r="Z108" s="10"/>
      <c r="AA108" s="784">
        <v>2.3365054579193227</v>
      </c>
      <c r="AB108" s="784">
        <v>2.1353684571940792</v>
      </c>
      <c r="AC108" s="784">
        <v>2.0799713180606272</v>
      </c>
      <c r="AD108" s="784">
        <v>1.7228993768410388</v>
      </c>
      <c r="AE108" s="784">
        <v>1.6261489949923709</v>
      </c>
    </row>
    <row r="109" spans="1:31">
      <c r="A109" s="782">
        <v>655000</v>
      </c>
      <c r="B109" s="9" t="s">
        <v>566</v>
      </c>
      <c r="C109" s="9" t="s">
        <v>567</v>
      </c>
      <c r="D109" s="9" t="s">
        <v>568</v>
      </c>
      <c r="E109" s="9"/>
      <c r="F109" s="39">
        <v>271.51835124898201</v>
      </c>
      <c r="G109" s="39">
        <v>377.490100414496</v>
      </c>
      <c r="H109" s="39">
        <v>268.31899116865998</v>
      </c>
      <c r="I109" s="39">
        <v>271.89227786008598</v>
      </c>
      <c r="J109" s="39">
        <v>312.93218634711798</v>
      </c>
      <c r="K109" s="782">
        <v>655000</v>
      </c>
      <c r="L109" s="9" t="s">
        <v>444</v>
      </c>
      <c r="M109" s="9" t="s">
        <v>445</v>
      </c>
      <c r="N109" s="9" t="s">
        <v>446</v>
      </c>
      <c r="O109" s="9"/>
      <c r="P109" s="39">
        <v>528.72171763604797</v>
      </c>
      <c r="Q109" s="39">
        <v>680.68951294179897</v>
      </c>
      <c r="R109" s="39">
        <v>529.27310261180105</v>
      </c>
      <c r="S109" s="39">
        <v>527.07326955541294</v>
      </c>
      <c r="T109" s="39">
        <v>634.0380258832779</v>
      </c>
      <c r="U109" s="782">
        <v>655000</v>
      </c>
      <c r="V109" s="9" t="s">
        <v>77</v>
      </c>
      <c r="W109" s="9" t="s">
        <v>78</v>
      </c>
      <c r="X109" s="9" t="s">
        <v>79</v>
      </c>
      <c r="Y109" s="9"/>
      <c r="Z109" s="10"/>
      <c r="AA109" s="784">
        <v>6.4077943020850722E-2</v>
      </c>
      <c r="AB109" s="784">
        <v>8.3505267395395252E-2</v>
      </c>
      <c r="AC109" s="784">
        <v>5.9205503271994711E-2</v>
      </c>
      <c r="AD109" s="784">
        <v>5.5694831113360634E-2</v>
      </c>
      <c r="AE109" s="784">
        <v>6.6997593713686146E-2</v>
      </c>
    </row>
    <row r="110" spans="1:31">
      <c r="A110" s="782">
        <v>656000</v>
      </c>
      <c r="B110" s="9" t="s">
        <v>569</v>
      </c>
      <c r="C110" s="9" t="s">
        <v>570</v>
      </c>
      <c r="D110" s="9" t="s">
        <v>571</v>
      </c>
      <c r="E110" s="9"/>
      <c r="F110" s="39">
        <v>987.22023920144102</v>
      </c>
      <c r="G110" s="39">
        <v>1028.8504943656999</v>
      </c>
      <c r="H110" s="39">
        <v>816.57877000293001</v>
      </c>
      <c r="I110" s="39">
        <v>982.59772027473696</v>
      </c>
      <c r="J110" s="39">
        <v>941.25748192252604</v>
      </c>
      <c r="K110" s="782">
        <v>656000</v>
      </c>
      <c r="L110" s="9" t="s">
        <v>447</v>
      </c>
      <c r="M110" s="9" t="s">
        <v>448</v>
      </c>
      <c r="N110" s="9" t="s">
        <v>449</v>
      </c>
      <c r="O110" s="9"/>
      <c r="P110" s="39">
        <v>1523.6700730806119</v>
      </c>
      <c r="Q110" s="39">
        <v>1720.1935957369078</v>
      </c>
      <c r="R110" s="39">
        <v>1465.4959560056809</v>
      </c>
      <c r="S110" s="39">
        <v>1480.9663241455351</v>
      </c>
      <c r="T110" s="39">
        <v>1586.4369452982151</v>
      </c>
      <c r="U110" s="782">
        <v>656000</v>
      </c>
      <c r="V110" s="9" t="s">
        <v>80</v>
      </c>
      <c r="W110" s="9" t="s">
        <v>81</v>
      </c>
      <c r="X110" s="9" t="s">
        <v>82</v>
      </c>
      <c r="Y110" s="9"/>
      <c r="Z110" s="10"/>
      <c r="AA110" s="784">
        <v>0.18465979525479262</v>
      </c>
      <c r="AB110" s="784">
        <v>0.21102899846811513</v>
      </c>
      <c r="AC110" s="784">
        <v>0.16393318532573919</v>
      </c>
      <c r="AD110" s="784">
        <v>0.1564908980822228</v>
      </c>
      <c r="AE110" s="784">
        <v>0.16763577825699361</v>
      </c>
    </row>
    <row r="111" spans="1:31">
      <c r="A111" s="782">
        <v>657000</v>
      </c>
      <c r="B111" s="9" t="s">
        <v>572</v>
      </c>
      <c r="C111" s="9" t="s">
        <v>573</v>
      </c>
      <c r="D111" s="9" t="s">
        <v>574</v>
      </c>
      <c r="E111" s="9"/>
      <c r="F111" s="39">
        <v>714.73119757791596</v>
      </c>
      <c r="G111" s="39">
        <v>836.79970375605103</v>
      </c>
      <c r="H111" s="39">
        <v>657.61800210184504</v>
      </c>
      <c r="I111" s="39">
        <v>656.71744348178402</v>
      </c>
      <c r="J111" s="39">
        <v>650.58000475799304</v>
      </c>
      <c r="K111" s="782">
        <v>657000</v>
      </c>
      <c r="L111" s="9" t="s">
        <v>450</v>
      </c>
      <c r="M111" s="9" t="s">
        <v>451</v>
      </c>
      <c r="N111" s="9" t="s">
        <v>452</v>
      </c>
      <c r="O111" s="9"/>
      <c r="P111" s="39">
        <v>1185.4868056500029</v>
      </c>
      <c r="Q111" s="39">
        <v>1459.9776786275011</v>
      </c>
      <c r="R111" s="39">
        <v>1155.5257049908591</v>
      </c>
      <c r="S111" s="39">
        <v>1109.2739387565471</v>
      </c>
      <c r="T111" s="39">
        <v>1220.534778304796</v>
      </c>
      <c r="U111" s="782">
        <v>657000</v>
      </c>
      <c r="V111" s="9" t="s">
        <v>83</v>
      </c>
      <c r="W111" s="9" t="s">
        <v>84</v>
      </c>
      <c r="X111" s="9" t="s">
        <v>85</v>
      </c>
      <c r="Y111" s="9"/>
      <c r="Z111" s="10"/>
      <c r="AA111" s="784">
        <v>0.14367398472687981</v>
      </c>
      <c r="AB111" s="784">
        <v>0.17910636806817101</v>
      </c>
      <c r="AC111" s="784">
        <v>0.12925931918722239</v>
      </c>
      <c r="AD111" s="784">
        <v>0.11721486982181897</v>
      </c>
      <c r="AE111" s="784">
        <v>0.12897159137477751</v>
      </c>
    </row>
    <row r="112" spans="1:31">
      <c r="A112" s="782">
        <v>658000</v>
      </c>
      <c r="B112" s="9" t="s">
        <v>575</v>
      </c>
      <c r="C112" s="9" t="s">
        <v>576</v>
      </c>
      <c r="D112" s="9" t="s">
        <v>577</v>
      </c>
      <c r="E112" s="9"/>
      <c r="F112" s="39">
        <v>6194.7659425289803</v>
      </c>
      <c r="G112" s="39">
        <v>6676.5900685778897</v>
      </c>
      <c r="H112" s="39">
        <v>6341.9097080495503</v>
      </c>
      <c r="I112" s="39">
        <v>7317.8829814036799</v>
      </c>
      <c r="J112" s="39">
        <v>6549.07810283872</v>
      </c>
      <c r="K112" s="782">
        <v>658000</v>
      </c>
      <c r="L112" s="9" t="s">
        <v>453</v>
      </c>
      <c r="M112" s="9" t="s">
        <v>454</v>
      </c>
      <c r="N112" s="9" t="s">
        <v>455</v>
      </c>
      <c r="O112" s="9"/>
      <c r="P112" s="39">
        <v>10501.55453995256</v>
      </c>
      <c r="Q112" s="39">
        <v>10586.846586979549</v>
      </c>
      <c r="R112" s="39">
        <v>10226.45244650044</v>
      </c>
      <c r="S112" s="39">
        <v>11396.60582943569</v>
      </c>
      <c r="T112" s="39">
        <v>9920.9358891479405</v>
      </c>
      <c r="U112" s="782">
        <v>658000</v>
      </c>
      <c r="V112" s="9" t="s">
        <v>86</v>
      </c>
      <c r="W112" s="9" t="s">
        <v>87</v>
      </c>
      <c r="X112" s="9" t="s">
        <v>88</v>
      </c>
      <c r="Y112" s="9"/>
      <c r="Z112" s="10"/>
      <c r="AA112" s="784">
        <v>1.2727262584372363</v>
      </c>
      <c r="AB112" s="784">
        <v>1.2987675560022098</v>
      </c>
      <c r="AC112" s="784">
        <v>1.1439505631297129</v>
      </c>
      <c r="AD112" s="784">
        <v>1.204257687875842</v>
      </c>
      <c r="AE112" s="784">
        <v>1.0483264486143362</v>
      </c>
    </row>
    <row r="113" spans="1:31">
      <c r="A113" s="782">
        <v>659000</v>
      </c>
      <c r="B113" s="9" t="s">
        <v>578</v>
      </c>
      <c r="C113" s="9" t="s">
        <v>579</v>
      </c>
      <c r="D113" s="9" t="s">
        <v>580</v>
      </c>
      <c r="E113" s="9"/>
      <c r="F113" s="39">
        <v>4583.5244219614897</v>
      </c>
      <c r="G113" s="39">
        <v>5120.0555260862002</v>
      </c>
      <c r="H113" s="39">
        <v>4667.57206827767</v>
      </c>
      <c r="I113" s="39">
        <v>4824.9304854491702</v>
      </c>
      <c r="J113" s="39">
        <v>5017.1767092067203</v>
      </c>
      <c r="K113" s="782">
        <v>659000</v>
      </c>
      <c r="L113" s="9" t="s">
        <v>456</v>
      </c>
      <c r="M113" s="9" t="s">
        <v>457</v>
      </c>
      <c r="N113" s="9" t="s">
        <v>458</v>
      </c>
      <c r="O113" s="9"/>
      <c r="P113" s="39">
        <v>7151.7340235393549</v>
      </c>
      <c r="Q113" s="39">
        <v>7787.2784580273701</v>
      </c>
      <c r="R113" s="39">
        <v>7209.6277595125994</v>
      </c>
      <c r="S113" s="39">
        <v>7265.05602873307</v>
      </c>
      <c r="T113" s="39">
        <v>7449.6417551958903</v>
      </c>
      <c r="U113" s="782">
        <v>659000</v>
      </c>
      <c r="V113" s="9" t="s">
        <v>89</v>
      </c>
      <c r="W113" s="9" t="s">
        <v>90</v>
      </c>
      <c r="X113" s="9" t="s">
        <v>91</v>
      </c>
      <c r="Y113" s="9"/>
      <c r="Z113" s="10"/>
      <c r="AA113" s="784">
        <v>0.86674783723578541</v>
      </c>
      <c r="AB113" s="784">
        <v>0.95532362047067054</v>
      </c>
      <c r="AC113" s="784">
        <v>0.80648277382567624</v>
      </c>
      <c r="AD113" s="784">
        <v>0.7676846691365955</v>
      </c>
      <c r="AE113" s="784">
        <v>0.78718949219460288</v>
      </c>
    </row>
    <row r="114" spans="1:31">
      <c r="A114" s="782">
        <v>660000</v>
      </c>
      <c r="B114" s="9" t="s">
        <v>581</v>
      </c>
      <c r="C114" s="9" t="s">
        <v>582</v>
      </c>
      <c r="D114" s="9" t="s">
        <v>583</v>
      </c>
      <c r="E114" s="9"/>
      <c r="F114" s="39">
        <v>3264.7600362032199</v>
      </c>
      <c r="G114" s="39">
        <v>2742.2852425320398</v>
      </c>
      <c r="H114" s="39">
        <v>2769.44457764975</v>
      </c>
      <c r="I114" s="39">
        <v>3034.6626758995799</v>
      </c>
      <c r="J114" s="39">
        <v>2653.5443417730498</v>
      </c>
      <c r="K114" s="782">
        <v>660000</v>
      </c>
      <c r="L114" s="9" t="s">
        <v>459</v>
      </c>
      <c r="M114" s="9" t="s">
        <v>460</v>
      </c>
      <c r="N114" s="9" t="s">
        <v>461</v>
      </c>
      <c r="O114" s="9"/>
      <c r="P114" s="39">
        <v>5560.1920392244301</v>
      </c>
      <c r="Q114" s="39">
        <v>4634.7023969593702</v>
      </c>
      <c r="R114" s="39">
        <v>4766.3136555780102</v>
      </c>
      <c r="S114" s="39">
        <v>5112.3279132655498</v>
      </c>
      <c r="T114" s="39">
        <v>4538.78370915911</v>
      </c>
      <c r="U114" s="782">
        <v>660000</v>
      </c>
      <c r="V114" s="9" t="s">
        <v>92</v>
      </c>
      <c r="W114" s="9" t="s">
        <v>93</v>
      </c>
      <c r="X114" s="9" t="s">
        <v>94</v>
      </c>
      <c r="Y114" s="9"/>
      <c r="Z114" s="10"/>
      <c r="AA114" s="784">
        <v>0.67386236802866561</v>
      </c>
      <c r="AB114" s="784">
        <v>0.56857356488943445</v>
      </c>
      <c r="AC114" s="784">
        <v>0.53316897710869049</v>
      </c>
      <c r="AD114" s="784">
        <v>0.54020997871057763</v>
      </c>
      <c r="AE114" s="784">
        <v>0.47960465222399762</v>
      </c>
    </row>
    <row r="115" spans="1:31">
      <c r="A115" s="782">
        <v>661000</v>
      </c>
      <c r="B115" s="9" t="s">
        <v>584</v>
      </c>
      <c r="C115" s="9" t="s">
        <v>585</v>
      </c>
      <c r="D115" s="9" t="s">
        <v>586</v>
      </c>
      <c r="E115" s="9"/>
      <c r="F115" s="39">
        <v>5111.3528278866397</v>
      </c>
      <c r="G115" s="39">
        <v>4807.7265235673503</v>
      </c>
      <c r="H115" s="39">
        <v>5210.2073746077103</v>
      </c>
      <c r="I115" s="39">
        <v>4832.1663781287798</v>
      </c>
      <c r="J115" s="39">
        <v>5498.6878428357904</v>
      </c>
      <c r="K115" s="782">
        <v>661000</v>
      </c>
      <c r="L115" s="9" t="s">
        <v>462</v>
      </c>
      <c r="M115" s="9" t="s">
        <v>463</v>
      </c>
      <c r="N115" s="9" t="s">
        <v>464</v>
      </c>
      <c r="O115" s="9"/>
      <c r="P115" s="39">
        <v>7500.4335505999097</v>
      </c>
      <c r="Q115" s="39">
        <v>7011.1896854874003</v>
      </c>
      <c r="R115" s="39">
        <v>7563.4899683186504</v>
      </c>
      <c r="S115" s="39">
        <v>6983.2708043042403</v>
      </c>
      <c r="T115" s="39">
        <v>8497.0341526750199</v>
      </c>
      <c r="U115" s="782">
        <v>661000</v>
      </c>
      <c r="V115" s="9" t="s">
        <v>95</v>
      </c>
      <c r="W115" s="9" t="s">
        <v>96</v>
      </c>
      <c r="X115" s="9" t="s">
        <v>97</v>
      </c>
      <c r="Y115" s="9"/>
      <c r="Z115" s="10"/>
      <c r="AA115" s="784">
        <v>0.90900815619201292</v>
      </c>
      <c r="AB115" s="784">
        <v>0.86011501325498174</v>
      </c>
      <c r="AC115" s="784">
        <v>0.84606647845362193</v>
      </c>
      <c r="AD115" s="784">
        <v>0.73790895977830839</v>
      </c>
      <c r="AE115" s="784">
        <v>0.8978654571059389</v>
      </c>
    </row>
    <row r="116" spans="1:31">
      <c r="A116" s="782">
        <v>662000</v>
      </c>
      <c r="B116" s="9" t="s">
        <v>587</v>
      </c>
      <c r="C116" s="9" t="s">
        <v>588</v>
      </c>
      <c r="D116" s="9" t="s">
        <v>589</v>
      </c>
      <c r="E116" s="9"/>
      <c r="F116" s="39">
        <v>206.578586038325</v>
      </c>
      <c r="G116" s="39">
        <v>120.212265588864</v>
      </c>
      <c r="H116" s="39">
        <v>154.013062594606</v>
      </c>
      <c r="I116" s="39">
        <v>112.870313820612</v>
      </c>
      <c r="J116" s="39">
        <v>107.52461740677199</v>
      </c>
      <c r="K116" s="782">
        <v>662000</v>
      </c>
      <c r="L116" s="9" t="s">
        <v>465</v>
      </c>
      <c r="M116" s="9" t="s">
        <v>466</v>
      </c>
      <c r="N116" s="9" t="s">
        <v>467</v>
      </c>
      <c r="O116" s="9"/>
      <c r="P116" s="39">
        <v>321.01335337823599</v>
      </c>
      <c r="Q116" s="39">
        <v>225.70837703040701</v>
      </c>
      <c r="R116" s="39">
        <v>265.75665761821301</v>
      </c>
      <c r="S116" s="39">
        <v>203.91448722963349</v>
      </c>
      <c r="T116" s="39">
        <v>196.14059181244318</v>
      </c>
      <c r="U116" s="782">
        <v>662000</v>
      </c>
      <c r="V116" s="9" t="s">
        <v>98</v>
      </c>
      <c r="W116" s="9" t="s">
        <v>99</v>
      </c>
      <c r="X116" s="9" t="s">
        <v>100</v>
      </c>
      <c r="Y116" s="9"/>
      <c r="Z116" s="10"/>
      <c r="AA116" s="784">
        <v>3.8904918562211108E-2</v>
      </c>
      <c r="AB116" s="784">
        <v>2.7689332682456606E-2</v>
      </c>
      <c r="AC116" s="784">
        <v>2.9728048874060931E-2</v>
      </c>
      <c r="AD116" s="784">
        <v>2.1547256489409153E-2</v>
      </c>
      <c r="AE116" s="784">
        <v>2.0725803728735955E-2</v>
      </c>
    </row>
    <row r="117" spans="1:31">
      <c r="A117" s="782">
        <v>663000</v>
      </c>
      <c r="B117" s="9" t="s">
        <v>590</v>
      </c>
      <c r="C117" s="9" t="s">
        <v>591</v>
      </c>
      <c r="D117" s="9" t="s">
        <v>592</v>
      </c>
      <c r="E117" s="9"/>
      <c r="F117" s="39">
        <v>2695.6138430297001</v>
      </c>
      <c r="G117" s="39">
        <v>2440.2786944095901</v>
      </c>
      <c r="H117" s="39">
        <v>2142.5817350761999</v>
      </c>
      <c r="I117" s="39">
        <v>2664.21596969642</v>
      </c>
      <c r="J117" s="39">
        <v>2815.5456449029398</v>
      </c>
      <c r="K117" s="782">
        <v>663000</v>
      </c>
      <c r="L117" s="9" t="s">
        <v>468</v>
      </c>
      <c r="M117" s="9" t="s">
        <v>469</v>
      </c>
      <c r="N117" s="9" t="s">
        <v>470</v>
      </c>
      <c r="O117" s="9"/>
      <c r="P117" s="39">
        <v>4394.9210207565402</v>
      </c>
      <c r="Q117" s="39">
        <v>3699.6092527231203</v>
      </c>
      <c r="R117" s="39">
        <v>3414.04149592555</v>
      </c>
      <c r="S117" s="39">
        <v>4178.5924075198</v>
      </c>
      <c r="T117" s="39">
        <v>4820.9235657528197</v>
      </c>
      <c r="U117" s="782">
        <v>663000</v>
      </c>
      <c r="V117" s="9" t="s">
        <v>101</v>
      </c>
      <c r="W117" s="9" t="s">
        <v>102</v>
      </c>
      <c r="X117" s="9" t="s">
        <v>103</v>
      </c>
      <c r="Y117" s="9"/>
      <c r="Z117" s="10"/>
      <c r="AA117" s="784">
        <v>0.53263841706428916</v>
      </c>
      <c r="AB117" s="784">
        <v>0.45385870361357777</v>
      </c>
      <c r="AC117" s="784">
        <v>0.38190122256410886</v>
      </c>
      <c r="AD117" s="784">
        <v>0.44154392163482503</v>
      </c>
      <c r="AE117" s="784">
        <v>0.50941783488945325</v>
      </c>
    </row>
    <row r="118" spans="1:31">
      <c r="A118" s="782">
        <v>680000</v>
      </c>
      <c r="B118" s="9" t="s">
        <v>593</v>
      </c>
      <c r="C118" s="9" t="s">
        <v>594</v>
      </c>
      <c r="D118" s="9" t="s">
        <v>595</v>
      </c>
      <c r="E118" s="9"/>
      <c r="F118" s="39">
        <v>1075.0091954172301</v>
      </c>
      <c r="G118" s="39">
        <v>753.18341850883405</v>
      </c>
      <c r="H118" s="39">
        <v>736.75777118816495</v>
      </c>
      <c r="I118" s="39">
        <v>878.04012527715304</v>
      </c>
      <c r="J118" s="39">
        <v>1037.42717573041</v>
      </c>
      <c r="K118" s="782">
        <v>680000</v>
      </c>
      <c r="L118" s="9" t="s">
        <v>471</v>
      </c>
      <c r="M118" s="9" t="s">
        <v>472</v>
      </c>
      <c r="N118" s="9" t="s">
        <v>473</v>
      </c>
      <c r="O118" s="9"/>
      <c r="P118" s="39">
        <v>1501.4137259648721</v>
      </c>
      <c r="Q118" s="39">
        <v>1060.808680124861</v>
      </c>
      <c r="R118" s="39">
        <v>1058.007182519739</v>
      </c>
      <c r="S118" s="39">
        <v>1190.281656258501</v>
      </c>
      <c r="T118" s="39">
        <v>1460.7479094707389</v>
      </c>
      <c r="U118" s="782">
        <v>680000</v>
      </c>
      <c r="V118" s="9" t="s">
        <v>104</v>
      </c>
      <c r="W118" s="9" t="s">
        <v>105</v>
      </c>
      <c r="X118" s="9" t="s">
        <v>106</v>
      </c>
      <c r="Y118" s="9"/>
      <c r="Z118" s="10"/>
      <c r="AA118" s="784">
        <v>0.18196245770506794</v>
      </c>
      <c r="AB118" s="784">
        <v>0.1301373251753872</v>
      </c>
      <c r="AC118" s="784">
        <v>0.11835071043164257</v>
      </c>
      <c r="AD118" s="784">
        <v>0.12577480143997102</v>
      </c>
      <c r="AE118" s="784">
        <v>0.1543544566124391</v>
      </c>
    </row>
    <row r="119" spans="1:31">
      <c r="A119" s="782">
        <v>699999</v>
      </c>
      <c r="B119" s="9"/>
      <c r="C119" s="9" t="s">
        <v>596</v>
      </c>
      <c r="D119" s="9" t="s">
        <v>597</v>
      </c>
      <c r="E119" s="9"/>
      <c r="F119" s="39">
        <v>280.33054628303199</v>
      </c>
      <c r="G119" s="39">
        <v>2223.3689978376301</v>
      </c>
      <c r="H119" s="39">
        <v>2100.0538652903001</v>
      </c>
      <c r="I119" s="39">
        <v>895.26556971406899</v>
      </c>
      <c r="J119" s="39">
        <v>1014.49642039517</v>
      </c>
      <c r="K119" s="782">
        <v>699999</v>
      </c>
      <c r="L119" s="9"/>
      <c r="M119" s="9" t="s">
        <v>474</v>
      </c>
      <c r="N119" s="9" t="s">
        <v>475</v>
      </c>
      <c r="O119" s="9"/>
      <c r="P119" s="39">
        <v>280.33054628303199</v>
      </c>
      <c r="Q119" s="39">
        <v>2223.3689978376301</v>
      </c>
      <c r="R119" s="39">
        <v>2100.0538652903001</v>
      </c>
      <c r="S119" s="39">
        <v>895.26556971406899</v>
      </c>
      <c r="T119" s="39">
        <v>1014.49642039517</v>
      </c>
      <c r="U119" s="782">
        <v>699999</v>
      </c>
      <c r="V119" s="9"/>
      <c r="W119" s="9" t="s">
        <v>107</v>
      </c>
      <c r="X119" s="9" t="s">
        <v>108</v>
      </c>
      <c r="Y119" s="9"/>
      <c r="Z119" s="10"/>
      <c r="AA119" s="784">
        <v>3.397440311709142E-2</v>
      </c>
      <c r="AB119" s="784">
        <v>0.27275728383219267</v>
      </c>
      <c r="AC119" s="784">
        <v>0.2349160487832388</v>
      </c>
      <c r="AD119" s="784">
        <v>9.4601012016583663E-2</v>
      </c>
      <c r="AE119" s="784">
        <v>0.10719990950532854</v>
      </c>
    </row>
    <row r="120" spans="1:31">
      <c r="A120" s="782"/>
      <c r="B120" s="9"/>
      <c r="C120" s="9"/>
      <c r="D120" s="9"/>
      <c r="E120" s="9"/>
      <c r="F120" s="39"/>
      <c r="G120" s="39"/>
      <c r="H120" s="39"/>
      <c r="I120" s="39"/>
      <c r="J120" s="39"/>
      <c r="K120" s="782"/>
      <c r="L120" s="9"/>
      <c r="M120" s="9"/>
      <c r="N120" s="9"/>
      <c r="O120" s="9"/>
      <c r="P120" s="39"/>
      <c r="Q120" s="39"/>
      <c r="R120" s="39"/>
      <c r="S120" s="39"/>
      <c r="T120" s="39"/>
      <c r="U120" s="782"/>
      <c r="V120" s="9"/>
      <c r="W120" s="9"/>
      <c r="X120" s="9"/>
      <c r="Y120" s="9"/>
      <c r="Z120" s="10"/>
      <c r="AA120" s="784"/>
      <c r="AB120" s="784"/>
      <c r="AC120" s="784"/>
      <c r="AD120" s="784"/>
      <c r="AE120" s="784"/>
    </row>
    <row r="121" spans="1:31">
      <c r="A121" s="782">
        <v>700000</v>
      </c>
      <c r="B121" s="9" t="s">
        <v>598</v>
      </c>
      <c r="C121" s="9" t="s">
        <v>599</v>
      </c>
      <c r="D121" s="9" t="s">
        <v>600</v>
      </c>
      <c r="E121" s="9"/>
      <c r="F121" s="39">
        <v>39841.601668377101</v>
      </c>
      <c r="G121" s="39">
        <v>41501.085815713101</v>
      </c>
      <c r="H121" s="39">
        <v>41868.999552705704</v>
      </c>
      <c r="I121" s="39">
        <v>41071.183065977901</v>
      </c>
      <c r="J121" s="39">
        <v>37509.196958022803</v>
      </c>
      <c r="K121" s="782">
        <v>700000</v>
      </c>
      <c r="L121" s="9" t="s">
        <v>476</v>
      </c>
      <c r="M121" s="9" t="s">
        <v>477</v>
      </c>
      <c r="N121" s="9" t="s">
        <v>478</v>
      </c>
      <c r="O121" s="9"/>
      <c r="P121" s="39">
        <v>68123.100163719704</v>
      </c>
      <c r="Q121" s="39">
        <v>68425.309766372506</v>
      </c>
      <c r="R121" s="39">
        <v>68718.789546819404</v>
      </c>
      <c r="S121" s="39">
        <v>67574.134228005496</v>
      </c>
      <c r="T121" s="39">
        <v>60603.827026369909</v>
      </c>
      <c r="U121" s="782">
        <v>700000</v>
      </c>
      <c r="V121" s="9" t="s">
        <v>109</v>
      </c>
      <c r="W121" s="9" t="s">
        <v>110</v>
      </c>
      <c r="X121" s="9" t="s">
        <v>111</v>
      </c>
      <c r="Y121" s="9"/>
      <c r="Z121" s="10"/>
      <c r="AA121" s="784">
        <v>8.2561165639489911</v>
      </c>
      <c r="AB121" s="784">
        <v>8.3942438953694296</v>
      </c>
      <c r="AC121" s="784">
        <v>7.6870154543746452</v>
      </c>
      <c r="AD121" s="784">
        <v>7.140430393358538</v>
      </c>
      <c r="AE121" s="784">
        <v>6.4038912728472832</v>
      </c>
    </row>
    <row r="122" spans="1:31">
      <c r="A122" s="782"/>
      <c r="B122" s="9"/>
      <c r="C122" s="9"/>
      <c r="D122" s="9"/>
      <c r="E122" s="9"/>
      <c r="F122" s="39"/>
      <c r="G122" s="39"/>
      <c r="H122" s="39"/>
      <c r="I122" s="39"/>
      <c r="J122" s="39"/>
      <c r="K122" s="782"/>
      <c r="L122" s="9"/>
      <c r="M122" s="9"/>
      <c r="N122" s="9"/>
      <c r="O122" s="9"/>
      <c r="P122" s="39"/>
      <c r="Q122" s="39"/>
      <c r="R122" s="39"/>
      <c r="S122" s="39"/>
      <c r="T122" s="39"/>
      <c r="U122" s="782"/>
      <c r="V122" s="9"/>
      <c r="W122" s="9"/>
      <c r="X122" s="9"/>
      <c r="Y122" s="9"/>
      <c r="Z122" s="10"/>
      <c r="AA122" s="784"/>
      <c r="AB122" s="784"/>
      <c r="AC122" s="784"/>
      <c r="AD122" s="784"/>
      <c r="AE122" s="784"/>
    </row>
    <row r="123" spans="1:31">
      <c r="A123" s="782">
        <v>800000</v>
      </c>
      <c r="B123" s="9"/>
      <c r="C123" s="9" t="s">
        <v>601</v>
      </c>
      <c r="D123" s="9" t="s">
        <v>602</v>
      </c>
      <c r="E123" s="9"/>
      <c r="F123" s="39">
        <v>18631.7442440177</v>
      </c>
      <c r="G123" s="39">
        <v>16855.392132741199</v>
      </c>
      <c r="H123" s="39">
        <v>18980.597602139998</v>
      </c>
      <c r="I123" s="39">
        <v>17601.565252515698</v>
      </c>
      <c r="J123" s="39">
        <v>17227.509741914899</v>
      </c>
      <c r="K123" s="782">
        <v>800000</v>
      </c>
      <c r="L123" s="9"/>
      <c r="M123" s="9" t="s">
        <v>479</v>
      </c>
      <c r="N123" s="9" t="s">
        <v>480</v>
      </c>
      <c r="O123" s="9"/>
      <c r="P123" s="39">
        <v>18631.7442440177</v>
      </c>
      <c r="Q123" s="39">
        <v>16855.392132741199</v>
      </c>
      <c r="R123" s="39">
        <v>18980.597602139998</v>
      </c>
      <c r="S123" s="39">
        <v>17601.565252515698</v>
      </c>
      <c r="T123" s="39">
        <v>17227.509741914899</v>
      </c>
      <c r="U123" s="782">
        <v>800000</v>
      </c>
      <c r="V123" s="9"/>
      <c r="W123" s="9" t="s">
        <v>112</v>
      </c>
      <c r="X123" s="9" t="s">
        <v>113</v>
      </c>
      <c r="Y123" s="9"/>
      <c r="Z123" s="10"/>
      <c r="AA123" s="784">
        <v>2.2580571333161199</v>
      </c>
      <c r="AB123" s="784">
        <v>2.0677768649847583</v>
      </c>
      <c r="AC123" s="784">
        <v>2.1232060119672109</v>
      </c>
      <c r="AD123" s="784">
        <v>1.8599239625575337</v>
      </c>
      <c r="AE123" s="784">
        <v>1.8203982273452242</v>
      </c>
    </row>
    <row r="124" spans="1:31">
      <c r="A124" s="782">
        <v>810000</v>
      </c>
      <c r="B124" s="9"/>
      <c r="C124" s="9" t="s">
        <v>603</v>
      </c>
      <c r="D124" s="9" t="s">
        <v>604</v>
      </c>
      <c r="E124" s="9"/>
      <c r="F124" s="39">
        <v>18631.7442440177</v>
      </c>
      <c r="G124" s="39">
        <v>16855.392132741199</v>
      </c>
      <c r="H124" s="39">
        <v>18980.597602139998</v>
      </c>
      <c r="I124" s="39">
        <v>17601.565252515698</v>
      </c>
      <c r="J124" s="39">
        <v>17227.509741914899</v>
      </c>
      <c r="K124" s="782">
        <v>810000</v>
      </c>
      <c r="L124" s="9"/>
      <c r="M124" s="9" t="s">
        <v>481</v>
      </c>
      <c r="N124" s="9" t="s">
        <v>482</v>
      </c>
      <c r="O124" s="9"/>
      <c r="P124" s="39">
        <v>18631.7442440177</v>
      </c>
      <c r="Q124" s="39">
        <v>16855.392132741199</v>
      </c>
      <c r="R124" s="39">
        <v>18980.597602139998</v>
      </c>
      <c r="S124" s="39">
        <v>17601.565252515698</v>
      </c>
      <c r="T124" s="39">
        <v>17227.509741914899</v>
      </c>
      <c r="U124" s="782">
        <v>810000</v>
      </c>
      <c r="V124" s="9"/>
      <c r="W124" s="9" t="s">
        <v>114</v>
      </c>
      <c r="X124" s="9" t="s">
        <v>115</v>
      </c>
      <c r="Y124" s="9"/>
      <c r="Z124" s="10"/>
      <c r="AA124" s="784">
        <v>2.2580571333161199</v>
      </c>
      <c r="AB124" s="784">
        <v>2.0677768649847583</v>
      </c>
      <c r="AC124" s="784">
        <v>2.1232060119672109</v>
      </c>
      <c r="AD124" s="784">
        <v>1.8599239625575337</v>
      </c>
      <c r="AE124" s="784">
        <v>1.8203982273452242</v>
      </c>
    </row>
    <row r="125" spans="1:31">
      <c r="A125" s="782">
        <v>811000</v>
      </c>
      <c r="B125" s="9"/>
      <c r="C125" s="9" t="s">
        <v>605</v>
      </c>
      <c r="D125" s="9" t="s">
        <v>606</v>
      </c>
      <c r="E125" s="9"/>
      <c r="F125" s="39">
        <v>18631.7442440177</v>
      </c>
      <c r="G125" s="39">
        <v>16855.392132741199</v>
      </c>
      <c r="H125" s="39">
        <v>18980.597602139998</v>
      </c>
      <c r="I125" s="39">
        <v>17601.565252515698</v>
      </c>
      <c r="J125" s="39">
        <v>17227.509741914899</v>
      </c>
      <c r="K125" s="782">
        <v>811000</v>
      </c>
      <c r="L125" s="9"/>
      <c r="M125" s="9" t="s">
        <v>483</v>
      </c>
      <c r="N125" s="9" t="s">
        <v>484</v>
      </c>
      <c r="O125" s="9"/>
      <c r="P125" s="39">
        <v>18631.7442440177</v>
      </c>
      <c r="Q125" s="39">
        <v>16855.392132741199</v>
      </c>
      <c r="R125" s="39">
        <v>18980.597602139998</v>
      </c>
      <c r="S125" s="39">
        <v>17601.565252515698</v>
      </c>
      <c r="T125" s="39">
        <v>17227.509741914899</v>
      </c>
      <c r="U125" s="782">
        <v>811000</v>
      </c>
      <c r="V125" s="9"/>
      <c r="W125" s="9" t="s">
        <v>116</v>
      </c>
      <c r="X125" s="9" t="s">
        <v>117</v>
      </c>
      <c r="Y125" s="9"/>
      <c r="Z125" s="10"/>
      <c r="AA125" s="784">
        <v>2.2580571333161199</v>
      </c>
      <c r="AB125" s="784">
        <v>2.0677768649847583</v>
      </c>
      <c r="AC125" s="784">
        <v>2.1232060119672109</v>
      </c>
      <c r="AD125" s="784">
        <v>1.8599239625575337</v>
      </c>
      <c r="AE125" s="784">
        <v>1.8203982273452242</v>
      </c>
    </row>
    <row r="126" spans="1:31">
      <c r="A126" s="782"/>
      <c r="B126" s="9"/>
      <c r="C126" s="9"/>
      <c r="D126" s="9"/>
      <c r="E126" s="9"/>
      <c r="F126" s="39"/>
      <c r="G126" s="39"/>
      <c r="H126" s="39"/>
      <c r="I126" s="39"/>
      <c r="J126" s="39"/>
      <c r="K126" s="782"/>
      <c r="L126" s="9"/>
      <c r="M126" s="9"/>
      <c r="N126" s="9"/>
      <c r="O126" s="9"/>
      <c r="P126" s="39"/>
      <c r="Q126" s="39"/>
      <c r="R126" s="39"/>
      <c r="S126" s="39"/>
      <c r="T126" s="39"/>
      <c r="U126" s="782"/>
      <c r="V126" s="9"/>
      <c r="W126" s="9"/>
      <c r="X126" s="9"/>
      <c r="Y126" s="9"/>
      <c r="Z126" s="10"/>
      <c r="AA126" s="784"/>
      <c r="AB126" s="784"/>
      <c r="AC126" s="784"/>
      <c r="AD126" s="784"/>
      <c r="AE126" s="784"/>
    </row>
    <row r="127" spans="1:31">
      <c r="A127" s="782">
        <v>950000</v>
      </c>
      <c r="B127" s="9" t="s">
        <v>607</v>
      </c>
      <c r="C127" s="9"/>
      <c r="D127" s="14" t="s">
        <v>608</v>
      </c>
      <c r="E127" s="9"/>
      <c r="F127" s="39">
        <v>32376.492551884701</v>
      </c>
      <c r="G127" s="39">
        <v>5957.3421005853897</v>
      </c>
      <c r="H127" s="39">
        <v>27908.3666733594</v>
      </c>
      <c r="I127" s="39">
        <v>31250.440021145099</v>
      </c>
      <c r="J127" s="39">
        <v>40939.499819494296</v>
      </c>
      <c r="K127" s="782">
        <v>950000</v>
      </c>
      <c r="L127" s="9" t="s">
        <v>485</v>
      </c>
      <c r="M127" s="9"/>
      <c r="N127" s="14" t="s">
        <v>486</v>
      </c>
      <c r="O127" s="9"/>
      <c r="P127" s="39">
        <v>0</v>
      </c>
      <c r="Q127" s="39">
        <v>0</v>
      </c>
      <c r="R127" s="39">
        <v>0</v>
      </c>
      <c r="S127" s="39">
        <v>0</v>
      </c>
      <c r="T127" s="39">
        <v>0</v>
      </c>
      <c r="U127" s="782">
        <v>950000</v>
      </c>
      <c r="V127" s="9" t="s">
        <v>118</v>
      </c>
      <c r="W127" s="9"/>
      <c r="X127" s="14" t="s">
        <v>119</v>
      </c>
      <c r="Y127" s="9"/>
      <c r="Z127" s="10"/>
      <c r="AA127" s="784">
        <v>0</v>
      </c>
      <c r="AB127" s="784">
        <v>0</v>
      </c>
      <c r="AC127" s="784">
        <v>0</v>
      </c>
      <c r="AD127" s="784">
        <v>0</v>
      </c>
      <c r="AE127" s="784">
        <v>0</v>
      </c>
    </row>
    <row r="128" spans="1:31">
      <c r="A128" s="783">
        <v>951000</v>
      </c>
      <c r="B128" s="5"/>
      <c r="C128" s="9" t="s">
        <v>12</v>
      </c>
      <c r="D128" s="5" t="s">
        <v>609</v>
      </c>
      <c r="E128" s="5"/>
      <c r="F128" s="39">
        <v>32376.492551884701</v>
      </c>
      <c r="G128" s="39">
        <v>5957.3421005853897</v>
      </c>
      <c r="H128" s="39">
        <v>27908.3666733594</v>
      </c>
      <c r="I128" s="39">
        <v>31250.440021145099</v>
      </c>
      <c r="J128" s="39">
        <v>40939.499819494296</v>
      </c>
      <c r="K128" s="783">
        <v>951000</v>
      </c>
      <c r="L128" s="5"/>
      <c r="M128" s="9" t="s">
        <v>379</v>
      </c>
      <c r="N128" s="5" t="s">
        <v>487</v>
      </c>
      <c r="O128" s="5"/>
      <c r="P128" s="39">
        <v>0</v>
      </c>
      <c r="Q128" s="39">
        <v>0</v>
      </c>
      <c r="R128" s="39">
        <v>0</v>
      </c>
      <c r="S128" s="39">
        <v>0</v>
      </c>
      <c r="T128" s="39">
        <v>0</v>
      </c>
      <c r="U128" s="783">
        <v>951000</v>
      </c>
      <c r="V128" s="5"/>
      <c r="W128" s="9" t="s">
        <v>12</v>
      </c>
      <c r="X128" s="5" t="s">
        <v>120</v>
      </c>
      <c r="Y128" s="9"/>
      <c r="Z128" s="10"/>
      <c r="AA128" s="784">
        <v>0</v>
      </c>
      <c r="AB128" s="784">
        <v>0</v>
      </c>
      <c r="AC128" s="786">
        <v>0</v>
      </c>
      <c r="AD128" s="784">
        <v>0</v>
      </c>
      <c r="AE128" s="784">
        <v>0</v>
      </c>
    </row>
    <row r="129" spans="1:31">
      <c r="A129" s="783">
        <v>952000</v>
      </c>
      <c r="B129" s="5"/>
      <c r="C129" s="5" t="s">
        <v>610</v>
      </c>
      <c r="D129" s="7" t="s">
        <v>611</v>
      </c>
      <c r="E129" s="5"/>
      <c r="F129" s="39">
        <v>0</v>
      </c>
      <c r="G129" s="39">
        <v>0</v>
      </c>
      <c r="H129" s="39">
        <v>0</v>
      </c>
      <c r="I129" s="39">
        <v>0</v>
      </c>
      <c r="J129" s="39">
        <v>0</v>
      </c>
      <c r="K129" s="783">
        <v>952000</v>
      </c>
      <c r="L129" s="5"/>
      <c r="M129" s="5" t="s">
        <v>488</v>
      </c>
      <c r="N129" s="7" t="s">
        <v>489</v>
      </c>
      <c r="O129" s="5"/>
      <c r="P129" s="39">
        <v>0</v>
      </c>
      <c r="Q129" s="39">
        <v>0</v>
      </c>
      <c r="R129" s="39">
        <v>0</v>
      </c>
      <c r="S129" s="39">
        <v>0</v>
      </c>
      <c r="T129" s="39">
        <v>0</v>
      </c>
      <c r="U129" s="783">
        <v>952000</v>
      </c>
      <c r="V129" s="5"/>
      <c r="W129" s="5" t="s">
        <v>121</v>
      </c>
      <c r="X129" s="7" t="s">
        <v>122</v>
      </c>
      <c r="Y129" s="9"/>
      <c r="Z129" s="10"/>
      <c r="AA129" s="784">
        <v>0</v>
      </c>
      <c r="AB129" s="784">
        <v>0</v>
      </c>
      <c r="AC129" s="784">
        <v>0</v>
      </c>
      <c r="AD129" s="784">
        <v>0</v>
      </c>
      <c r="AE129" s="784">
        <v>0</v>
      </c>
    </row>
    <row r="130" spans="1:31">
      <c r="A130" s="2"/>
      <c r="B130" s="2"/>
      <c r="C130" s="2"/>
      <c r="D130" s="2"/>
      <c r="E130" s="2"/>
      <c r="F130" s="39"/>
      <c r="G130" s="39"/>
      <c r="H130" s="39"/>
      <c r="I130" s="39"/>
      <c r="J130" s="39"/>
      <c r="K130" s="2"/>
      <c r="L130" s="2"/>
      <c r="M130" s="2"/>
      <c r="N130" s="2"/>
      <c r="O130" s="2"/>
      <c r="P130" s="39"/>
      <c r="Q130" s="39"/>
      <c r="R130" s="39"/>
      <c r="S130" s="39"/>
      <c r="T130" s="39"/>
      <c r="AA130" s="15"/>
      <c r="AB130" s="15"/>
      <c r="AC130" s="23"/>
      <c r="AD130" s="15"/>
      <c r="AE130" s="15"/>
    </row>
    <row r="131" spans="1:31">
      <c r="A131" s="2" t="s">
        <v>496</v>
      </c>
      <c r="B131" s="16"/>
      <c r="C131" s="2"/>
      <c r="D131" s="2"/>
      <c r="E131" s="2"/>
      <c r="F131" s="39"/>
      <c r="G131" s="39"/>
      <c r="H131" s="39"/>
      <c r="I131" s="39"/>
      <c r="J131" s="39"/>
      <c r="K131" s="2" t="s">
        <v>367</v>
      </c>
      <c r="L131" s="16"/>
      <c r="M131" s="2"/>
      <c r="N131" s="2"/>
      <c r="O131" s="2"/>
      <c r="P131" s="39">
        <v>274100.69672392245</v>
      </c>
      <c r="Q131" s="39">
        <v>230284.44990951344</v>
      </c>
      <c r="R131" s="39">
        <v>265757.42238296912</v>
      </c>
      <c r="S131" s="39">
        <v>263160.95176790759</v>
      </c>
      <c r="T131" s="39">
        <v>249848.83473650264</v>
      </c>
      <c r="U131" s="2" t="s">
        <v>123</v>
      </c>
      <c r="V131" s="16"/>
    </row>
    <row r="132" spans="1:31">
      <c r="A132" s="2" t="s">
        <v>3</v>
      </c>
      <c r="B132" s="2"/>
      <c r="C132" s="2"/>
      <c r="D132" s="2"/>
      <c r="E132" s="2"/>
      <c r="F132" s="39"/>
      <c r="G132" s="39"/>
      <c r="H132" s="39"/>
      <c r="I132" s="39"/>
      <c r="J132" s="39"/>
      <c r="K132" s="2" t="s">
        <v>366</v>
      </c>
      <c r="L132" s="2"/>
      <c r="M132" s="2"/>
      <c r="N132" s="2"/>
      <c r="O132" s="2"/>
      <c r="U132" s="2" t="s">
        <v>124</v>
      </c>
      <c r="V132" s="2" t="s">
        <v>128</v>
      </c>
    </row>
    <row r="134" spans="1:31">
      <c r="A134" s="2"/>
      <c r="B134" s="2"/>
      <c r="C134" s="2"/>
      <c r="D134" s="2"/>
      <c r="E134" s="2"/>
      <c r="K134" s="2"/>
      <c r="L134" s="2"/>
      <c r="M134" s="2"/>
      <c r="N134" s="2"/>
      <c r="O134" s="2"/>
    </row>
    <row r="135" spans="1:31">
      <c r="A135" s="2"/>
      <c r="B135" s="2"/>
      <c r="C135" s="2"/>
      <c r="D135" s="2"/>
      <c r="E135" s="2"/>
      <c r="K135" s="2"/>
      <c r="L135" s="2"/>
      <c r="M135" s="2"/>
      <c r="N135" s="2"/>
      <c r="O135" s="2"/>
    </row>
    <row r="136" spans="1:31">
      <c r="A136" s="2"/>
      <c r="B136" s="2"/>
      <c r="C136" s="2"/>
      <c r="D136" s="2"/>
      <c r="E136" s="2"/>
      <c r="K136" s="2"/>
      <c r="L136" s="2"/>
      <c r="M136" s="2"/>
      <c r="N136" s="2"/>
      <c r="O136" s="2"/>
    </row>
    <row r="137" spans="1:31">
      <c r="A137" s="2"/>
      <c r="B137" s="2"/>
      <c r="C137" s="2"/>
      <c r="D137" s="2"/>
      <c r="E137" s="2"/>
      <c r="K137" s="2"/>
      <c r="L137" s="2"/>
      <c r="M137" s="2"/>
      <c r="N137" s="2"/>
      <c r="O137" s="2"/>
    </row>
    <row r="138" spans="1:31">
      <c r="A138" s="17" t="s">
        <v>496</v>
      </c>
      <c r="B138" s="17"/>
      <c r="C138" s="17"/>
      <c r="D138" s="17"/>
      <c r="E138" s="17" t="s">
        <v>497</v>
      </c>
      <c r="F138" s="17">
        <v>2010</v>
      </c>
      <c r="G138" s="17">
        <v>2011</v>
      </c>
      <c r="H138" s="17">
        <v>2012</v>
      </c>
      <c r="I138" s="17">
        <v>2013</v>
      </c>
      <c r="J138" s="17">
        <v>2014</v>
      </c>
      <c r="K138" s="17" t="s">
        <v>367</v>
      </c>
      <c r="L138" s="17"/>
      <c r="M138" s="17"/>
      <c r="N138" s="17"/>
      <c r="O138" s="17" t="s">
        <v>371</v>
      </c>
      <c r="P138" s="17">
        <v>2010</v>
      </c>
      <c r="Q138" s="17">
        <v>2011</v>
      </c>
      <c r="R138" s="17">
        <v>2012</v>
      </c>
      <c r="S138" s="17">
        <v>2013</v>
      </c>
      <c r="T138" s="17">
        <v>2014</v>
      </c>
      <c r="U138" s="17" t="s">
        <v>123</v>
      </c>
      <c r="V138" s="17"/>
      <c r="W138" s="17"/>
      <c r="X138" s="17"/>
      <c r="Y138" s="17" t="s">
        <v>126</v>
      </c>
      <c r="Z138" s="17"/>
      <c r="AA138" s="16">
        <v>2010</v>
      </c>
      <c r="AB138" s="16">
        <v>2011</v>
      </c>
      <c r="AC138" s="16">
        <v>2012</v>
      </c>
      <c r="AD138" s="16">
        <v>2013</v>
      </c>
      <c r="AE138" s="16">
        <v>2014</v>
      </c>
    </row>
    <row r="139" spans="1:31">
      <c r="A139" s="17"/>
      <c r="B139" s="18" t="s">
        <v>614</v>
      </c>
      <c r="C139" s="18"/>
      <c r="D139" s="18"/>
      <c r="E139" s="18"/>
      <c r="F139" s="18"/>
      <c r="G139" s="18"/>
      <c r="H139" s="18"/>
      <c r="I139" s="18"/>
      <c r="J139" s="18"/>
      <c r="K139" s="17"/>
      <c r="L139" s="18" t="s">
        <v>492</v>
      </c>
      <c r="M139" s="18"/>
      <c r="N139" s="18"/>
      <c r="O139" s="18"/>
      <c r="P139" s="18"/>
      <c r="Q139" s="18"/>
      <c r="R139" s="18"/>
      <c r="S139" s="18"/>
      <c r="T139" s="18"/>
      <c r="U139" s="17"/>
      <c r="V139" s="18" t="s">
        <v>133</v>
      </c>
      <c r="W139" s="18"/>
      <c r="X139" s="18"/>
      <c r="Y139" s="18"/>
      <c r="Z139" s="19"/>
      <c r="AA139" s="15"/>
      <c r="AB139" s="15"/>
      <c r="AC139" s="15"/>
      <c r="AD139" s="15"/>
      <c r="AE139" s="15"/>
    </row>
    <row r="140" spans="1:31">
      <c r="A140" s="17"/>
      <c r="B140" s="18"/>
      <c r="C140" s="18"/>
      <c r="D140" s="18"/>
      <c r="E140" s="18"/>
      <c r="F140" s="18" t="s">
        <v>617</v>
      </c>
      <c r="G140" s="18" t="s">
        <v>617</v>
      </c>
      <c r="H140" s="18" t="s">
        <v>617</v>
      </c>
      <c r="I140" s="18" t="s">
        <v>617</v>
      </c>
      <c r="J140" s="18" t="s">
        <v>617</v>
      </c>
      <c r="K140" s="17"/>
      <c r="L140" s="18"/>
      <c r="M140" s="18"/>
      <c r="N140" s="18"/>
      <c r="O140" s="18"/>
      <c r="P140" s="18" t="s">
        <v>364</v>
      </c>
      <c r="Q140" s="18" t="s">
        <v>364</v>
      </c>
      <c r="R140" s="18" t="s">
        <v>364</v>
      </c>
      <c r="S140" s="18" t="s">
        <v>364</v>
      </c>
      <c r="T140" s="18" t="s">
        <v>364</v>
      </c>
      <c r="U140" s="17"/>
      <c r="V140" s="18"/>
      <c r="W140" s="18"/>
      <c r="X140" s="18"/>
      <c r="Y140" s="18"/>
      <c r="Z140" s="19"/>
      <c r="AA140" s="15" t="s">
        <v>362</v>
      </c>
      <c r="AB140" s="15" t="s">
        <v>355</v>
      </c>
      <c r="AC140" s="15" t="s">
        <v>355</v>
      </c>
      <c r="AD140" s="15" t="s">
        <v>355</v>
      </c>
      <c r="AE140" s="16" t="s">
        <v>355</v>
      </c>
    </row>
    <row r="141" spans="1:31">
      <c r="A141" s="17" t="s">
        <v>3</v>
      </c>
      <c r="B141" s="18"/>
      <c r="C141" s="18"/>
      <c r="D141" s="18"/>
      <c r="E141" s="18"/>
      <c r="F141" s="18" t="s">
        <v>618</v>
      </c>
      <c r="G141" s="18" t="s">
        <v>618</v>
      </c>
      <c r="H141" s="18" t="s">
        <v>618</v>
      </c>
      <c r="I141" s="18" t="s">
        <v>618</v>
      </c>
      <c r="J141" s="18" t="s">
        <v>618</v>
      </c>
      <c r="K141" s="17" t="s">
        <v>366</v>
      </c>
      <c r="L141" s="18"/>
      <c r="M141" s="18"/>
      <c r="N141" s="18"/>
      <c r="O141" s="18"/>
      <c r="P141" s="18" t="s">
        <v>365</v>
      </c>
      <c r="Q141" s="18" t="s">
        <v>365</v>
      </c>
      <c r="R141" s="18" t="s">
        <v>365</v>
      </c>
      <c r="S141" s="18" t="s">
        <v>365</v>
      </c>
      <c r="T141" s="18" t="s">
        <v>365</v>
      </c>
      <c r="U141" s="17" t="s">
        <v>134</v>
      </c>
      <c r="V141" s="18"/>
      <c r="W141" s="18"/>
      <c r="X141" s="18"/>
      <c r="Y141" s="18"/>
      <c r="Z141" s="19"/>
      <c r="AA141" s="15" t="s">
        <v>356</v>
      </c>
      <c r="AB141" s="15" t="s">
        <v>356</v>
      </c>
      <c r="AC141" s="15" t="s">
        <v>356</v>
      </c>
      <c r="AD141" s="15" t="s">
        <v>356</v>
      </c>
      <c r="AE141" s="16" t="s">
        <v>356</v>
      </c>
    </row>
    <row r="142" spans="1:31">
      <c r="A142" s="17"/>
      <c r="B142" s="18"/>
      <c r="C142" s="18"/>
      <c r="D142" s="18"/>
      <c r="E142" s="18"/>
      <c r="F142" s="18" t="s">
        <v>3</v>
      </c>
      <c r="G142" s="18" t="s">
        <v>3</v>
      </c>
      <c r="H142" s="18" t="s">
        <v>3</v>
      </c>
      <c r="I142" s="18" t="s">
        <v>3</v>
      </c>
      <c r="J142" s="18" t="s">
        <v>3</v>
      </c>
      <c r="K142" s="17"/>
      <c r="L142" s="18"/>
      <c r="M142" s="18"/>
      <c r="N142" s="18"/>
      <c r="O142" s="18"/>
      <c r="P142" s="18" t="s">
        <v>366</v>
      </c>
      <c r="Q142" s="18" t="s">
        <v>366</v>
      </c>
      <c r="R142" s="18" t="s">
        <v>366</v>
      </c>
      <c r="S142" s="18" t="s">
        <v>366</v>
      </c>
      <c r="T142" s="18" t="s">
        <v>366</v>
      </c>
      <c r="U142" s="17"/>
      <c r="V142" s="18" t="s">
        <v>135</v>
      </c>
      <c r="W142" s="18"/>
      <c r="X142" s="18"/>
      <c r="Y142" s="18"/>
      <c r="Z142" s="19"/>
      <c r="AA142" s="15" t="s">
        <v>3</v>
      </c>
      <c r="AB142" s="15" t="s">
        <v>357</v>
      </c>
      <c r="AC142" s="15" t="s">
        <v>357</v>
      </c>
      <c r="AD142" s="15" t="s">
        <v>357</v>
      </c>
      <c r="AE142" s="16" t="s">
        <v>357</v>
      </c>
    </row>
    <row r="143" spans="1:31">
      <c r="A143" s="17"/>
      <c r="B143" s="18"/>
      <c r="C143" s="18"/>
      <c r="D143" s="18"/>
      <c r="E143" s="18"/>
      <c r="F143" s="18"/>
      <c r="G143" s="18"/>
      <c r="H143" s="18"/>
      <c r="I143" s="18"/>
      <c r="J143" s="18"/>
      <c r="K143" s="17"/>
      <c r="L143" s="18"/>
      <c r="M143" s="18"/>
      <c r="N143" s="18"/>
      <c r="O143" s="18"/>
      <c r="P143" s="18"/>
      <c r="Q143" s="18"/>
      <c r="R143" s="18"/>
      <c r="S143" s="18"/>
      <c r="T143" s="18"/>
      <c r="U143" s="17"/>
      <c r="V143" s="18"/>
      <c r="W143" s="18"/>
      <c r="X143" s="18"/>
      <c r="Y143" s="18"/>
      <c r="Z143" s="19"/>
      <c r="AA143" s="15"/>
      <c r="AB143" s="15"/>
      <c r="AC143" s="15"/>
      <c r="AD143" s="15"/>
    </row>
    <row r="144" spans="1:31">
      <c r="A144" s="17" t="s">
        <v>497</v>
      </c>
      <c r="B144" s="18"/>
      <c r="C144" s="18"/>
      <c r="D144" s="18"/>
      <c r="E144" s="18"/>
      <c r="F144" s="18"/>
      <c r="G144" s="18"/>
      <c r="H144" s="18"/>
      <c r="I144" s="18"/>
      <c r="J144" s="18"/>
      <c r="K144" s="17" t="s">
        <v>371</v>
      </c>
      <c r="L144" s="18"/>
      <c r="M144" s="18"/>
      <c r="N144" s="18"/>
      <c r="O144" s="18"/>
      <c r="P144" s="18"/>
      <c r="Q144" s="18"/>
      <c r="R144" s="18"/>
      <c r="S144" s="18"/>
      <c r="T144" s="18"/>
      <c r="U144" s="17" t="s">
        <v>136</v>
      </c>
      <c r="V144" s="18"/>
      <c r="W144" s="18"/>
      <c r="X144" s="18"/>
      <c r="Y144" s="18"/>
      <c r="Z144" s="19"/>
      <c r="AA144" s="15"/>
      <c r="AB144" s="15"/>
      <c r="AC144" s="15"/>
      <c r="AD144" s="15"/>
    </row>
    <row r="145" spans="1:31">
      <c r="A145" s="17"/>
      <c r="B145" s="18" t="s">
        <v>615</v>
      </c>
      <c r="C145" s="18"/>
      <c r="D145" s="18" t="s">
        <v>616</v>
      </c>
      <c r="E145" s="18"/>
      <c r="F145" s="33"/>
      <c r="G145" s="33"/>
      <c r="H145" s="33"/>
      <c r="I145" s="33"/>
      <c r="J145" s="33"/>
      <c r="K145" s="17"/>
      <c r="L145" s="18" t="s">
        <v>493</v>
      </c>
      <c r="M145" s="18"/>
      <c r="N145" s="18" t="s">
        <v>494</v>
      </c>
      <c r="O145" s="18"/>
      <c r="P145" s="33"/>
      <c r="Q145" s="33"/>
      <c r="R145" s="33"/>
      <c r="S145" s="33"/>
      <c r="T145" s="33"/>
      <c r="U145" s="17"/>
      <c r="V145" s="18" t="s">
        <v>137</v>
      </c>
      <c r="W145" s="18"/>
      <c r="X145" s="18" t="s">
        <v>138</v>
      </c>
      <c r="Y145" s="18"/>
      <c r="Z145" s="19"/>
      <c r="AA145" s="15"/>
      <c r="AB145" s="15"/>
      <c r="AC145" s="15"/>
      <c r="AD145" s="15"/>
    </row>
    <row r="146" spans="1:31">
      <c r="A146" s="17"/>
      <c r="B146" s="18"/>
      <c r="C146" s="18"/>
      <c r="D146" s="18"/>
      <c r="E146" s="18"/>
      <c r="F146" s="18"/>
      <c r="G146" s="18"/>
      <c r="H146" s="18"/>
      <c r="I146" s="18"/>
      <c r="J146" s="18"/>
      <c r="K146" s="17"/>
      <c r="L146" s="18"/>
      <c r="M146" s="18"/>
      <c r="N146" s="18"/>
      <c r="O146" s="18"/>
      <c r="P146" s="18"/>
      <c r="Q146" s="18"/>
      <c r="R146" s="18"/>
      <c r="S146" s="18"/>
      <c r="T146" s="18"/>
      <c r="U146" s="17"/>
      <c r="V146" s="18"/>
      <c r="W146" s="18"/>
      <c r="X146" s="18"/>
      <c r="Y146" s="18"/>
      <c r="Z146" s="19"/>
      <c r="AA146" s="15" t="s">
        <v>363</v>
      </c>
      <c r="AB146" s="15" t="s">
        <v>358</v>
      </c>
      <c r="AC146" s="15" t="s">
        <v>363</v>
      </c>
      <c r="AD146" s="15" t="s">
        <v>358</v>
      </c>
      <c r="AE146" s="16" t="s">
        <v>358</v>
      </c>
    </row>
    <row r="147" spans="1:31">
      <c r="A147" s="17"/>
      <c r="B147" s="18"/>
      <c r="C147" s="18"/>
      <c r="D147" s="18"/>
      <c r="E147" s="18"/>
      <c r="F147" s="18" t="s">
        <v>617</v>
      </c>
      <c r="G147" s="18" t="s">
        <v>617</v>
      </c>
      <c r="H147" s="18" t="s">
        <v>617</v>
      </c>
      <c r="I147" s="18" t="s">
        <v>617</v>
      </c>
      <c r="J147" s="18" t="s">
        <v>617</v>
      </c>
      <c r="K147" s="17"/>
      <c r="L147" s="18"/>
      <c r="M147" s="18"/>
      <c r="N147" s="18"/>
      <c r="O147" s="18"/>
      <c r="P147" s="18" t="s">
        <v>367</v>
      </c>
      <c r="Q147" s="18" t="s">
        <v>367</v>
      </c>
      <c r="R147" s="18" t="s">
        <v>367</v>
      </c>
      <c r="S147" s="18" t="s">
        <v>367</v>
      </c>
      <c r="T147" s="18" t="s">
        <v>367</v>
      </c>
      <c r="U147" s="17" t="s">
        <v>139</v>
      </c>
      <c r="V147" s="18" t="s">
        <v>140</v>
      </c>
      <c r="W147" s="18"/>
      <c r="X147" s="18"/>
      <c r="Y147" s="18"/>
      <c r="Z147" s="19"/>
      <c r="AA147" s="15" t="s">
        <v>360</v>
      </c>
      <c r="AB147" s="15" t="s">
        <v>360</v>
      </c>
      <c r="AC147" s="15" t="s">
        <v>360</v>
      </c>
      <c r="AD147" s="15" t="s">
        <v>360</v>
      </c>
      <c r="AE147" s="16" t="s">
        <v>360</v>
      </c>
    </row>
    <row r="148" spans="1:31">
      <c r="A148" s="17" t="s">
        <v>496</v>
      </c>
      <c r="B148" s="18" t="s">
        <v>502</v>
      </c>
      <c r="C148" s="18"/>
      <c r="D148" s="18"/>
      <c r="E148" s="18"/>
      <c r="F148" s="18" t="s">
        <v>621</v>
      </c>
      <c r="G148" s="18" t="s">
        <v>621</v>
      </c>
      <c r="H148" s="18" t="s">
        <v>621</v>
      </c>
      <c r="I148" s="18" t="s">
        <v>621</v>
      </c>
      <c r="J148" s="18" t="s">
        <v>621</v>
      </c>
      <c r="K148" s="17" t="s">
        <v>367</v>
      </c>
      <c r="L148" s="18" t="s">
        <v>376</v>
      </c>
      <c r="M148" s="18"/>
      <c r="N148" s="18"/>
      <c r="O148" s="18"/>
      <c r="P148" s="18" t="s">
        <v>370</v>
      </c>
      <c r="Q148" s="18" t="s">
        <v>370</v>
      </c>
      <c r="R148" s="18" t="s">
        <v>370</v>
      </c>
      <c r="S148" s="18" t="s">
        <v>370</v>
      </c>
      <c r="T148" s="18" t="s">
        <v>370</v>
      </c>
      <c r="U148" s="17"/>
      <c r="V148" s="18"/>
      <c r="W148" s="18"/>
      <c r="X148" s="18"/>
      <c r="Y148" s="18"/>
      <c r="Z148" s="19"/>
      <c r="AA148" s="15"/>
      <c r="AB148" s="15"/>
      <c r="AC148" s="15"/>
      <c r="AD148" s="15"/>
    </row>
    <row r="149" spans="1:31">
      <c r="A149" s="17"/>
      <c r="B149" s="18"/>
      <c r="C149" s="18"/>
      <c r="D149" s="18"/>
      <c r="E149" s="18"/>
      <c r="K149" s="17"/>
      <c r="L149" s="18"/>
      <c r="M149" s="18"/>
      <c r="N149" s="18"/>
      <c r="O149" s="18"/>
      <c r="U149" s="17"/>
      <c r="V149" s="18"/>
      <c r="W149" s="18"/>
      <c r="X149" s="18" t="s">
        <v>141</v>
      </c>
      <c r="Y149" s="18"/>
      <c r="Z149" s="19"/>
      <c r="AA149" s="24">
        <v>2348165</v>
      </c>
      <c r="AB149" s="24">
        <v>2302706</v>
      </c>
      <c r="AC149" s="24">
        <v>2318692</v>
      </c>
      <c r="AD149" s="24">
        <v>2329439</v>
      </c>
      <c r="AE149" s="24">
        <v>2328133</v>
      </c>
    </row>
    <row r="150" spans="1:31">
      <c r="A150" s="17"/>
      <c r="B150" s="18"/>
      <c r="C150" s="18"/>
      <c r="D150" s="86"/>
      <c r="E150" s="87" t="s">
        <v>625</v>
      </c>
      <c r="F150" s="35">
        <f>F151/12*44</f>
        <v>10129.321618755017</v>
      </c>
      <c r="G150" s="35">
        <f t="shared" ref="G150:J150" si="12">G151/12*44</f>
        <v>7065.8644418635258</v>
      </c>
      <c r="H150" s="35">
        <f t="shared" si="12"/>
        <v>10085.279040757534</v>
      </c>
      <c r="I150" s="35">
        <f t="shared" si="12"/>
        <v>10252.137437678542</v>
      </c>
      <c r="J150" s="35">
        <f t="shared" si="12"/>
        <v>10434.423790256702</v>
      </c>
      <c r="K150" s="17"/>
      <c r="L150" s="18"/>
      <c r="M150" s="18"/>
      <c r="N150" s="86"/>
      <c r="O150" s="87" t="s">
        <v>625</v>
      </c>
      <c r="P150" s="35">
        <f>P151/12*44</f>
        <v>14827.775742187901</v>
      </c>
      <c r="Q150" s="35">
        <f t="shared" ref="Q150:T150" si="13">Q151/12*44</f>
        <v>14588.91159655662</v>
      </c>
      <c r="R150" s="35">
        <f t="shared" si="13"/>
        <v>17278.557558151417</v>
      </c>
      <c r="S150" s="35">
        <f t="shared" si="13"/>
        <v>16901.566231116922</v>
      </c>
      <c r="T150" s="35">
        <f t="shared" si="13"/>
        <v>15840.472415973016</v>
      </c>
      <c r="U150" s="17"/>
      <c r="V150" s="18"/>
      <c r="W150" s="18"/>
      <c r="X150" s="18"/>
      <c r="Y150" s="18"/>
      <c r="Z150" s="19"/>
      <c r="AA150" s="15"/>
      <c r="AB150" s="15"/>
      <c r="AC150" s="15"/>
      <c r="AD150" s="15"/>
      <c r="AE150" s="15"/>
    </row>
    <row r="151" spans="1:31">
      <c r="A151" s="40">
        <v>500000</v>
      </c>
      <c r="B151" s="18" t="s">
        <v>503</v>
      </c>
      <c r="C151" s="18"/>
      <c r="D151" s="18" t="s">
        <v>504</v>
      </c>
      <c r="E151" s="18"/>
      <c r="F151" s="39">
        <v>2762.542259660459</v>
      </c>
      <c r="G151" s="39">
        <v>1927.0539386900523</v>
      </c>
      <c r="H151" s="39">
        <v>2750.5306474793274</v>
      </c>
      <c r="I151" s="39">
        <v>2796.0374830032388</v>
      </c>
      <c r="J151" s="39">
        <v>2845.7519427972825</v>
      </c>
      <c r="K151" s="40">
        <v>500000</v>
      </c>
      <c r="L151" s="18" t="s">
        <v>377</v>
      </c>
      <c r="M151" s="18"/>
      <c r="N151" s="18" t="s">
        <v>378</v>
      </c>
      <c r="O151" s="18"/>
      <c r="P151" s="39">
        <v>4043.9388387785189</v>
      </c>
      <c r="Q151" s="39">
        <v>3978.7940717881693</v>
      </c>
      <c r="R151" s="39">
        <v>4712.3338794958408</v>
      </c>
      <c r="S151" s="39">
        <v>4609.5180630318882</v>
      </c>
      <c r="T151" s="39">
        <v>4320.1288407199136</v>
      </c>
      <c r="U151" s="40">
        <v>500000</v>
      </c>
      <c r="V151" s="18" t="s">
        <v>142</v>
      </c>
      <c r="W151" s="18"/>
      <c r="X151" s="18" t="s">
        <v>143</v>
      </c>
      <c r="Y151" s="18"/>
      <c r="Z151" s="19"/>
      <c r="AA151" s="787">
        <v>1.7221697958953135</v>
      </c>
      <c r="AB151" s="787">
        <v>1.7278775804588902</v>
      </c>
      <c r="AC151" s="787">
        <v>2.032324206706126</v>
      </c>
      <c r="AD151" s="787">
        <v>1.9788103758166184</v>
      </c>
      <c r="AE151" s="787">
        <v>1.8556194344223091</v>
      </c>
    </row>
    <row r="152" spans="1:31">
      <c r="A152" s="40"/>
      <c r="B152" s="86"/>
      <c r="C152" s="86"/>
      <c r="D152" s="86"/>
      <c r="E152" s="88" t="s">
        <v>729</v>
      </c>
      <c r="F152" s="35">
        <f>F153+F189+F191</f>
        <v>2762.542259660459</v>
      </c>
      <c r="G152" s="35">
        <f t="shared" ref="G152:J152" si="14">G153+G189+G191</f>
        <v>1927.0539386900523</v>
      </c>
      <c r="H152" s="35">
        <f t="shared" si="14"/>
        <v>2750.5306474793274</v>
      </c>
      <c r="I152" s="35">
        <f t="shared" si="14"/>
        <v>2796.0374830032388</v>
      </c>
      <c r="J152" s="35">
        <f t="shared" si="14"/>
        <v>2845.7519427972825</v>
      </c>
      <c r="K152" s="40"/>
      <c r="L152" s="86"/>
      <c r="M152" s="86"/>
      <c r="N152" s="86"/>
      <c r="O152" s="88" t="s">
        <v>728</v>
      </c>
      <c r="P152" s="35">
        <f>P153+P189+P191+P196+P197</f>
        <v>4043.9388387785189</v>
      </c>
      <c r="Q152" s="35">
        <f t="shared" ref="Q152:T152" si="15">Q153+Q189+Q191+Q196+Q197</f>
        <v>3978.7940717881697</v>
      </c>
      <c r="R152" s="35">
        <f t="shared" si="15"/>
        <v>4712.3338794958399</v>
      </c>
      <c r="S152" s="35">
        <f t="shared" si="15"/>
        <v>4609.5180630318882</v>
      </c>
      <c r="T152" s="35">
        <f t="shared" si="15"/>
        <v>4320.1288407199127</v>
      </c>
      <c r="U152" s="40"/>
      <c r="V152" s="18"/>
      <c r="W152" s="18"/>
      <c r="X152" s="18"/>
      <c r="Y152" s="18"/>
      <c r="Z152" s="19"/>
      <c r="AA152" s="787"/>
      <c r="AB152" s="787"/>
      <c r="AC152" s="787"/>
      <c r="AD152" s="787"/>
      <c r="AE152" s="787"/>
    </row>
    <row r="153" spans="1:31">
      <c r="A153" s="40">
        <v>600000</v>
      </c>
      <c r="B153" s="18"/>
      <c r="C153" s="18" t="s">
        <v>12</v>
      </c>
      <c r="D153" s="18" t="s">
        <v>505</v>
      </c>
      <c r="E153" s="18"/>
      <c r="F153" s="39">
        <v>2096.123273567744</v>
      </c>
      <c r="G153" s="39">
        <v>1240.7875684691992</v>
      </c>
      <c r="H153" s="39">
        <v>2028.9841755301604</v>
      </c>
      <c r="I153" s="39">
        <v>2103.5590626431776</v>
      </c>
      <c r="J153" s="39">
        <v>2185.4534273265904</v>
      </c>
      <c r="K153" s="40">
        <v>600000</v>
      </c>
      <c r="L153" s="18"/>
      <c r="M153" s="18" t="s">
        <v>379</v>
      </c>
      <c r="N153" s="18" t="s">
        <v>380</v>
      </c>
      <c r="O153" s="18"/>
      <c r="P153" s="39">
        <v>2708.8509061596069</v>
      </c>
      <c r="Q153" s="39">
        <v>2486.8906269291829</v>
      </c>
      <c r="R153" s="39">
        <v>3087.7095913979911</v>
      </c>
      <c r="S153" s="39">
        <v>3030.9209739149142</v>
      </c>
      <c r="T153" s="39">
        <v>2894.3246978746492</v>
      </c>
      <c r="U153" s="40">
        <v>600000</v>
      </c>
      <c r="V153" s="18"/>
      <c r="W153" s="18" t="s">
        <v>144</v>
      </c>
      <c r="X153" s="18" t="s">
        <v>145</v>
      </c>
      <c r="Y153" s="18"/>
      <c r="Z153" s="19"/>
      <c r="AA153" s="787">
        <v>1.1536033056278443</v>
      </c>
      <c r="AB153" s="787">
        <v>1.079986167113467</v>
      </c>
      <c r="AC153" s="787">
        <v>1.3316600874104845</v>
      </c>
      <c r="AD153" s="787">
        <v>1.3011377305501084</v>
      </c>
      <c r="AE153" s="787">
        <v>1.2431955983075922</v>
      </c>
    </row>
    <row r="154" spans="1:31">
      <c r="A154" s="40"/>
      <c r="B154" s="18"/>
      <c r="C154" s="18"/>
      <c r="D154" s="86"/>
      <c r="E154" s="88" t="s">
        <v>727</v>
      </c>
      <c r="F154" s="35">
        <f>F155+F159+F172</f>
        <v>2096.123273567744</v>
      </c>
      <c r="G154" s="35">
        <f t="shared" ref="G154:J154" si="16">G155+G159+G172</f>
        <v>1240.7875684691992</v>
      </c>
      <c r="H154" s="35">
        <f t="shared" si="16"/>
        <v>2028.9841755301604</v>
      </c>
      <c r="I154" s="35">
        <f t="shared" si="16"/>
        <v>2103.5590626431776</v>
      </c>
      <c r="J154" s="35">
        <f t="shared" si="16"/>
        <v>2185.4534273265904</v>
      </c>
      <c r="K154" s="40"/>
      <c r="L154" s="18"/>
      <c r="M154" s="18"/>
      <c r="N154" s="86"/>
      <c r="O154" s="88" t="s">
        <v>727</v>
      </c>
      <c r="P154" s="35">
        <f>P155+P159+P172</f>
        <v>2708.8509061596078</v>
      </c>
      <c r="Q154" s="35">
        <f t="shared" ref="Q154:T154" si="17">Q155+Q159+Q172</f>
        <v>2486.8906269291829</v>
      </c>
      <c r="R154" s="35">
        <f t="shared" si="17"/>
        <v>3087.7095913979911</v>
      </c>
      <c r="S154" s="35">
        <f t="shared" si="17"/>
        <v>3030.9209739149146</v>
      </c>
      <c r="T154" s="35">
        <f t="shared" si="17"/>
        <v>2894.3246978746497</v>
      </c>
      <c r="U154" s="40"/>
      <c r="V154" s="18"/>
      <c r="W154" s="18"/>
      <c r="X154" s="18"/>
      <c r="Y154" s="18"/>
      <c r="Z154" s="19"/>
      <c r="AA154" s="787"/>
      <c r="AB154" s="787"/>
      <c r="AC154" s="787"/>
      <c r="AD154" s="787"/>
      <c r="AE154" s="787"/>
    </row>
    <row r="155" spans="1:31">
      <c r="A155" s="40">
        <v>610000</v>
      </c>
      <c r="B155" s="18" t="s">
        <v>506</v>
      </c>
      <c r="C155" s="18" t="s">
        <v>507</v>
      </c>
      <c r="D155" s="18" t="s">
        <v>508</v>
      </c>
      <c r="E155" s="18"/>
      <c r="F155" s="39">
        <v>124.26588388131162</v>
      </c>
      <c r="G155" s="39">
        <v>113.47609799371239</v>
      </c>
      <c r="H155" s="39">
        <v>120.66563440976884</v>
      </c>
      <c r="I155" s="39">
        <v>107.6815859338855</v>
      </c>
      <c r="J155" s="39">
        <v>103.74486926560205</v>
      </c>
      <c r="K155" s="40">
        <v>610000</v>
      </c>
      <c r="L155" s="18" t="s">
        <v>381</v>
      </c>
      <c r="M155" s="18" t="s">
        <v>382</v>
      </c>
      <c r="N155" s="18" t="s">
        <v>383</v>
      </c>
      <c r="O155" s="18"/>
      <c r="P155" s="39">
        <v>109.08080672964039</v>
      </c>
      <c r="Q155" s="39">
        <v>106.00787087305559</v>
      </c>
      <c r="R155" s="39">
        <v>117.02983567409123</v>
      </c>
      <c r="S155" s="39">
        <v>104.22734530474956</v>
      </c>
      <c r="T155" s="39">
        <v>101.15120546952014</v>
      </c>
      <c r="U155" s="40">
        <v>610000</v>
      </c>
      <c r="V155" s="18" t="s">
        <v>146</v>
      </c>
      <c r="W155" s="18" t="s">
        <v>147</v>
      </c>
      <c r="X155" s="18" t="s">
        <v>148</v>
      </c>
      <c r="Y155" s="18"/>
      <c r="Z155" s="19"/>
      <c r="AA155" s="787">
        <v>4.6453637938407392E-2</v>
      </c>
      <c r="AB155" s="787">
        <v>4.6036216031510577E-2</v>
      </c>
      <c r="AC155" s="787">
        <v>5.0472350650319762E-2</v>
      </c>
      <c r="AD155" s="787">
        <v>4.4743539240456418E-2</v>
      </c>
      <c r="AE155" s="787">
        <v>4.344734835575121E-2</v>
      </c>
    </row>
    <row r="156" spans="1:31">
      <c r="A156" s="40">
        <v>611000</v>
      </c>
      <c r="B156" s="18" t="s">
        <v>509</v>
      </c>
      <c r="C156" s="18" t="s">
        <v>510</v>
      </c>
      <c r="D156" s="18" t="s">
        <v>19</v>
      </c>
      <c r="E156" s="18"/>
      <c r="F156" s="39">
        <v>34.207097121375703</v>
      </c>
      <c r="G156" s="39">
        <v>29.061311132293199</v>
      </c>
      <c r="H156" s="39">
        <v>29.4505889762465</v>
      </c>
      <c r="I156" s="39">
        <v>18.069408703406001</v>
      </c>
      <c r="J156" s="39">
        <v>17.647443304461198</v>
      </c>
      <c r="K156" s="40">
        <v>611000</v>
      </c>
      <c r="L156" s="18" t="s">
        <v>384</v>
      </c>
      <c r="M156" s="18" t="s">
        <v>385</v>
      </c>
      <c r="N156" s="18" t="s">
        <v>386</v>
      </c>
      <c r="O156" s="18"/>
      <c r="P156" s="39">
        <v>38.618960533560994</v>
      </c>
      <c r="Q156" s="39">
        <v>37.062763501092903</v>
      </c>
      <c r="R156" s="39">
        <v>39.318325542594998</v>
      </c>
      <c r="S156" s="39">
        <v>25.324602016933632</v>
      </c>
      <c r="T156" s="39">
        <v>24.405548171663717</v>
      </c>
      <c r="U156" s="40">
        <v>611000</v>
      </c>
      <c r="V156" s="18" t="s">
        <v>149</v>
      </c>
      <c r="W156" s="18" t="s">
        <v>150</v>
      </c>
      <c r="X156" s="18" t="s">
        <v>151</v>
      </c>
      <c r="Y156" s="18"/>
      <c r="Z156" s="19"/>
      <c r="AA156" s="787">
        <v>1.644644244912985E-2</v>
      </c>
      <c r="AB156" s="787">
        <v>1.6095308520103262E-2</v>
      </c>
      <c r="AC156" s="787">
        <v>1.6957114417350386E-2</v>
      </c>
      <c r="AD156" s="787">
        <v>1.0871545473795893E-2</v>
      </c>
      <c r="AE156" s="787">
        <v>1.0482883998321282E-2</v>
      </c>
    </row>
    <row r="157" spans="1:31">
      <c r="A157" s="40">
        <v>612000</v>
      </c>
      <c r="B157" s="18" t="s">
        <v>511</v>
      </c>
      <c r="C157" s="18" t="s">
        <v>512</v>
      </c>
      <c r="D157" s="18" t="s">
        <v>513</v>
      </c>
      <c r="E157" s="18"/>
      <c r="F157" s="39">
        <v>5.2833002940912204</v>
      </c>
      <c r="G157" s="39">
        <v>4.1101606127612902</v>
      </c>
      <c r="H157" s="39">
        <v>4.1107848486337399</v>
      </c>
      <c r="I157" s="39">
        <v>4.5059443132204899</v>
      </c>
      <c r="J157" s="39">
        <v>5.4723210364717501</v>
      </c>
      <c r="K157" s="40">
        <v>612000</v>
      </c>
      <c r="L157" s="18" t="s">
        <v>387</v>
      </c>
      <c r="M157" s="18" t="s">
        <v>388</v>
      </c>
      <c r="N157" s="18" t="s">
        <v>389</v>
      </c>
      <c r="O157" s="18"/>
      <c r="P157" s="39">
        <v>7.1025496734755906</v>
      </c>
      <c r="Q157" s="39">
        <v>5.8647416371019903</v>
      </c>
      <c r="R157" s="39">
        <v>6.1611511412762301</v>
      </c>
      <c r="S157" s="39">
        <v>6.8675750538247398</v>
      </c>
      <c r="T157" s="39">
        <v>8.0199234227184206</v>
      </c>
      <c r="U157" s="40">
        <v>612000</v>
      </c>
      <c r="V157" s="18" t="s">
        <v>152</v>
      </c>
      <c r="W157" s="18" t="s">
        <v>153</v>
      </c>
      <c r="X157" s="18" t="s">
        <v>154</v>
      </c>
      <c r="Y157" s="18"/>
      <c r="Z157" s="19"/>
      <c r="AA157" s="787">
        <v>3.0247234216827143E-3</v>
      </c>
      <c r="AB157" s="787">
        <v>2.5468911954465703E-3</v>
      </c>
      <c r="AC157" s="787">
        <v>2.6571666876308844E-3</v>
      </c>
      <c r="AD157" s="787">
        <v>2.948166942265816E-3</v>
      </c>
      <c r="AE157" s="787">
        <v>3.4447874853878284E-3</v>
      </c>
    </row>
    <row r="158" spans="1:31">
      <c r="A158" s="40">
        <v>615000</v>
      </c>
      <c r="B158" s="18" t="s">
        <v>514</v>
      </c>
      <c r="C158" s="18" t="s">
        <v>515</v>
      </c>
      <c r="D158" s="18" t="s">
        <v>516</v>
      </c>
      <c r="E158" s="18"/>
      <c r="F158" s="39">
        <v>84.775486465844693</v>
      </c>
      <c r="G158" s="39">
        <v>80.304626248657897</v>
      </c>
      <c r="H158" s="39">
        <v>87.104260584888607</v>
      </c>
      <c r="I158" s="39">
        <v>85.106232917259007</v>
      </c>
      <c r="J158" s="39">
        <v>80.625104924669103</v>
      </c>
      <c r="K158" s="40">
        <v>615000</v>
      </c>
      <c r="L158" s="18" t="s">
        <v>390</v>
      </c>
      <c r="M158" s="18" t="s">
        <v>391</v>
      </c>
      <c r="N158" s="18" t="s">
        <v>392</v>
      </c>
      <c r="O158" s="18"/>
      <c r="P158" s="39">
        <v>63.359296522603799</v>
      </c>
      <c r="Q158" s="39">
        <v>63.080365734860706</v>
      </c>
      <c r="R158" s="39">
        <v>71.550358990220005</v>
      </c>
      <c r="S158" s="39">
        <v>72.0351682339912</v>
      </c>
      <c r="T158" s="39">
        <v>68.72573387513799</v>
      </c>
      <c r="U158" s="40">
        <v>615000</v>
      </c>
      <c r="V158" s="18" t="s">
        <v>155</v>
      </c>
      <c r="W158" s="18" t="s">
        <v>156</v>
      </c>
      <c r="X158" s="18" t="s">
        <v>157</v>
      </c>
      <c r="Y158" s="18"/>
      <c r="Z158" s="19"/>
      <c r="AA158" s="787">
        <v>2.6982472067594823E-2</v>
      </c>
      <c r="AB158" s="787">
        <v>2.7394016315960747E-2</v>
      </c>
      <c r="AC158" s="787">
        <v>3.0858069545338498E-2</v>
      </c>
      <c r="AD158" s="787">
        <v>3.0923826824394714E-2</v>
      </c>
      <c r="AE158" s="787">
        <v>2.95196768720421E-2</v>
      </c>
    </row>
    <row r="159" spans="1:31">
      <c r="A159" s="40">
        <v>620000</v>
      </c>
      <c r="B159" s="18" t="s">
        <v>517</v>
      </c>
      <c r="C159" s="18" t="s">
        <v>518</v>
      </c>
      <c r="D159" s="18" t="s">
        <v>519</v>
      </c>
      <c r="E159" s="18"/>
      <c r="F159" s="39">
        <v>1649.2920303352737</v>
      </c>
      <c r="G159" s="39">
        <v>772.21756151773593</v>
      </c>
      <c r="H159" s="39">
        <v>1595.7063486486513</v>
      </c>
      <c r="I159" s="39">
        <v>1655.3827060678786</v>
      </c>
      <c r="J159" s="39">
        <v>1763.9005926285593</v>
      </c>
      <c r="K159" s="40">
        <v>620000</v>
      </c>
      <c r="L159" s="18" t="s">
        <v>393</v>
      </c>
      <c r="M159" s="18" t="s">
        <v>394</v>
      </c>
      <c r="N159" s="18" t="s">
        <v>395</v>
      </c>
      <c r="O159" s="18"/>
      <c r="P159" s="39">
        <v>1528.9862059555908</v>
      </c>
      <c r="Q159" s="39">
        <v>1117.2898587341374</v>
      </c>
      <c r="R159" s="39">
        <v>1650.1433846072234</v>
      </c>
      <c r="S159" s="39">
        <v>1614.0977048028137</v>
      </c>
      <c r="T159" s="39">
        <v>1532.5195097914664</v>
      </c>
      <c r="U159" s="40">
        <v>620000</v>
      </c>
      <c r="V159" s="18" t="s">
        <v>158</v>
      </c>
      <c r="W159" s="18" t="s">
        <v>159</v>
      </c>
      <c r="X159" s="18" t="s">
        <v>160</v>
      </c>
      <c r="Y159" s="18"/>
      <c r="Z159" s="19"/>
      <c r="AA159" s="787">
        <v>0.65114087210889815</v>
      </c>
      <c r="AB159" s="787">
        <v>0.48520734246323127</v>
      </c>
      <c r="AC159" s="787">
        <v>0.7116699348629415</v>
      </c>
      <c r="AD159" s="787">
        <v>0.69291263038131234</v>
      </c>
      <c r="AE159" s="787">
        <v>0.65826115165734367</v>
      </c>
    </row>
    <row r="160" spans="1:31">
      <c r="A160" s="40">
        <v>621000</v>
      </c>
      <c r="B160" s="18" t="s">
        <v>520</v>
      </c>
      <c r="C160" s="18" t="s">
        <v>521</v>
      </c>
      <c r="D160" s="18" t="s">
        <v>522</v>
      </c>
      <c r="E160" s="18"/>
      <c r="F160" s="39">
        <v>154.84354594981201</v>
      </c>
      <c r="G160" s="39">
        <v>155.612580405112</v>
      </c>
      <c r="H160" s="39">
        <v>150.62442466283699</v>
      </c>
      <c r="I160" s="39">
        <v>106.65508661004201</v>
      </c>
      <c r="J160" s="39">
        <v>85.636663546202399</v>
      </c>
      <c r="K160" s="40">
        <v>621000</v>
      </c>
      <c r="L160" s="18" t="s">
        <v>396</v>
      </c>
      <c r="M160" s="18" t="s">
        <v>397</v>
      </c>
      <c r="N160" s="18" t="s">
        <v>398</v>
      </c>
      <c r="O160" s="18"/>
      <c r="P160" s="39">
        <v>211.85057881975311</v>
      </c>
      <c r="Q160" s="39">
        <v>222.46201158030289</v>
      </c>
      <c r="R160" s="39">
        <v>221.50910536816917</v>
      </c>
      <c r="S160" s="39">
        <v>169.4424318379707</v>
      </c>
      <c r="T160" s="39">
        <v>150.37281476044549</v>
      </c>
      <c r="U160" s="40">
        <v>621000</v>
      </c>
      <c r="V160" s="18" t="s">
        <v>161</v>
      </c>
      <c r="W160" s="18" t="s">
        <v>162</v>
      </c>
      <c r="X160" s="18" t="s">
        <v>163</v>
      </c>
      <c r="Y160" s="18"/>
      <c r="Z160" s="19"/>
      <c r="AA160" s="787">
        <v>9.0219630571000381E-2</v>
      </c>
      <c r="AB160" s="787">
        <v>9.660895119928592E-2</v>
      </c>
      <c r="AC160" s="787">
        <v>9.5531922897982652E-2</v>
      </c>
      <c r="AD160" s="787">
        <v>7.2739587444861489E-2</v>
      </c>
      <c r="AE160" s="787">
        <v>6.4589443455526585E-2</v>
      </c>
    </row>
    <row r="161" spans="1:31">
      <c r="A161" s="40">
        <v>622000</v>
      </c>
      <c r="B161" s="18" t="s">
        <v>523</v>
      </c>
      <c r="C161" s="18" t="s">
        <v>524</v>
      </c>
      <c r="D161" s="18" t="s">
        <v>34</v>
      </c>
      <c r="E161" s="18"/>
      <c r="F161" s="39">
        <v>17.255614331683901</v>
      </c>
      <c r="G161" s="39">
        <v>10.756447457070401</v>
      </c>
      <c r="H161" s="39">
        <v>12.579072233808599</v>
      </c>
      <c r="I161" s="39">
        <v>10.247699697919501</v>
      </c>
      <c r="J161" s="39">
        <v>7.9876481290207799</v>
      </c>
      <c r="K161" s="40">
        <v>622000</v>
      </c>
      <c r="L161" s="18" t="s">
        <v>399</v>
      </c>
      <c r="M161" s="18" t="s">
        <v>400</v>
      </c>
      <c r="N161" s="18" t="s">
        <v>401</v>
      </c>
      <c r="O161" s="18"/>
      <c r="P161" s="39">
        <v>20.498557399743522</v>
      </c>
      <c r="Q161" s="39">
        <v>13.3482557884779</v>
      </c>
      <c r="R161" s="39">
        <v>14.417768081053168</v>
      </c>
      <c r="S161" s="39">
        <v>11.48873214099631</v>
      </c>
      <c r="T161" s="39">
        <v>9.697523237016739</v>
      </c>
      <c r="U161" s="40">
        <v>622000</v>
      </c>
      <c r="V161" s="18" t="s">
        <v>164</v>
      </c>
      <c r="W161" s="18" t="s">
        <v>165</v>
      </c>
      <c r="X161" s="18" t="s">
        <v>166</v>
      </c>
      <c r="Y161" s="18"/>
      <c r="Z161" s="19"/>
      <c r="AA161" s="787">
        <v>8.7296069057087224E-3</v>
      </c>
      <c r="AB161" s="787">
        <v>5.7967694479789866E-3</v>
      </c>
      <c r="AC161" s="787">
        <v>6.218060907206808E-3</v>
      </c>
      <c r="AD161" s="787">
        <v>4.9319738104308848E-3</v>
      </c>
      <c r="AE161" s="787">
        <v>4.1653647953174234E-3</v>
      </c>
    </row>
    <row r="162" spans="1:31">
      <c r="A162" s="40">
        <v>623000</v>
      </c>
      <c r="B162" s="18" t="s">
        <v>525</v>
      </c>
      <c r="C162" s="18" t="s">
        <v>526</v>
      </c>
      <c r="D162" s="18" t="s">
        <v>527</v>
      </c>
      <c r="E162" s="18"/>
      <c r="F162" s="39">
        <v>3.8514240353919602</v>
      </c>
      <c r="G162" s="39">
        <v>5.2354092559454299</v>
      </c>
      <c r="H162" s="39">
        <v>6.02839617739681</v>
      </c>
      <c r="I162" s="39">
        <v>5.6870084100747604</v>
      </c>
      <c r="J162" s="39">
        <v>5.1815619826754604</v>
      </c>
      <c r="K162" s="40">
        <v>623000</v>
      </c>
      <c r="L162" s="18" t="s">
        <v>402</v>
      </c>
      <c r="M162" s="18" t="s">
        <v>403</v>
      </c>
      <c r="N162" s="18" t="s">
        <v>404</v>
      </c>
      <c r="O162" s="18"/>
      <c r="P162" s="39">
        <v>16.709363153241032</v>
      </c>
      <c r="Q162" s="39">
        <v>21.51066641519353</v>
      </c>
      <c r="R162" s="39">
        <v>22.28429362484961</v>
      </c>
      <c r="S162" s="39">
        <v>20.205956850819561</v>
      </c>
      <c r="T162" s="39">
        <v>19.30464655655426</v>
      </c>
      <c r="U162" s="40">
        <v>623000</v>
      </c>
      <c r="V162" s="18" t="s">
        <v>167</v>
      </c>
      <c r="W162" s="18" t="s">
        <v>168</v>
      </c>
      <c r="X162" s="18" t="s">
        <v>169</v>
      </c>
      <c r="Y162" s="18"/>
      <c r="Z162" s="19"/>
      <c r="AA162" s="787">
        <v>7.115923775902048E-3</v>
      </c>
      <c r="AB162" s="787">
        <v>9.3414732124698207E-3</v>
      </c>
      <c r="AC162" s="787">
        <v>9.6107174324358766E-3</v>
      </c>
      <c r="AD162" s="787">
        <v>8.6741729879252303E-3</v>
      </c>
      <c r="AE162" s="787">
        <v>8.2919002293057407E-3</v>
      </c>
    </row>
    <row r="163" spans="1:31">
      <c r="A163" s="40">
        <v>624000</v>
      </c>
      <c r="B163" s="18" t="s">
        <v>528</v>
      </c>
      <c r="C163" s="18" t="s">
        <v>529</v>
      </c>
      <c r="D163" s="18" t="s">
        <v>40</v>
      </c>
      <c r="E163" s="18"/>
      <c r="F163" s="39">
        <v>482.01340548852801</v>
      </c>
      <c r="G163" s="39">
        <v>315.54224060135698</v>
      </c>
      <c r="H163" s="39">
        <v>467.03957955421998</v>
      </c>
      <c r="I163" s="39">
        <v>495.77752134393</v>
      </c>
      <c r="J163" s="39">
        <v>455.61369138429899</v>
      </c>
      <c r="K163" s="40">
        <v>624000</v>
      </c>
      <c r="L163" s="18" t="s">
        <v>405</v>
      </c>
      <c r="M163" s="18" t="s">
        <v>406</v>
      </c>
      <c r="N163" s="18" t="s">
        <v>407</v>
      </c>
      <c r="O163" s="18"/>
      <c r="P163" s="39">
        <v>515.48108765364657</v>
      </c>
      <c r="Q163" s="39">
        <v>324.15047905590245</v>
      </c>
      <c r="R163" s="39">
        <v>480.32210682694728</v>
      </c>
      <c r="S163" s="39">
        <v>506.92695125302089</v>
      </c>
      <c r="T163" s="39">
        <v>466.8791580206626</v>
      </c>
      <c r="U163" s="40">
        <v>624000</v>
      </c>
      <c r="V163" s="18" t="s">
        <v>170</v>
      </c>
      <c r="W163" s="18" t="s">
        <v>171</v>
      </c>
      <c r="X163" s="18" t="s">
        <v>172</v>
      </c>
      <c r="Y163" s="18"/>
      <c r="Z163" s="19"/>
      <c r="AA163" s="787">
        <v>0.21952507070569852</v>
      </c>
      <c r="AB163" s="787">
        <v>0.14076937266672448</v>
      </c>
      <c r="AC163" s="787">
        <v>0.20715218184517273</v>
      </c>
      <c r="AD163" s="787">
        <v>0.21761761147341521</v>
      </c>
      <c r="AE163" s="787">
        <v>0.20053800965007695</v>
      </c>
    </row>
    <row r="164" spans="1:31">
      <c r="A164" s="40">
        <v>625000</v>
      </c>
      <c r="B164" s="18" t="s">
        <v>530</v>
      </c>
      <c r="C164" s="18" t="s">
        <v>531</v>
      </c>
      <c r="D164" s="18" t="s">
        <v>532</v>
      </c>
      <c r="E164" s="18"/>
      <c r="F164" s="39">
        <v>2.74196505477369</v>
      </c>
      <c r="G164" s="39">
        <v>3.98620573272914</v>
      </c>
      <c r="H164" s="39">
        <v>2.43992582394621</v>
      </c>
      <c r="I164" s="39">
        <v>1.48745003157983</v>
      </c>
      <c r="J164" s="39">
        <v>1.0844551696605</v>
      </c>
      <c r="K164" s="40">
        <v>625000</v>
      </c>
      <c r="L164" s="18" t="s">
        <v>408</v>
      </c>
      <c r="M164" s="18" t="s">
        <v>409</v>
      </c>
      <c r="N164" s="18" t="s">
        <v>410</v>
      </c>
      <c r="O164" s="18"/>
      <c r="P164" s="39">
        <v>11.05602272717227</v>
      </c>
      <c r="Q164" s="39">
        <v>13.66422505648816</v>
      </c>
      <c r="R164" s="39">
        <v>11.839579324048829</v>
      </c>
      <c r="S164" s="39">
        <v>7.1551598738757498</v>
      </c>
      <c r="T164" s="39">
        <v>8.3945191280078895</v>
      </c>
      <c r="U164" s="40">
        <v>625000</v>
      </c>
      <c r="V164" s="18" t="s">
        <v>173</v>
      </c>
      <c r="W164" s="18" t="s">
        <v>174</v>
      </c>
      <c r="X164" s="18" t="s">
        <v>175</v>
      </c>
      <c r="Y164" s="18"/>
      <c r="Z164" s="19"/>
      <c r="AA164" s="787">
        <v>4.7083670556252516E-3</v>
      </c>
      <c r="AB164" s="787">
        <v>5.9339859523917342E-3</v>
      </c>
      <c r="AC164" s="787">
        <v>5.1061457597856158E-3</v>
      </c>
      <c r="AD164" s="787">
        <v>3.071623628640093E-3</v>
      </c>
      <c r="AE164" s="787">
        <v>3.6056871012128131E-3</v>
      </c>
    </row>
    <row r="165" spans="1:31">
      <c r="A165" s="40">
        <v>626000</v>
      </c>
      <c r="B165" s="18" t="s">
        <v>533</v>
      </c>
      <c r="C165" s="18" t="s">
        <v>534</v>
      </c>
      <c r="D165" s="18" t="s">
        <v>535</v>
      </c>
      <c r="E165" s="18"/>
      <c r="F165" s="39">
        <v>830.52792739837605</v>
      </c>
      <c r="G165" s="39">
        <v>149.58795958676501</v>
      </c>
      <c r="H165" s="39">
        <v>787.87370727399298</v>
      </c>
      <c r="I165" s="39">
        <v>858.25256785199099</v>
      </c>
      <c r="J165" s="39">
        <v>1058.11933688266</v>
      </c>
      <c r="K165" s="40">
        <v>626000</v>
      </c>
      <c r="L165" s="18" t="s">
        <v>411</v>
      </c>
      <c r="M165" s="18" t="s">
        <v>412</v>
      </c>
      <c r="N165" s="18" t="s">
        <v>413</v>
      </c>
      <c r="O165" s="18"/>
      <c r="P165" s="39">
        <v>319.87362399249707</v>
      </c>
      <c r="Q165" s="39">
        <v>106.25788128869674</v>
      </c>
      <c r="R165" s="39">
        <v>368.95391165349935</v>
      </c>
      <c r="S165" s="39">
        <v>364.51551266194679</v>
      </c>
      <c r="T165" s="39">
        <v>383.8699870091192</v>
      </c>
      <c r="U165" s="40">
        <v>626000</v>
      </c>
      <c r="V165" s="18" t="s">
        <v>176</v>
      </c>
      <c r="W165" s="18" t="s">
        <v>177</v>
      </c>
      <c r="X165" s="18" t="s">
        <v>178</v>
      </c>
      <c r="Y165" s="18"/>
      <c r="Z165" s="19"/>
      <c r="AA165" s="787">
        <v>0.1362228054640526</v>
      </c>
      <c r="AB165" s="787">
        <v>4.6144788474384808E-2</v>
      </c>
      <c r="AC165" s="787">
        <v>0.15912157011517672</v>
      </c>
      <c r="AD165" s="787">
        <v>0.15648210262726209</v>
      </c>
      <c r="AE165" s="787">
        <v>0.16488318623082066</v>
      </c>
    </row>
    <row r="166" spans="1:31">
      <c r="A166" s="40">
        <v>627000</v>
      </c>
      <c r="B166" s="18" t="s">
        <v>536</v>
      </c>
      <c r="C166" s="18" t="s">
        <v>537</v>
      </c>
      <c r="D166" s="18" t="s">
        <v>538</v>
      </c>
      <c r="E166" s="18"/>
      <c r="F166" s="39">
        <v>37.824399196185702</v>
      </c>
      <c r="G166" s="39">
        <v>38.639289927892897</v>
      </c>
      <c r="H166" s="39">
        <v>41.755517370366398</v>
      </c>
      <c r="I166" s="39">
        <v>43.690224941029101</v>
      </c>
      <c r="J166" s="39">
        <v>40.781335212856803</v>
      </c>
      <c r="K166" s="40">
        <v>627000</v>
      </c>
      <c r="L166" s="18" t="s">
        <v>414</v>
      </c>
      <c r="M166" s="18" t="s">
        <v>415</v>
      </c>
      <c r="N166" s="18" t="s">
        <v>416</v>
      </c>
      <c r="O166" s="18"/>
      <c r="P166" s="39">
        <v>61.534153321674097</v>
      </c>
      <c r="Q166" s="39">
        <v>66.294818774212388</v>
      </c>
      <c r="R166" s="39">
        <v>73.280020361337705</v>
      </c>
      <c r="S166" s="39">
        <v>73.163663157975009</v>
      </c>
      <c r="T166" s="39">
        <v>70.848804242401101</v>
      </c>
      <c r="U166" s="40">
        <v>627000</v>
      </c>
      <c r="V166" s="18" t="s">
        <v>179</v>
      </c>
      <c r="W166" s="18" t="s">
        <v>180</v>
      </c>
      <c r="X166" s="18" t="s">
        <v>181</v>
      </c>
      <c r="Y166" s="18"/>
      <c r="Z166" s="19"/>
      <c r="AA166" s="787">
        <v>2.6205208459232673E-2</v>
      </c>
      <c r="AB166" s="787">
        <v>2.8789962233221431E-2</v>
      </c>
      <c r="AC166" s="787">
        <v>3.1604033809293212E-2</v>
      </c>
      <c r="AD166" s="787">
        <v>3.1408276051862707E-2</v>
      </c>
      <c r="AE166" s="787">
        <v>3.0431596580780006E-2</v>
      </c>
    </row>
    <row r="167" spans="1:31">
      <c r="A167" s="40">
        <v>628000</v>
      </c>
      <c r="B167" s="18" t="s">
        <v>539</v>
      </c>
      <c r="C167" s="18" t="s">
        <v>540</v>
      </c>
      <c r="D167" s="18" t="s">
        <v>541</v>
      </c>
      <c r="E167" s="18"/>
      <c r="F167" s="39">
        <v>10.9932428025052</v>
      </c>
      <c r="G167" s="39">
        <v>17.3310309357949</v>
      </c>
      <c r="H167" s="39">
        <v>21.3310103065261</v>
      </c>
      <c r="I167" s="39">
        <v>29.637093583826498</v>
      </c>
      <c r="J167" s="39">
        <v>12.840160483609701</v>
      </c>
      <c r="K167" s="40">
        <v>628000</v>
      </c>
      <c r="L167" s="18" t="s">
        <v>417</v>
      </c>
      <c r="M167" s="18" t="s">
        <v>418</v>
      </c>
      <c r="N167" s="18" t="s">
        <v>419</v>
      </c>
      <c r="O167" s="18"/>
      <c r="P167" s="39">
        <v>23.091375542389599</v>
      </c>
      <c r="Q167" s="39">
        <v>32.355822701687401</v>
      </c>
      <c r="R167" s="39">
        <v>40.433990088344302</v>
      </c>
      <c r="S167" s="39">
        <v>41.315154784197304</v>
      </c>
      <c r="T167" s="39">
        <v>25.389544255288698</v>
      </c>
      <c r="U167" s="40">
        <v>628000</v>
      </c>
      <c r="V167" s="18" t="s">
        <v>182</v>
      </c>
      <c r="W167" s="18" t="s">
        <v>183</v>
      </c>
      <c r="X167" s="18" t="s">
        <v>184</v>
      </c>
      <c r="Y167" s="18"/>
      <c r="Z167" s="19"/>
      <c r="AA167" s="787">
        <v>9.8337959821348155E-3</v>
      </c>
      <c r="AB167" s="787">
        <v>1.4051217437956648E-2</v>
      </c>
      <c r="AC167" s="787">
        <v>1.7438275583106465E-2</v>
      </c>
      <c r="AD167" s="787">
        <v>1.7736096452492339E-2</v>
      </c>
      <c r="AE167" s="787">
        <v>1.0905538581897467E-2</v>
      </c>
    </row>
    <row r="168" spans="1:31">
      <c r="A168" s="40">
        <v>629000</v>
      </c>
      <c r="B168" s="18" t="s">
        <v>542</v>
      </c>
      <c r="C168" s="18" t="s">
        <v>543</v>
      </c>
      <c r="D168" s="18" t="s">
        <v>544</v>
      </c>
      <c r="E168" s="18"/>
      <c r="F168" s="39">
        <v>76.238958566186298</v>
      </c>
      <c r="G168" s="39">
        <v>47.231237512965897</v>
      </c>
      <c r="H168" s="39">
        <v>70.2474961205574</v>
      </c>
      <c r="I168" s="39">
        <v>79.505676132009896</v>
      </c>
      <c r="J168" s="39">
        <v>73.655673638508901</v>
      </c>
      <c r="K168" s="40">
        <v>629000</v>
      </c>
      <c r="L168" s="18" t="s">
        <v>420</v>
      </c>
      <c r="M168" s="18" t="s">
        <v>421</v>
      </c>
      <c r="N168" s="18" t="s">
        <v>422</v>
      </c>
      <c r="O168" s="18"/>
      <c r="P168" s="39">
        <v>191.04991351736629</v>
      </c>
      <c r="Q168" s="39">
        <v>143.69158401020141</v>
      </c>
      <c r="R168" s="39">
        <v>226.78022063270839</v>
      </c>
      <c r="S168" s="39">
        <v>245.0346831337007</v>
      </c>
      <c r="T168" s="39">
        <v>229.65672287116553</v>
      </c>
      <c r="U168" s="40">
        <v>629000</v>
      </c>
      <c r="V168" s="18" t="s">
        <v>185</v>
      </c>
      <c r="W168" s="18" t="s">
        <v>186</v>
      </c>
      <c r="X168" s="18" t="s">
        <v>187</v>
      </c>
      <c r="Y168" s="18"/>
      <c r="Z168" s="19"/>
      <c r="AA168" s="787">
        <v>8.1361366649007338E-2</v>
      </c>
      <c r="AB168" s="787">
        <v>6.2401185392404163E-2</v>
      </c>
      <c r="AC168" s="787">
        <v>9.7805237018417451E-2</v>
      </c>
      <c r="AD168" s="787">
        <v>0.10519042702285859</v>
      </c>
      <c r="AE168" s="787">
        <v>9.8644159449295013E-2</v>
      </c>
    </row>
    <row r="169" spans="1:31">
      <c r="A169" s="40">
        <v>630000</v>
      </c>
      <c r="B169" s="18" t="s">
        <v>545</v>
      </c>
      <c r="C169" s="18" t="s">
        <v>546</v>
      </c>
      <c r="D169" s="18" t="s">
        <v>547</v>
      </c>
      <c r="E169" s="18"/>
      <c r="F169" s="39">
        <v>32.5493166425466</v>
      </c>
      <c r="G169" s="39">
        <v>27.603503213045698</v>
      </c>
      <c r="H169" s="39">
        <v>35.080698713504603</v>
      </c>
      <c r="I169" s="39">
        <v>23.338766998184699</v>
      </c>
      <c r="J169" s="39">
        <v>22.435863416034898</v>
      </c>
      <c r="K169" s="40">
        <v>630000</v>
      </c>
      <c r="L169" s="18" t="s">
        <v>423</v>
      </c>
      <c r="M169" s="18" t="s">
        <v>424</v>
      </c>
      <c r="N169" s="18" t="s">
        <v>425</v>
      </c>
      <c r="O169" s="18"/>
      <c r="P169" s="39">
        <v>153.8508147677436</v>
      </c>
      <c r="Q169" s="39">
        <v>168.8704841636287</v>
      </c>
      <c r="R169" s="39">
        <v>185.1083219940416</v>
      </c>
      <c r="S169" s="39">
        <v>169.51891500983569</v>
      </c>
      <c r="T169" s="39">
        <v>163.08136150227389</v>
      </c>
      <c r="U169" s="40">
        <v>630000</v>
      </c>
      <c r="V169" s="18" t="s">
        <v>188</v>
      </c>
      <c r="W169" s="18" t="s">
        <v>189</v>
      </c>
      <c r="X169" s="18" t="s">
        <v>190</v>
      </c>
      <c r="Y169" s="18"/>
      <c r="Z169" s="19"/>
      <c r="AA169" s="787">
        <v>6.5519592859847417E-2</v>
      </c>
      <c r="AB169" s="787">
        <v>7.3335668627965839E-2</v>
      </c>
      <c r="AC169" s="787">
        <v>7.9833079164477905E-2</v>
      </c>
      <c r="AD169" s="787">
        <v>7.2772420745868732E-2</v>
      </c>
      <c r="AE169" s="787">
        <v>7.004812933894837E-2</v>
      </c>
    </row>
    <row r="170" spans="1:31">
      <c r="A170" s="40">
        <v>641000</v>
      </c>
      <c r="B170" s="18" t="s">
        <v>548</v>
      </c>
      <c r="C170" s="18" t="s">
        <v>549</v>
      </c>
      <c r="D170" s="18" t="s">
        <v>550</v>
      </c>
      <c r="E170" s="18"/>
      <c r="F170" s="39">
        <v>0.452230869284447</v>
      </c>
      <c r="G170" s="39">
        <v>0.69165688905757905</v>
      </c>
      <c r="H170" s="39">
        <v>0.70652041149514699</v>
      </c>
      <c r="I170" s="39">
        <v>1.1036104672914799</v>
      </c>
      <c r="J170" s="39">
        <v>0.564202783030608</v>
      </c>
      <c r="K170" s="40">
        <v>641000</v>
      </c>
      <c r="L170" s="18" t="s">
        <v>426</v>
      </c>
      <c r="M170" s="18" t="s">
        <v>427</v>
      </c>
      <c r="N170" s="18" t="s">
        <v>428</v>
      </c>
      <c r="O170" s="18"/>
      <c r="P170" s="39">
        <v>3.9907150603635468</v>
      </c>
      <c r="Q170" s="39">
        <v>4.6836298993457586</v>
      </c>
      <c r="R170" s="39">
        <v>5.2140666522242665</v>
      </c>
      <c r="S170" s="39">
        <v>5.3305440984750598</v>
      </c>
      <c r="T170" s="39">
        <v>5.0244282085308285</v>
      </c>
      <c r="U170" s="40">
        <v>641000</v>
      </c>
      <c r="V170" s="18" t="s">
        <v>191</v>
      </c>
      <c r="W170" s="18" t="s">
        <v>192</v>
      </c>
      <c r="X170" s="18" t="s">
        <v>193</v>
      </c>
      <c r="Y170" s="18"/>
      <c r="Z170" s="19"/>
      <c r="AA170" s="787">
        <v>1.6995036806883447E-3</v>
      </c>
      <c r="AB170" s="787">
        <v>2.0339678184474086E-3</v>
      </c>
      <c r="AC170" s="787">
        <v>2.2487103298861021E-3</v>
      </c>
      <c r="AD170" s="787">
        <v>2.2883381356949293E-3</v>
      </c>
      <c r="AE170" s="787">
        <v>2.1581362441625237E-3</v>
      </c>
    </row>
    <row r="171" spans="1:31">
      <c r="A171" s="40"/>
      <c r="B171" s="18"/>
      <c r="C171" s="18"/>
      <c r="D171" s="86"/>
      <c r="E171" s="87" t="s">
        <v>625</v>
      </c>
      <c r="F171" s="35">
        <f>F172/12*44</f>
        <v>1182.7396509542484</v>
      </c>
      <c r="G171" s="35">
        <f t="shared" ref="G171:J171" si="18">G172/12*44</f>
        <v>1302.0109995117532</v>
      </c>
      <c r="H171" s="35">
        <f t="shared" si="18"/>
        <v>1146.2447057297143</v>
      </c>
      <c r="I171" s="35">
        <f t="shared" si="18"/>
        <v>1248.4808256851827</v>
      </c>
      <c r="J171" s="35">
        <f t="shared" si="18"/>
        <v>1165.2958732522402</v>
      </c>
      <c r="K171" s="40"/>
      <c r="L171" s="18"/>
      <c r="M171" s="18"/>
      <c r="N171" s="86"/>
      <c r="O171" s="87" t="s">
        <v>625</v>
      </c>
      <c r="P171" s="35">
        <f>P172/12*44</f>
        <v>3926.2076094060467</v>
      </c>
      <c r="Q171" s="35">
        <f t="shared" ref="Q171:T171" si="19">Q172/12*44</f>
        <v>4633.1739568472958</v>
      </c>
      <c r="R171" s="35">
        <f t="shared" si="19"/>
        <v>4841.9666940944799</v>
      </c>
      <c r="S171" s="35">
        <f t="shared" si="19"/>
        <v>4812.8517206269553</v>
      </c>
      <c r="T171" s="35">
        <f t="shared" si="19"/>
        <v>4622.3979362500977</v>
      </c>
      <c r="U171" s="40"/>
      <c r="V171" s="18"/>
      <c r="W171" s="18"/>
      <c r="X171" s="18"/>
      <c r="Y171" s="18"/>
      <c r="Z171" s="19"/>
      <c r="AA171" s="787"/>
      <c r="AB171" s="787"/>
      <c r="AC171" s="787"/>
      <c r="AD171" s="787"/>
      <c r="AE171" s="787"/>
    </row>
    <row r="172" spans="1:31">
      <c r="A172" s="40">
        <v>650000</v>
      </c>
      <c r="B172" s="18" t="s">
        <v>551</v>
      </c>
      <c r="C172" s="18" t="s">
        <v>552</v>
      </c>
      <c r="D172" s="18" t="s">
        <v>553</v>
      </c>
      <c r="E172" s="18"/>
      <c r="F172" s="39">
        <v>322.56535935115863</v>
      </c>
      <c r="G172" s="39">
        <v>355.09390895775084</v>
      </c>
      <c r="H172" s="39">
        <v>312.61219247174023</v>
      </c>
      <c r="I172" s="39">
        <v>340.49477064141342</v>
      </c>
      <c r="J172" s="39">
        <v>317.80796543242917</v>
      </c>
      <c r="K172" s="40">
        <v>650000</v>
      </c>
      <c r="L172" s="18" t="s">
        <v>429</v>
      </c>
      <c r="M172" s="18" t="s">
        <v>430</v>
      </c>
      <c r="N172" s="18" t="s">
        <v>431</v>
      </c>
      <c r="O172" s="18"/>
      <c r="P172" s="39">
        <v>1070.7838934743763</v>
      </c>
      <c r="Q172" s="39">
        <v>1263.5928973219898</v>
      </c>
      <c r="R172" s="39">
        <v>1320.5363711166763</v>
      </c>
      <c r="S172" s="39">
        <v>1312.5959238073515</v>
      </c>
      <c r="T172" s="39">
        <v>1260.6539826136632</v>
      </c>
      <c r="U172" s="40">
        <v>650000</v>
      </c>
      <c r="V172" s="18" t="s">
        <v>194</v>
      </c>
      <c r="W172" s="18" t="s">
        <v>195</v>
      </c>
      <c r="X172" s="18" t="s">
        <v>196</v>
      </c>
      <c r="Y172" s="18"/>
      <c r="Z172" s="19"/>
      <c r="AA172" s="787">
        <v>0.45600879558053897</v>
      </c>
      <c r="AB172" s="787">
        <v>0.54874260861872504</v>
      </c>
      <c r="AC172" s="787">
        <v>0.56951780189722312</v>
      </c>
      <c r="AD172" s="787">
        <v>0.56348156092834001</v>
      </c>
      <c r="AE172" s="787">
        <v>0.54148709829449748</v>
      </c>
    </row>
    <row r="173" spans="1:31">
      <c r="A173" s="40">
        <v>651000</v>
      </c>
      <c r="B173" s="18" t="s">
        <v>554</v>
      </c>
      <c r="C173" s="18" t="s">
        <v>555</v>
      </c>
      <c r="D173" s="18" t="s">
        <v>556</v>
      </c>
      <c r="E173" s="18"/>
      <c r="F173" s="39">
        <v>1.54177549720494</v>
      </c>
      <c r="G173" s="39">
        <v>0.60186175891435501</v>
      </c>
      <c r="H173" s="39">
        <v>0.86790498132827198</v>
      </c>
      <c r="I173" s="39">
        <v>0.43321311629732101</v>
      </c>
      <c r="J173" s="39">
        <v>0.56825348914069496</v>
      </c>
      <c r="K173" s="40">
        <v>651000</v>
      </c>
      <c r="L173" s="18" t="s">
        <v>432</v>
      </c>
      <c r="M173" s="18" t="s">
        <v>433</v>
      </c>
      <c r="N173" s="18" t="s">
        <v>434</v>
      </c>
      <c r="O173" s="18"/>
      <c r="P173" s="39">
        <v>42.760038563885637</v>
      </c>
      <c r="Q173" s="39">
        <v>38.467814818338553</v>
      </c>
      <c r="R173" s="39">
        <v>36.778861926814173</v>
      </c>
      <c r="S173" s="39">
        <v>32.376227201268222</v>
      </c>
      <c r="T173" s="39">
        <v>38.202793022351692</v>
      </c>
      <c r="U173" s="40">
        <v>651000</v>
      </c>
      <c r="V173" s="18" t="s">
        <v>197</v>
      </c>
      <c r="W173" s="18" t="s">
        <v>198</v>
      </c>
      <c r="X173" s="18" t="s">
        <v>199</v>
      </c>
      <c r="Y173" s="18"/>
      <c r="Z173" s="19"/>
      <c r="AA173" s="787">
        <v>1.8209980373562178E-2</v>
      </c>
      <c r="AB173" s="787">
        <v>1.6705482514197886E-2</v>
      </c>
      <c r="AC173" s="787">
        <v>1.5861900557216813E-2</v>
      </c>
      <c r="AD173" s="787">
        <v>1.3898722911940695E-2</v>
      </c>
      <c r="AE173" s="787">
        <v>1.6409196992762737E-2</v>
      </c>
    </row>
    <row r="174" spans="1:31">
      <c r="A174" s="40">
        <v>652000</v>
      </c>
      <c r="B174" s="18" t="s">
        <v>557</v>
      </c>
      <c r="C174" s="18" t="s">
        <v>558</v>
      </c>
      <c r="D174" s="18" t="s">
        <v>559</v>
      </c>
      <c r="E174" s="18"/>
      <c r="F174" s="39">
        <v>2.7045705722409399</v>
      </c>
      <c r="G174" s="39">
        <v>5.1305402949920698</v>
      </c>
      <c r="H174" s="39">
        <v>2.5823262438847499</v>
      </c>
      <c r="I174" s="39">
        <v>3.0520893141374699</v>
      </c>
      <c r="J174" s="39">
        <v>1.41687702406106</v>
      </c>
      <c r="K174" s="40">
        <v>652000</v>
      </c>
      <c r="L174" s="18" t="s">
        <v>435</v>
      </c>
      <c r="M174" s="18" t="s">
        <v>436</v>
      </c>
      <c r="N174" s="18" t="s">
        <v>437</v>
      </c>
      <c r="O174" s="18"/>
      <c r="P174" s="39">
        <v>76.857552602089044</v>
      </c>
      <c r="Q174" s="39">
        <v>109.04636123232108</v>
      </c>
      <c r="R174" s="39">
        <v>111.44662276897675</v>
      </c>
      <c r="S174" s="39">
        <v>158.93167655889647</v>
      </c>
      <c r="T174" s="39">
        <v>105.00097300835607</v>
      </c>
      <c r="U174" s="40">
        <v>652000</v>
      </c>
      <c r="V174" s="18" t="s">
        <v>200</v>
      </c>
      <c r="W174" s="18" t="s">
        <v>201</v>
      </c>
      <c r="X174" s="18" t="s">
        <v>202</v>
      </c>
      <c r="Y174" s="18"/>
      <c r="Z174" s="19"/>
      <c r="AA174" s="787">
        <v>3.2730899490491107E-2</v>
      </c>
      <c r="AB174" s="787">
        <v>4.7355746340314864E-2</v>
      </c>
      <c r="AC174" s="787">
        <v>4.8064435797844973E-2</v>
      </c>
      <c r="AD174" s="787">
        <v>6.8227447277604811E-2</v>
      </c>
      <c r="AE174" s="787">
        <v>4.5100934099708251E-2</v>
      </c>
    </row>
    <row r="175" spans="1:31">
      <c r="A175" s="40">
        <v>653000</v>
      </c>
      <c r="B175" s="18" t="s">
        <v>560</v>
      </c>
      <c r="C175" s="18" t="s">
        <v>561</v>
      </c>
      <c r="D175" s="18" t="s">
        <v>562</v>
      </c>
      <c r="E175" s="18"/>
      <c r="F175" s="39">
        <v>30.7607501350506</v>
      </c>
      <c r="G175" s="39">
        <v>32.993126927348797</v>
      </c>
      <c r="H175" s="39">
        <v>16.476798619872302</v>
      </c>
      <c r="I175" s="39">
        <v>22.603023671256999</v>
      </c>
      <c r="J175" s="39">
        <v>26.4223504242585</v>
      </c>
      <c r="K175" s="40">
        <v>653000</v>
      </c>
      <c r="L175" s="18" t="s">
        <v>438</v>
      </c>
      <c r="M175" s="18" t="s">
        <v>439</v>
      </c>
      <c r="N175" s="18" t="s">
        <v>440</v>
      </c>
      <c r="O175" s="18"/>
      <c r="P175" s="39">
        <v>71.69598824667159</v>
      </c>
      <c r="Q175" s="39">
        <v>72.468376522505196</v>
      </c>
      <c r="R175" s="39">
        <v>56.364398385270903</v>
      </c>
      <c r="S175" s="39">
        <v>59.256669000362699</v>
      </c>
      <c r="T175" s="39">
        <v>71.0919677143184</v>
      </c>
      <c r="U175" s="40">
        <v>653000</v>
      </c>
      <c r="V175" s="18" t="s">
        <v>203</v>
      </c>
      <c r="W175" s="18" t="s">
        <v>204</v>
      </c>
      <c r="X175" s="18" t="s">
        <v>205</v>
      </c>
      <c r="Y175" s="18"/>
      <c r="Z175" s="19"/>
      <c r="AA175" s="787">
        <v>3.0532772716854048E-2</v>
      </c>
      <c r="AB175" s="787">
        <v>3.1470963519661305E-2</v>
      </c>
      <c r="AC175" s="787">
        <v>2.4308704383881476E-2</v>
      </c>
      <c r="AD175" s="787">
        <v>2.5438171594260549E-2</v>
      </c>
      <c r="AE175" s="787">
        <v>3.0536042276931089E-2</v>
      </c>
    </row>
    <row r="176" spans="1:31">
      <c r="A176" s="40">
        <v>654000</v>
      </c>
      <c r="B176" s="18" t="s">
        <v>563</v>
      </c>
      <c r="C176" s="18" t="s">
        <v>564</v>
      </c>
      <c r="D176" s="18" t="s">
        <v>565</v>
      </c>
      <c r="E176" s="18"/>
      <c r="F176" s="39">
        <v>43.1897234928636</v>
      </c>
      <c r="G176" s="39">
        <v>44.772762805179099</v>
      </c>
      <c r="H176" s="39">
        <v>48.8362596613281</v>
      </c>
      <c r="I176" s="39">
        <v>39.899205560374199</v>
      </c>
      <c r="J176" s="39">
        <v>36.034866669778602</v>
      </c>
      <c r="K176" s="40">
        <v>654000</v>
      </c>
      <c r="L176" s="18" t="s">
        <v>441</v>
      </c>
      <c r="M176" s="18" t="s">
        <v>442</v>
      </c>
      <c r="N176" s="18" t="s">
        <v>443</v>
      </c>
      <c r="O176" s="18"/>
      <c r="P176" s="39">
        <v>272.5783969569838</v>
      </c>
      <c r="Q176" s="39">
        <v>303.53532662819714</v>
      </c>
      <c r="R176" s="39">
        <v>354.81290415328806</v>
      </c>
      <c r="S176" s="39">
        <v>308.11310964839817</v>
      </c>
      <c r="T176" s="39">
        <v>285.93298754769057</v>
      </c>
      <c r="U176" s="40">
        <v>654000</v>
      </c>
      <c r="V176" s="18" t="s">
        <v>206</v>
      </c>
      <c r="W176" s="18" t="s">
        <v>207</v>
      </c>
      <c r="X176" s="18" t="s">
        <v>208</v>
      </c>
      <c r="Y176" s="18"/>
      <c r="Z176" s="19"/>
      <c r="AA176" s="787">
        <v>0.11608144953910129</v>
      </c>
      <c r="AB176" s="787">
        <v>0.13181679581683339</v>
      </c>
      <c r="AC176" s="787">
        <v>0.15302286985649152</v>
      </c>
      <c r="AD176" s="787">
        <v>0.13226923291333156</v>
      </c>
      <c r="AE176" s="787">
        <v>0.12281643168482667</v>
      </c>
    </row>
    <row r="177" spans="1:31">
      <c r="A177" s="40">
        <v>655000</v>
      </c>
      <c r="B177" s="18" t="s">
        <v>566</v>
      </c>
      <c r="C177" s="18" t="s">
        <v>567</v>
      </c>
      <c r="D177" s="18" t="s">
        <v>568</v>
      </c>
      <c r="E177" s="18"/>
      <c r="F177" s="39">
        <v>1.41669958124955</v>
      </c>
      <c r="G177" s="39">
        <v>2.58597527412774</v>
      </c>
      <c r="H177" s="39">
        <v>1.2597633469816401</v>
      </c>
      <c r="I177" s="39">
        <v>1.3757003807832799</v>
      </c>
      <c r="J177" s="39">
        <v>1.1281491150352501</v>
      </c>
      <c r="K177" s="40">
        <v>655000</v>
      </c>
      <c r="L177" s="18" t="s">
        <v>444</v>
      </c>
      <c r="M177" s="18" t="s">
        <v>445</v>
      </c>
      <c r="N177" s="18" t="s">
        <v>446</v>
      </c>
      <c r="O177" s="18"/>
      <c r="P177" s="39">
        <v>7.4975849691055103</v>
      </c>
      <c r="Q177" s="39">
        <v>11.6582873037431</v>
      </c>
      <c r="R177" s="39">
        <v>10.036225782756979</v>
      </c>
      <c r="S177" s="39">
        <v>9.8917879841743712</v>
      </c>
      <c r="T177" s="39">
        <v>11.763381461680149</v>
      </c>
      <c r="U177" s="40">
        <v>655000</v>
      </c>
      <c r="V177" s="18" t="s">
        <v>209</v>
      </c>
      <c r="W177" s="18" t="s">
        <v>210</v>
      </c>
      <c r="X177" s="18" t="s">
        <v>211</v>
      </c>
      <c r="Y177" s="18"/>
      <c r="Z177" s="19"/>
      <c r="AA177" s="787">
        <v>3.1929549112202551E-3</v>
      </c>
      <c r="AB177" s="787">
        <v>5.0628639972897542E-3</v>
      </c>
      <c r="AC177" s="787">
        <v>4.3283997110254314E-3</v>
      </c>
      <c r="AD177" s="787">
        <v>4.2464249908129685E-3</v>
      </c>
      <c r="AE177" s="787">
        <v>5.0527102453683482E-3</v>
      </c>
    </row>
    <row r="178" spans="1:31">
      <c r="A178" s="40">
        <v>656000</v>
      </c>
      <c r="B178" s="18" t="s">
        <v>569</v>
      </c>
      <c r="C178" s="18" t="s">
        <v>570</v>
      </c>
      <c r="D178" s="18" t="s">
        <v>571</v>
      </c>
      <c r="E178" s="18"/>
      <c r="F178" s="39">
        <v>10.8589826795543</v>
      </c>
      <c r="G178" s="39">
        <v>9.7370301201395293</v>
      </c>
      <c r="H178" s="39">
        <v>6.0917375936451101</v>
      </c>
      <c r="I178" s="39">
        <v>12.121113926841799</v>
      </c>
      <c r="J178" s="39">
        <v>8.8259971814428493</v>
      </c>
      <c r="K178" s="40">
        <v>656000</v>
      </c>
      <c r="L178" s="18" t="s">
        <v>447</v>
      </c>
      <c r="M178" s="18" t="s">
        <v>448</v>
      </c>
      <c r="N178" s="18" t="s">
        <v>449</v>
      </c>
      <c r="O178" s="18"/>
      <c r="P178" s="39">
        <v>23.5335822120296</v>
      </c>
      <c r="Q178" s="39">
        <v>30.395737952098731</v>
      </c>
      <c r="R178" s="39">
        <v>27.88543535734081</v>
      </c>
      <c r="S178" s="39">
        <v>27.214244736609999</v>
      </c>
      <c r="T178" s="39">
        <v>29.19544086772575</v>
      </c>
      <c r="U178" s="40">
        <v>656000</v>
      </c>
      <c r="V178" s="18" t="s">
        <v>212</v>
      </c>
      <c r="W178" s="18" t="s">
        <v>213</v>
      </c>
      <c r="X178" s="18" t="s">
        <v>214</v>
      </c>
      <c r="Y178" s="18"/>
      <c r="Z178" s="19"/>
      <c r="AA178" s="787">
        <v>1.0022116082996553E-2</v>
      </c>
      <c r="AB178" s="787">
        <v>1.3200008143505394E-2</v>
      </c>
      <c r="AC178" s="787">
        <v>1.2026364587164148E-2</v>
      </c>
      <c r="AD178" s="787">
        <v>1.1682746247748921E-2</v>
      </c>
      <c r="AE178" s="787">
        <v>1.2540280502757252E-2</v>
      </c>
    </row>
    <row r="179" spans="1:31">
      <c r="A179" s="40">
        <v>657000</v>
      </c>
      <c r="B179" s="18" t="s">
        <v>572</v>
      </c>
      <c r="C179" s="18" t="s">
        <v>573</v>
      </c>
      <c r="D179" s="18" t="s">
        <v>574</v>
      </c>
      <c r="E179" s="18"/>
      <c r="F179" s="39">
        <v>6.00753352588307</v>
      </c>
      <c r="G179" s="39">
        <v>6.2500956361140396</v>
      </c>
      <c r="H179" s="39">
        <v>4.70462243210266</v>
      </c>
      <c r="I179" s="39">
        <v>5.2732936607331</v>
      </c>
      <c r="J179" s="39">
        <v>3.5784269872408401</v>
      </c>
      <c r="K179" s="40">
        <v>657000</v>
      </c>
      <c r="L179" s="18" t="s">
        <v>450</v>
      </c>
      <c r="M179" s="18" t="s">
        <v>451</v>
      </c>
      <c r="N179" s="18" t="s">
        <v>452</v>
      </c>
      <c r="O179" s="18"/>
      <c r="P179" s="39">
        <v>17.142549791179771</v>
      </c>
      <c r="Q179" s="39">
        <v>24.898672256070341</v>
      </c>
      <c r="R179" s="39">
        <v>21.475754462330858</v>
      </c>
      <c r="S179" s="39">
        <v>20.3920364180881</v>
      </c>
      <c r="T179" s="39">
        <v>22.468019551813939</v>
      </c>
      <c r="U179" s="40">
        <v>657000</v>
      </c>
      <c r="V179" s="18" t="s">
        <v>215</v>
      </c>
      <c r="W179" s="18" t="s">
        <v>216</v>
      </c>
      <c r="X179" s="18" t="s">
        <v>217</v>
      </c>
      <c r="Y179" s="18"/>
      <c r="Z179" s="19"/>
      <c r="AA179" s="787">
        <v>7.300402565909879E-3</v>
      </c>
      <c r="AB179" s="787">
        <v>1.0812788196178905E-2</v>
      </c>
      <c r="AC179" s="787">
        <v>9.2620125753359473E-3</v>
      </c>
      <c r="AD179" s="787">
        <v>8.754054696469022E-3</v>
      </c>
      <c r="AE179" s="787">
        <v>9.6506597998541922E-3</v>
      </c>
    </row>
    <row r="180" spans="1:31">
      <c r="A180" s="40">
        <v>658000</v>
      </c>
      <c r="B180" s="18" t="s">
        <v>575</v>
      </c>
      <c r="C180" s="18" t="s">
        <v>576</v>
      </c>
      <c r="D180" s="18" t="s">
        <v>577</v>
      </c>
      <c r="E180" s="18"/>
      <c r="F180" s="39">
        <v>53.735325813823799</v>
      </c>
      <c r="G180" s="39">
        <v>67.224850668355899</v>
      </c>
      <c r="H180" s="39">
        <v>59.286314165730602</v>
      </c>
      <c r="I180" s="39">
        <v>73.313706575988107</v>
      </c>
      <c r="J180" s="39">
        <v>65.937731334553106</v>
      </c>
      <c r="K180" s="40">
        <v>658000</v>
      </c>
      <c r="L180" s="18" t="s">
        <v>453</v>
      </c>
      <c r="M180" s="18" t="s">
        <v>454</v>
      </c>
      <c r="N180" s="18" t="s">
        <v>455</v>
      </c>
      <c r="O180" s="18"/>
      <c r="P180" s="39">
        <v>155.5501548214898</v>
      </c>
      <c r="Q180" s="39">
        <v>184.21321406819288</v>
      </c>
      <c r="R180" s="39">
        <v>189.92184281167161</v>
      </c>
      <c r="S180" s="39">
        <v>209.55635328548212</v>
      </c>
      <c r="T180" s="39">
        <v>177.64289504621411</v>
      </c>
      <c r="U180" s="40">
        <v>658000</v>
      </c>
      <c r="V180" s="18" t="s">
        <v>218</v>
      </c>
      <c r="W180" s="18" t="s">
        <v>219</v>
      </c>
      <c r="X180" s="18" t="s">
        <v>220</v>
      </c>
      <c r="Y180" s="18"/>
      <c r="Z180" s="19"/>
      <c r="AA180" s="787">
        <v>6.6243281379924246E-2</v>
      </c>
      <c r="AB180" s="787">
        <v>7.9998581698311852E-2</v>
      </c>
      <c r="AC180" s="787">
        <v>8.190904303446582E-2</v>
      </c>
      <c r="AD180" s="787">
        <v>8.9960008948713449E-2</v>
      </c>
      <c r="AE180" s="787">
        <v>7.6302726281623129E-2</v>
      </c>
    </row>
    <row r="181" spans="1:31">
      <c r="A181" s="40">
        <v>659000</v>
      </c>
      <c r="B181" s="18" t="s">
        <v>578</v>
      </c>
      <c r="C181" s="18" t="s">
        <v>579</v>
      </c>
      <c r="D181" s="18" t="s">
        <v>580</v>
      </c>
      <c r="E181" s="18"/>
      <c r="F181" s="39">
        <v>45.7490381505146</v>
      </c>
      <c r="G181" s="39">
        <v>53.7450539820993</v>
      </c>
      <c r="H181" s="39">
        <v>46.558826387787299</v>
      </c>
      <c r="I181" s="39">
        <v>51.922070033573299</v>
      </c>
      <c r="J181" s="39">
        <v>54.180781760273099</v>
      </c>
      <c r="K181" s="40">
        <v>659000</v>
      </c>
      <c r="L181" s="18" t="s">
        <v>456</v>
      </c>
      <c r="M181" s="18" t="s">
        <v>457</v>
      </c>
      <c r="N181" s="18" t="s">
        <v>458</v>
      </c>
      <c r="O181" s="18"/>
      <c r="P181" s="39">
        <v>107.09003880992339</v>
      </c>
      <c r="Q181" s="39">
        <v>133.67931264731411</v>
      </c>
      <c r="R181" s="39">
        <v>132.13246116560529</v>
      </c>
      <c r="S181" s="39">
        <v>133.2777855176291</v>
      </c>
      <c r="T181" s="39">
        <v>134.65310429163051</v>
      </c>
      <c r="U181" s="40">
        <v>659000</v>
      </c>
      <c r="V181" s="18" t="s">
        <v>221</v>
      </c>
      <c r="W181" s="18" t="s">
        <v>222</v>
      </c>
      <c r="X181" s="18" t="s">
        <v>223</v>
      </c>
      <c r="Y181" s="18"/>
      <c r="Z181" s="19"/>
      <c r="AA181" s="787">
        <v>4.5605840650006869E-2</v>
      </c>
      <c r="AB181" s="787">
        <v>5.8053139500793459E-2</v>
      </c>
      <c r="AC181" s="787">
        <v>5.6985775241215862E-2</v>
      </c>
      <c r="AD181" s="787">
        <v>5.7214542006736001E-2</v>
      </c>
      <c r="AE181" s="787">
        <v>5.7837376254548392E-2</v>
      </c>
    </row>
    <row r="182" spans="1:31">
      <c r="A182" s="40">
        <v>660000</v>
      </c>
      <c r="B182" s="18" t="s">
        <v>581</v>
      </c>
      <c r="C182" s="18" t="s">
        <v>582</v>
      </c>
      <c r="D182" s="18" t="s">
        <v>583</v>
      </c>
      <c r="E182" s="18"/>
      <c r="F182" s="39">
        <v>25.683938813369199</v>
      </c>
      <c r="G182" s="39">
        <v>22.383944513521801</v>
      </c>
      <c r="H182" s="39">
        <v>20.760652260409099</v>
      </c>
      <c r="I182" s="39">
        <v>24.1852622181523</v>
      </c>
      <c r="J182" s="39">
        <v>19.5138128287232</v>
      </c>
      <c r="K182" s="40">
        <v>660000</v>
      </c>
      <c r="L182" s="18" t="s">
        <v>459</v>
      </c>
      <c r="M182" s="18" t="s">
        <v>460</v>
      </c>
      <c r="N182" s="18" t="s">
        <v>461</v>
      </c>
      <c r="O182" s="18"/>
      <c r="P182" s="39">
        <v>79.863139996622294</v>
      </c>
      <c r="Q182" s="39">
        <v>78.739478238480601</v>
      </c>
      <c r="R182" s="39">
        <v>87.888740761019307</v>
      </c>
      <c r="S182" s="39">
        <v>93.402491527060405</v>
      </c>
      <c r="T182" s="39">
        <v>81.785817551077699</v>
      </c>
      <c r="U182" s="40">
        <v>660000</v>
      </c>
      <c r="V182" s="18" t="s">
        <v>224</v>
      </c>
      <c r="W182" s="18" t="s">
        <v>225</v>
      </c>
      <c r="X182" s="18" t="s">
        <v>226</v>
      </c>
      <c r="Y182" s="20"/>
      <c r="Z182" s="21"/>
      <c r="AA182" s="787">
        <v>3.4010872318010997E-2</v>
      </c>
      <c r="AB182" s="787">
        <v>3.4194325388686442E-2</v>
      </c>
      <c r="AC182" s="787">
        <v>3.7904448180706755E-2</v>
      </c>
      <c r="AD182" s="787">
        <v>4.0096560385165875E-2</v>
      </c>
      <c r="AE182" s="787">
        <v>3.5129357966695932E-2</v>
      </c>
    </row>
    <row r="183" spans="1:31">
      <c r="A183" s="40">
        <v>661000</v>
      </c>
      <c r="B183" s="18" t="s">
        <v>584</v>
      </c>
      <c r="C183" s="18" t="s">
        <v>585</v>
      </c>
      <c r="D183" s="18" t="s">
        <v>586</v>
      </c>
      <c r="E183" s="18"/>
      <c r="F183" s="39">
        <v>56.2679101639593</v>
      </c>
      <c r="G183" s="39">
        <v>53.811801086456803</v>
      </c>
      <c r="H183" s="39">
        <v>57.502721349954903</v>
      </c>
      <c r="I183" s="39">
        <v>54.207050390385596</v>
      </c>
      <c r="J183" s="39">
        <v>51.797323143138897</v>
      </c>
      <c r="K183" s="40">
        <v>661000</v>
      </c>
      <c r="L183" s="18" t="s">
        <v>462</v>
      </c>
      <c r="M183" s="18" t="s">
        <v>463</v>
      </c>
      <c r="N183" s="18" t="s">
        <v>464</v>
      </c>
      <c r="O183" s="18"/>
      <c r="P183" s="39">
        <v>112.64888789510401</v>
      </c>
      <c r="Q183" s="39">
        <v>119.61424332066451</v>
      </c>
      <c r="R183" s="39">
        <v>136.51148073649011</v>
      </c>
      <c r="S183" s="39">
        <v>125.7224668006412</v>
      </c>
      <c r="T183" s="39">
        <v>150.86325317200919</v>
      </c>
      <c r="U183" s="40">
        <v>661000</v>
      </c>
      <c r="V183" s="18" t="s">
        <v>227</v>
      </c>
      <c r="W183" s="18" t="s">
        <v>228</v>
      </c>
      <c r="X183" s="18" t="s">
        <v>229</v>
      </c>
      <c r="Y183" s="20"/>
      <c r="Z183" s="21"/>
      <c r="AA183" s="787">
        <v>4.7973156867215039E-2</v>
      </c>
      <c r="AB183" s="787">
        <v>5.1945078234331483E-2</v>
      </c>
      <c r="AC183" s="787">
        <v>5.8874348441487749E-2</v>
      </c>
      <c r="AD183" s="787">
        <v>5.3971135024630912E-2</v>
      </c>
      <c r="AE183" s="787">
        <v>6.4800100841321873E-2</v>
      </c>
    </row>
    <row r="184" spans="1:31">
      <c r="A184" s="40">
        <v>662000</v>
      </c>
      <c r="B184" s="18" t="s">
        <v>587</v>
      </c>
      <c r="C184" s="18" t="s">
        <v>588</v>
      </c>
      <c r="D184" s="18" t="s">
        <v>589</v>
      </c>
      <c r="E184" s="18"/>
      <c r="F184" s="39">
        <v>2.2403722843159399</v>
      </c>
      <c r="G184" s="39">
        <v>0.81065522623680997</v>
      </c>
      <c r="H184" s="39">
        <v>1.31192597033767</v>
      </c>
      <c r="I184" s="39">
        <v>0.82471378899311698</v>
      </c>
      <c r="J184" s="39">
        <v>0.72554302860563302</v>
      </c>
      <c r="K184" s="40">
        <v>662000</v>
      </c>
      <c r="L184" s="18" t="s">
        <v>465</v>
      </c>
      <c r="M184" s="18" t="s">
        <v>466</v>
      </c>
      <c r="N184" s="18" t="s">
        <v>467</v>
      </c>
      <c r="O184" s="18"/>
      <c r="P184" s="39">
        <v>4.9459971124893904</v>
      </c>
      <c r="Q184" s="39">
        <v>3.9644172605359898</v>
      </c>
      <c r="R184" s="39">
        <v>5.0697405155034199</v>
      </c>
      <c r="S184" s="39">
        <v>3.8640062036085072</v>
      </c>
      <c r="T184" s="39">
        <v>3.6592871036735128</v>
      </c>
      <c r="U184" s="40">
        <v>662000</v>
      </c>
      <c r="V184" s="18" t="s">
        <v>230</v>
      </c>
      <c r="W184" s="18" t="s">
        <v>231</v>
      </c>
      <c r="X184" s="18" t="s">
        <v>232</v>
      </c>
      <c r="Y184" s="20"/>
      <c r="Z184" s="21"/>
      <c r="AA184" s="787">
        <v>2.1063243479437733E-3</v>
      </c>
      <c r="AB184" s="787">
        <v>1.7216341385031305E-3</v>
      </c>
      <c r="AC184" s="787">
        <v>2.1864656951002632E-3</v>
      </c>
      <c r="AD184" s="787">
        <v>1.6587711477349298E-3</v>
      </c>
      <c r="AE184" s="787">
        <v>1.5717689254323155E-3</v>
      </c>
    </row>
    <row r="185" spans="1:31">
      <c r="A185" s="40">
        <v>663000</v>
      </c>
      <c r="B185" s="18" t="s">
        <v>590</v>
      </c>
      <c r="C185" s="18" t="s">
        <v>591</v>
      </c>
      <c r="D185" s="18" t="s">
        <v>592</v>
      </c>
      <c r="E185" s="18"/>
      <c r="F185" s="39">
        <v>27.715989573265801</v>
      </c>
      <c r="G185" s="39">
        <v>31.534049311706202</v>
      </c>
      <c r="H185" s="39">
        <v>23.826337971160399</v>
      </c>
      <c r="I185" s="39">
        <v>34.877255206164399</v>
      </c>
      <c r="J185" s="39">
        <v>29.1066878443661</v>
      </c>
      <c r="K185" s="40">
        <v>663000</v>
      </c>
      <c r="L185" s="18" t="s">
        <v>468</v>
      </c>
      <c r="M185" s="18" t="s">
        <v>469</v>
      </c>
      <c r="N185" s="18" t="s">
        <v>470</v>
      </c>
      <c r="O185" s="18"/>
      <c r="P185" s="39">
        <v>66.462466630146906</v>
      </c>
      <c r="Q185" s="39">
        <v>67.244467807685098</v>
      </c>
      <c r="R185" s="39">
        <v>63.814278090521299</v>
      </c>
      <c r="S185" s="39">
        <v>78.450850176890299</v>
      </c>
      <c r="T185" s="39">
        <v>88.204032039761501</v>
      </c>
      <c r="U185" s="40">
        <v>663000</v>
      </c>
      <c r="V185" s="18" t="s">
        <v>233</v>
      </c>
      <c r="W185" s="18" t="s">
        <v>234</v>
      </c>
      <c r="X185" s="18" t="s">
        <v>235</v>
      </c>
      <c r="Y185" s="20"/>
      <c r="Z185" s="21"/>
      <c r="AA185" s="787">
        <v>2.830400190367666E-2</v>
      </c>
      <c r="AB185" s="787">
        <v>2.9202367913092293E-2</v>
      </c>
      <c r="AC185" s="787">
        <v>2.752167087759879E-2</v>
      </c>
      <c r="AD185" s="787">
        <v>3.3678001517485665E-2</v>
      </c>
      <c r="AE185" s="787">
        <v>3.7886165455221631E-2</v>
      </c>
    </row>
    <row r="186" spans="1:31">
      <c r="A186" s="40">
        <v>680000</v>
      </c>
      <c r="B186" s="18" t="s">
        <v>593</v>
      </c>
      <c r="C186" s="18" t="s">
        <v>594</v>
      </c>
      <c r="D186" s="18" t="s">
        <v>595</v>
      </c>
      <c r="E186" s="18"/>
      <c r="F186" s="39">
        <v>13.807706030805701</v>
      </c>
      <c r="G186" s="39">
        <v>9.5124015600093408</v>
      </c>
      <c r="H186" s="39">
        <v>8.9168869379277602</v>
      </c>
      <c r="I186" s="39">
        <v>11.784500534456599</v>
      </c>
      <c r="J186" s="39">
        <v>13.1447078165977</v>
      </c>
      <c r="K186" s="40">
        <v>680000</v>
      </c>
      <c r="L186" s="18" t="s">
        <v>471</v>
      </c>
      <c r="M186" s="18" t="s">
        <v>472</v>
      </c>
      <c r="N186" s="18" t="s">
        <v>473</v>
      </c>
      <c r="O186" s="18"/>
      <c r="P186" s="39">
        <v>24.015877877823002</v>
      </c>
      <c r="Q186" s="39">
        <v>18.71589362288984</v>
      </c>
      <c r="R186" s="39">
        <v>19.680098665587458</v>
      </c>
      <c r="S186" s="39">
        <v>22.180045850982999</v>
      </c>
      <c r="T186" s="39">
        <v>27.136025365414199</v>
      </c>
      <c r="U186" s="40">
        <v>680000</v>
      </c>
      <c r="V186" s="18" t="s">
        <v>236</v>
      </c>
      <c r="W186" s="18" t="s">
        <v>237</v>
      </c>
      <c r="X186" s="18" t="s">
        <v>238</v>
      </c>
      <c r="Y186" s="20"/>
      <c r="Z186" s="21"/>
      <c r="AA186" s="787">
        <v>1.02275086622205E-2</v>
      </c>
      <c r="AB186" s="787">
        <v>8.1277825405804485E-3</v>
      </c>
      <c r="AC186" s="787">
        <v>8.4875863916326361E-3</v>
      </c>
      <c r="AD186" s="787">
        <v>9.5216255291437121E-3</v>
      </c>
      <c r="AE186" s="787">
        <v>1.1655702387026083E-2</v>
      </c>
    </row>
    <row r="187" spans="1:31">
      <c r="A187" s="40">
        <v>699999</v>
      </c>
      <c r="B187" s="18"/>
      <c r="C187" s="18" t="s">
        <v>596</v>
      </c>
      <c r="D187" s="18" t="s">
        <v>597</v>
      </c>
      <c r="E187" s="18"/>
      <c r="F187" s="39">
        <v>0.88504303705731602</v>
      </c>
      <c r="G187" s="39">
        <v>13.999759792549099</v>
      </c>
      <c r="H187" s="39">
        <v>13.629114549289699</v>
      </c>
      <c r="I187" s="39">
        <v>4.6225722632758597</v>
      </c>
      <c r="J187" s="39">
        <v>5.4264567852136203</v>
      </c>
      <c r="K187" s="40">
        <v>699999</v>
      </c>
      <c r="L187" s="18"/>
      <c r="M187" s="18" t="s">
        <v>474</v>
      </c>
      <c r="N187" s="18" t="s">
        <v>475</v>
      </c>
      <c r="O187" s="18"/>
      <c r="P187" s="39">
        <v>8.1416369888323867</v>
      </c>
      <c r="Q187" s="39">
        <v>66.951293642952464</v>
      </c>
      <c r="R187" s="39">
        <v>66.717525533499327</v>
      </c>
      <c r="S187" s="39">
        <v>29.966172897258549</v>
      </c>
      <c r="T187" s="39">
        <v>33.054004869945899</v>
      </c>
      <c r="U187" s="40">
        <v>699999</v>
      </c>
      <c r="V187" s="18"/>
      <c r="W187" s="18" t="s">
        <v>239</v>
      </c>
      <c r="X187" s="18" t="s">
        <v>240</v>
      </c>
      <c r="Y187" s="20"/>
      <c r="Z187" s="21"/>
      <c r="AA187" s="787">
        <v>3.467233771405496E-3</v>
      </c>
      <c r="AB187" s="787">
        <v>2.907505067644435E-2</v>
      </c>
      <c r="AC187" s="787">
        <v>2.8773776566055054E-2</v>
      </c>
      <c r="AD187" s="787">
        <v>1.2864115736560841E-2</v>
      </c>
      <c r="AE187" s="787">
        <v>1.4197644580419545E-2</v>
      </c>
    </row>
    <row r="188" spans="1:31">
      <c r="A188" s="40"/>
      <c r="B188" s="18"/>
      <c r="C188" s="18"/>
      <c r="D188" s="86"/>
      <c r="E188" s="87" t="s">
        <v>625</v>
      </c>
      <c r="F188" s="35">
        <f>F189/12*44</f>
        <v>1194.0294075219804</v>
      </c>
      <c r="G188" s="35">
        <f t="shared" ref="G188:J188" si="20">G189/12*44</f>
        <v>1385.9312430810623</v>
      </c>
      <c r="H188" s="35">
        <f t="shared" si="20"/>
        <v>1372.7682532887657</v>
      </c>
      <c r="I188" s="35">
        <f t="shared" si="20"/>
        <v>1331.3356254401206</v>
      </c>
      <c r="J188" s="35">
        <f t="shared" si="20"/>
        <v>1239.1019370814224</v>
      </c>
      <c r="K188" s="40"/>
      <c r="L188" s="18"/>
      <c r="M188" s="18"/>
      <c r="N188" s="86"/>
      <c r="O188" s="87" t="s">
        <v>625</v>
      </c>
      <c r="P188" s="39">
        <f>P189/12*44</f>
        <v>3645.8155447847025</v>
      </c>
      <c r="Q188" s="39">
        <f t="shared" ref="Q188:T188" si="21">Q189/12*44</f>
        <v>4339.9338500875538</v>
      </c>
      <c r="R188" s="39">
        <f t="shared" si="21"/>
        <v>4684.0535791672664</v>
      </c>
      <c r="S188" s="39">
        <f t="shared" si="21"/>
        <v>4580.4374108821348</v>
      </c>
      <c r="T188" s="39">
        <f t="shared" si="21"/>
        <v>4045.9559041215198</v>
      </c>
      <c r="U188" s="40"/>
      <c r="V188" s="18"/>
      <c r="W188" s="18"/>
      <c r="X188" s="18"/>
      <c r="Y188" s="20"/>
      <c r="Z188" s="21"/>
      <c r="AA188" s="787"/>
      <c r="AB188" s="787"/>
      <c r="AC188" s="787"/>
      <c r="AD188" s="787"/>
      <c r="AE188" s="787"/>
    </row>
    <row r="189" spans="1:31">
      <c r="A189" s="40">
        <v>700000</v>
      </c>
      <c r="B189" s="18" t="s">
        <v>598</v>
      </c>
      <c r="C189" s="18" t="s">
        <v>599</v>
      </c>
      <c r="D189" s="18" t="s">
        <v>600</v>
      </c>
      <c r="E189" s="18"/>
      <c r="F189" s="39">
        <v>325.64438386963099</v>
      </c>
      <c r="G189" s="39">
        <v>377.98124811301699</v>
      </c>
      <c r="H189" s="39">
        <v>374.39134180602701</v>
      </c>
      <c r="I189" s="39">
        <v>363.09153421094197</v>
      </c>
      <c r="J189" s="39">
        <v>337.936891931297</v>
      </c>
      <c r="K189" s="40">
        <v>700000</v>
      </c>
      <c r="L189" s="18" t="s">
        <v>476</v>
      </c>
      <c r="M189" s="18" t="s">
        <v>477</v>
      </c>
      <c r="N189" s="18" t="s">
        <v>478</v>
      </c>
      <c r="O189" s="18"/>
      <c r="P189" s="39">
        <v>994.31333039582796</v>
      </c>
      <c r="Q189" s="39">
        <v>1183.618322751151</v>
      </c>
      <c r="R189" s="39">
        <v>1277.4691579547091</v>
      </c>
      <c r="S189" s="39">
        <v>1249.2102029678549</v>
      </c>
      <c r="T189" s="39">
        <v>1103.4425193058689</v>
      </c>
      <c r="U189" s="40">
        <v>700000</v>
      </c>
      <c r="V189" s="18" t="s">
        <v>241</v>
      </c>
      <c r="W189" s="18" t="s">
        <v>242</v>
      </c>
      <c r="X189" s="18" t="s">
        <v>243</v>
      </c>
      <c r="Y189" s="20"/>
      <c r="Z189" s="21"/>
      <c r="AA189" s="787">
        <v>0.42344270117126687</v>
      </c>
      <c r="AB189" s="787">
        <v>0.51401191587252171</v>
      </c>
      <c r="AC189" s="787">
        <v>0.55094387609682927</v>
      </c>
      <c r="AD189" s="787">
        <v>0.5362708372993904</v>
      </c>
      <c r="AE189" s="787">
        <v>0.47396025884512138</v>
      </c>
    </row>
    <row r="190" spans="1:31">
      <c r="A190" s="40"/>
      <c r="B190" s="18"/>
      <c r="C190" s="18"/>
      <c r="D190" s="86"/>
      <c r="E190" s="87" t="s">
        <v>625</v>
      </c>
      <c r="F190" s="35">
        <f>F191/12*44</f>
        <v>1249.5068748179747</v>
      </c>
      <c r="G190" s="35">
        <f t="shared" ref="G190:J190" si="22">G191/12*44</f>
        <v>1130.3787810620654</v>
      </c>
      <c r="H190" s="35">
        <f t="shared" si="22"/>
        <v>1272.9021438581799</v>
      </c>
      <c r="I190" s="35">
        <f t="shared" si="22"/>
        <v>1207.7519158801031</v>
      </c>
      <c r="J190" s="35">
        <f t="shared" si="22"/>
        <v>1181.9926196444483</v>
      </c>
      <c r="K190" s="40"/>
      <c r="L190" s="18"/>
      <c r="M190" s="18"/>
      <c r="N190" s="86"/>
      <c r="O190" s="87" t="s">
        <v>625</v>
      </c>
      <c r="P190" s="39">
        <f>P191/12*44</f>
        <v>1249.5068748179747</v>
      </c>
      <c r="Q190" s="39">
        <f t="shared" ref="Q190:T190" si="23">Q191/12*44</f>
        <v>1130.3787810620654</v>
      </c>
      <c r="R190" s="39">
        <f t="shared" si="23"/>
        <v>1272.9021438581799</v>
      </c>
      <c r="S190" s="39">
        <f t="shared" si="23"/>
        <v>1207.7519158801031</v>
      </c>
      <c r="T190" s="39">
        <f t="shared" si="23"/>
        <v>1181.9926196444483</v>
      </c>
      <c r="U190" s="40"/>
      <c r="V190" s="18"/>
      <c r="W190" s="18"/>
      <c r="X190" s="18"/>
      <c r="Y190" s="20"/>
      <c r="Z190" s="21"/>
      <c r="AA190" s="787"/>
      <c r="AB190" s="787"/>
      <c r="AC190" s="787"/>
      <c r="AD190" s="787"/>
      <c r="AE190" s="787"/>
    </row>
    <row r="191" spans="1:31">
      <c r="A191" s="40">
        <v>800000</v>
      </c>
      <c r="B191" s="18"/>
      <c r="C191" s="18" t="s">
        <v>601</v>
      </c>
      <c r="D191" s="18" t="s">
        <v>602</v>
      </c>
      <c r="E191" s="18"/>
      <c r="F191" s="39">
        <v>340.774602223084</v>
      </c>
      <c r="G191" s="39">
        <v>308.285122107836</v>
      </c>
      <c r="H191" s="39">
        <v>347.15513014314001</v>
      </c>
      <c r="I191" s="39">
        <v>329.38688614911899</v>
      </c>
      <c r="J191" s="39">
        <v>322.361623539395</v>
      </c>
      <c r="K191" s="40">
        <v>800000</v>
      </c>
      <c r="L191" s="18"/>
      <c r="M191" s="18" t="s">
        <v>479</v>
      </c>
      <c r="N191" s="18" t="s">
        <v>480</v>
      </c>
      <c r="O191" s="18"/>
      <c r="P191" s="39">
        <v>340.774602223084</v>
      </c>
      <c r="Q191" s="39">
        <v>308.285122107836</v>
      </c>
      <c r="R191" s="39">
        <v>347.15513014314001</v>
      </c>
      <c r="S191" s="39">
        <v>329.38688614911899</v>
      </c>
      <c r="T191" s="39">
        <v>322.361623539395</v>
      </c>
      <c r="U191" s="40">
        <v>800000</v>
      </c>
      <c r="V191" s="18"/>
      <c r="W191" s="18" t="s">
        <v>244</v>
      </c>
      <c r="X191" s="18" t="s">
        <v>245</v>
      </c>
      <c r="Y191" s="20"/>
      <c r="Z191" s="21"/>
      <c r="AA191" s="787">
        <v>0.14512378909620235</v>
      </c>
      <c r="AB191" s="787">
        <v>0.13387949747290187</v>
      </c>
      <c r="AC191" s="787">
        <v>0.14972024319881211</v>
      </c>
      <c r="AD191" s="787">
        <v>0.14140180796711954</v>
      </c>
      <c r="AE191" s="787">
        <v>0.13846357726959543</v>
      </c>
    </row>
    <row r="192" spans="1:31">
      <c r="A192" s="40">
        <v>810000</v>
      </c>
      <c r="B192" s="18"/>
      <c r="C192" s="18" t="s">
        <v>603</v>
      </c>
      <c r="D192" s="18" t="s">
        <v>604</v>
      </c>
      <c r="E192" s="18"/>
      <c r="F192" s="39">
        <v>340.774602223084</v>
      </c>
      <c r="G192" s="39">
        <v>308.285122107836</v>
      </c>
      <c r="H192" s="39">
        <v>347.15513014314001</v>
      </c>
      <c r="I192" s="39">
        <v>329.38688614911899</v>
      </c>
      <c r="J192" s="39">
        <v>322.361623539395</v>
      </c>
      <c r="K192" s="40">
        <v>810000</v>
      </c>
      <c r="L192" s="18"/>
      <c r="M192" s="18" t="s">
        <v>481</v>
      </c>
      <c r="N192" s="18" t="s">
        <v>482</v>
      </c>
      <c r="O192" s="18"/>
      <c r="P192" s="39">
        <v>340.774602223084</v>
      </c>
      <c r="Q192" s="39">
        <v>308.285122107836</v>
      </c>
      <c r="R192" s="39">
        <v>347.15513014314001</v>
      </c>
      <c r="S192" s="39">
        <v>329.38688614911899</v>
      </c>
      <c r="T192" s="39">
        <v>322.361623539395</v>
      </c>
      <c r="U192" s="40">
        <v>810000</v>
      </c>
      <c r="V192" s="18"/>
      <c r="W192" s="18" t="s">
        <v>246</v>
      </c>
      <c r="X192" s="18" t="s">
        <v>247</v>
      </c>
      <c r="Y192" s="20"/>
      <c r="Z192" s="21"/>
      <c r="AA192" s="787">
        <v>0.14512378909620235</v>
      </c>
      <c r="AB192" s="787">
        <v>0.13387949747290187</v>
      </c>
      <c r="AC192" s="787">
        <v>0.14972024319881211</v>
      </c>
      <c r="AD192" s="787">
        <v>0.14140180796711954</v>
      </c>
      <c r="AE192" s="787">
        <v>0.13846357726959543</v>
      </c>
    </row>
    <row r="193" spans="1:31">
      <c r="A193" s="40">
        <v>811000</v>
      </c>
      <c r="B193" s="18"/>
      <c r="C193" s="18" t="s">
        <v>605</v>
      </c>
      <c r="D193" s="18" t="s">
        <v>606</v>
      </c>
      <c r="E193" s="18"/>
      <c r="F193" s="39">
        <v>340.774602223084</v>
      </c>
      <c r="G193" s="39">
        <v>308.285122107836</v>
      </c>
      <c r="H193" s="39">
        <v>347.15513014314001</v>
      </c>
      <c r="I193" s="39">
        <v>329.38688614911899</v>
      </c>
      <c r="J193" s="39">
        <v>322.361623539395</v>
      </c>
      <c r="K193" s="40">
        <v>811000</v>
      </c>
      <c r="L193" s="18"/>
      <c r="M193" s="18" t="s">
        <v>483</v>
      </c>
      <c r="N193" s="18" t="s">
        <v>484</v>
      </c>
      <c r="O193" s="18"/>
      <c r="P193" s="39">
        <v>340.774602223084</v>
      </c>
      <c r="Q193" s="39">
        <v>308.285122107836</v>
      </c>
      <c r="R193" s="39">
        <v>347.15513014314001</v>
      </c>
      <c r="S193" s="39">
        <v>329.38688614911899</v>
      </c>
      <c r="T193" s="39">
        <v>322.361623539395</v>
      </c>
      <c r="U193" s="40">
        <v>811000</v>
      </c>
      <c r="V193" s="18"/>
      <c r="W193" s="18" t="s">
        <v>248</v>
      </c>
      <c r="X193" s="18" t="s">
        <v>249</v>
      </c>
      <c r="Y193" s="20"/>
      <c r="Z193" s="21"/>
      <c r="AA193" s="787">
        <v>0.14512378909620235</v>
      </c>
      <c r="AB193" s="787">
        <v>0.13387949747290187</v>
      </c>
      <c r="AC193" s="787">
        <v>0.14972024319881211</v>
      </c>
      <c r="AD193" s="787">
        <v>0.14140180796711954</v>
      </c>
      <c r="AE193" s="787">
        <v>0.13846357726959543</v>
      </c>
    </row>
    <row r="194" spans="1:31">
      <c r="A194" s="40"/>
      <c r="B194" s="18"/>
      <c r="C194" s="18"/>
      <c r="D194" s="86"/>
      <c r="E194" s="87" t="s">
        <v>625</v>
      </c>
      <c r="F194" s="35">
        <f>F195/12*44</f>
        <v>2128.5608377561771</v>
      </c>
      <c r="G194" s="35">
        <f t="shared" ref="G194:J194" si="24">G195/12*44</f>
        <v>408.62371542624862</v>
      </c>
      <c r="H194" s="35">
        <f t="shared" si="24"/>
        <v>1823.0064579909929</v>
      </c>
      <c r="I194" s="35">
        <f t="shared" si="24"/>
        <v>2084.795727969471</v>
      </c>
      <c r="J194" s="35">
        <f t="shared" si="24"/>
        <v>2735.7316166398568</v>
      </c>
      <c r="K194" s="40"/>
      <c r="L194" s="18"/>
      <c r="M194" s="18"/>
      <c r="N194" s="86"/>
      <c r="O194" s="87" t="s">
        <v>625</v>
      </c>
      <c r="P194" s="39">
        <f>P195/12*44</f>
        <v>0</v>
      </c>
      <c r="Q194" s="39">
        <f t="shared" ref="Q194:T194" si="25">Q195/12*44</f>
        <v>0</v>
      </c>
      <c r="R194" s="39">
        <f t="shared" si="25"/>
        <v>0</v>
      </c>
      <c r="S194" s="39">
        <f t="shared" si="25"/>
        <v>0</v>
      </c>
      <c r="T194" s="39">
        <f t="shared" si="25"/>
        <v>0</v>
      </c>
      <c r="U194" s="40"/>
      <c r="V194" s="18"/>
      <c r="W194" s="18"/>
      <c r="X194" s="18"/>
      <c r="Y194" s="20"/>
      <c r="Z194" s="21"/>
      <c r="AA194" s="787"/>
      <c r="AB194" s="787"/>
      <c r="AC194" s="787"/>
      <c r="AD194" s="787"/>
      <c r="AE194" s="787"/>
    </row>
    <row r="195" spans="1:31">
      <c r="A195" s="40">
        <v>950000</v>
      </c>
      <c r="B195" s="18" t="s">
        <v>607</v>
      </c>
      <c r="C195" s="18"/>
      <c r="D195" s="18" t="s">
        <v>608</v>
      </c>
      <c r="E195" s="18"/>
      <c r="F195" s="39">
        <v>580.51659211532103</v>
      </c>
      <c r="G195" s="39">
        <v>111.442831479886</v>
      </c>
      <c r="H195" s="39">
        <v>497.18357945208902</v>
      </c>
      <c r="I195" s="39">
        <v>568.58065308258301</v>
      </c>
      <c r="J195" s="39">
        <v>746.10862271996098</v>
      </c>
      <c r="K195" s="40">
        <v>950000</v>
      </c>
      <c r="L195" s="18" t="s">
        <v>485</v>
      </c>
      <c r="M195" s="18"/>
      <c r="N195" s="18" t="s">
        <v>486</v>
      </c>
      <c r="O195" s="18"/>
      <c r="P195" s="39">
        <v>0</v>
      </c>
      <c r="Q195" s="39">
        <v>0</v>
      </c>
      <c r="R195" s="39">
        <v>0</v>
      </c>
      <c r="S195" s="39">
        <v>0</v>
      </c>
      <c r="T195" s="39">
        <v>0</v>
      </c>
      <c r="U195" s="40">
        <v>950000</v>
      </c>
      <c r="V195" s="18" t="s">
        <v>250</v>
      </c>
      <c r="W195" s="18"/>
      <c r="X195" s="18" t="s">
        <v>251</v>
      </c>
      <c r="Y195" s="20"/>
      <c r="Z195" s="21"/>
      <c r="AA195" s="787">
        <v>0</v>
      </c>
      <c r="AB195" s="787">
        <v>0</v>
      </c>
      <c r="AC195" s="787">
        <v>0</v>
      </c>
      <c r="AD195" s="787">
        <v>0</v>
      </c>
      <c r="AE195" s="787">
        <v>0</v>
      </c>
    </row>
    <row r="196" spans="1:31">
      <c r="A196" s="40">
        <v>951000</v>
      </c>
      <c r="B196" s="18"/>
      <c r="C196" s="18" t="s">
        <v>12</v>
      </c>
      <c r="D196" s="18" t="s">
        <v>609</v>
      </c>
      <c r="E196" s="18"/>
      <c r="F196" s="39">
        <v>580.51659211532103</v>
      </c>
      <c r="G196" s="39">
        <v>111.442831479886</v>
      </c>
      <c r="H196" s="39">
        <v>497.18357945208902</v>
      </c>
      <c r="I196" s="39">
        <v>568.58065308258301</v>
      </c>
      <c r="J196" s="39">
        <v>746.10862271996098</v>
      </c>
      <c r="K196" s="40">
        <v>951000</v>
      </c>
      <c r="L196" s="18"/>
      <c r="M196" s="18" t="s">
        <v>379</v>
      </c>
      <c r="N196" s="18" t="s">
        <v>487</v>
      </c>
      <c r="O196" s="18"/>
      <c r="P196" s="39">
        <v>0</v>
      </c>
      <c r="Q196" s="39">
        <v>0</v>
      </c>
      <c r="R196" s="39">
        <v>0</v>
      </c>
      <c r="S196" s="39">
        <v>0</v>
      </c>
      <c r="T196" s="39">
        <v>0</v>
      </c>
      <c r="U196" s="40">
        <v>951000</v>
      </c>
      <c r="V196" s="18"/>
      <c r="W196" s="18" t="s">
        <v>252</v>
      </c>
      <c r="X196" s="18" t="s">
        <v>253</v>
      </c>
      <c r="Y196" s="20"/>
      <c r="Z196" s="21"/>
      <c r="AA196" s="787">
        <v>0</v>
      </c>
      <c r="AB196" s="787">
        <v>0</v>
      </c>
      <c r="AC196" s="787">
        <v>0</v>
      </c>
      <c r="AD196" s="787">
        <v>0</v>
      </c>
      <c r="AE196" s="787">
        <v>0</v>
      </c>
    </row>
    <row r="197" spans="1:31">
      <c r="A197" s="40">
        <v>952000</v>
      </c>
      <c r="B197" s="18"/>
      <c r="C197" s="18" t="s">
        <v>610</v>
      </c>
      <c r="D197" s="18" t="s">
        <v>611</v>
      </c>
      <c r="E197" s="18"/>
      <c r="F197" s="39">
        <v>0</v>
      </c>
      <c r="G197" s="39">
        <v>0</v>
      </c>
      <c r="H197" s="39">
        <v>0</v>
      </c>
      <c r="I197" s="39">
        <v>0</v>
      </c>
      <c r="J197" s="39">
        <v>0</v>
      </c>
      <c r="K197" s="40">
        <v>952000</v>
      </c>
      <c r="L197" s="18"/>
      <c r="M197" s="18" t="s">
        <v>488</v>
      </c>
      <c r="N197" s="18" t="s">
        <v>489</v>
      </c>
      <c r="O197" s="18"/>
      <c r="P197" s="39">
        <v>0</v>
      </c>
      <c r="Q197" s="39">
        <v>0</v>
      </c>
      <c r="R197" s="39">
        <v>0</v>
      </c>
      <c r="S197" s="39">
        <v>0</v>
      </c>
      <c r="T197" s="39">
        <v>0</v>
      </c>
      <c r="U197" s="40">
        <v>952000</v>
      </c>
      <c r="V197" s="18"/>
      <c r="W197" s="18" t="s">
        <v>254</v>
      </c>
      <c r="X197" s="18" t="s">
        <v>255</v>
      </c>
      <c r="Y197" s="20"/>
      <c r="Z197" s="21"/>
      <c r="AA197" s="787">
        <v>0</v>
      </c>
      <c r="AB197" s="787">
        <v>0</v>
      </c>
      <c r="AC197" s="787">
        <v>0</v>
      </c>
      <c r="AD197" s="787">
        <v>0</v>
      </c>
      <c r="AE197" s="787">
        <v>0</v>
      </c>
    </row>
    <row r="198" spans="1:31">
      <c r="A198" s="2"/>
      <c r="B198" s="2"/>
      <c r="C198" s="2"/>
      <c r="D198" s="86"/>
      <c r="E198" s="87" t="s">
        <v>625</v>
      </c>
      <c r="F198" s="35">
        <f>F199/12*44</f>
        <v>12257.882456511194</v>
      </c>
      <c r="G198" s="35">
        <f t="shared" ref="G198:J198" si="26">G199/12*44</f>
        <v>7474.4881572897748</v>
      </c>
      <c r="H198" s="35">
        <f t="shared" si="26"/>
        <v>11908.285498748528</v>
      </c>
      <c r="I198" s="35">
        <f t="shared" si="26"/>
        <v>12336.933165648012</v>
      </c>
      <c r="J198" s="35">
        <f t="shared" si="26"/>
        <v>13170.155406896558</v>
      </c>
      <c r="K198" s="2"/>
      <c r="L198" s="2"/>
      <c r="M198" s="2"/>
      <c r="N198" s="2"/>
      <c r="O198" s="2"/>
      <c r="P198" s="39"/>
      <c r="Q198" s="39"/>
      <c r="R198" s="39"/>
      <c r="S198" s="39"/>
      <c r="T198" s="39"/>
      <c r="AA198" s="15"/>
      <c r="AB198" s="15"/>
      <c r="AC198" s="15"/>
      <c r="AD198" s="15"/>
    </row>
    <row r="199" spans="1:31">
      <c r="A199" s="2" t="s">
        <v>496</v>
      </c>
      <c r="B199" s="16"/>
      <c r="C199" s="2"/>
      <c r="D199" s="2"/>
      <c r="E199" s="2"/>
      <c r="F199" s="39">
        <f t="shared" ref="F199:I199" si="27">F151+F195</f>
        <v>3343.0588517757801</v>
      </c>
      <c r="G199" s="39">
        <f t="shared" si="27"/>
        <v>2038.4967701699384</v>
      </c>
      <c r="H199" s="39">
        <f t="shared" si="27"/>
        <v>3247.7142269314163</v>
      </c>
      <c r="I199" s="39">
        <f t="shared" si="27"/>
        <v>3364.6181360858218</v>
      </c>
      <c r="J199" s="39">
        <f>J151+J195</f>
        <v>3591.8605655172432</v>
      </c>
      <c r="K199" s="2" t="s">
        <v>367</v>
      </c>
      <c r="L199" s="16"/>
      <c r="M199" s="2"/>
      <c r="N199" s="2"/>
      <c r="O199" s="2"/>
      <c r="P199" s="39">
        <v>4043.9388387785189</v>
      </c>
      <c r="Q199" s="39">
        <v>3978.7940717881693</v>
      </c>
      <c r="R199" s="39">
        <v>4712.3338794958408</v>
      </c>
      <c r="S199" s="39">
        <v>4609.5180630318882</v>
      </c>
      <c r="T199" s="39">
        <v>4320.1288407199136</v>
      </c>
      <c r="U199" s="2" t="s">
        <v>256</v>
      </c>
      <c r="V199" s="16"/>
    </row>
    <row r="200" spans="1:31">
      <c r="A200" s="2" t="s">
        <v>3</v>
      </c>
      <c r="B200" s="2"/>
      <c r="C200" s="2"/>
      <c r="D200" s="2"/>
      <c r="E200" s="2"/>
      <c r="F200" s="39">
        <f t="shared" ref="F200:I200" si="28">P199-F199</f>
        <v>700.87998700273874</v>
      </c>
      <c r="G200" s="39">
        <f t="shared" si="28"/>
        <v>1940.2973016182309</v>
      </c>
      <c r="H200" s="39">
        <f t="shared" si="28"/>
        <v>1464.6196525644245</v>
      </c>
      <c r="I200" s="39">
        <f t="shared" si="28"/>
        <v>1244.8999269460664</v>
      </c>
      <c r="J200" s="39">
        <f>T199-J199</f>
        <v>728.26827520267034</v>
      </c>
      <c r="K200" s="2" t="s">
        <v>366</v>
      </c>
      <c r="L200" s="2"/>
      <c r="M200" s="2"/>
      <c r="N200" s="2"/>
      <c r="O200" s="2"/>
      <c r="U200" s="2" t="s">
        <v>257</v>
      </c>
      <c r="V200" s="2" t="s">
        <v>258</v>
      </c>
    </row>
    <row r="201" spans="1:31">
      <c r="A201" s="2"/>
      <c r="B201" s="2"/>
      <c r="C201" s="2"/>
      <c r="D201" s="2"/>
      <c r="E201" s="2"/>
      <c r="K201" s="2"/>
      <c r="L201" s="2"/>
      <c r="M201" s="2"/>
      <c r="N201" s="2"/>
      <c r="O201" s="2"/>
    </row>
    <row r="202" spans="1:31">
      <c r="F202" s="31"/>
      <c r="G202" s="31"/>
      <c r="H202" s="31"/>
      <c r="I202" s="31"/>
      <c r="J202" s="31"/>
    </row>
    <row r="203" spans="1:31">
      <c r="F203" s="31"/>
      <c r="G203" s="31"/>
      <c r="H203" s="31"/>
      <c r="I203" s="31"/>
      <c r="J203" s="31"/>
    </row>
    <row r="206" spans="1:31">
      <c r="U206" s="17" t="s">
        <v>256</v>
      </c>
      <c r="V206" s="17"/>
      <c r="W206" s="17"/>
      <c r="X206" s="17"/>
      <c r="Y206" s="17"/>
      <c r="Z206" s="17"/>
      <c r="AA206" s="16">
        <v>2010</v>
      </c>
      <c r="AB206" s="16">
        <v>2011</v>
      </c>
      <c r="AC206" s="16">
        <v>2012</v>
      </c>
      <c r="AD206" s="16">
        <v>2013</v>
      </c>
      <c r="AE206" s="16">
        <v>2014</v>
      </c>
    </row>
    <row r="207" spans="1:31">
      <c r="U207" s="17"/>
      <c r="V207" s="22" t="s">
        <v>259</v>
      </c>
      <c r="W207" s="18"/>
      <c r="X207" s="18"/>
      <c r="Y207" s="18"/>
      <c r="Z207" s="19"/>
      <c r="AA207" s="15"/>
      <c r="AB207" s="15"/>
      <c r="AC207" s="15"/>
      <c r="AD207" s="15"/>
      <c r="AE207" s="15"/>
    </row>
    <row r="208" spans="1:31">
      <c r="U208" s="17"/>
      <c r="V208" s="18"/>
      <c r="W208" s="18"/>
      <c r="X208" s="18"/>
      <c r="Y208" s="18"/>
      <c r="Z208" s="19"/>
      <c r="AA208" s="23" t="s">
        <v>362</v>
      </c>
      <c r="AB208" s="15" t="s">
        <v>355</v>
      </c>
      <c r="AC208" s="15" t="s">
        <v>355</v>
      </c>
      <c r="AD208" s="15" t="s">
        <v>355</v>
      </c>
      <c r="AE208" s="16" t="s">
        <v>355</v>
      </c>
    </row>
    <row r="209" spans="21:31">
      <c r="U209" s="17" t="s">
        <v>257</v>
      </c>
      <c r="V209" s="18"/>
      <c r="W209" s="18"/>
      <c r="X209" s="18"/>
      <c r="Y209" s="18"/>
      <c r="Z209" s="19"/>
      <c r="AA209" s="15" t="s">
        <v>356</v>
      </c>
      <c r="AB209" s="15" t="s">
        <v>356</v>
      </c>
      <c r="AC209" s="15" t="s">
        <v>356</v>
      </c>
      <c r="AD209" s="15" t="s">
        <v>356</v>
      </c>
      <c r="AE209" s="16" t="s">
        <v>356</v>
      </c>
    </row>
    <row r="210" spans="21:31">
      <c r="U210" s="17"/>
      <c r="V210" s="22" t="s">
        <v>260</v>
      </c>
      <c r="W210" s="18"/>
      <c r="X210" s="18"/>
      <c r="Y210" s="18"/>
      <c r="Z210" s="19"/>
      <c r="AA210" s="15" t="s">
        <v>3</v>
      </c>
      <c r="AB210" s="15" t="s">
        <v>357</v>
      </c>
      <c r="AC210" s="15" t="s">
        <v>357</v>
      </c>
      <c r="AD210" s="15" t="s">
        <v>357</v>
      </c>
      <c r="AE210" s="16" t="s">
        <v>357</v>
      </c>
    </row>
    <row r="211" spans="21:31">
      <c r="U211" s="17"/>
      <c r="V211" s="18"/>
      <c r="W211" s="18"/>
      <c r="X211" s="18"/>
      <c r="Y211" s="18"/>
      <c r="Z211" s="19"/>
      <c r="AA211" s="23"/>
      <c r="AB211" s="15"/>
      <c r="AC211" s="15"/>
      <c r="AD211" s="15"/>
    </row>
    <row r="212" spans="21:31">
      <c r="U212" s="17" t="s">
        <v>261</v>
      </c>
      <c r="V212" s="18"/>
      <c r="W212" s="18"/>
      <c r="X212" s="18"/>
      <c r="Y212" s="18"/>
      <c r="Z212" s="19"/>
      <c r="AA212" s="15"/>
      <c r="AB212" s="15"/>
      <c r="AC212" s="15"/>
      <c r="AD212" s="15"/>
    </row>
    <row r="213" spans="21:31">
      <c r="U213" s="17"/>
      <c r="V213" s="18" t="s">
        <v>262</v>
      </c>
      <c r="W213" s="18"/>
      <c r="X213" s="18" t="s">
        <v>263</v>
      </c>
      <c r="Y213" s="18"/>
      <c r="Z213" s="19"/>
      <c r="AA213" s="15"/>
      <c r="AB213" s="15"/>
      <c r="AC213" s="15"/>
      <c r="AD213" s="15"/>
    </row>
    <row r="214" spans="21:31">
      <c r="U214" s="17"/>
      <c r="V214" s="18"/>
      <c r="W214" s="18"/>
      <c r="X214" s="18"/>
      <c r="Y214" s="18"/>
      <c r="Z214" s="19"/>
      <c r="AA214" s="15" t="s">
        <v>363</v>
      </c>
      <c r="AB214" s="15" t="s">
        <v>358</v>
      </c>
      <c r="AC214" s="15" t="s">
        <v>363</v>
      </c>
      <c r="AD214" s="15" t="s">
        <v>358</v>
      </c>
      <c r="AE214" s="16" t="s">
        <v>358</v>
      </c>
    </row>
    <row r="215" spans="21:31">
      <c r="U215" s="17" t="s">
        <v>256</v>
      </c>
      <c r="V215" s="18" t="s">
        <v>264</v>
      </c>
      <c r="W215" s="18"/>
      <c r="X215" s="18"/>
      <c r="Y215" s="18"/>
      <c r="Z215" s="19"/>
      <c r="AA215" s="15" t="s">
        <v>361</v>
      </c>
      <c r="AB215" s="15" t="s">
        <v>361</v>
      </c>
      <c r="AC215" s="15" t="s">
        <v>361</v>
      </c>
      <c r="AD215" s="15" t="s">
        <v>361</v>
      </c>
      <c r="AE215" s="16" t="s">
        <v>361</v>
      </c>
    </row>
    <row r="216" spans="21:31">
      <c r="U216" s="17"/>
      <c r="V216" s="18"/>
      <c r="W216" s="18"/>
      <c r="X216" s="18"/>
      <c r="Y216" s="18"/>
      <c r="Z216" s="19"/>
      <c r="AA216" s="15"/>
      <c r="AB216" s="15"/>
      <c r="AC216" s="15"/>
      <c r="AD216" s="15"/>
    </row>
    <row r="217" spans="21:31">
      <c r="U217" s="17"/>
      <c r="V217" s="18" t="s">
        <v>265</v>
      </c>
      <c r="W217" s="18"/>
      <c r="X217" s="18"/>
      <c r="Y217" s="18"/>
      <c r="Z217" s="19"/>
      <c r="AA217" s="15">
        <v>8251.2279999999992</v>
      </c>
      <c r="AB217" s="15">
        <v>8151.4560000000001</v>
      </c>
      <c r="AC217" s="15">
        <v>8939.5930000000008</v>
      </c>
      <c r="AD217" s="15">
        <v>9463.5939999999991</v>
      </c>
      <c r="AE217" s="16">
        <v>9463.5939999999991</v>
      </c>
    </row>
    <row r="218" spans="21:31">
      <c r="U218" s="17"/>
      <c r="V218" s="18"/>
      <c r="W218" s="18"/>
      <c r="X218" s="18"/>
      <c r="Y218" s="18"/>
      <c r="Z218" s="19"/>
      <c r="AA218" s="15"/>
      <c r="AB218" s="15"/>
      <c r="AC218" s="15"/>
      <c r="AD218" s="15"/>
    </row>
    <row r="219" spans="21:31">
      <c r="U219" s="40">
        <v>500000</v>
      </c>
      <c r="V219" s="18" t="s">
        <v>266</v>
      </c>
      <c r="W219" s="18"/>
      <c r="X219" s="18" t="s">
        <v>267</v>
      </c>
      <c r="Y219" s="18"/>
      <c r="Z219" s="19"/>
      <c r="AA219" s="784">
        <v>490.10145384160018</v>
      </c>
      <c r="AB219" s="784">
        <v>488.10839091668646</v>
      </c>
      <c r="AC219" s="784">
        <v>527.13069593837668</v>
      </c>
      <c r="AD219" s="784">
        <v>487.07901702375324</v>
      </c>
      <c r="AE219" s="785">
        <v>456.49980765446128</v>
      </c>
    </row>
    <row r="220" spans="21:31">
      <c r="U220" s="40"/>
      <c r="V220" s="18"/>
      <c r="W220" s="18"/>
      <c r="X220" s="18"/>
      <c r="Y220" s="18"/>
      <c r="Z220" s="19"/>
      <c r="AA220" s="784"/>
      <c r="AB220" s="784"/>
      <c r="AC220" s="784"/>
      <c r="AD220" s="784"/>
      <c r="AE220" s="785"/>
    </row>
    <row r="221" spans="21:31">
      <c r="U221" s="40">
        <v>600000</v>
      </c>
      <c r="V221" s="18"/>
      <c r="W221" s="18" t="s">
        <v>252</v>
      </c>
      <c r="X221" s="18" t="s">
        <v>268</v>
      </c>
      <c r="Y221" s="18"/>
      <c r="Z221" s="19"/>
      <c r="AA221" s="784">
        <v>328.29669791691703</v>
      </c>
      <c r="AB221" s="784">
        <v>305.08545061510273</v>
      </c>
      <c r="AC221" s="784">
        <v>345.39711051699902</v>
      </c>
      <c r="AD221" s="784">
        <v>320.27166147606442</v>
      </c>
      <c r="AE221" s="785">
        <v>305.83779247869779</v>
      </c>
    </row>
    <row r="222" spans="21:31">
      <c r="U222" s="40"/>
      <c r="V222" s="18"/>
      <c r="W222" s="18"/>
      <c r="X222" s="18"/>
      <c r="Y222" s="18"/>
      <c r="Z222" s="19"/>
      <c r="AA222" s="784"/>
      <c r="AB222" s="784"/>
      <c r="AC222" s="784"/>
      <c r="AD222" s="784"/>
      <c r="AE222" s="785"/>
    </row>
    <row r="223" spans="21:31">
      <c r="U223" s="40">
        <v>610000</v>
      </c>
      <c r="V223" s="18" t="s">
        <v>269</v>
      </c>
      <c r="W223" s="18" t="s">
        <v>270</v>
      </c>
      <c r="X223" s="18" t="s">
        <v>271</v>
      </c>
      <c r="Y223" s="18"/>
      <c r="Z223" s="19"/>
      <c r="AA223" s="784">
        <v>13.219948197970096</v>
      </c>
      <c r="AB223" s="784">
        <v>13.004777413146265</v>
      </c>
      <c r="AC223" s="784">
        <v>13.091181631433468</v>
      </c>
      <c r="AD223" s="784">
        <v>11.01350557776988</v>
      </c>
      <c r="AE223" s="785">
        <v>10.688455725120937</v>
      </c>
    </row>
    <row r="224" spans="21:31">
      <c r="U224" s="40">
        <v>611000</v>
      </c>
      <c r="V224" s="18" t="s">
        <v>272</v>
      </c>
      <c r="W224" s="18" t="s">
        <v>273</v>
      </c>
      <c r="X224" s="18" t="s">
        <v>274</v>
      </c>
      <c r="Y224" s="18"/>
      <c r="Z224" s="19"/>
      <c r="AA224" s="784">
        <v>4.6803894564010351</v>
      </c>
      <c r="AB224" s="784">
        <v>4.5467660625405939</v>
      </c>
      <c r="AC224" s="784">
        <v>4.398223223651792</v>
      </c>
      <c r="AD224" s="784">
        <v>2.6760025860084062</v>
      </c>
      <c r="AE224" s="785">
        <v>2.578887912104399</v>
      </c>
    </row>
    <row r="225" spans="21:31">
      <c r="U225" s="40">
        <v>612000</v>
      </c>
      <c r="V225" s="18" t="s">
        <v>275</v>
      </c>
      <c r="W225" s="18" t="s">
        <v>276</v>
      </c>
      <c r="X225" s="18" t="s">
        <v>277</v>
      </c>
      <c r="Y225" s="18"/>
      <c r="Z225" s="19"/>
      <c r="AA225" s="784">
        <v>0.86078698509792617</v>
      </c>
      <c r="AB225" s="784">
        <v>0.71947166703739673</v>
      </c>
      <c r="AC225" s="784">
        <v>0.68919817057401045</v>
      </c>
      <c r="AD225" s="784">
        <v>0.72568360961224043</v>
      </c>
      <c r="AE225" s="785">
        <v>0.8474500726381986</v>
      </c>
    </row>
    <row r="226" spans="21:31">
      <c r="U226" s="40">
        <v>615000</v>
      </c>
      <c r="V226" s="18" t="s">
        <v>278</v>
      </c>
      <c r="W226" s="18" t="s">
        <v>279</v>
      </c>
      <c r="X226" s="18" t="s">
        <v>280</v>
      </c>
      <c r="Y226" s="18"/>
      <c r="Z226" s="19"/>
      <c r="AA226" s="784">
        <v>7.678771756471134</v>
      </c>
      <c r="AB226" s="784">
        <v>7.7385396835682734</v>
      </c>
      <c r="AC226" s="784">
        <v>8.0037602372076666</v>
      </c>
      <c r="AD226" s="784">
        <v>7.6118193821492346</v>
      </c>
      <c r="AE226" s="785">
        <v>7.2621177403783381</v>
      </c>
    </row>
    <row r="227" spans="21:31">
      <c r="U227" s="40">
        <v>620000</v>
      </c>
      <c r="V227" s="18" t="s">
        <v>281</v>
      </c>
      <c r="W227" s="18" t="s">
        <v>282</v>
      </c>
      <c r="X227" s="18" t="s">
        <v>283</v>
      </c>
      <c r="Y227" s="18"/>
      <c r="Z227" s="19"/>
      <c r="AA227" s="784">
        <v>185.30407909654065</v>
      </c>
      <c r="AB227" s="784">
        <v>137.06629327743872</v>
      </c>
      <c r="AC227" s="784">
        <v>184.58820044796485</v>
      </c>
      <c r="AD227" s="784">
        <v>170.55863816672755</v>
      </c>
      <c r="AE227" s="785">
        <v>161.93842527389347</v>
      </c>
    </row>
    <row r="228" spans="21:31">
      <c r="U228" s="40">
        <v>621000</v>
      </c>
      <c r="V228" s="18" t="s">
        <v>284</v>
      </c>
      <c r="W228" s="18" t="s">
        <v>285</v>
      </c>
      <c r="X228" s="18" t="s">
        <v>286</v>
      </c>
      <c r="Y228" s="18"/>
      <c r="Z228" s="19"/>
      <c r="AA228" s="784">
        <v>25.675036348499052</v>
      </c>
      <c r="AB228" s="784">
        <v>27.291076781902877</v>
      </c>
      <c r="AC228" s="784">
        <v>24.77843290719937</v>
      </c>
      <c r="AD228" s="784">
        <v>17.90465988270109</v>
      </c>
      <c r="AE228" s="785">
        <v>15.889609672651375</v>
      </c>
    </row>
    <row r="229" spans="21:31">
      <c r="U229" s="40">
        <v>622000</v>
      </c>
      <c r="V229" s="18" t="s">
        <v>287</v>
      </c>
      <c r="W229" s="18" t="s">
        <v>288</v>
      </c>
      <c r="X229" s="18" t="s">
        <v>289</v>
      </c>
      <c r="Y229" s="18"/>
      <c r="Z229" s="19"/>
      <c r="AA229" s="784">
        <v>2.4843038393489461</v>
      </c>
      <c r="AB229" s="784">
        <v>1.6375302508506333</v>
      </c>
      <c r="AC229" s="784">
        <v>1.6127991599900764</v>
      </c>
      <c r="AD229" s="784">
        <v>1.2139925002061915</v>
      </c>
      <c r="AE229" s="785">
        <v>1.0247188580804227</v>
      </c>
    </row>
    <row r="230" spans="21:31">
      <c r="U230" s="40">
        <v>623000</v>
      </c>
      <c r="V230" s="18" t="s">
        <v>290</v>
      </c>
      <c r="W230" s="18" t="s">
        <v>291</v>
      </c>
      <c r="X230" s="18" t="s">
        <v>292</v>
      </c>
      <c r="Y230" s="18"/>
      <c r="Z230" s="19"/>
      <c r="AA230" s="784">
        <v>2.0250759224252479</v>
      </c>
      <c r="AB230" s="784">
        <v>2.638874136742384</v>
      </c>
      <c r="AC230" s="784">
        <v>2.4927637784907666</v>
      </c>
      <c r="AD230" s="784">
        <v>2.1351250751902038</v>
      </c>
      <c r="AE230" s="785">
        <v>2.0398853286134488</v>
      </c>
    </row>
    <row r="231" spans="21:31">
      <c r="U231" s="40">
        <v>624000</v>
      </c>
      <c r="V231" s="18" t="s">
        <v>293</v>
      </c>
      <c r="W231" s="18" t="s">
        <v>294</v>
      </c>
      <c r="X231" s="18" t="s">
        <v>295</v>
      </c>
      <c r="Y231" s="18"/>
      <c r="Z231" s="19"/>
      <c r="AA231" s="784">
        <v>62.473257029577489</v>
      </c>
      <c r="AB231" s="784">
        <v>39.765960713754993</v>
      </c>
      <c r="AC231" s="784">
        <v>53.729751100184004</v>
      </c>
      <c r="AD231" s="784">
        <v>53.566007930287469</v>
      </c>
      <c r="AE231" s="785">
        <v>49.334233698176682</v>
      </c>
    </row>
    <row r="232" spans="21:31">
      <c r="U232" s="40">
        <v>625000</v>
      </c>
      <c r="V232" s="18" t="s">
        <v>296</v>
      </c>
      <c r="W232" s="18" t="s">
        <v>297</v>
      </c>
      <c r="X232" s="18" t="s">
        <v>298</v>
      </c>
      <c r="Y232" s="18"/>
      <c r="Z232" s="19"/>
      <c r="AA232" s="784">
        <v>1.3399245211951809</v>
      </c>
      <c r="AB232" s="784">
        <v>1.676292561290665</v>
      </c>
      <c r="AC232" s="784">
        <v>1.3243980261795842</v>
      </c>
      <c r="AD232" s="784">
        <v>0.75607215122243732</v>
      </c>
      <c r="AE232" s="785">
        <v>0.88703288919705237</v>
      </c>
    </row>
    <row r="233" spans="21:31">
      <c r="U233" s="40">
        <v>626000</v>
      </c>
      <c r="V233" s="18" t="s">
        <v>299</v>
      </c>
      <c r="W233" s="18" t="s">
        <v>300</v>
      </c>
      <c r="X233" s="18" t="s">
        <v>301</v>
      </c>
      <c r="Y233" s="18"/>
      <c r="Z233" s="19"/>
      <c r="AA233" s="784">
        <v>38.766790105969335</v>
      </c>
      <c r="AB233" s="784">
        <v>13.035448058444619</v>
      </c>
      <c r="AC233" s="784">
        <v>41.271891422070262</v>
      </c>
      <c r="AD233" s="784">
        <v>38.517661753235274</v>
      </c>
      <c r="AE233" s="785">
        <v>40.562812289825544</v>
      </c>
    </row>
    <row r="234" spans="21:31">
      <c r="U234" s="40">
        <v>627000</v>
      </c>
      <c r="V234" s="18" t="s">
        <v>302</v>
      </c>
      <c r="W234" s="18" t="s">
        <v>303</v>
      </c>
      <c r="X234" s="18" t="s">
        <v>304</v>
      </c>
      <c r="Y234" s="18"/>
      <c r="Z234" s="19"/>
      <c r="AA234" s="784">
        <v>7.4575752023425004</v>
      </c>
      <c r="AB234" s="784">
        <v>8.1328806503049744</v>
      </c>
      <c r="AC234" s="784">
        <v>8.1972434719721239</v>
      </c>
      <c r="AD234" s="784">
        <v>7.7310652969659328</v>
      </c>
      <c r="AE234" s="785">
        <v>7.4864585528923904</v>
      </c>
    </row>
    <row r="235" spans="21:31">
      <c r="U235" s="40">
        <v>628000</v>
      </c>
      <c r="V235" s="18" t="s">
        <v>305</v>
      </c>
      <c r="W235" s="18" t="s">
        <v>306</v>
      </c>
      <c r="X235" s="18" t="s">
        <v>307</v>
      </c>
      <c r="Y235" s="18"/>
      <c r="Z235" s="19"/>
      <c r="AA235" s="784">
        <v>2.7985380530497523</v>
      </c>
      <c r="AB235" s="784">
        <v>3.9693304731924455</v>
      </c>
      <c r="AC235" s="784">
        <v>4.5230235971978026</v>
      </c>
      <c r="AD235" s="784">
        <v>4.3656939196881552</v>
      </c>
      <c r="AE235" s="785">
        <v>2.6828649089646808</v>
      </c>
    </row>
    <row r="236" spans="21:31">
      <c r="U236" s="40">
        <v>629000</v>
      </c>
      <c r="V236" s="18" t="s">
        <v>308</v>
      </c>
      <c r="W236" s="18" t="s">
        <v>309</v>
      </c>
      <c r="X236" s="18" t="s">
        <v>310</v>
      </c>
      <c r="Y236" s="18"/>
      <c r="Z236" s="19"/>
      <c r="AA236" s="784">
        <v>23.154118819328019</v>
      </c>
      <c r="AB236" s="784">
        <v>17.627720006119322</v>
      </c>
      <c r="AC236" s="784">
        <v>25.368069959416314</v>
      </c>
      <c r="AD236" s="784">
        <v>25.892349474597147</v>
      </c>
      <c r="AE236" s="785">
        <v>24.267389627150692</v>
      </c>
    </row>
    <row r="237" spans="21:31">
      <c r="U237" s="40">
        <v>630000</v>
      </c>
      <c r="V237" s="18" t="s">
        <v>311</v>
      </c>
      <c r="W237" s="18" t="s">
        <v>312</v>
      </c>
      <c r="X237" s="18" t="s">
        <v>313</v>
      </c>
      <c r="Y237" s="18"/>
      <c r="Z237" s="19"/>
      <c r="AA237" s="784">
        <v>18.645808207910825</v>
      </c>
      <c r="AB237" s="784">
        <v>20.716603777733539</v>
      </c>
      <c r="AC237" s="784">
        <v>20.706571540118389</v>
      </c>
      <c r="AD237" s="784">
        <v>17.912741714177056</v>
      </c>
      <c r="AE237" s="785">
        <v>17.232497664446925</v>
      </c>
    </row>
    <row r="238" spans="21:31">
      <c r="U238" s="40">
        <v>641000</v>
      </c>
      <c r="V238" s="18" t="s">
        <v>314</v>
      </c>
      <c r="W238" s="18" t="s">
        <v>315</v>
      </c>
      <c r="X238" s="18" t="s">
        <v>316</v>
      </c>
      <c r="Y238" s="18"/>
      <c r="Z238" s="19"/>
      <c r="AA238" s="784">
        <v>0.48365104689429833</v>
      </c>
      <c r="AB238" s="784">
        <v>0.57457586710224018</v>
      </c>
      <c r="AC238" s="784">
        <v>0.58325548514616565</v>
      </c>
      <c r="AD238" s="784">
        <v>0.56326846845659906</v>
      </c>
      <c r="AE238" s="785">
        <v>0.53092178389424027</v>
      </c>
    </row>
    <row r="239" spans="21:31">
      <c r="U239" s="40"/>
      <c r="V239" s="18"/>
      <c r="W239" s="18"/>
      <c r="X239" s="18"/>
      <c r="Y239" s="18"/>
      <c r="Z239" s="19"/>
      <c r="AA239" s="784"/>
      <c r="AB239" s="784"/>
      <c r="AC239" s="784"/>
      <c r="AD239" s="784"/>
      <c r="AE239" s="785"/>
    </row>
    <row r="240" spans="21:31">
      <c r="U240" s="40">
        <v>650000</v>
      </c>
      <c r="V240" s="18" t="s">
        <v>317</v>
      </c>
      <c r="W240" s="18" t="s">
        <v>318</v>
      </c>
      <c r="X240" s="18" t="s">
        <v>319</v>
      </c>
      <c r="Y240" s="18"/>
      <c r="Z240" s="19"/>
      <c r="AA240" s="784">
        <v>129.77267062240634</v>
      </c>
      <c r="AB240" s="784">
        <v>155.01437992451775</v>
      </c>
      <c r="AC240" s="784">
        <v>147.7177284376007</v>
      </c>
      <c r="AD240" s="784">
        <v>138.69951773156706</v>
      </c>
      <c r="AE240" s="785">
        <v>133.21091147968346</v>
      </c>
    </row>
    <row r="241" spans="21:31">
      <c r="U241" s="40">
        <v>651000</v>
      </c>
      <c r="V241" s="18" t="s">
        <v>320</v>
      </c>
      <c r="W241" s="18" t="s">
        <v>321</v>
      </c>
      <c r="X241" s="18" t="s">
        <v>322</v>
      </c>
      <c r="Y241" s="18"/>
      <c r="Z241" s="19"/>
      <c r="AA241" s="784">
        <v>5.1822636053549411</v>
      </c>
      <c r="AB241" s="784">
        <v>4.7191342035506967</v>
      </c>
      <c r="AC241" s="784">
        <v>4.1141539583305606</v>
      </c>
      <c r="AD241" s="784">
        <v>3.4211344232717744</v>
      </c>
      <c r="AE241" s="785">
        <v>4.036816564864437</v>
      </c>
    </row>
    <row r="242" spans="21:31">
      <c r="U242" s="40">
        <v>652000</v>
      </c>
      <c r="V242" s="18" t="s">
        <v>323</v>
      </c>
      <c r="W242" s="18" t="s">
        <v>324</v>
      </c>
      <c r="X242" s="18" t="s">
        <v>325</v>
      </c>
      <c r="Y242" s="18"/>
      <c r="Z242" s="19"/>
      <c r="AA242" s="784">
        <v>9.3146805059912356</v>
      </c>
      <c r="AB242" s="784">
        <v>13.377531723451746</v>
      </c>
      <c r="AC242" s="784">
        <v>12.466632739205995</v>
      </c>
      <c r="AD242" s="784">
        <v>16.794008339632544</v>
      </c>
      <c r="AE242" s="785">
        <v>11.09525334755021</v>
      </c>
    </row>
    <row r="243" spans="21:31">
      <c r="U243" s="40">
        <v>653000</v>
      </c>
      <c r="V243" s="18" t="s">
        <v>326</v>
      </c>
      <c r="W243" s="18" t="s">
        <v>327</v>
      </c>
      <c r="X243" s="18" t="s">
        <v>328</v>
      </c>
      <c r="Y243" s="18"/>
      <c r="Z243" s="19"/>
      <c r="AA243" s="784">
        <v>8.6891294540244921</v>
      </c>
      <c r="AB243" s="784">
        <v>8.8902370966003108</v>
      </c>
      <c r="AC243" s="784">
        <v>6.3050295897442865</v>
      </c>
      <c r="AD243" s="784">
        <v>6.2615396434338475</v>
      </c>
      <c r="AE243" s="785">
        <v>7.5121531750324886</v>
      </c>
    </row>
    <row r="244" spans="21:31">
      <c r="U244" s="40">
        <v>654000</v>
      </c>
      <c r="V244" s="18" t="s">
        <v>329</v>
      </c>
      <c r="W244" s="18" t="s">
        <v>330</v>
      </c>
      <c r="X244" s="18" t="s">
        <v>331</v>
      </c>
      <c r="Y244" s="18"/>
      <c r="Z244" s="19"/>
      <c r="AA244" s="784">
        <v>33.034888498655448</v>
      </c>
      <c r="AB244" s="784">
        <v>37.236945967468529</v>
      </c>
      <c r="AC244" s="784">
        <v>39.690051230888031</v>
      </c>
      <c r="AD244" s="784">
        <v>32.55772697438185</v>
      </c>
      <c r="AE244" s="785">
        <v>30.213995607555713</v>
      </c>
    </row>
    <row r="245" spans="21:31">
      <c r="U245" s="40">
        <v>655000</v>
      </c>
      <c r="V245" s="18" t="s">
        <v>332</v>
      </c>
      <c r="W245" s="18" t="s">
        <v>333</v>
      </c>
      <c r="X245" s="18" t="s">
        <v>334</v>
      </c>
      <c r="Y245" s="18"/>
      <c r="Z245" s="19"/>
      <c r="AA245" s="784">
        <v>0.90866292497377499</v>
      </c>
      <c r="AB245" s="784">
        <v>1.4302091925348182</v>
      </c>
      <c r="AC245" s="784">
        <v>1.1226714440754717</v>
      </c>
      <c r="AD245" s="784">
        <v>1.045246444868025</v>
      </c>
      <c r="AE245" s="785">
        <v>1.2430141721718144</v>
      </c>
    </row>
    <row r="246" spans="21:31">
      <c r="U246" s="40">
        <v>656000</v>
      </c>
      <c r="V246" s="18" t="s">
        <v>335</v>
      </c>
      <c r="W246" s="18" t="s">
        <v>336</v>
      </c>
      <c r="X246" s="18" t="s">
        <v>337</v>
      </c>
      <c r="Y246" s="18"/>
      <c r="Z246" s="19"/>
      <c r="AA246" s="784">
        <v>2.8521308842792372</v>
      </c>
      <c r="AB246" s="784">
        <v>3.7288722348619352</v>
      </c>
      <c r="AC246" s="784">
        <v>3.1193182236977464</v>
      </c>
      <c r="AD246" s="784">
        <v>2.875677542444234</v>
      </c>
      <c r="AE246" s="785">
        <v>3.0850267739429391</v>
      </c>
    </row>
    <row r="247" spans="21:31">
      <c r="U247" s="40">
        <v>657000</v>
      </c>
      <c r="V247" s="18" t="s">
        <v>338</v>
      </c>
      <c r="W247" s="18" t="s">
        <v>339</v>
      </c>
      <c r="X247" s="18" t="s">
        <v>340</v>
      </c>
      <c r="Y247" s="18"/>
      <c r="Z247" s="19"/>
      <c r="AA247" s="784">
        <v>2.0775755791961843</v>
      </c>
      <c r="AB247" s="784">
        <v>3.0545061221050989</v>
      </c>
      <c r="AC247" s="784">
        <v>2.4023190387225521</v>
      </c>
      <c r="AD247" s="784">
        <v>2.1547877495683037</v>
      </c>
      <c r="AE247" s="785">
        <v>2.3741529435660427</v>
      </c>
    </row>
    <row r="248" spans="21:31">
      <c r="U248" s="40">
        <v>658000</v>
      </c>
      <c r="V248" s="18" t="s">
        <v>341</v>
      </c>
      <c r="W248" s="18" t="s">
        <v>342</v>
      </c>
      <c r="X248" s="18" t="s">
        <v>343</v>
      </c>
      <c r="Y248" s="18"/>
      <c r="Z248" s="19"/>
      <c r="AA248" s="784">
        <v>18.851758165147032</v>
      </c>
      <c r="AB248" s="784">
        <v>22.598811067396166</v>
      </c>
      <c r="AC248" s="784">
        <v>21.245021200816591</v>
      </c>
      <c r="AD248" s="784">
        <v>22.143421757683406</v>
      </c>
      <c r="AE248" s="785">
        <v>18.771187251504461</v>
      </c>
    </row>
    <row r="249" spans="21:31">
      <c r="U249" s="40">
        <v>659000</v>
      </c>
      <c r="V249" s="18" t="s">
        <v>344</v>
      </c>
      <c r="W249" s="18" t="s">
        <v>345</v>
      </c>
      <c r="X249" s="18" t="s">
        <v>346</v>
      </c>
      <c r="Y249" s="18"/>
      <c r="Z249" s="19"/>
      <c r="AA249" s="784">
        <v>12.978678908148387</v>
      </c>
      <c r="AB249" s="784">
        <v>16.39943988501123</v>
      </c>
      <c r="AC249" s="784">
        <v>14.780590253449489</v>
      </c>
      <c r="AD249" s="784">
        <v>14.083210407972818</v>
      </c>
      <c r="AE249" s="785">
        <v>14.228537730129855</v>
      </c>
    </row>
    <row r="250" spans="21:31">
      <c r="U250" s="40">
        <v>660000</v>
      </c>
      <c r="V250" s="18" t="s">
        <v>347</v>
      </c>
      <c r="W250" s="18" t="s">
        <v>348</v>
      </c>
      <c r="X250" s="18" t="s">
        <v>349</v>
      </c>
      <c r="Y250" s="20"/>
      <c r="Z250" s="21"/>
      <c r="AA250" s="784">
        <v>9.6789399101106284</v>
      </c>
      <c r="AB250" s="784">
        <v>9.6595599900779199</v>
      </c>
      <c r="AC250" s="784">
        <v>9.8314029241621288</v>
      </c>
      <c r="AD250" s="784">
        <v>9.8696638430452968</v>
      </c>
      <c r="AE250" s="785">
        <v>8.642151972187067</v>
      </c>
    </row>
    <row r="251" spans="21:31">
      <c r="U251" s="40">
        <v>661000</v>
      </c>
      <c r="V251" s="18" t="s">
        <v>227</v>
      </c>
      <c r="W251" s="18" t="s">
        <v>228</v>
      </c>
      <c r="X251" s="18" t="s">
        <v>229</v>
      </c>
      <c r="Y251" s="20"/>
      <c r="Z251" s="21"/>
      <c r="AA251" s="784">
        <v>13.652378518095006</v>
      </c>
      <c r="AB251" s="784">
        <v>14.673972762738892</v>
      </c>
      <c r="AC251" s="784">
        <v>15.270435772242664</v>
      </c>
      <c r="AD251" s="784">
        <v>13.284854231980072</v>
      </c>
      <c r="AE251" s="785">
        <v>15.941433367915952</v>
      </c>
    </row>
    <row r="252" spans="21:31">
      <c r="U252" s="40">
        <v>662000</v>
      </c>
      <c r="V252" s="18" t="s">
        <v>230</v>
      </c>
      <c r="W252" s="18" t="s">
        <v>231</v>
      </c>
      <c r="X252" s="18" t="s">
        <v>232</v>
      </c>
      <c r="Y252" s="20"/>
      <c r="Z252" s="21"/>
      <c r="AA252" s="784">
        <v>0.5994255779248121</v>
      </c>
      <c r="AB252" s="784">
        <v>0.48634468008365495</v>
      </c>
      <c r="AC252" s="784">
        <v>0.56711088698371603</v>
      </c>
      <c r="AD252" s="784">
        <v>0.40830219508661381</v>
      </c>
      <c r="AE252" s="785">
        <v>0.38666991670115108</v>
      </c>
    </row>
    <row r="253" spans="21:31">
      <c r="U253" s="40">
        <v>663000</v>
      </c>
      <c r="V253" s="18" t="s">
        <v>233</v>
      </c>
      <c r="W253" s="18" t="s">
        <v>234</v>
      </c>
      <c r="X253" s="18" t="s">
        <v>235</v>
      </c>
      <c r="Y253" s="20"/>
      <c r="Z253" s="21"/>
      <c r="AA253" s="784">
        <v>8.0548576078793257</v>
      </c>
      <c r="AB253" s="784">
        <v>8.2493811912479309</v>
      </c>
      <c r="AC253" s="784">
        <v>7.1383874065095911</v>
      </c>
      <c r="AD253" s="784">
        <v>8.2897523051908504</v>
      </c>
      <c r="AE253" s="785">
        <v>9.3203525045306801</v>
      </c>
    </row>
    <row r="254" spans="21:31">
      <c r="U254" s="40">
        <v>680000</v>
      </c>
      <c r="V254" s="18" t="s">
        <v>236</v>
      </c>
      <c r="W254" s="18" t="s">
        <v>237</v>
      </c>
      <c r="X254" s="18" t="s">
        <v>238</v>
      </c>
      <c r="Y254" s="20"/>
      <c r="Z254" s="21"/>
      <c r="AA254" s="784">
        <v>2.9105822645820725</v>
      </c>
      <c r="AB254" s="784">
        <v>2.2960184809793294</v>
      </c>
      <c r="AC254" s="784">
        <v>2.2014535410714395</v>
      </c>
      <c r="AD254" s="784">
        <v>2.3437233096625869</v>
      </c>
      <c r="AE254" s="785">
        <v>2.8674122500832349</v>
      </c>
    </row>
    <row r="255" spans="21:31">
      <c r="U255" s="40">
        <v>699999</v>
      </c>
      <c r="V255" s="18"/>
      <c r="W255" s="18" t="s">
        <v>239</v>
      </c>
      <c r="X255" s="18" t="s">
        <v>240</v>
      </c>
      <c r="Y255" s="20"/>
      <c r="Z255" s="21"/>
      <c r="AA255" s="784">
        <v>0.98671821804371274</v>
      </c>
      <c r="AB255" s="784">
        <v>8.2134153264094749</v>
      </c>
      <c r="AC255" s="784">
        <v>7.4631502277004467</v>
      </c>
      <c r="AD255" s="784">
        <v>3.1664685633448086</v>
      </c>
      <c r="AE255" s="785">
        <v>3.4927539019473897</v>
      </c>
    </row>
    <row r="256" spans="21:31">
      <c r="U256" s="40"/>
      <c r="V256" s="18"/>
      <c r="W256" s="18"/>
      <c r="X256" s="18"/>
      <c r="Y256" s="20"/>
      <c r="Z256" s="21"/>
      <c r="AA256" s="784"/>
      <c r="AB256" s="784"/>
      <c r="AC256" s="784"/>
      <c r="AD256" s="784"/>
      <c r="AE256" s="785"/>
    </row>
    <row r="257" spans="21:31">
      <c r="U257" s="40">
        <v>700000</v>
      </c>
      <c r="V257" s="18" t="s">
        <v>241</v>
      </c>
      <c r="W257" s="18" t="s">
        <v>242</v>
      </c>
      <c r="X257" s="18" t="s">
        <v>243</v>
      </c>
      <c r="Y257" s="20"/>
      <c r="Z257" s="21"/>
      <c r="AA257" s="784">
        <v>120.50489095633135</v>
      </c>
      <c r="AB257" s="784">
        <v>145.20330144101263</v>
      </c>
      <c r="AC257" s="784">
        <v>142.90014746249736</v>
      </c>
      <c r="AD257" s="784">
        <v>132.00166902424758</v>
      </c>
      <c r="AE257" s="785">
        <v>116.59867480640749</v>
      </c>
    </row>
    <row r="258" spans="21:31">
      <c r="U258" s="40"/>
      <c r="V258" s="18"/>
      <c r="W258" s="18"/>
      <c r="X258" s="18"/>
      <c r="Y258" s="20"/>
      <c r="Z258" s="21"/>
      <c r="AA258" s="784"/>
      <c r="AB258" s="784"/>
      <c r="AC258" s="784"/>
      <c r="AD258" s="784"/>
      <c r="AE258" s="785"/>
    </row>
    <row r="259" spans="21:31">
      <c r="U259" s="40">
        <v>800000</v>
      </c>
      <c r="V259" s="18"/>
      <c r="W259" s="18" t="s">
        <v>244</v>
      </c>
      <c r="X259" s="18" t="s">
        <v>245</v>
      </c>
      <c r="Y259" s="20"/>
      <c r="Z259" s="21"/>
      <c r="AA259" s="784">
        <v>41.299864968351869</v>
      </c>
      <c r="AB259" s="784">
        <v>37.819638860571168</v>
      </c>
      <c r="AC259" s="784">
        <v>38.833437958880232</v>
      </c>
      <c r="AD259" s="784">
        <v>34.805686523441203</v>
      </c>
      <c r="AE259" s="785">
        <v>34.063340369355984</v>
      </c>
    </row>
    <row r="260" spans="21:31">
      <c r="U260" s="40">
        <v>810000</v>
      </c>
      <c r="V260" s="18"/>
      <c r="W260" s="18" t="s">
        <v>246</v>
      </c>
      <c r="X260" s="18" t="s">
        <v>247</v>
      </c>
      <c r="Y260" s="20"/>
      <c r="Z260" s="21"/>
      <c r="AA260" s="784">
        <v>41.299864968351869</v>
      </c>
      <c r="AB260" s="784">
        <v>37.819638860571168</v>
      </c>
      <c r="AC260" s="784">
        <v>38.833437958880232</v>
      </c>
      <c r="AD260" s="784">
        <v>34.805686523441203</v>
      </c>
      <c r="AE260" s="785">
        <v>34.063340369355984</v>
      </c>
    </row>
    <row r="261" spans="21:31">
      <c r="U261" s="40">
        <v>811000</v>
      </c>
      <c r="V261" s="18"/>
      <c r="W261" s="18" t="s">
        <v>248</v>
      </c>
      <c r="X261" s="18" t="s">
        <v>249</v>
      </c>
      <c r="Y261" s="20"/>
      <c r="Z261" s="21"/>
      <c r="AA261" s="784">
        <v>41.299864968351869</v>
      </c>
      <c r="AB261" s="784">
        <v>37.819638860571168</v>
      </c>
      <c r="AC261" s="784">
        <v>38.833437958880232</v>
      </c>
      <c r="AD261" s="784">
        <v>34.805686523441203</v>
      </c>
      <c r="AE261" s="785">
        <v>34.063340369355984</v>
      </c>
    </row>
    <row r="262" spans="21:31">
      <c r="U262" s="40"/>
      <c r="V262" s="18"/>
      <c r="W262" s="18"/>
      <c r="X262" s="18"/>
      <c r="Y262" s="20"/>
      <c r="Z262" s="21"/>
      <c r="AA262" s="784"/>
      <c r="AB262" s="784"/>
      <c r="AC262" s="784"/>
      <c r="AD262" s="784"/>
      <c r="AE262" s="785"/>
    </row>
    <row r="263" spans="21:31">
      <c r="U263" s="40">
        <v>950000</v>
      </c>
      <c r="V263" s="18" t="s">
        <v>250</v>
      </c>
      <c r="W263" s="18"/>
      <c r="X263" s="18" t="s">
        <v>251</v>
      </c>
      <c r="Y263" s="20"/>
      <c r="Z263" s="21"/>
      <c r="AA263" s="784">
        <v>0</v>
      </c>
      <c r="AB263" s="784">
        <v>0</v>
      </c>
      <c r="AC263" s="784">
        <v>0</v>
      </c>
      <c r="AD263" s="784">
        <v>0</v>
      </c>
      <c r="AE263" s="785">
        <v>0</v>
      </c>
    </row>
    <row r="264" spans="21:31">
      <c r="U264" s="40">
        <v>951000</v>
      </c>
      <c r="V264" s="18"/>
      <c r="W264" s="18" t="s">
        <v>252</v>
      </c>
      <c r="X264" s="18" t="s">
        <v>253</v>
      </c>
      <c r="Y264" s="20"/>
      <c r="Z264" s="21"/>
      <c r="AA264" s="784">
        <v>0</v>
      </c>
      <c r="AB264" s="784">
        <v>0</v>
      </c>
      <c r="AC264" s="784">
        <v>0</v>
      </c>
      <c r="AD264" s="784">
        <v>0</v>
      </c>
      <c r="AE264" s="785">
        <v>0</v>
      </c>
    </row>
    <row r="265" spans="21:31">
      <c r="U265" s="40">
        <v>952000</v>
      </c>
      <c r="V265" s="18"/>
      <c r="W265" s="18" t="s">
        <v>254</v>
      </c>
      <c r="X265" s="18" t="s">
        <v>255</v>
      </c>
      <c r="Y265" s="20"/>
      <c r="Z265" s="21"/>
      <c r="AA265" s="784">
        <v>0</v>
      </c>
      <c r="AB265" s="784">
        <v>0</v>
      </c>
      <c r="AC265" s="784">
        <v>0</v>
      </c>
      <c r="AD265" s="784">
        <v>0</v>
      </c>
      <c r="AE265" s="785">
        <v>0</v>
      </c>
    </row>
    <row r="267" spans="21:31">
      <c r="U267" s="2" t="s">
        <v>256</v>
      </c>
      <c r="V267" s="16"/>
    </row>
    <row r="268" spans="21:31">
      <c r="U268" s="2" t="s">
        <v>257</v>
      </c>
      <c r="V268" s="2" t="s">
        <v>260</v>
      </c>
    </row>
  </sheetData>
  <mergeCells count="1">
    <mergeCell ref="P12:P13"/>
  </mergeCells>
  <phoneticPr fontId="3"/>
  <pageMargins left="0.7" right="0.7" top="0.75" bottom="0.75" header="0.3" footer="0.3"/>
  <pageSetup paperSize="13"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S68"/>
  <sheetViews>
    <sheetView workbookViewId="0">
      <selection activeCell="P18" sqref="P18"/>
    </sheetView>
  </sheetViews>
  <sheetFormatPr defaultColWidth="7.28515625" defaultRowHeight="12"/>
  <cols>
    <col min="1" max="1" width="1.5703125" customWidth="1"/>
    <col min="2" max="27" width="5.85546875" customWidth="1"/>
  </cols>
  <sheetData>
    <row r="1" spans="2:19" ht="7.5" customHeight="1" thickBot="1"/>
    <row r="2" spans="2:19" ht="17.25" thickTop="1" thickBot="1">
      <c r="B2" s="1221" t="s">
        <v>1256</v>
      </c>
      <c r="O2" s="1450" t="s">
        <v>1257</v>
      </c>
      <c r="P2" s="1451"/>
      <c r="Q2" s="1451"/>
      <c r="R2" s="1452"/>
    </row>
    <row r="3" spans="2:19" ht="12.75" thickTop="1">
      <c r="G3" s="1222" t="s">
        <v>1258</v>
      </c>
    </row>
    <row r="4" spans="2:19">
      <c r="B4" t="s">
        <v>1259</v>
      </c>
      <c r="G4" s="1222"/>
    </row>
    <row r="5" spans="2:19" ht="24.75" customHeight="1">
      <c r="B5" s="1410" t="s">
        <v>1260</v>
      </c>
      <c r="C5" s="1410"/>
      <c r="D5" s="1410"/>
      <c r="E5" s="1410"/>
      <c r="F5" s="1410"/>
      <c r="G5" s="1410"/>
      <c r="H5" s="1410"/>
      <c r="I5" s="1410"/>
      <c r="J5" s="1410"/>
      <c r="K5" s="1410"/>
      <c r="L5" s="1410"/>
      <c r="M5" s="1410"/>
      <c r="N5" s="1410"/>
      <c r="O5" s="1410"/>
      <c r="P5" s="1410"/>
      <c r="Q5" s="1410"/>
      <c r="R5" s="1410"/>
      <c r="S5" s="1410"/>
    </row>
    <row r="6" spans="2:19" ht="15" customHeight="1">
      <c r="G6" s="1223" t="s">
        <v>1261</v>
      </c>
      <c r="H6" s="1224"/>
      <c r="I6" s="1224"/>
      <c r="J6" s="1224"/>
      <c r="K6" s="1224"/>
      <c r="L6" s="1224"/>
      <c r="M6" s="1224"/>
      <c r="N6" s="1224"/>
      <c r="O6" s="1224"/>
      <c r="P6" s="1224"/>
      <c r="Q6" s="1224"/>
      <c r="R6" s="1224"/>
      <c r="S6" s="1224"/>
    </row>
    <row r="7" spans="2:19" ht="11.1" customHeight="1">
      <c r="B7" s="519" t="s">
        <v>1262</v>
      </c>
      <c r="C7" s="1218"/>
      <c r="E7" s="1218"/>
      <c r="F7" s="1218"/>
      <c r="G7" s="1218"/>
      <c r="H7" s="1218"/>
      <c r="I7" s="1218"/>
      <c r="J7" s="1218"/>
      <c r="K7" s="1218"/>
      <c r="L7" s="1218"/>
      <c r="M7" s="1218"/>
      <c r="N7" s="1218"/>
      <c r="O7" s="1218"/>
      <c r="P7" s="1218"/>
      <c r="Q7" s="1218"/>
      <c r="R7" s="1218"/>
      <c r="S7" s="1218"/>
    </row>
    <row r="8" spans="2:19" ht="14.25" customHeight="1">
      <c r="B8" s="1218"/>
      <c r="C8" s="1410" t="s">
        <v>1263</v>
      </c>
      <c r="D8" s="1403"/>
      <c r="E8" s="1403"/>
      <c r="F8" s="1403"/>
      <c r="G8" s="1403"/>
      <c r="H8" s="1403"/>
      <c r="I8" s="1403"/>
      <c r="J8" s="1403"/>
      <c r="K8" s="1403"/>
      <c r="L8" s="1403"/>
      <c r="M8" s="1403"/>
      <c r="N8" s="1403"/>
      <c r="O8" s="1403"/>
      <c r="P8" s="1403"/>
      <c r="Q8" s="1403"/>
      <c r="R8" s="1403"/>
      <c r="S8" s="1403"/>
    </row>
    <row r="9" spans="2:19" ht="11.1" customHeight="1">
      <c r="B9" s="519" t="s">
        <v>1264</v>
      </c>
      <c r="C9" s="1218"/>
      <c r="E9" s="1218"/>
      <c r="F9" s="1218"/>
      <c r="G9" s="1218"/>
      <c r="H9" s="1218"/>
      <c r="I9" s="1218"/>
      <c r="J9" s="1218"/>
      <c r="K9" s="1218"/>
      <c r="L9" s="1218"/>
      <c r="M9" s="1218"/>
      <c r="N9" s="1218"/>
      <c r="O9" s="1218"/>
      <c r="P9" s="1218"/>
      <c r="Q9" s="1218"/>
      <c r="R9" s="1218"/>
      <c r="S9" s="1218"/>
    </row>
    <row r="10" spans="2:19" ht="14.25" customHeight="1">
      <c r="B10" s="1218"/>
      <c r="C10" s="1410" t="s">
        <v>1265</v>
      </c>
      <c r="D10" s="1403"/>
      <c r="E10" s="1403"/>
      <c r="F10" s="1403"/>
      <c r="G10" s="1403"/>
      <c r="H10" s="1403"/>
      <c r="I10" s="1403"/>
      <c r="J10" s="1403"/>
      <c r="K10" s="1403"/>
      <c r="L10" s="1403"/>
      <c r="M10" s="1403"/>
      <c r="N10" s="1403"/>
      <c r="O10" s="1403"/>
      <c r="P10" s="1403"/>
      <c r="Q10" s="1403"/>
      <c r="R10" s="1403"/>
      <c r="S10" s="1403"/>
    </row>
    <row r="11" spans="2:19" ht="11.1" customHeight="1">
      <c r="B11" s="519" t="s">
        <v>1266</v>
      </c>
      <c r="C11" s="1218"/>
      <c r="E11" s="1218"/>
      <c r="F11" s="1218"/>
      <c r="G11" s="1218"/>
      <c r="H11" s="1218"/>
      <c r="I11" s="1218"/>
      <c r="J11" s="1218"/>
      <c r="K11" s="1218"/>
      <c r="L11" s="1218"/>
      <c r="M11" s="1218"/>
      <c r="N11" s="1218"/>
      <c r="O11" s="1218"/>
      <c r="P11" s="1218"/>
      <c r="Q11" s="1218"/>
      <c r="R11" s="1218"/>
      <c r="S11" s="1218"/>
    </row>
    <row r="12" spans="2:19" ht="12.75" customHeight="1">
      <c r="B12" s="1218"/>
      <c r="C12" s="1410" t="s">
        <v>1267</v>
      </c>
      <c r="D12" s="1403"/>
      <c r="E12" s="1403"/>
      <c r="F12" s="1403"/>
      <c r="G12" s="1403"/>
      <c r="H12" s="1403"/>
      <c r="I12" s="1403"/>
      <c r="J12" s="1403"/>
      <c r="K12" s="1403"/>
      <c r="L12" s="1403"/>
      <c r="M12" s="1403"/>
      <c r="N12" s="1403"/>
      <c r="O12" s="1403"/>
      <c r="P12" s="1403"/>
      <c r="Q12" s="1403"/>
      <c r="R12" s="1403"/>
      <c r="S12" s="1403"/>
    </row>
    <row r="13" spans="2:19" ht="11.1" customHeight="1">
      <c r="B13" s="519" t="s">
        <v>1268</v>
      </c>
      <c r="C13" s="1218"/>
      <c r="E13" s="1218"/>
      <c r="F13" s="1218"/>
      <c r="G13" s="1218"/>
      <c r="H13" s="1218"/>
      <c r="I13" s="1218"/>
      <c r="J13" s="1218"/>
      <c r="K13" s="1218"/>
      <c r="L13" s="1218"/>
      <c r="M13" s="1218"/>
      <c r="N13" s="1218"/>
      <c r="O13" s="1218"/>
      <c r="P13" s="1218"/>
      <c r="Q13" s="1218"/>
      <c r="R13" s="1218"/>
      <c r="S13" s="1218"/>
    </row>
    <row r="14" spans="2:19" ht="12" customHeight="1">
      <c r="B14" s="1218"/>
      <c r="C14" s="1410" t="s">
        <v>1269</v>
      </c>
      <c r="D14" s="1403"/>
      <c r="E14" s="1403"/>
      <c r="F14" s="1403"/>
      <c r="G14" s="1403"/>
      <c r="H14" s="1403"/>
      <c r="I14" s="1403"/>
      <c r="J14" s="1403"/>
      <c r="K14" s="1403"/>
      <c r="L14" s="1403"/>
      <c r="M14" s="1403"/>
      <c r="N14" s="1403"/>
      <c r="O14" s="1403"/>
      <c r="P14" s="1403"/>
      <c r="Q14" s="1403"/>
      <c r="R14" s="1403"/>
      <c r="S14" s="1403"/>
    </row>
    <row r="15" spans="2:19" ht="11.1" customHeight="1">
      <c r="B15" s="519" t="s">
        <v>1270</v>
      </c>
      <c r="C15" s="1218"/>
      <c r="E15" s="1218"/>
      <c r="F15" s="1218"/>
      <c r="G15" s="1218"/>
      <c r="H15" s="1218"/>
      <c r="I15" s="1218"/>
      <c r="J15" s="1218"/>
      <c r="K15" s="1218"/>
      <c r="L15" s="1218"/>
      <c r="M15" s="1218"/>
      <c r="N15" s="1218"/>
      <c r="O15" s="1218"/>
      <c r="P15" s="1218"/>
      <c r="Q15" s="1218"/>
      <c r="R15" s="1218"/>
      <c r="S15" s="1218"/>
    </row>
    <row r="16" spans="2:19" ht="37.5" customHeight="1">
      <c r="B16" s="1218"/>
      <c r="C16" s="1410" t="s">
        <v>1271</v>
      </c>
      <c r="D16" s="1403"/>
      <c r="E16" s="1403"/>
      <c r="F16" s="1403"/>
      <c r="G16" s="1403"/>
      <c r="H16" s="1403"/>
      <c r="I16" s="1403"/>
      <c r="J16" s="1403"/>
      <c r="K16" s="1403"/>
      <c r="L16" s="1403"/>
      <c r="M16" s="1403"/>
      <c r="N16" s="1403"/>
      <c r="O16" s="1403"/>
      <c r="P16" s="1403"/>
      <c r="Q16" s="1403"/>
      <c r="R16" s="1403"/>
      <c r="S16" s="1403"/>
    </row>
    <row r="17" spans="1:19">
      <c r="B17" t="s">
        <v>1272</v>
      </c>
    </row>
    <row r="18" spans="1:19" ht="11.1" customHeight="1">
      <c r="B18" s="519" t="s">
        <v>1273</v>
      </c>
      <c r="C18" s="1218"/>
      <c r="E18" s="1218"/>
      <c r="F18" s="1218"/>
      <c r="G18" s="1218"/>
      <c r="H18" s="1218"/>
      <c r="I18" s="1218"/>
      <c r="J18" s="1218"/>
      <c r="K18" s="1218"/>
      <c r="L18" s="1218"/>
      <c r="M18" s="1218"/>
      <c r="N18" s="1218"/>
      <c r="O18" s="1218"/>
      <c r="P18" s="1218"/>
      <c r="Q18" s="1218"/>
      <c r="R18" s="1218"/>
      <c r="S18" s="1218"/>
    </row>
    <row r="19" spans="1:19" ht="11.1" customHeight="1">
      <c r="B19" s="1218"/>
      <c r="C19" s="1410" t="s">
        <v>1274</v>
      </c>
      <c r="D19" s="1403"/>
      <c r="E19" s="1403"/>
      <c r="F19" s="1403"/>
      <c r="G19" s="1403"/>
      <c r="H19" s="1403"/>
      <c r="I19" s="1403"/>
      <c r="J19" s="1403"/>
      <c r="K19" s="1403"/>
      <c r="L19" s="1403"/>
      <c r="M19" s="1403"/>
      <c r="N19" s="1403"/>
      <c r="O19" s="1403"/>
      <c r="P19" s="1403"/>
      <c r="Q19" s="1403"/>
      <c r="R19" s="1403"/>
      <c r="S19" s="1403"/>
    </row>
    <row r="20" spans="1:19" ht="11.1" customHeight="1">
      <c r="B20" s="519" t="s">
        <v>1275</v>
      </c>
      <c r="C20" s="1218"/>
      <c r="E20" s="1218"/>
      <c r="F20" s="1218"/>
      <c r="G20" s="1218"/>
      <c r="H20" s="1218"/>
      <c r="I20" s="1218"/>
      <c r="J20" s="1218"/>
      <c r="K20" s="1218"/>
      <c r="L20" s="1218"/>
      <c r="M20" s="1218"/>
      <c r="N20" s="1218"/>
      <c r="O20" s="1218"/>
      <c r="P20" s="1218"/>
      <c r="Q20" s="1218"/>
      <c r="R20" s="1218"/>
      <c r="S20" s="1218"/>
    </row>
    <row r="21" spans="1:19" ht="11.1" customHeight="1">
      <c r="B21" s="1218"/>
      <c r="C21" s="1410" t="s">
        <v>1276</v>
      </c>
      <c r="D21" s="1403"/>
      <c r="E21" s="1403"/>
      <c r="F21" s="1403"/>
      <c r="G21" s="1403"/>
      <c r="H21" s="1403"/>
      <c r="I21" s="1403"/>
      <c r="J21" s="1403"/>
      <c r="K21" s="1403"/>
      <c r="L21" s="1403"/>
      <c r="M21" s="1403"/>
      <c r="N21" s="1403"/>
      <c r="O21" s="1403"/>
      <c r="P21" s="1403"/>
      <c r="Q21" s="1403"/>
      <c r="R21" s="1403"/>
      <c r="S21" s="1403"/>
    </row>
    <row r="22" spans="1:19" ht="11.1" customHeight="1">
      <c r="B22" s="1410" t="s">
        <v>1277</v>
      </c>
      <c r="C22" s="1410"/>
      <c r="D22" s="1410"/>
      <c r="E22" s="1410"/>
      <c r="F22" s="1410"/>
      <c r="G22" s="1410"/>
      <c r="H22" s="1410"/>
      <c r="I22" s="1410"/>
      <c r="J22" s="1410"/>
      <c r="K22" s="1410"/>
      <c r="L22" s="1410"/>
      <c r="M22" s="1410"/>
      <c r="N22" s="1410"/>
      <c r="O22" s="1410"/>
      <c r="P22" s="1410"/>
      <c r="Q22" s="1410"/>
      <c r="R22" s="1410"/>
      <c r="S22" s="1410"/>
    </row>
    <row r="23" spans="1:19" ht="14.25" customHeight="1">
      <c r="B23" s="1218"/>
      <c r="C23" s="1410" t="s">
        <v>1278</v>
      </c>
      <c r="D23" s="1403"/>
      <c r="E23" s="1403"/>
      <c r="F23" s="1403"/>
      <c r="G23" s="1403"/>
      <c r="H23" s="1403"/>
      <c r="I23" s="1403"/>
      <c r="J23" s="1403"/>
      <c r="K23" s="1403"/>
      <c r="L23" s="1403"/>
      <c r="M23" s="1403"/>
      <c r="N23" s="1403"/>
      <c r="O23" s="1403"/>
      <c r="P23" s="1403"/>
      <c r="Q23" s="1403"/>
      <c r="R23" s="1403"/>
      <c r="S23" s="1403"/>
    </row>
    <row r="24" spans="1:19" ht="7.5" customHeight="1" thickBot="1"/>
    <row r="25" spans="1:19" ht="7.5" customHeight="1" thickBot="1">
      <c r="A25" s="1225"/>
      <c r="B25" s="1225"/>
      <c r="C25" s="1225"/>
      <c r="D25" s="1225"/>
      <c r="E25" s="1225"/>
      <c r="F25" s="1225"/>
      <c r="G25" s="1225"/>
      <c r="H25" s="1225"/>
      <c r="I25" s="1225"/>
      <c r="J25" s="1225"/>
      <c r="K25" s="1225"/>
      <c r="L25" s="1225"/>
      <c r="M25" s="1225"/>
      <c r="N25" s="1225"/>
      <c r="O25" s="1225"/>
      <c r="P25" s="1225"/>
      <c r="Q25" s="1225"/>
      <c r="R25" s="1225"/>
      <c r="S25" s="1225"/>
    </row>
    <row r="26" spans="1:19" ht="17.25" thickTop="1" thickBot="1">
      <c r="B26" s="1221" t="s">
        <v>1279</v>
      </c>
      <c r="G26" s="1222" t="s">
        <v>1280</v>
      </c>
      <c r="O26" s="1450" t="s">
        <v>1281</v>
      </c>
      <c r="P26" s="1451"/>
      <c r="Q26" s="1451"/>
      <c r="R26" s="1452"/>
    </row>
    <row r="27" spans="1:19" ht="12.75" thickTop="1">
      <c r="C27" s="1226" t="s">
        <v>1282</v>
      </c>
      <c r="L27" s="1454" t="s">
        <v>1283</v>
      </c>
      <c r="M27" s="1410"/>
      <c r="N27" s="1410"/>
      <c r="O27" s="1410"/>
      <c r="P27" s="1410"/>
      <c r="Q27" s="1410"/>
      <c r="R27" s="1410"/>
    </row>
    <row r="28" spans="1:19">
      <c r="B28" t="s">
        <v>1284</v>
      </c>
      <c r="L28" s="1410"/>
      <c r="M28" s="1410"/>
      <c r="N28" s="1410"/>
      <c r="O28" s="1410"/>
      <c r="P28" s="1410"/>
      <c r="Q28" s="1410"/>
      <c r="R28" s="1410"/>
    </row>
    <row r="29" spans="1:19" ht="37.5" customHeight="1">
      <c r="B29" s="1410" t="s">
        <v>1285</v>
      </c>
      <c r="C29" s="1410"/>
      <c r="D29" s="1410"/>
      <c r="E29" s="1410"/>
      <c r="F29" s="1410"/>
      <c r="G29" s="1410"/>
      <c r="H29" s="1410"/>
      <c r="I29" s="1410"/>
      <c r="J29" s="1410"/>
      <c r="K29" s="1410"/>
      <c r="L29" s="1410"/>
      <c r="M29" s="1410"/>
      <c r="N29" s="1410"/>
      <c r="O29" s="1410"/>
      <c r="P29" s="1410"/>
      <c r="Q29" s="1410"/>
      <c r="R29" s="1410"/>
      <c r="S29" s="1410"/>
    </row>
    <row r="30" spans="1:19">
      <c r="B30" t="s">
        <v>1286</v>
      </c>
    </row>
    <row r="31" spans="1:19" ht="26.25" customHeight="1">
      <c r="B31" s="1410" t="s">
        <v>1287</v>
      </c>
      <c r="C31" s="1410"/>
      <c r="D31" s="1410"/>
      <c r="E31" s="1410"/>
      <c r="F31" s="1410"/>
      <c r="G31" s="1410"/>
      <c r="H31" s="1410"/>
      <c r="I31" s="1410"/>
      <c r="J31" s="1410"/>
      <c r="K31" s="1410"/>
      <c r="L31" s="1410"/>
      <c r="M31" s="1410"/>
      <c r="N31" s="1410"/>
      <c r="O31" s="1410"/>
      <c r="P31" s="1410"/>
      <c r="Q31" s="1410"/>
      <c r="R31" s="1410"/>
      <c r="S31" s="1410"/>
    </row>
    <row r="32" spans="1:19">
      <c r="B32" t="s">
        <v>1288</v>
      </c>
    </row>
    <row r="33" spans="2:19" ht="24.75" customHeight="1">
      <c r="B33" s="1410" t="s">
        <v>1289</v>
      </c>
      <c r="C33" s="1410"/>
      <c r="D33" s="1410"/>
      <c r="E33" s="1410"/>
      <c r="F33" s="1410"/>
      <c r="G33" s="1410"/>
      <c r="H33" s="1410"/>
      <c r="I33" s="1410"/>
      <c r="J33" s="1410"/>
      <c r="K33" s="1410"/>
      <c r="L33" s="1410"/>
      <c r="M33" s="1410"/>
      <c r="N33" s="1410"/>
      <c r="O33" s="1410"/>
      <c r="P33" s="1410"/>
      <c r="Q33" s="1410"/>
      <c r="R33" s="1410"/>
      <c r="S33" s="1410"/>
    </row>
    <row r="34" spans="2:19" ht="50.25" customHeight="1">
      <c r="B34" s="1453" t="s">
        <v>1290</v>
      </c>
      <c r="C34" s="1453"/>
      <c r="D34" s="1453"/>
      <c r="E34" s="1453"/>
      <c r="F34" s="1453"/>
      <c r="G34" s="1453"/>
      <c r="H34" s="1453"/>
      <c r="I34" s="1453"/>
      <c r="J34" s="1453"/>
      <c r="K34" s="1453"/>
      <c r="L34" s="1453"/>
      <c r="M34" s="1453"/>
      <c r="N34" s="1453"/>
      <c r="O34" s="1453"/>
      <c r="P34" s="1453"/>
      <c r="Q34" s="1453"/>
      <c r="R34" s="1453"/>
      <c r="S34" s="1453"/>
    </row>
    <row r="35" spans="2:19" ht="28.5" customHeight="1">
      <c r="B35" s="1455" t="s">
        <v>1291</v>
      </c>
      <c r="C35" s="1455"/>
      <c r="D35" s="1455"/>
      <c r="E35" s="1455"/>
      <c r="F35" s="1455"/>
      <c r="G35" s="1455"/>
      <c r="H35" s="1455"/>
      <c r="I35" s="1455"/>
      <c r="J35" s="1455"/>
      <c r="K35" s="1455"/>
      <c r="L35" s="1455"/>
      <c r="M35" s="1455"/>
      <c r="N35" s="1455"/>
      <c r="O35" s="1455"/>
      <c r="P35" s="1455"/>
      <c r="Q35" s="1455"/>
      <c r="R35" s="1455"/>
      <c r="S35" s="1455"/>
    </row>
    <row r="36" spans="2:19" ht="28.5" customHeight="1">
      <c r="B36" s="1453" t="s">
        <v>1292</v>
      </c>
      <c r="C36" s="1453"/>
      <c r="D36" s="1453"/>
      <c r="E36" s="1453"/>
      <c r="F36" s="1453"/>
      <c r="G36" s="1453"/>
      <c r="H36" s="1453"/>
      <c r="I36" s="1453"/>
      <c r="J36" s="1453"/>
      <c r="K36" s="1453"/>
      <c r="L36" s="1453"/>
      <c r="M36" s="1453"/>
      <c r="N36" s="1453"/>
      <c r="O36" s="1453"/>
      <c r="P36" s="1453"/>
      <c r="Q36" s="1453"/>
      <c r="R36" s="1453"/>
      <c r="S36" s="1453"/>
    </row>
    <row r="37" spans="2:19">
      <c r="B37" t="s">
        <v>1293</v>
      </c>
    </row>
    <row r="38" spans="2:19">
      <c r="B38" t="s">
        <v>1294</v>
      </c>
    </row>
    <row r="39" spans="2:19" ht="38.25" customHeight="1">
      <c r="C39" s="1410" t="s">
        <v>1295</v>
      </c>
      <c r="D39" s="1403"/>
      <c r="E39" s="1403"/>
      <c r="F39" s="1403"/>
      <c r="G39" s="1403"/>
      <c r="H39" s="1403"/>
      <c r="I39" s="1403"/>
      <c r="J39" s="1403"/>
      <c r="K39" s="1403"/>
      <c r="L39" s="1403"/>
      <c r="M39" s="1403"/>
      <c r="N39" s="1403"/>
      <c r="O39" s="1403"/>
      <c r="P39" s="1403"/>
      <c r="Q39" s="1403"/>
      <c r="R39" s="1403"/>
      <c r="S39" s="1403"/>
    </row>
    <row r="40" spans="2:19">
      <c r="B40" t="s">
        <v>1296</v>
      </c>
    </row>
    <row r="41" spans="2:19">
      <c r="C41" s="519" t="s">
        <v>1297</v>
      </c>
      <c r="D41" s="519"/>
      <c r="E41" s="519"/>
      <c r="F41" s="519" t="s">
        <v>1298</v>
      </c>
      <c r="G41" s="519"/>
      <c r="H41" s="519"/>
      <c r="I41" s="519"/>
      <c r="J41" s="519"/>
      <c r="K41" s="519"/>
      <c r="L41" s="519"/>
      <c r="M41" s="519"/>
      <c r="N41" s="519"/>
      <c r="O41" s="519"/>
      <c r="P41" s="519"/>
      <c r="Q41" s="519"/>
      <c r="R41" s="519"/>
      <c r="S41" s="519"/>
    </row>
    <row r="42" spans="2:19" ht="39.75" customHeight="1">
      <c r="C42" s="1219" t="s">
        <v>1299</v>
      </c>
      <c r="D42" s="1410" t="s">
        <v>1300</v>
      </c>
      <c r="E42" s="1410"/>
      <c r="F42" s="1410"/>
      <c r="G42" s="1410"/>
      <c r="H42" s="1410"/>
      <c r="I42" s="1410"/>
      <c r="J42" s="1410"/>
      <c r="K42" s="1410"/>
      <c r="L42" s="1410"/>
      <c r="M42" s="1410"/>
      <c r="N42" s="1410"/>
      <c r="O42" s="1410"/>
      <c r="P42" s="1410"/>
      <c r="Q42" s="1410"/>
      <c r="R42" s="1410"/>
      <c r="S42" s="1410"/>
    </row>
    <row r="43" spans="2:19" ht="45" customHeight="1">
      <c r="C43" s="519" t="s">
        <v>1301</v>
      </c>
      <c r="D43" s="519"/>
      <c r="E43" s="519"/>
      <c r="F43" s="1410" t="s">
        <v>1302</v>
      </c>
      <c r="G43" s="1410"/>
      <c r="H43" s="1410"/>
      <c r="I43" s="1410"/>
      <c r="J43" s="1410"/>
      <c r="K43" s="1410"/>
      <c r="L43" s="1410"/>
      <c r="M43" s="1410"/>
      <c r="N43" s="1410"/>
      <c r="O43" s="1410"/>
      <c r="P43" s="1410"/>
      <c r="Q43" s="1410"/>
      <c r="R43" s="1410"/>
      <c r="S43" s="1410"/>
    </row>
    <row r="44" spans="2:19">
      <c r="C44" s="519" t="s">
        <v>1303</v>
      </c>
      <c r="D44" s="519" t="s">
        <v>1304</v>
      </c>
    </row>
    <row r="45" spans="2:19">
      <c r="C45" t="s">
        <v>1305</v>
      </c>
      <c r="D45" t="s">
        <v>1306</v>
      </c>
    </row>
    <row r="47" spans="2:19">
      <c r="B47" t="s">
        <v>1307</v>
      </c>
    </row>
    <row r="48" spans="2:19">
      <c r="B48" s="1227" t="s">
        <v>1308</v>
      </c>
      <c r="C48" s="1227"/>
      <c r="D48" s="1227"/>
      <c r="E48" s="1227"/>
      <c r="F48" s="1227"/>
      <c r="G48" s="1227"/>
      <c r="H48" s="1227"/>
      <c r="I48" s="1227"/>
      <c r="J48" s="1227"/>
      <c r="K48" s="1227"/>
    </row>
    <row r="49" spans="2:11">
      <c r="B49" s="1227" t="s">
        <v>1309</v>
      </c>
      <c r="C49" s="1227"/>
      <c r="D49" s="1227"/>
      <c r="E49" s="1227"/>
      <c r="F49" s="1227"/>
      <c r="G49" s="1227"/>
      <c r="H49" s="1227"/>
      <c r="I49" s="1227"/>
      <c r="J49" s="1227"/>
      <c r="K49" s="1227"/>
    </row>
    <row r="50" spans="2:11">
      <c r="B50" s="1227" t="s">
        <v>1310</v>
      </c>
      <c r="C50" s="1227"/>
      <c r="D50" s="1227"/>
      <c r="E50" s="1227"/>
      <c r="F50" s="1227"/>
      <c r="G50" s="1227"/>
      <c r="H50" s="1227"/>
      <c r="I50" s="1227"/>
      <c r="J50" s="1227"/>
      <c r="K50" s="1227"/>
    </row>
    <row r="51" spans="2:11">
      <c r="B51" s="1227" t="s">
        <v>1311</v>
      </c>
      <c r="C51" s="1227"/>
      <c r="D51" s="1227"/>
      <c r="E51" s="1227"/>
      <c r="F51" s="1227"/>
      <c r="G51" s="1227"/>
      <c r="H51" s="1227"/>
      <c r="I51" s="1227"/>
      <c r="J51" s="1227"/>
      <c r="K51" s="1227"/>
    </row>
    <row r="52" spans="2:11">
      <c r="B52" s="1227" t="s">
        <v>1312</v>
      </c>
      <c r="C52" s="1227"/>
      <c r="D52" s="1227"/>
      <c r="E52" s="1227"/>
      <c r="F52" s="1227"/>
      <c r="G52" s="1227"/>
      <c r="H52" s="1227"/>
      <c r="I52" s="1227"/>
      <c r="J52" s="1227"/>
      <c r="K52" s="1227"/>
    </row>
    <row r="53" spans="2:11">
      <c r="B53" s="1227" t="s">
        <v>1313</v>
      </c>
      <c r="C53" s="1227"/>
      <c r="D53" s="1227"/>
      <c r="E53" s="1227"/>
      <c r="F53" s="1227"/>
      <c r="G53" s="1227"/>
      <c r="H53" s="1227"/>
      <c r="I53" s="1227"/>
      <c r="J53" s="1227"/>
      <c r="K53" s="1227"/>
    </row>
    <row r="54" spans="2:11">
      <c r="B54" s="1227" t="s">
        <v>1314</v>
      </c>
      <c r="C54" s="1227"/>
      <c r="D54" s="1227"/>
      <c r="E54" s="1227"/>
      <c r="F54" s="1227"/>
      <c r="G54" s="1227"/>
      <c r="H54" s="1227"/>
      <c r="I54" s="1227"/>
      <c r="J54" s="1227"/>
      <c r="K54" s="1227"/>
    </row>
    <row r="55" spans="2:11">
      <c r="B55" s="1227" t="s">
        <v>1315</v>
      </c>
      <c r="C55" s="1227"/>
      <c r="D55" s="1227"/>
      <c r="E55" s="1227"/>
      <c r="F55" s="1227"/>
      <c r="G55" s="1227"/>
      <c r="H55" s="1227"/>
      <c r="I55" s="1227"/>
      <c r="J55" s="1227"/>
      <c r="K55" s="1227"/>
    </row>
    <row r="56" spans="2:11">
      <c r="B56" s="1227" t="s">
        <v>1316</v>
      </c>
      <c r="C56" s="1227"/>
      <c r="D56" s="1227"/>
      <c r="E56" s="1227"/>
      <c r="F56" s="1227"/>
      <c r="G56" s="1227"/>
      <c r="H56" s="1227"/>
      <c r="I56" s="1227"/>
      <c r="J56" s="1227"/>
      <c r="K56" s="1227"/>
    </row>
    <row r="57" spans="2:11">
      <c r="B57" s="1227" t="s">
        <v>1317</v>
      </c>
      <c r="C57" s="1227"/>
      <c r="D57" s="1227"/>
      <c r="E57" s="1227"/>
      <c r="F57" s="1227"/>
      <c r="G57" s="1227"/>
      <c r="H57" s="1227"/>
      <c r="I57" s="1227"/>
      <c r="J57" s="1227"/>
      <c r="K57" s="1227"/>
    </row>
    <row r="58" spans="2:11">
      <c r="B58" s="1227" t="s">
        <v>1318</v>
      </c>
      <c r="C58" s="1227"/>
      <c r="D58" s="1227"/>
      <c r="E58" s="1227"/>
      <c r="F58" s="1227"/>
      <c r="G58" s="1227"/>
      <c r="H58" s="1227"/>
      <c r="I58" s="1227"/>
      <c r="J58" s="1227"/>
      <c r="K58" s="1227"/>
    </row>
    <row r="59" spans="2:11">
      <c r="B59" s="1227" t="s">
        <v>1319</v>
      </c>
      <c r="C59" s="1227"/>
      <c r="D59" s="1227"/>
      <c r="E59" s="1227"/>
      <c r="F59" s="1227"/>
      <c r="G59" s="1227"/>
      <c r="H59" s="1227"/>
      <c r="I59" s="1227"/>
      <c r="J59" s="1227"/>
      <c r="K59" s="1227"/>
    </row>
    <row r="60" spans="2:11">
      <c r="B60" s="1227" t="s">
        <v>1320</v>
      </c>
      <c r="C60" s="1227"/>
      <c r="D60" s="1227"/>
      <c r="E60" s="1227"/>
      <c r="F60" s="1227"/>
      <c r="G60" s="1227"/>
      <c r="H60" s="1227"/>
      <c r="I60" s="1227"/>
      <c r="J60" s="1227"/>
      <c r="K60" s="1227"/>
    </row>
    <row r="61" spans="2:11">
      <c r="B61" s="1227" t="s">
        <v>1321</v>
      </c>
      <c r="C61" s="1227"/>
      <c r="D61" s="1227"/>
      <c r="E61" s="1227"/>
      <c r="F61" s="1227"/>
      <c r="G61" s="1227"/>
      <c r="H61" s="1227"/>
      <c r="I61" s="1227"/>
      <c r="J61" s="1227"/>
      <c r="K61" s="1227"/>
    </row>
    <row r="62" spans="2:11">
      <c r="B62" s="1227" t="s">
        <v>1322</v>
      </c>
      <c r="C62" s="1227"/>
      <c r="D62" s="1227"/>
      <c r="E62" s="1227"/>
      <c r="F62" s="1227"/>
      <c r="G62" s="1227"/>
      <c r="H62" s="1227"/>
      <c r="I62" s="1227"/>
      <c r="J62" s="1227"/>
      <c r="K62" s="1227"/>
    </row>
    <row r="63" spans="2:11">
      <c r="B63" t="s">
        <v>1323</v>
      </c>
    </row>
    <row r="64" spans="2:11">
      <c r="B64" t="s">
        <v>1324</v>
      </c>
    </row>
    <row r="65" spans="2:2">
      <c r="B65" t="s">
        <v>1325</v>
      </c>
    </row>
    <row r="66" spans="2:2">
      <c r="B66" t="s">
        <v>1326</v>
      </c>
    </row>
    <row r="67" spans="2:2">
      <c r="B67" t="s">
        <v>1327</v>
      </c>
    </row>
    <row r="68" spans="2:2">
      <c r="B68" t="s">
        <v>1328</v>
      </c>
    </row>
  </sheetData>
  <mergeCells count="22">
    <mergeCell ref="B36:S36"/>
    <mergeCell ref="C39:S39"/>
    <mergeCell ref="D42:S42"/>
    <mergeCell ref="F43:S43"/>
    <mergeCell ref="L27:R28"/>
    <mergeCell ref="B29:S29"/>
    <mergeCell ref="B31:S31"/>
    <mergeCell ref="B33:S33"/>
    <mergeCell ref="B34:S34"/>
    <mergeCell ref="B35:S35"/>
    <mergeCell ref="O26:R26"/>
    <mergeCell ref="O2:R2"/>
    <mergeCell ref="B5:S5"/>
    <mergeCell ref="C8:S8"/>
    <mergeCell ref="C10:S10"/>
    <mergeCell ref="C12:S12"/>
    <mergeCell ref="C14:S14"/>
    <mergeCell ref="C16:S16"/>
    <mergeCell ref="C19:S19"/>
    <mergeCell ref="C21:S21"/>
    <mergeCell ref="B22:S22"/>
    <mergeCell ref="C23:S23"/>
  </mergeCells>
  <phoneticPr fontId="2"/>
  <hyperlinks>
    <hyperlink ref="G3" r:id="rId1"/>
    <hyperlink ref="G6" r:id="rId2"/>
    <hyperlink ref="G26" r:id="rId3"/>
    <hyperlink ref="L27" r:id="rId4"/>
  </hyperlinks>
  <pageMargins left="0.78740157480314965" right="0.59055118110236227" top="0.59055118110236227" bottom="0.78740157480314965" header="0" footer="0"/>
  <pageSetup paperSize="9" scale="82" fitToHeight="0" orientation="portrait" horizontalDpi="0" verticalDpi="0" r:id="rId5"/>
  <headerFooter>
    <oddHeader>&amp;R&amp;F/&amp;D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T107"/>
  <sheetViews>
    <sheetView workbookViewId="0">
      <selection sqref="A1:XFD1048576"/>
    </sheetView>
  </sheetViews>
  <sheetFormatPr defaultRowHeight="11.1" customHeight="1"/>
  <cols>
    <col min="1" max="1" width="1.42578125" style="1264" customWidth="1"/>
    <col min="2" max="2" width="6" style="1264" customWidth="1"/>
    <col min="3" max="3" width="10.140625" style="1264" customWidth="1"/>
    <col min="4" max="4" width="27.5703125" style="1264" customWidth="1"/>
    <col min="5" max="5" width="9.140625" style="1264"/>
    <col min="6" max="17" width="7.85546875" style="1264" customWidth="1"/>
    <col min="18" max="18" width="10.140625" style="1264" bestFit="1" customWidth="1"/>
    <col min="19" max="16384" width="9.140625" style="1264"/>
  </cols>
  <sheetData>
    <row r="1" spans="2:20" ht="4.5" customHeight="1"/>
    <row r="2" spans="2:20" ht="11.1" customHeight="1">
      <c r="B2" s="1228" t="s">
        <v>1616</v>
      </c>
      <c r="E2" s="1265"/>
    </row>
    <row r="3" spans="2:20" ht="18.75" customHeight="1" thickBot="1">
      <c r="B3" s="1266" t="s">
        <v>1617</v>
      </c>
      <c r="D3" s="1267"/>
      <c r="F3" s="1267"/>
      <c r="G3" s="1267"/>
      <c r="H3" s="1267"/>
      <c r="I3" s="1267"/>
      <c r="J3" s="1267"/>
      <c r="K3" s="1267"/>
      <c r="L3" s="1267"/>
      <c r="M3" s="1267"/>
      <c r="N3" s="1267" t="s">
        <v>1329</v>
      </c>
      <c r="O3" s="1267"/>
      <c r="P3" s="1267"/>
      <c r="Q3" s="1469">
        <v>42562</v>
      </c>
      <c r="R3" s="1470"/>
    </row>
    <row r="4" spans="2:20" ht="11.1" customHeight="1" thickTop="1">
      <c r="B4" s="1268" t="s">
        <v>1330</v>
      </c>
      <c r="C4" s="1269" t="s">
        <v>1331</v>
      </c>
      <c r="D4" s="1269" t="s">
        <v>1332</v>
      </c>
      <c r="E4" s="1269" t="s">
        <v>1333</v>
      </c>
      <c r="F4" s="1269" t="s">
        <v>1334</v>
      </c>
      <c r="G4" s="1269" t="s">
        <v>1335</v>
      </c>
      <c r="H4" s="1269" t="s">
        <v>1336</v>
      </c>
      <c r="I4" s="1269" t="s">
        <v>1337</v>
      </c>
      <c r="J4" s="1269" t="s">
        <v>1338</v>
      </c>
      <c r="K4" s="1270" t="s">
        <v>1339</v>
      </c>
      <c r="L4" s="1271"/>
      <c r="M4" s="1272"/>
      <c r="N4" s="1269" t="s">
        <v>1340</v>
      </c>
      <c r="O4" s="1269" t="s">
        <v>1341</v>
      </c>
      <c r="P4" s="1269" t="s">
        <v>1342</v>
      </c>
      <c r="Q4" s="1269" t="s">
        <v>1343</v>
      </c>
      <c r="R4" s="1273" t="s">
        <v>1344</v>
      </c>
    </row>
    <row r="5" spans="2:20" ht="11.1" customHeight="1" thickBot="1">
      <c r="B5" s="1274"/>
      <c r="C5" s="1275" t="s">
        <v>1345</v>
      </c>
      <c r="D5" s="1275"/>
      <c r="E5" s="1276"/>
      <c r="F5" s="1275"/>
      <c r="G5" s="1276"/>
      <c r="H5" s="1276"/>
      <c r="I5" s="1276" t="s">
        <v>1346</v>
      </c>
      <c r="J5" s="1276" t="s">
        <v>1347</v>
      </c>
      <c r="K5" s="1277"/>
      <c r="L5" s="1278"/>
      <c r="M5" s="1279"/>
      <c r="N5" s="1276"/>
      <c r="O5" s="1276" t="s">
        <v>1348</v>
      </c>
      <c r="P5" s="1276"/>
      <c r="Q5" s="1275" t="s">
        <v>1349</v>
      </c>
      <c r="R5" s="1280"/>
    </row>
    <row r="6" spans="2:20" ht="11.1" customHeight="1" thickBot="1">
      <c r="B6" s="1281"/>
      <c r="C6" s="1276"/>
      <c r="D6" s="1276"/>
      <c r="E6" s="1282" t="s">
        <v>1350</v>
      </c>
      <c r="F6" s="1276"/>
      <c r="G6" s="1282" t="s">
        <v>1351</v>
      </c>
      <c r="H6" s="1282" t="s">
        <v>1352</v>
      </c>
      <c r="I6" s="1282" t="s">
        <v>1353</v>
      </c>
      <c r="J6" s="1282" t="s">
        <v>1354</v>
      </c>
      <c r="K6" s="1282" t="s">
        <v>1355</v>
      </c>
      <c r="L6" s="1282" t="s">
        <v>1356</v>
      </c>
      <c r="M6" s="1282" t="s">
        <v>1357</v>
      </c>
      <c r="N6" s="1282" t="s">
        <v>1358</v>
      </c>
      <c r="O6" s="1282" t="s">
        <v>1359</v>
      </c>
      <c r="P6" s="1282" t="s">
        <v>1360</v>
      </c>
      <c r="Q6" s="1276"/>
      <c r="R6" s="1283"/>
    </row>
    <row r="7" spans="2:20" ht="11.1" customHeight="1">
      <c r="B7" s="1284" t="s">
        <v>1361</v>
      </c>
      <c r="C7" s="1285" t="s">
        <v>1362</v>
      </c>
      <c r="D7" s="1286" t="s">
        <v>1363</v>
      </c>
      <c r="E7" s="1286" t="s">
        <v>1364</v>
      </c>
      <c r="F7" s="1286">
        <v>137</v>
      </c>
      <c r="G7" s="1286">
        <v>23.8</v>
      </c>
      <c r="H7" s="1286">
        <v>1.476</v>
      </c>
      <c r="I7" s="1286">
        <v>45</v>
      </c>
      <c r="J7" s="1286">
        <v>1</v>
      </c>
      <c r="K7" s="1286">
        <v>4750</v>
      </c>
      <c r="L7" s="1286">
        <v>6900</v>
      </c>
      <c r="M7" s="1286">
        <v>4660</v>
      </c>
      <c r="N7" s="1286">
        <v>1000</v>
      </c>
      <c r="O7" s="1286" t="s">
        <v>1365</v>
      </c>
      <c r="P7" s="1286" t="s">
        <v>1366</v>
      </c>
      <c r="Q7" s="1286" t="s">
        <v>1367</v>
      </c>
      <c r="R7" s="1287" t="s">
        <v>1368</v>
      </c>
      <c r="S7" s="1471" t="s">
        <v>1369</v>
      </c>
      <c r="T7" s="1472"/>
    </row>
    <row r="8" spans="2:20" ht="11.1" customHeight="1">
      <c r="B8" s="1274"/>
      <c r="C8" s="1288" t="s">
        <v>1370</v>
      </c>
      <c r="D8" s="1275" t="s">
        <v>1371</v>
      </c>
      <c r="E8" s="1275" t="s">
        <v>1364</v>
      </c>
      <c r="F8" s="1275">
        <v>121</v>
      </c>
      <c r="G8" s="1275">
        <v>-29.8</v>
      </c>
      <c r="H8" s="1275">
        <v>1.3109999999999999</v>
      </c>
      <c r="I8" s="1275">
        <v>100</v>
      </c>
      <c r="J8" s="1275">
        <v>1</v>
      </c>
      <c r="K8" s="1275">
        <v>10900</v>
      </c>
      <c r="L8" s="1275">
        <v>10800</v>
      </c>
      <c r="M8" s="1275">
        <v>10200</v>
      </c>
      <c r="N8" s="1275">
        <v>500</v>
      </c>
      <c r="O8" s="1275" t="s">
        <v>1365</v>
      </c>
      <c r="P8" s="1275" t="s">
        <v>1366</v>
      </c>
      <c r="Q8" s="1275" t="s">
        <v>1372</v>
      </c>
      <c r="R8" s="1289" t="s">
        <v>1373</v>
      </c>
      <c r="S8" s="1473"/>
      <c r="T8" s="1474"/>
    </row>
    <row r="9" spans="2:20" ht="11.1" customHeight="1">
      <c r="B9" s="1290"/>
      <c r="C9" s="1291" t="s">
        <v>1374</v>
      </c>
      <c r="D9" s="1292" t="s">
        <v>1375</v>
      </c>
      <c r="E9" s="1292" t="s">
        <v>1364</v>
      </c>
      <c r="F9" s="1292">
        <v>104</v>
      </c>
      <c r="G9" s="1292">
        <v>-81.400000000000006</v>
      </c>
      <c r="H9" s="1292" t="s">
        <v>1376</v>
      </c>
      <c r="I9" s="1292">
        <v>640</v>
      </c>
      <c r="J9" s="1292">
        <v>1</v>
      </c>
      <c r="K9" s="1292">
        <v>14400</v>
      </c>
      <c r="L9" s="1292">
        <v>10900</v>
      </c>
      <c r="M9" s="1292">
        <v>13900</v>
      </c>
      <c r="N9" s="1292">
        <v>1000</v>
      </c>
      <c r="O9" s="1292" t="s">
        <v>1365</v>
      </c>
      <c r="P9" s="1292" t="s">
        <v>1366</v>
      </c>
      <c r="Q9" s="1292" t="s">
        <v>1377</v>
      </c>
      <c r="R9" s="1293" t="s">
        <v>1378</v>
      </c>
      <c r="S9" s="1473"/>
      <c r="T9" s="1474"/>
    </row>
    <row r="10" spans="2:20" ht="11.1" customHeight="1">
      <c r="B10" s="1274"/>
      <c r="C10" s="1288" t="s">
        <v>1379</v>
      </c>
      <c r="D10" s="1275" t="s">
        <v>1380</v>
      </c>
      <c r="E10" s="1275" t="s">
        <v>1364</v>
      </c>
      <c r="F10" s="1275">
        <v>187</v>
      </c>
      <c r="G10" s="1275">
        <v>47.6</v>
      </c>
      <c r="H10" s="1275">
        <v>1.5649999999999999</v>
      </c>
      <c r="I10" s="1275">
        <v>85</v>
      </c>
      <c r="J10" s="1275">
        <v>0.8</v>
      </c>
      <c r="K10" s="1275">
        <v>6130</v>
      </c>
      <c r="L10" s="1275">
        <v>6490</v>
      </c>
      <c r="M10" s="1275">
        <v>5820</v>
      </c>
      <c r="N10" s="1275">
        <v>500</v>
      </c>
      <c r="O10" s="1275" t="s">
        <v>1365</v>
      </c>
      <c r="P10" s="1275" t="s">
        <v>1366</v>
      </c>
      <c r="Q10" s="1275" t="s">
        <v>1381</v>
      </c>
      <c r="R10" s="1289" t="s">
        <v>1382</v>
      </c>
      <c r="S10" s="1473"/>
      <c r="T10" s="1474"/>
    </row>
    <row r="11" spans="2:20" ht="11.1" customHeight="1">
      <c r="B11" s="1274"/>
      <c r="C11" s="1288" t="s">
        <v>1383</v>
      </c>
      <c r="D11" s="1275" t="s">
        <v>1384</v>
      </c>
      <c r="E11" s="1275" t="s">
        <v>1364</v>
      </c>
      <c r="F11" s="1275">
        <v>171</v>
      </c>
      <c r="G11" s="1275">
        <v>3.8</v>
      </c>
      <c r="H11" s="1275">
        <v>1.456</v>
      </c>
      <c r="I11" s="1275">
        <v>190</v>
      </c>
      <c r="J11" s="1275">
        <v>1</v>
      </c>
      <c r="K11" s="1275">
        <v>10000</v>
      </c>
      <c r="L11" s="1275">
        <v>7710</v>
      </c>
      <c r="M11" s="1275">
        <v>8590</v>
      </c>
      <c r="N11" s="1275">
        <v>1000</v>
      </c>
      <c r="O11" s="1275" t="s">
        <v>1365</v>
      </c>
      <c r="P11" s="1275" t="s">
        <v>1366</v>
      </c>
      <c r="Q11" s="1275" t="s">
        <v>1385</v>
      </c>
      <c r="R11" s="1289" t="s">
        <v>1386</v>
      </c>
      <c r="S11" s="1473"/>
      <c r="T11" s="1474"/>
    </row>
    <row r="12" spans="2:20" ht="11.1" customHeight="1">
      <c r="B12" s="1290"/>
      <c r="C12" s="1291" t="s">
        <v>1387</v>
      </c>
      <c r="D12" s="1292" t="s">
        <v>1388</v>
      </c>
      <c r="E12" s="1292" t="s">
        <v>1364</v>
      </c>
      <c r="F12" s="1292">
        <v>154</v>
      </c>
      <c r="G12" s="1292">
        <v>-39.1</v>
      </c>
      <c r="H12" s="1292">
        <v>1.2909999999999999</v>
      </c>
      <c r="I12" s="1292">
        <v>1020</v>
      </c>
      <c r="J12" s="1292">
        <v>0.6</v>
      </c>
      <c r="K12" s="1292">
        <v>7370</v>
      </c>
      <c r="L12" s="1292">
        <v>5860</v>
      </c>
      <c r="M12" s="1292">
        <v>7670</v>
      </c>
      <c r="N12" s="1292">
        <v>1000</v>
      </c>
      <c r="O12" s="1292" t="s">
        <v>1365</v>
      </c>
      <c r="P12" s="1292" t="s">
        <v>1366</v>
      </c>
      <c r="Q12" s="1292" t="s">
        <v>1389</v>
      </c>
      <c r="R12" s="1293" t="s">
        <v>1390</v>
      </c>
      <c r="S12" s="1473"/>
      <c r="T12" s="1474"/>
    </row>
    <row r="13" spans="2:20" ht="11.1" customHeight="1">
      <c r="B13" s="1274"/>
      <c r="C13" s="1288" t="s">
        <v>1391</v>
      </c>
      <c r="D13" s="1275" t="s">
        <v>1392</v>
      </c>
      <c r="E13" s="1275" t="s">
        <v>1393</v>
      </c>
      <c r="F13" s="1275">
        <v>99</v>
      </c>
      <c r="G13" s="1275">
        <v>-33.5</v>
      </c>
      <c r="H13" s="1275">
        <v>1.1559999999999999</v>
      </c>
      <c r="I13" s="1275" t="s">
        <v>1364</v>
      </c>
      <c r="J13" s="1275">
        <v>0.73799999999999999</v>
      </c>
      <c r="K13" s="1275">
        <v>8080</v>
      </c>
      <c r="L13" s="1275" t="s">
        <v>1364</v>
      </c>
      <c r="M13" s="1275" t="s">
        <v>1364</v>
      </c>
      <c r="N13" s="1275">
        <v>1000</v>
      </c>
      <c r="O13" s="1275" t="s">
        <v>1365</v>
      </c>
      <c r="P13" s="1275" t="s">
        <v>1366</v>
      </c>
      <c r="Q13" s="1275" t="s">
        <v>1364</v>
      </c>
      <c r="R13" s="1289" t="s">
        <v>1394</v>
      </c>
      <c r="S13" s="1473"/>
      <c r="T13" s="1474"/>
    </row>
    <row r="14" spans="2:20" ht="11.1" customHeight="1" thickBot="1">
      <c r="B14" s="1281"/>
      <c r="C14" s="1279" t="s">
        <v>1395</v>
      </c>
      <c r="D14" s="1276" t="s">
        <v>1396</v>
      </c>
      <c r="E14" s="1276" t="s">
        <v>1397</v>
      </c>
      <c r="F14" s="1276">
        <v>112</v>
      </c>
      <c r="G14" s="1276">
        <v>-45.4</v>
      </c>
      <c r="H14" s="1276">
        <v>1.2170000000000001</v>
      </c>
      <c r="I14" s="1276" t="s">
        <v>1364</v>
      </c>
      <c r="J14" s="1276">
        <v>0.33400000000000002</v>
      </c>
      <c r="K14" s="1276">
        <v>4660</v>
      </c>
      <c r="L14" s="1276" t="s">
        <v>1364</v>
      </c>
      <c r="M14" s="1276" t="s">
        <v>1364</v>
      </c>
      <c r="N14" s="1276">
        <v>1000</v>
      </c>
      <c r="O14" s="1276" t="s">
        <v>1365</v>
      </c>
      <c r="P14" s="1276" t="s">
        <v>1366</v>
      </c>
      <c r="Q14" s="1276" t="s">
        <v>1364</v>
      </c>
      <c r="R14" s="1278" t="s">
        <v>1398</v>
      </c>
      <c r="S14" s="1475"/>
      <c r="T14" s="1476"/>
    </row>
    <row r="15" spans="2:20" ht="11.1" customHeight="1">
      <c r="B15" s="1294" t="s">
        <v>1399</v>
      </c>
      <c r="C15" s="1295" t="s">
        <v>1400</v>
      </c>
      <c r="D15" s="1296" t="s">
        <v>1401</v>
      </c>
      <c r="E15" s="1296" t="s">
        <v>1364</v>
      </c>
      <c r="F15" s="1296">
        <v>86</v>
      </c>
      <c r="G15" s="1296">
        <v>-40.799999999999997</v>
      </c>
      <c r="H15" s="1296">
        <v>1.1910000000000001</v>
      </c>
      <c r="I15" s="1296">
        <v>11.9</v>
      </c>
      <c r="J15" s="1296">
        <v>5.5E-2</v>
      </c>
      <c r="K15" s="1296">
        <v>1810</v>
      </c>
      <c r="L15" s="1296">
        <v>5280</v>
      </c>
      <c r="M15" s="1296">
        <v>1760</v>
      </c>
      <c r="N15" s="1296">
        <v>1000</v>
      </c>
      <c r="O15" s="1296" t="s">
        <v>1365</v>
      </c>
      <c r="P15" s="1296" t="s">
        <v>1366</v>
      </c>
      <c r="Q15" s="1296" t="s">
        <v>1402</v>
      </c>
      <c r="R15" s="1297" t="s">
        <v>1403</v>
      </c>
      <c r="S15" s="1471" t="s">
        <v>1404</v>
      </c>
      <c r="T15" s="1472"/>
    </row>
    <row r="16" spans="2:20" ht="11.1" customHeight="1">
      <c r="B16" s="1274"/>
      <c r="C16" s="1288" t="s">
        <v>1405</v>
      </c>
      <c r="D16" s="1275" t="s">
        <v>1406</v>
      </c>
      <c r="E16" s="1275" t="s">
        <v>1364</v>
      </c>
      <c r="F16" s="1275">
        <v>153</v>
      </c>
      <c r="G16" s="1275">
        <v>27.9</v>
      </c>
      <c r="H16" s="1275">
        <v>1.462</v>
      </c>
      <c r="I16" s="1275">
        <v>1.3</v>
      </c>
      <c r="J16" s="1275">
        <v>0.02</v>
      </c>
      <c r="K16" s="1275">
        <v>77</v>
      </c>
      <c r="L16" s="1275">
        <v>292</v>
      </c>
      <c r="M16" s="1275">
        <v>79</v>
      </c>
      <c r="N16" s="1275">
        <v>10</v>
      </c>
      <c r="O16" s="1275" t="s">
        <v>1365</v>
      </c>
      <c r="P16" s="1275" t="s">
        <v>1407</v>
      </c>
      <c r="Q16" s="1275" t="s">
        <v>1408</v>
      </c>
      <c r="R16" s="1289" t="s">
        <v>1409</v>
      </c>
      <c r="S16" s="1473"/>
      <c r="T16" s="1474"/>
    </row>
    <row r="17" spans="2:20" ht="11.1" customHeight="1">
      <c r="B17" s="1274"/>
      <c r="C17" s="1288" t="s">
        <v>1410</v>
      </c>
      <c r="D17" s="1275" t="s">
        <v>1411</v>
      </c>
      <c r="E17" s="1275" t="s">
        <v>1364</v>
      </c>
      <c r="F17" s="1275">
        <v>136</v>
      </c>
      <c r="G17" s="1275">
        <v>-12</v>
      </c>
      <c r="H17" s="1275">
        <v>1.4610000000000001</v>
      </c>
      <c r="I17" s="1275">
        <v>5.9</v>
      </c>
      <c r="J17" s="1275">
        <v>2.1999999999999999E-2</v>
      </c>
      <c r="K17" s="1275">
        <v>609</v>
      </c>
      <c r="L17" s="1275">
        <v>1870</v>
      </c>
      <c r="M17" s="1275">
        <v>527</v>
      </c>
      <c r="N17" s="1275">
        <v>1000</v>
      </c>
      <c r="O17" s="1275" t="s">
        <v>1365</v>
      </c>
      <c r="P17" s="1275" t="s">
        <v>1366</v>
      </c>
      <c r="Q17" s="1275" t="s">
        <v>1412</v>
      </c>
      <c r="R17" s="1289" t="s">
        <v>1413</v>
      </c>
      <c r="S17" s="1473"/>
      <c r="T17" s="1474"/>
    </row>
    <row r="18" spans="2:20" ht="11.1" customHeight="1">
      <c r="B18" s="1294"/>
      <c r="C18" s="1295" t="s">
        <v>1414</v>
      </c>
      <c r="D18" s="1296" t="s">
        <v>1415</v>
      </c>
      <c r="E18" s="1296" t="s">
        <v>1364</v>
      </c>
      <c r="F18" s="1296">
        <v>117</v>
      </c>
      <c r="G18" s="1296">
        <v>32.200000000000003</v>
      </c>
      <c r="H18" s="1296">
        <v>1.2270000000000001</v>
      </c>
      <c r="I18" s="1296">
        <v>9.1999999999999993</v>
      </c>
      <c r="J18" s="1296">
        <v>0.11</v>
      </c>
      <c r="K18" s="1296">
        <v>725</v>
      </c>
      <c r="L18" s="1296">
        <v>2550</v>
      </c>
      <c r="M18" s="1296">
        <v>782</v>
      </c>
      <c r="N18" s="1296">
        <v>500</v>
      </c>
      <c r="O18" s="1296" t="s">
        <v>1416</v>
      </c>
      <c r="P18" s="1296" t="s">
        <v>1364</v>
      </c>
      <c r="Q18" s="1296" t="s">
        <v>1417</v>
      </c>
      <c r="R18" s="1297" t="s">
        <v>1418</v>
      </c>
      <c r="S18" s="1473"/>
      <c r="T18" s="1474"/>
    </row>
    <row r="19" spans="2:20" ht="11.1" customHeight="1">
      <c r="B19" s="1274"/>
      <c r="C19" s="1288" t="s">
        <v>1419</v>
      </c>
      <c r="D19" s="1275" t="s">
        <v>1420</v>
      </c>
      <c r="E19" s="1275" t="s">
        <v>1364</v>
      </c>
      <c r="F19" s="1275">
        <v>101</v>
      </c>
      <c r="G19" s="1275">
        <v>-9.8000000000000007</v>
      </c>
      <c r="H19" s="1275">
        <v>1.109</v>
      </c>
      <c r="I19" s="1275">
        <v>17.2</v>
      </c>
      <c r="J19" s="1275">
        <v>6.5000000000000002E-2</v>
      </c>
      <c r="K19" s="1275">
        <v>2310</v>
      </c>
      <c r="L19" s="1275">
        <v>5020</v>
      </c>
      <c r="M19" s="1275">
        <v>1980</v>
      </c>
      <c r="N19" s="1275">
        <v>1000</v>
      </c>
      <c r="O19" s="1275" t="s">
        <v>1421</v>
      </c>
      <c r="P19" s="1275" t="s">
        <v>1422</v>
      </c>
      <c r="Q19" s="1275" t="s">
        <v>1423</v>
      </c>
      <c r="R19" s="1289" t="s">
        <v>1424</v>
      </c>
      <c r="S19" s="1473"/>
      <c r="T19" s="1474"/>
    </row>
    <row r="20" spans="2:20" ht="11.1" customHeight="1">
      <c r="B20" s="1274"/>
      <c r="C20" s="1288" t="s">
        <v>1425</v>
      </c>
      <c r="D20" s="1275" t="s">
        <v>1426</v>
      </c>
      <c r="E20" s="1275" t="s">
        <v>1364</v>
      </c>
      <c r="F20" s="1275">
        <v>203</v>
      </c>
      <c r="G20" s="1275" t="s">
        <v>1364</v>
      </c>
      <c r="H20" s="1275" t="s">
        <v>1364</v>
      </c>
      <c r="I20" s="1275">
        <v>1.9</v>
      </c>
      <c r="J20" s="1275">
        <v>2.5000000000000001E-2</v>
      </c>
      <c r="K20" s="1275">
        <v>122</v>
      </c>
      <c r="L20" s="1275">
        <v>469</v>
      </c>
      <c r="M20" s="1275">
        <v>127</v>
      </c>
      <c r="N20" s="1275">
        <v>50</v>
      </c>
      <c r="O20" s="1275" t="s">
        <v>1365</v>
      </c>
      <c r="P20" s="1275" t="s">
        <v>1364</v>
      </c>
      <c r="Q20" s="1275" t="s">
        <v>1427</v>
      </c>
      <c r="R20" s="1289" t="s">
        <v>1428</v>
      </c>
      <c r="S20" s="1473"/>
      <c r="T20" s="1474"/>
    </row>
    <row r="21" spans="2:20" ht="11.1" customHeight="1" thickBot="1">
      <c r="B21" s="1298"/>
      <c r="C21" s="1299" t="s">
        <v>1429</v>
      </c>
      <c r="D21" s="1300" t="s">
        <v>1430</v>
      </c>
      <c r="E21" s="1300" t="s">
        <v>1364</v>
      </c>
      <c r="F21" s="1300">
        <v>203</v>
      </c>
      <c r="G21" s="1300">
        <v>56.1</v>
      </c>
      <c r="H21" s="1300">
        <v>1.552</v>
      </c>
      <c r="I21" s="1300">
        <v>5.9</v>
      </c>
      <c r="J21" s="1300">
        <v>3.3000000000000002E-2</v>
      </c>
      <c r="K21" s="1300">
        <v>595</v>
      </c>
      <c r="L21" s="1300">
        <v>1860</v>
      </c>
      <c r="M21" s="1300">
        <v>525</v>
      </c>
      <c r="N21" s="1300">
        <v>400</v>
      </c>
      <c r="O21" s="1300" t="s">
        <v>1365</v>
      </c>
      <c r="P21" s="1300" t="s">
        <v>1364</v>
      </c>
      <c r="Q21" s="1300" t="s">
        <v>1431</v>
      </c>
      <c r="R21" s="1301" t="s">
        <v>1432</v>
      </c>
      <c r="S21" s="1475"/>
      <c r="T21" s="1476"/>
    </row>
    <row r="22" spans="2:20" ht="11.1" customHeight="1">
      <c r="B22" s="1274" t="s">
        <v>1433</v>
      </c>
      <c r="C22" s="1288" t="s">
        <v>1434</v>
      </c>
      <c r="D22" s="1275" t="s">
        <v>1435</v>
      </c>
      <c r="E22" s="1275" t="s">
        <v>1364</v>
      </c>
      <c r="F22" s="1275">
        <v>70</v>
      </c>
      <c r="G22" s="1275">
        <v>-82.1</v>
      </c>
      <c r="H22" s="1275">
        <v>0.67</v>
      </c>
      <c r="I22" s="1275">
        <v>222</v>
      </c>
      <c r="J22" s="1275">
        <v>0</v>
      </c>
      <c r="K22" s="1275">
        <v>14800</v>
      </c>
      <c r="L22" s="1275">
        <v>10800</v>
      </c>
      <c r="M22" s="1275">
        <v>12400</v>
      </c>
      <c r="N22" s="1275">
        <v>1000</v>
      </c>
      <c r="O22" s="1275" t="s">
        <v>1365</v>
      </c>
      <c r="P22" s="1275" t="s">
        <v>1366</v>
      </c>
      <c r="Q22" s="1275" t="s">
        <v>1436</v>
      </c>
      <c r="R22" s="1289" t="s">
        <v>1437</v>
      </c>
      <c r="S22" s="1471" t="s">
        <v>1438</v>
      </c>
      <c r="T22" s="1472"/>
    </row>
    <row r="23" spans="2:20" ht="11.1" customHeight="1">
      <c r="B23" s="1274"/>
      <c r="C23" s="1288" t="s">
        <v>1439</v>
      </c>
      <c r="D23" s="1275" t="s">
        <v>1440</v>
      </c>
      <c r="E23" s="1275" t="s">
        <v>1364</v>
      </c>
      <c r="F23" s="1275">
        <v>52</v>
      </c>
      <c r="G23" s="1275">
        <v>-51.7</v>
      </c>
      <c r="H23" s="1275">
        <v>0.96</v>
      </c>
      <c r="I23" s="1275">
        <v>5.2</v>
      </c>
      <c r="J23" s="1275">
        <v>0</v>
      </c>
      <c r="K23" s="1275">
        <v>675</v>
      </c>
      <c r="L23" s="1275">
        <v>2430</v>
      </c>
      <c r="M23" s="1275">
        <v>677</v>
      </c>
      <c r="N23" s="1275">
        <v>1000</v>
      </c>
      <c r="O23" s="1275" t="s">
        <v>1441</v>
      </c>
      <c r="P23" s="1275" t="s">
        <v>1442</v>
      </c>
      <c r="Q23" s="1275" t="s">
        <v>1443</v>
      </c>
      <c r="R23" s="1302">
        <v>27672</v>
      </c>
      <c r="S23" s="1473"/>
      <c r="T23" s="1474"/>
    </row>
    <row r="24" spans="2:20" ht="11.1" customHeight="1">
      <c r="B24" s="1303"/>
      <c r="C24" s="1304" t="s">
        <v>1444</v>
      </c>
      <c r="D24" s="1305" t="s">
        <v>1445</v>
      </c>
      <c r="E24" s="1305" t="s">
        <v>1364</v>
      </c>
      <c r="F24" s="1305">
        <v>120</v>
      </c>
      <c r="G24" s="1305">
        <v>-48.1</v>
      </c>
      <c r="H24" s="1305">
        <v>1.19</v>
      </c>
      <c r="I24" s="1305">
        <v>28.2</v>
      </c>
      <c r="J24" s="1305">
        <v>0</v>
      </c>
      <c r="K24" s="1305">
        <v>3500</v>
      </c>
      <c r="L24" s="1305">
        <v>6090</v>
      </c>
      <c r="M24" s="1305">
        <v>3170</v>
      </c>
      <c r="N24" s="1305">
        <v>1000</v>
      </c>
      <c r="O24" s="1305" t="s">
        <v>1365</v>
      </c>
      <c r="P24" s="1305" t="s">
        <v>1366</v>
      </c>
      <c r="Q24" s="1305" t="s">
        <v>1446</v>
      </c>
      <c r="R24" s="1306" t="s">
        <v>1447</v>
      </c>
      <c r="S24" s="1473"/>
      <c r="T24" s="1474"/>
    </row>
    <row r="25" spans="2:20" ht="11.1" customHeight="1">
      <c r="B25" s="1274"/>
      <c r="C25" s="1288" t="s">
        <v>1448</v>
      </c>
      <c r="D25" s="1275" t="s">
        <v>1449</v>
      </c>
      <c r="E25" s="1275" t="s">
        <v>1364</v>
      </c>
      <c r="F25" s="1275">
        <v>102</v>
      </c>
      <c r="G25" s="1275">
        <v>-26.1</v>
      </c>
      <c r="H25" s="1275">
        <v>1.202</v>
      </c>
      <c r="I25" s="1275">
        <v>13.4</v>
      </c>
      <c r="J25" s="1275">
        <v>0</v>
      </c>
      <c r="K25" s="1275">
        <v>1430</v>
      </c>
      <c r="L25" s="1275">
        <v>3710</v>
      </c>
      <c r="M25" s="1275">
        <v>1300</v>
      </c>
      <c r="N25" s="1275">
        <v>1000</v>
      </c>
      <c r="O25" s="1275" t="s">
        <v>1365</v>
      </c>
      <c r="P25" s="1275" t="s">
        <v>1366</v>
      </c>
      <c r="Q25" s="1275" t="s">
        <v>1450</v>
      </c>
      <c r="R25" s="1289" t="s">
        <v>1451</v>
      </c>
      <c r="S25" s="1473"/>
      <c r="T25" s="1474"/>
    </row>
    <row r="26" spans="2:20" ht="11.1" customHeight="1">
      <c r="B26" s="1274"/>
      <c r="C26" s="1288" t="s">
        <v>1452</v>
      </c>
      <c r="D26" s="1275" t="s">
        <v>1453</v>
      </c>
      <c r="E26" s="1275" t="s">
        <v>1364</v>
      </c>
      <c r="F26" s="1275">
        <v>84</v>
      </c>
      <c r="G26" s="1275">
        <v>-47.2</v>
      </c>
      <c r="H26" s="1275">
        <v>0.93200000000000005</v>
      </c>
      <c r="I26" s="1275">
        <v>47.1</v>
      </c>
      <c r="J26" s="1275">
        <v>0</v>
      </c>
      <c r="K26" s="1275">
        <v>4470</v>
      </c>
      <c r="L26" s="1275">
        <v>6940</v>
      </c>
      <c r="M26" s="1275">
        <v>4800</v>
      </c>
      <c r="N26" s="1275">
        <v>1000</v>
      </c>
      <c r="O26" s="1275" t="s">
        <v>1454</v>
      </c>
      <c r="P26" s="1275" t="s">
        <v>1442</v>
      </c>
      <c r="Q26" s="1275" t="s">
        <v>1455</v>
      </c>
      <c r="R26" s="1289" t="s">
        <v>1456</v>
      </c>
      <c r="S26" s="1473"/>
      <c r="T26" s="1474"/>
    </row>
    <row r="27" spans="2:20" ht="11.1" customHeight="1">
      <c r="B27" s="1303"/>
      <c r="C27" s="1304" t="s">
        <v>1457</v>
      </c>
      <c r="D27" s="1305" t="s">
        <v>1458</v>
      </c>
      <c r="E27" s="1305" t="s">
        <v>1364</v>
      </c>
      <c r="F27" s="1305">
        <v>66</v>
      </c>
      <c r="G27" s="1305">
        <v>-24</v>
      </c>
      <c r="H27" s="1305">
        <v>0.89800000000000002</v>
      </c>
      <c r="I27" s="1305">
        <v>1.5</v>
      </c>
      <c r="J27" s="1305">
        <v>0</v>
      </c>
      <c r="K27" s="1305">
        <v>124</v>
      </c>
      <c r="L27" s="1305">
        <v>506</v>
      </c>
      <c r="M27" s="1305">
        <v>138</v>
      </c>
      <c r="N27" s="1305">
        <v>1000</v>
      </c>
      <c r="O27" s="1305" t="s">
        <v>1459</v>
      </c>
      <c r="P27" s="1305" t="s">
        <v>1422</v>
      </c>
      <c r="Q27" s="1305" t="s">
        <v>1460</v>
      </c>
      <c r="R27" s="1306" t="s">
        <v>1461</v>
      </c>
      <c r="S27" s="1473"/>
      <c r="T27" s="1474"/>
    </row>
    <row r="28" spans="2:20" ht="11.1" customHeight="1">
      <c r="B28" s="1274"/>
      <c r="C28" s="1288" t="s">
        <v>1462</v>
      </c>
      <c r="D28" s="1275" t="s">
        <v>1463</v>
      </c>
      <c r="E28" s="1275" t="s">
        <v>1364</v>
      </c>
      <c r="F28" s="1275">
        <v>170</v>
      </c>
      <c r="G28" s="1275">
        <v>-16.5</v>
      </c>
      <c r="H28" s="1275">
        <v>1.3859999999999999</v>
      </c>
      <c r="I28" s="1275">
        <v>38.9</v>
      </c>
      <c r="J28" s="1275">
        <v>0</v>
      </c>
      <c r="K28" s="1275">
        <v>3220</v>
      </c>
      <c r="L28" s="1275">
        <v>5360</v>
      </c>
      <c r="M28" s="1275">
        <v>3350</v>
      </c>
      <c r="N28" s="1275">
        <v>1000</v>
      </c>
      <c r="O28" s="1275" t="s">
        <v>1365</v>
      </c>
      <c r="P28" s="1275" t="s">
        <v>1364</v>
      </c>
      <c r="Q28" s="1275" t="s">
        <v>1464</v>
      </c>
      <c r="R28" s="1289" t="s">
        <v>1465</v>
      </c>
      <c r="S28" s="1473"/>
      <c r="T28" s="1474"/>
    </row>
    <row r="29" spans="2:20" ht="11.1" customHeight="1">
      <c r="B29" s="1274"/>
      <c r="C29" s="1288" t="s">
        <v>1466</v>
      </c>
      <c r="D29" s="1275" t="s">
        <v>1467</v>
      </c>
      <c r="E29" s="1275" t="s">
        <v>1364</v>
      </c>
      <c r="F29" s="1275">
        <v>152</v>
      </c>
      <c r="G29" s="1275">
        <v>-1.1000000000000001</v>
      </c>
      <c r="H29" s="1275">
        <v>1.363</v>
      </c>
      <c r="I29" s="1275">
        <v>242</v>
      </c>
      <c r="J29" s="1275">
        <v>0</v>
      </c>
      <c r="K29" s="1275">
        <v>9810</v>
      </c>
      <c r="L29" s="1275">
        <v>6940</v>
      </c>
      <c r="M29" s="1275">
        <v>8060</v>
      </c>
      <c r="N29" s="1275" t="s">
        <v>1364</v>
      </c>
      <c r="O29" s="1275" t="s">
        <v>1365</v>
      </c>
      <c r="P29" s="1275" t="s">
        <v>1366</v>
      </c>
      <c r="Q29" s="1275" t="s">
        <v>1468</v>
      </c>
      <c r="R29" s="1289" t="s">
        <v>1469</v>
      </c>
      <c r="S29" s="1473"/>
      <c r="T29" s="1474"/>
    </row>
    <row r="30" spans="2:20" ht="11.1" customHeight="1">
      <c r="B30" s="1303"/>
      <c r="C30" s="1304" t="s">
        <v>1470</v>
      </c>
      <c r="D30" s="1305" t="s">
        <v>1471</v>
      </c>
      <c r="E30" s="1305" t="s">
        <v>1364</v>
      </c>
      <c r="F30" s="1305">
        <v>134</v>
      </c>
      <c r="G30" s="1305">
        <v>15.3</v>
      </c>
      <c r="H30" s="1305" t="s">
        <v>1472</v>
      </c>
      <c r="I30" s="1305">
        <v>7.7</v>
      </c>
      <c r="J30" s="1305">
        <v>0</v>
      </c>
      <c r="K30" s="1305">
        <v>1030</v>
      </c>
      <c r="L30" s="1305">
        <v>2920</v>
      </c>
      <c r="M30" s="1305">
        <v>858</v>
      </c>
      <c r="N30" s="1305">
        <v>300</v>
      </c>
      <c r="O30" s="1305" t="s">
        <v>1365</v>
      </c>
      <c r="P30" s="1305" t="s">
        <v>1407</v>
      </c>
      <c r="Q30" s="1305" t="s">
        <v>1473</v>
      </c>
      <c r="R30" s="1306" t="s">
        <v>1474</v>
      </c>
      <c r="S30" s="1473"/>
      <c r="T30" s="1474"/>
    </row>
    <row r="31" spans="2:20" ht="11.1" customHeight="1">
      <c r="B31" s="1274"/>
      <c r="C31" s="1288" t="s">
        <v>1475</v>
      </c>
      <c r="D31" s="1275" t="s">
        <v>1476</v>
      </c>
      <c r="E31" s="1275" t="s">
        <v>1364</v>
      </c>
      <c r="F31" s="1275">
        <v>148</v>
      </c>
      <c r="G31" s="1275">
        <v>40.200000000000003</v>
      </c>
      <c r="H31" s="1275">
        <v>1.27</v>
      </c>
      <c r="I31" s="1275">
        <v>8.6999999999999993</v>
      </c>
      <c r="J31" s="1275">
        <v>0</v>
      </c>
      <c r="K31" s="1275">
        <v>794</v>
      </c>
      <c r="L31" s="1275">
        <v>2660</v>
      </c>
      <c r="M31" s="1275">
        <v>804</v>
      </c>
      <c r="N31" s="1275">
        <v>1000</v>
      </c>
      <c r="O31" s="1275" t="s">
        <v>1477</v>
      </c>
      <c r="P31" s="1275" t="s">
        <v>1364</v>
      </c>
      <c r="Q31" s="1275" t="s">
        <v>1478</v>
      </c>
      <c r="R31" s="1289" t="s">
        <v>1479</v>
      </c>
      <c r="S31" s="1473"/>
      <c r="T31" s="1474"/>
    </row>
    <row r="32" spans="2:20" ht="11.1" customHeight="1">
      <c r="B32" s="1274"/>
      <c r="C32" s="1288" t="s">
        <v>1480</v>
      </c>
      <c r="D32" s="1275" t="s">
        <v>1481</v>
      </c>
      <c r="E32" s="1275" t="s">
        <v>1364</v>
      </c>
      <c r="F32" s="1275">
        <v>252</v>
      </c>
      <c r="G32" s="1275">
        <v>55</v>
      </c>
      <c r="H32" s="1275">
        <v>1.585</v>
      </c>
      <c r="I32" s="1275">
        <v>16.100000000000001</v>
      </c>
      <c r="J32" s="1275">
        <v>0</v>
      </c>
      <c r="K32" s="1275">
        <v>1640</v>
      </c>
      <c r="L32" s="1275">
        <v>4310</v>
      </c>
      <c r="M32" s="1275">
        <v>1650</v>
      </c>
      <c r="N32" s="1275">
        <v>200</v>
      </c>
      <c r="O32" s="1275" t="s">
        <v>1365</v>
      </c>
      <c r="P32" s="1275" t="s">
        <v>1364</v>
      </c>
      <c r="Q32" s="1275" t="s">
        <v>1482</v>
      </c>
      <c r="R32" s="1289" t="s">
        <v>1483</v>
      </c>
      <c r="S32" s="1473"/>
      <c r="T32" s="1474"/>
    </row>
    <row r="33" spans="2:20" ht="11.1" customHeight="1">
      <c r="B33" s="1303"/>
      <c r="C33" s="1304" t="s">
        <v>1484</v>
      </c>
      <c r="D33" s="1305" t="s">
        <v>1485</v>
      </c>
      <c r="E33" s="1305" t="s">
        <v>1364</v>
      </c>
      <c r="F33" s="1305">
        <v>196</v>
      </c>
      <c r="G33" s="1305">
        <v>82.5</v>
      </c>
      <c r="H33" s="1305">
        <v>1.58</v>
      </c>
      <c r="I33" s="1305">
        <v>2.8</v>
      </c>
      <c r="J33" s="1305">
        <v>0</v>
      </c>
      <c r="K33" s="1305" t="s">
        <v>1364</v>
      </c>
      <c r="L33" s="1305" t="s">
        <v>1364</v>
      </c>
      <c r="M33" s="1305">
        <v>175</v>
      </c>
      <c r="N33" s="1305" t="s">
        <v>1364</v>
      </c>
      <c r="O33" s="1305" t="s">
        <v>1365</v>
      </c>
      <c r="P33" s="1305" t="s">
        <v>1364</v>
      </c>
      <c r="Q33" s="1305" t="s">
        <v>1486</v>
      </c>
      <c r="R33" s="1306" t="s">
        <v>1487</v>
      </c>
      <c r="S33" s="1473"/>
      <c r="T33" s="1474"/>
    </row>
    <row r="34" spans="2:20" ht="11.1" customHeight="1" thickBot="1">
      <c r="B34" s="1281"/>
      <c r="C34" s="1279" t="s">
        <v>1488</v>
      </c>
      <c r="D34" s="1276" t="s">
        <v>1489</v>
      </c>
      <c r="E34" s="1276" t="s">
        <v>1364</v>
      </c>
      <c r="F34" s="1276">
        <v>348</v>
      </c>
      <c r="G34" s="1276">
        <v>114</v>
      </c>
      <c r="H34" s="1276">
        <v>1.554</v>
      </c>
      <c r="I34" s="1276" t="s">
        <v>1364</v>
      </c>
      <c r="J34" s="1276">
        <v>0</v>
      </c>
      <c r="K34" s="1276" t="s">
        <v>1364</v>
      </c>
      <c r="L34" s="1276" t="s">
        <v>1364</v>
      </c>
      <c r="M34" s="1276" t="s">
        <v>1364</v>
      </c>
      <c r="N34" s="1276" t="s">
        <v>1364</v>
      </c>
      <c r="O34" s="1276" t="s">
        <v>1365</v>
      </c>
      <c r="P34" s="1276" t="s">
        <v>1364</v>
      </c>
      <c r="Q34" s="1276" t="s">
        <v>1490</v>
      </c>
      <c r="R34" s="1278" t="s">
        <v>1491</v>
      </c>
      <c r="S34" s="1475"/>
      <c r="T34" s="1476"/>
    </row>
    <row r="35" spans="2:20" ht="11.1" customHeight="1" thickBot="1">
      <c r="B35" s="1281" t="s">
        <v>1492</v>
      </c>
      <c r="C35" s="1279" t="s">
        <v>1493</v>
      </c>
      <c r="D35" s="1276" t="s">
        <v>1494</v>
      </c>
      <c r="E35" s="1276" t="s">
        <v>1364</v>
      </c>
      <c r="F35" s="1276">
        <v>294</v>
      </c>
      <c r="G35" s="1276">
        <v>56</v>
      </c>
      <c r="H35" s="1276" t="s">
        <v>1364</v>
      </c>
      <c r="I35" s="1276" t="s">
        <v>1364</v>
      </c>
      <c r="J35" s="1276">
        <v>0</v>
      </c>
      <c r="K35" s="1276" t="s">
        <v>1364</v>
      </c>
      <c r="L35" s="1276" t="s">
        <v>1364</v>
      </c>
      <c r="M35" s="1276" t="s">
        <v>1364</v>
      </c>
      <c r="N35" s="1276">
        <v>50</v>
      </c>
      <c r="O35" s="1276" t="s">
        <v>1365</v>
      </c>
      <c r="P35" s="1276" t="s">
        <v>1364</v>
      </c>
      <c r="Q35" s="1276" t="s">
        <v>1495</v>
      </c>
      <c r="R35" s="1307" t="s">
        <v>1496</v>
      </c>
    </row>
    <row r="36" spans="2:20" ht="11.1" customHeight="1">
      <c r="B36" s="1308" t="s">
        <v>1497</v>
      </c>
      <c r="C36" s="1309" t="s">
        <v>1498</v>
      </c>
      <c r="D36" s="1310" t="s">
        <v>1499</v>
      </c>
      <c r="E36" s="1310"/>
      <c r="F36" s="1310">
        <v>114</v>
      </c>
      <c r="G36" s="1310">
        <v>-29.4</v>
      </c>
      <c r="H36" s="1310" t="s">
        <v>1364</v>
      </c>
      <c r="I36" s="1310" t="s">
        <v>1500</v>
      </c>
      <c r="J36" s="1310" t="s">
        <v>1364</v>
      </c>
      <c r="K36" s="1310">
        <v>1</v>
      </c>
      <c r="L36" s="1310">
        <v>1</v>
      </c>
      <c r="M36" s="1310" t="s">
        <v>1501</v>
      </c>
      <c r="N36" s="1310">
        <v>500</v>
      </c>
      <c r="O36" s="1310" t="s">
        <v>1502</v>
      </c>
      <c r="P36" s="1310" t="s">
        <v>1442</v>
      </c>
      <c r="Q36" s="1310" t="s">
        <v>1503</v>
      </c>
      <c r="R36" s="1311" t="s">
        <v>1504</v>
      </c>
    </row>
    <row r="37" spans="2:20" ht="11.1" customHeight="1" thickBot="1">
      <c r="B37" s="1312"/>
      <c r="C37" s="1313" t="s">
        <v>1505</v>
      </c>
      <c r="D37" s="1314" t="s">
        <v>1506</v>
      </c>
      <c r="E37" s="1314"/>
      <c r="F37" s="1314">
        <v>114</v>
      </c>
      <c r="G37" s="1314">
        <v>-19</v>
      </c>
      <c r="H37" s="1314" t="s">
        <v>1364</v>
      </c>
      <c r="I37" s="1314" t="s">
        <v>1507</v>
      </c>
      <c r="J37" s="1314" t="s">
        <v>1364</v>
      </c>
      <c r="K37" s="1314">
        <v>1</v>
      </c>
      <c r="L37" s="1314">
        <v>4</v>
      </c>
      <c r="M37" s="1314" t="s">
        <v>1501</v>
      </c>
      <c r="N37" s="1314">
        <v>1000</v>
      </c>
      <c r="O37" s="1314" t="s">
        <v>1508</v>
      </c>
      <c r="P37" s="1314" t="s">
        <v>1442</v>
      </c>
      <c r="Q37" s="1314" t="s">
        <v>1509</v>
      </c>
      <c r="R37" s="1315" t="s">
        <v>1510</v>
      </c>
    </row>
    <row r="38" spans="2:20" ht="11.1" customHeight="1" thickTop="1">
      <c r="B38" s="1268" t="s">
        <v>1511</v>
      </c>
      <c r="C38" s="1288" t="s">
        <v>1512</v>
      </c>
      <c r="D38" s="1275" t="s">
        <v>1513</v>
      </c>
      <c r="E38" s="1275" t="s">
        <v>1514</v>
      </c>
      <c r="F38" s="1275">
        <v>98</v>
      </c>
      <c r="G38" s="1275">
        <v>-46.5</v>
      </c>
      <c r="H38" s="1275">
        <v>1.048</v>
      </c>
      <c r="I38" s="1275" t="s">
        <v>1364</v>
      </c>
      <c r="J38" s="1275">
        <v>0</v>
      </c>
      <c r="K38" s="1275">
        <v>3920</v>
      </c>
      <c r="L38" s="1275">
        <v>6437</v>
      </c>
      <c r="M38" s="1275">
        <v>3943</v>
      </c>
      <c r="N38" s="1275">
        <v>1000</v>
      </c>
      <c r="O38" s="1275" t="s">
        <v>1365</v>
      </c>
      <c r="P38" s="1275" t="s">
        <v>1366</v>
      </c>
      <c r="Q38" s="1275" t="s">
        <v>1364</v>
      </c>
      <c r="R38" s="1316" t="s">
        <v>1364</v>
      </c>
    </row>
    <row r="39" spans="2:20" ht="11.1" customHeight="1">
      <c r="B39" s="1317"/>
      <c r="C39" s="1318" t="s">
        <v>1515</v>
      </c>
      <c r="D39" s="1319" t="s">
        <v>1516</v>
      </c>
      <c r="E39" s="1319" t="s">
        <v>1517</v>
      </c>
      <c r="F39" s="1319">
        <v>86</v>
      </c>
      <c r="G39" s="1319">
        <v>-46.3</v>
      </c>
      <c r="H39" s="1319">
        <v>1.1339999999999999</v>
      </c>
      <c r="I39" s="1319" t="s">
        <v>1364</v>
      </c>
      <c r="J39" s="1319">
        <v>0</v>
      </c>
      <c r="K39" s="1319">
        <v>1770</v>
      </c>
      <c r="L39" s="1319">
        <v>4011</v>
      </c>
      <c r="M39" s="1319">
        <v>1624</v>
      </c>
      <c r="N39" s="1319">
        <v>1000</v>
      </c>
      <c r="O39" s="1319" t="s">
        <v>1365</v>
      </c>
      <c r="P39" s="1319" t="s">
        <v>1366</v>
      </c>
      <c r="Q39" s="1319" t="s">
        <v>1364</v>
      </c>
      <c r="R39" s="1320" t="s">
        <v>1364</v>
      </c>
    </row>
    <row r="40" spans="2:20" ht="11.1" customHeight="1">
      <c r="B40" s="1274"/>
      <c r="C40" s="1288" t="s">
        <v>1518</v>
      </c>
      <c r="D40" s="1275" t="s">
        <v>1516</v>
      </c>
      <c r="E40" s="1275" t="s">
        <v>1519</v>
      </c>
      <c r="F40" s="1275">
        <v>84</v>
      </c>
      <c r="G40" s="1275">
        <v>-43.9</v>
      </c>
      <c r="H40" s="1275">
        <v>1.1359999999999999</v>
      </c>
      <c r="I40" s="1275" t="s">
        <v>1364</v>
      </c>
      <c r="J40" s="1275">
        <v>0</v>
      </c>
      <c r="K40" s="1275">
        <v>1550</v>
      </c>
      <c r="L40" s="1275">
        <v>3747</v>
      </c>
      <c r="M40" s="1275">
        <v>1425</v>
      </c>
      <c r="N40" s="1275">
        <v>1000</v>
      </c>
      <c r="O40" s="1275" t="s">
        <v>1365</v>
      </c>
      <c r="P40" s="1275" t="s">
        <v>1366</v>
      </c>
      <c r="Q40" s="1275" t="s">
        <v>1364</v>
      </c>
      <c r="R40" s="1316" t="s">
        <v>1364</v>
      </c>
    </row>
    <row r="41" spans="2:20" ht="11.1" customHeight="1">
      <c r="B41" s="1274"/>
      <c r="C41" s="1288" t="s">
        <v>1520</v>
      </c>
      <c r="D41" s="1275" t="s">
        <v>1521</v>
      </c>
      <c r="E41" s="1275" t="s">
        <v>1522</v>
      </c>
      <c r="F41" s="1275">
        <v>73</v>
      </c>
      <c r="G41" s="1275">
        <v>-51.4</v>
      </c>
      <c r="H41" s="1275">
        <v>1.0620000000000001</v>
      </c>
      <c r="I41" s="1275" t="s">
        <v>1364</v>
      </c>
      <c r="J41" s="1275">
        <v>0</v>
      </c>
      <c r="K41" s="1275">
        <v>2090</v>
      </c>
      <c r="L41" s="1275">
        <v>4260</v>
      </c>
      <c r="M41" s="1275">
        <v>1924</v>
      </c>
      <c r="N41" s="1275">
        <v>1000</v>
      </c>
      <c r="O41" s="1275" t="s">
        <v>1365</v>
      </c>
      <c r="P41" s="1275" t="s">
        <v>1366</v>
      </c>
      <c r="Q41" s="1275" t="s">
        <v>1364</v>
      </c>
      <c r="R41" s="1316" t="s">
        <v>1364</v>
      </c>
    </row>
    <row r="42" spans="2:20" ht="11.1" customHeight="1">
      <c r="B42" s="1317"/>
      <c r="C42" s="1318" t="s">
        <v>1523</v>
      </c>
      <c r="D42" s="1319" t="s">
        <v>1524</v>
      </c>
      <c r="E42" s="1319" t="s">
        <v>1525</v>
      </c>
      <c r="F42" s="1319">
        <v>104</v>
      </c>
      <c r="G42" s="1319">
        <v>-35</v>
      </c>
      <c r="H42" s="1319">
        <v>1.1879999999999999</v>
      </c>
      <c r="I42" s="1319" t="s">
        <v>1364</v>
      </c>
      <c r="J42" s="1319">
        <v>0</v>
      </c>
      <c r="K42" s="1319">
        <v>1260</v>
      </c>
      <c r="L42" s="1319" t="s">
        <v>1364</v>
      </c>
      <c r="M42" s="1319">
        <v>1945</v>
      </c>
      <c r="N42" s="1319">
        <v>1000</v>
      </c>
      <c r="O42" s="1319" t="s">
        <v>1365</v>
      </c>
      <c r="P42" s="1319" t="s">
        <v>1422</v>
      </c>
      <c r="Q42" s="1319" t="s">
        <v>1364</v>
      </c>
      <c r="R42" s="1320" t="s">
        <v>1364</v>
      </c>
    </row>
    <row r="43" spans="2:20" ht="11.1" customHeight="1">
      <c r="B43" s="1274"/>
      <c r="C43" s="1288" t="s">
        <v>1526</v>
      </c>
      <c r="D43" s="1275" t="s">
        <v>1527</v>
      </c>
      <c r="E43" s="1275" t="s">
        <v>1528</v>
      </c>
      <c r="F43" s="1275">
        <v>107</v>
      </c>
      <c r="G43" s="1275">
        <v>-41.8</v>
      </c>
      <c r="H43" s="1275">
        <v>1.1519999999999999</v>
      </c>
      <c r="I43" s="1275" t="s">
        <v>1364</v>
      </c>
      <c r="J43" s="1275">
        <v>0</v>
      </c>
      <c r="K43" s="1275">
        <v>2350</v>
      </c>
      <c r="L43" s="1275" t="s">
        <v>1364</v>
      </c>
      <c r="M43" s="1275">
        <v>2127</v>
      </c>
      <c r="N43" s="1275">
        <v>1000</v>
      </c>
      <c r="O43" s="1275" t="s">
        <v>1365</v>
      </c>
      <c r="P43" s="1275" t="s">
        <v>1366</v>
      </c>
      <c r="Q43" s="1275" t="s">
        <v>1364</v>
      </c>
      <c r="R43" s="1316" t="s">
        <v>1364</v>
      </c>
    </row>
    <row r="44" spans="2:20" ht="11.1" customHeight="1">
      <c r="B44" s="1274"/>
      <c r="C44" s="1288" t="s">
        <v>1529</v>
      </c>
      <c r="D44" s="1275" t="s">
        <v>1530</v>
      </c>
      <c r="E44" s="1275" t="s">
        <v>1531</v>
      </c>
      <c r="F44" s="1275">
        <v>114</v>
      </c>
      <c r="G44" s="1275">
        <v>-46.5</v>
      </c>
      <c r="H44" s="1275">
        <v>1.1359999999999999</v>
      </c>
      <c r="I44" s="1275" t="s">
        <v>1364</v>
      </c>
      <c r="J44" s="1275">
        <v>0</v>
      </c>
      <c r="K44" s="1275">
        <v>3140</v>
      </c>
      <c r="L44" s="1275" t="s">
        <v>1364</v>
      </c>
      <c r="M44" s="1275">
        <v>2847</v>
      </c>
      <c r="N44" s="1275">
        <v>1000</v>
      </c>
      <c r="O44" s="1275" t="s">
        <v>1365</v>
      </c>
      <c r="P44" s="1275" t="s">
        <v>1366</v>
      </c>
      <c r="Q44" s="1275" t="s">
        <v>1364</v>
      </c>
      <c r="R44" s="1316" t="s">
        <v>1364</v>
      </c>
    </row>
    <row r="45" spans="2:20" ht="11.1" customHeight="1">
      <c r="B45" s="1317"/>
      <c r="C45" s="1318" t="s">
        <v>1532</v>
      </c>
      <c r="D45" s="1319" t="s">
        <v>1530</v>
      </c>
      <c r="E45" s="1319" t="s">
        <v>1533</v>
      </c>
      <c r="F45" s="1319">
        <v>110</v>
      </c>
      <c r="G45" s="1319">
        <v>-43.2</v>
      </c>
      <c r="H45" s="1319">
        <v>1.1439999999999999</v>
      </c>
      <c r="I45" s="1319" t="s">
        <v>1364</v>
      </c>
      <c r="J45" s="1319">
        <v>0</v>
      </c>
      <c r="K45" s="1319">
        <v>2730</v>
      </c>
      <c r="L45" s="1319" t="s">
        <v>1364</v>
      </c>
      <c r="M45" s="1319">
        <v>2473</v>
      </c>
      <c r="N45" s="1319">
        <v>1000</v>
      </c>
      <c r="O45" s="1319" t="s">
        <v>1365</v>
      </c>
      <c r="P45" s="1319" t="s">
        <v>1366</v>
      </c>
      <c r="Q45" s="1319"/>
      <c r="R45" s="1320"/>
    </row>
    <row r="46" spans="2:20" ht="11.1" customHeight="1">
      <c r="B46" s="1274"/>
      <c r="C46" s="1288" t="s">
        <v>1534</v>
      </c>
      <c r="D46" s="1275" t="s">
        <v>1535</v>
      </c>
      <c r="E46" s="1275" t="s">
        <v>1536</v>
      </c>
      <c r="F46" s="1275" t="s">
        <v>1364</v>
      </c>
      <c r="G46" s="1275">
        <v>-32</v>
      </c>
      <c r="H46" s="1275">
        <v>1.1759999999999999</v>
      </c>
      <c r="I46" s="1275" t="s">
        <v>1364</v>
      </c>
      <c r="J46" s="1275">
        <v>0</v>
      </c>
      <c r="K46" s="1275">
        <v>1810</v>
      </c>
      <c r="L46" s="1275" t="s">
        <v>1364</v>
      </c>
      <c r="M46" s="1275">
        <v>1639</v>
      </c>
      <c r="N46" s="1275">
        <v>1000</v>
      </c>
      <c r="O46" s="1275" t="s">
        <v>1365</v>
      </c>
      <c r="P46" s="1275" t="s">
        <v>1366</v>
      </c>
      <c r="Q46" s="1275" t="s">
        <v>1364</v>
      </c>
      <c r="R46" s="1316" t="s">
        <v>1364</v>
      </c>
    </row>
    <row r="47" spans="2:20" ht="11.1" customHeight="1">
      <c r="B47" s="1274"/>
      <c r="C47" s="1288" t="s">
        <v>1537</v>
      </c>
      <c r="D47" s="1275" t="s">
        <v>1538</v>
      </c>
      <c r="E47" s="1275" t="s">
        <v>1522</v>
      </c>
      <c r="F47" s="1275">
        <v>99</v>
      </c>
      <c r="G47" s="1275">
        <v>-46.7</v>
      </c>
      <c r="H47" s="1275" t="s">
        <v>1364</v>
      </c>
      <c r="I47" s="1275" t="s">
        <v>1364</v>
      </c>
      <c r="J47" s="1275">
        <v>0</v>
      </c>
      <c r="K47" s="1275">
        <v>3990</v>
      </c>
      <c r="L47" s="1275">
        <v>6515</v>
      </c>
      <c r="M47" s="1275">
        <v>3985</v>
      </c>
      <c r="N47" s="1275">
        <v>1000</v>
      </c>
      <c r="O47" s="1275" t="s">
        <v>1365</v>
      </c>
      <c r="P47" s="1275" t="s">
        <v>1366</v>
      </c>
      <c r="Q47" s="1275" t="s">
        <v>1364</v>
      </c>
      <c r="R47" s="1316" t="s">
        <v>1364</v>
      </c>
    </row>
    <row r="48" spans="2:20" ht="11.1" customHeight="1" thickBot="1">
      <c r="B48" s="1321"/>
      <c r="C48" s="1322" t="s">
        <v>1539</v>
      </c>
      <c r="D48" s="1323" t="s">
        <v>1540</v>
      </c>
      <c r="E48" s="1323" t="s">
        <v>1541</v>
      </c>
      <c r="F48" s="1323">
        <v>124</v>
      </c>
      <c r="G48" s="1323">
        <v>-47.1</v>
      </c>
      <c r="H48" s="1323" t="s">
        <v>1364</v>
      </c>
      <c r="I48" s="1323" t="s">
        <v>1364</v>
      </c>
      <c r="J48" s="1323">
        <v>2.4E-2</v>
      </c>
      <c r="K48" s="1323" t="s">
        <v>1364</v>
      </c>
      <c r="L48" s="1323">
        <v>6042</v>
      </c>
      <c r="M48" s="1323">
        <v>5758</v>
      </c>
      <c r="N48" s="1323">
        <v>1000</v>
      </c>
      <c r="O48" s="1323" t="s">
        <v>1365</v>
      </c>
      <c r="P48" s="1323" t="s">
        <v>1366</v>
      </c>
      <c r="Q48" s="1323" t="s">
        <v>1364</v>
      </c>
      <c r="R48" s="1324" t="s">
        <v>1364</v>
      </c>
    </row>
    <row r="49" spans="2:20" ht="11.1" customHeight="1" thickTop="1">
      <c r="B49" s="1274" t="s">
        <v>1542</v>
      </c>
      <c r="C49" s="1288" t="s">
        <v>1543</v>
      </c>
      <c r="D49" s="1275" t="s">
        <v>1544</v>
      </c>
      <c r="E49" s="1275" t="s">
        <v>1364</v>
      </c>
      <c r="F49" s="1275">
        <v>88</v>
      </c>
      <c r="G49" s="1275">
        <v>-128</v>
      </c>
      <c r="H49" s="1275" t="s">
        <v>1364</v>
      </c>
      <c r="I49" s="1275">
        <v>50000</v>
      </c>
      <c r="J49" s="1275">
        <v>0</v>
      </c>
      <c r="K49" s="1275">
        <v>7390</v>
      </c>
      <c r="L49" s="1275">
        <v>4880</v>
      </c>
      <c r="M49" s="1275">
        <v>6030</v>
      </c>
      <c r="N49" s="1275" t="s">
        <v>1364</v>
      </c>
      <c r="O49" s="1275" t="s">
        <v>1365</v>
      </c>
      <c r="P49" s="1275" t="s">
        <v>1366</v>
      </c>
      <c r="Q49" s="1275" t="s">
        <v>1545</v>
      </c>
      <c r="R49" s="1289" t="s">
        <v>1546</v>
      </c>
      <c r="S49" s="1471" t="s">
        <v>1438</v>
      </c>
      <c r="T49" s="1472"/>
    </row>
    <row r="50" spans="2:20" ht="11.1" customHeight="1">
      <c r="B50" s="1274"/>
      <c r="C50" s="1288" t="s">
        <v>1547</v>
      </c>
      <c r="D50" s="1275" t="s">
        <v>1548</v>
      </c>
      <c r="E50" s="1275" t="s">
        <v>1364</v>
      </c>
      <c r="F50" s="1275">
        <v>138</v>
      </c>
      <c r="G50" s="1275">
        <v>-78.3</v>
      </c>
      <c r="H50" s="1275" t="s">
        <v>1549</v>
      </c>
      <c r="I50" s="1275">
        <v>10000</v>
      </c>
      <c r="J50" s="1275">
        <v>0</v>
      </c>
      <c r="K50" s="1275">
        <v>12200</v>
      </c>
      <c r="L50" s="1275">
        <v>8210</v>
      </c>
      <c r="M50" s="1275">
        <v>11100</v>
      </c>
      <c r="N50" s="1275">
        <v>1000</v>
      </c>
      <c r="O50" s="1275" t="s">
        <v>1365</v>
      </c>
      <c r="P50" s="1275" t="s">
        <v>1366</v>
      </c>
      <c r="Q50" s="1275" t="s">
        <v>1550</v>
      </c>
      <c r="R50" s="1289" t="s">
        <v>1551</v>
      </c>
      <c r="S50" s="1473"/>
      <c r="T50" s="1474"/>
    </row>
    <row r="51" spans="2:20" ht="11.1" customHeight="1">
      <c r="B51" s="1325"/>
      <c r="C51" s="1326" t="s">
        <v>1552</v>
      </c>
      <c r="D51" s="1327" t="s">
        <v>1553</v>
      </c>
      <c r="E51" s="1327" t="s">
        <v>1364</v>
      </c>
      <c r="F51" s="1327">
        <v>188</v>
      </c>
      <c r="G51" s="1327">
        <v>-36.700000000000003</v>
      </c>
      <c r="H51" s="1327" t="s">
        <v>1364</v>
      </c>
      <c r="I51" s="1327">
        <v>2600</v>
      </c>
      <c r="J51" s="1327">
        <v>0</v>
      </c>
      <c r="K51" s="1327">
        <v>8830</v>
      </c>
      <c r="L51" s="1327">
        <v>6640</v>
      </c>
      <c r="M51" s="1327">
        <v>8900</v>
      </c>
      <c r="N51" s="1327">
        <v>1000</v>
      </c>
      <c r="O51" s="1327" t="s">
        <v>1365</v>
      </c>
      <c r="P51" s="1327" t="s">
        <v>1366</v>
      </c>
      <c r="Q51" s="1327" t="s">
        <v>1554</v>
      </c>
      <c r="R51" s="1328" t="s">
        <v>1555</v>
      </c>
      <c r="S51" s="1473"/>
      <c r="T51" s="1474"/>
    </row>
    <row r="52" spans="2:20" ht="11.1" customHeight="1">
      <c r="B52" s="1274"/>
      <c r="C52" s="1288" t="s">
        <v>1556</v>
      </c>
      <c r="D52" s="1275" t="s">
        <v>1557</v>
      </c>
      <c r="E52" s="1275" t="s">
        <v>1364</v>
      </c>
      <c r="F52" s="1275">
        <v>238</v>
      </c>
      <c r="G52" s="1275">
        <v>-2</v>
      </c>
      <c r="H52" s="1275" t="s">
        <v>1558</v>
      </c>
      <c r="I52" s="1275">
        <v>2600</v>
      </c>
      <c r="J52" s="1275">
        <v>0</v>
      </c>
      <c r="K52" s="1275">
        <v>8860</v>
      </c>
      <c r="L52" s="1275">
        <v>6870</v>
      </c>
      <c r="M52" s="1275">
        <v>9200</v>
      </c>
      <c r="N52" s="1275" t="s">
        <v>1364</v>
      </c>
      <c r="O52" s="1275" t="s">
        <v>1365</v>
      </c>
      <c r="P52" s="1275" t="s">
        <v>1364</v>
      </c>
      <c r="Q52" s="1275" t="s">
        <v>1559</v>
      </c>
      <c r="R52" s="1289" t="s">
        <v>1560</v>
      </c>
      <c r="S52" s="1473"/>
      <c r="T52" s="1474"/>
    </row>
    <row r="53" spans="2:20" ht="11.1" customHeight="1">
      <c r="B53" s="1274"/>
      <c r="C53" s="1288" t="s">
        <v>1561</v>
      </c>
      <c r="D53" s="1275" t="s">
        <v>1562</v>
      </c>
      <c r="E53" s="1275" t="s">
        <v>1364</v>
      </c>
      <c r="F53" s="1275">
        <v>288</v>
      </c>
      <c r="G53" s="1275">
        <v>30</v>
      </c>
      <c r="H53" s="1275">
        <v>1.63</v>
      </c>
      <c r="I53" s="1275">
        <v>4100</v>
      </c>
      <c r="J53" s="1275">
        <v>0</v>
      </c>
      <c r="K53" s="1275">
        <v>9160</v>
      </c>
      <c r="L53" s="1275">
        <v>6350</v>
      </c>
      <c r="M53" s="1275">
        <v>8550</v>
      </c>
      <c r="N53" s="1275" t="s">
        <v>1364</v>
      </c>
      <c r="O53" s="1275" t="s">
        <v>1365</v>
      </c>
      <c r="P53" s="1275" t="s">
        <v>1364</v>
      </c>
      <c r="Q53" s="1275" t="s">
        <v>1563</v>
      </c>
      <c r="R53" s="1289" t="s">
        <v>1564</v>
      </c>
      <c r="S53" s="1473"/>
      <c r="T53" s="1474"/>
    </row>
    <row r="54" spans="2:20" ht="11.1" customHeight="1">
      <c r="B54" s="1325"/>
      <c r="C54" s="1326" t="s">
        <v>1565</v>
      </c>
      <c r="D54" s="1327" t="s">
        <v>1566</v>
      </c>
      <c r="E54" s="1327" t="s">
        <v>1364</v>
      </c>
      <c r="F54" s="1327">
        <v>338</v>
      </c>
      <c r="G54" s="1327">
        <v>56</v>
      </c>
      <c r="H54" s="1327">
        <v>1.68</v>
      </c>
      <c r="I54" s="1327">
        <v>3100</v>
      </c>
      <c r="J54" s="1327">
        <v>0</v>
      </c>
      <c r="K54" s="1327">
        <v>9300</v>
      </c>
      <c r="L54" s="1327">
        <v>5890</v>
      </c>
      <c r="M54" s="1327">
        <v>7910</v>
      </c>
      <c r="N54" s="1327" t="s">
        <v>1364</v>
      </c>
      <c r="O54" s="1327" t="s">
        <v>1365</v>
      </c>
      <c r="P54" s="1327" t="s">
        <v>1364</v>
      </c>
      <c r="Q54" s="1327" t="s">
        <v>1563</v>
      </c>
      <c r="R54" s="1328" t="s">
        <v>1567</v>
      </c>
      <c r="S54" s="1473"/>
      <c r="T54" s="1474"/>
    </row>
    <row r="55" spans="2:20" ht="11.1" customHeight="1" thickBot="1">
      <c r="B55" s="1312"/>
      <c r="C55" s="1313" t="s">
        <v>1568</v>
      </c>
      <c r="D55" s="1314" t="s">
        <v>1569</v>
      </c>
      <c r="E55" s="1314" t="s">
        <v>1364</v>
      </c>
      <c r="F55" s="1314">
        <v>200</v>
      </c>
      <c r="G55" s="1314">
        <v>-6</v>
      </c>
      <c r="H55" s="1314">
        <v>1.496</v>
      </c>
      <c r="I55" s="1314">
        <v>3200</v>
      </c>
      <c r="J55" s="1314">
        <v>0</v>
      </c>
      <c r="K55" s="1314">
        <v>10300</v>
      </c>
      <c r="L55" s="1314">
        <v>7110</v>
      </c>
      <c r="M55" s="1314">
        <v>9540</v>
      </c>
      <c r="N55" s="1314">
        <v>1000</v>
      </c>
      <c r="O55" s="1314" t="s">
        <v>1365</v>
      </c>
      <c r="P55" s="1314" t="s">
        <v>1366</v>
      </c>
      <c r="Q55" s="1314" t="s">
        <v>1570</v>
      </c>
      <c r="R55" s="1267" t="s">
        <v>1571</v>
      </c>
      <c r="S55" s="1475"/>
      <c r="T55" s="1476"/>
    </row>
    <row r="56" spans="2:20" ht="11.1" customHeight="1" thickTop="1" thickBot="1">
      <c r="B56" s="1329" t="s">
        <v>721</v>
      </c>
      <c r="C56" s="1330" t="s">
        <v>1572</v>
      </c>
      <c r="D56" s="1331" t="s">
        <v>721</v>
      </c>
      <c r="E56" s="1331" t="s">
        <v>1364</v>
      </c>
      <c r="F56" s="1331">
        <v>146</v>
      </c>
      <c r="G56" s="1331">
        <v>-63.9</v>
      </c>
      <c r="H56" s="1331" t="s">
        <v>1364</v>
      </c>
      <c r="I56" s="1331">
        <v>3200</v>
      </c>
      <c r="J56" s="1331">
        <v>0</v>
      </c>
      <c r="K56" s="1331">
        <v>22800</v>
      </c>
      <c r="L56" s="1331">
        <v>17500</v>
      </c>
      <c r="M56" s="1331">
        <v>23500</v>
      </c>
      <c r="N56" s="1331">
        <v>1000</v>
      </c>
      <c r="O56" s="1331" t="s">
        <v>1365</v>
      </c>
      <c r="P56" s="1331" t="s">
        <v>1364</v>
      </c>
      <c r="Q56" s="1331" t="s">
        <v>1573</v>
      </c>
      <c r="R56" s="1332" t="s">
        <v>1574</v>
      </c>
    </row>
    <row r="57" spans="2:20" ht="11.1" customHeight="1" thickTop="1" thickBot="1">
      <c r="B57" s="1333" t="s">
        <v>722</v>
      </c>
      <c r="C57" s="1334" t="s">
        <v>1575</v>
      </c>
      <c r="D57" s="1335" t="s">
        <v>722</v>
      </c>
      <c r="E57" s="1335" t="s">
        <v>1364</v>
      </c>
      <c r="F57" s="1335">
        <v>71</v>
      </c>
      <c r="G57" s="1335">
        <v>-129</v>
      </c>
      <c r="H57" s="1335" t="s">
        <v>1364</v>
      </c>
      <c r="I57" s="1335">
        <v>500</v>
      </c>
      <c r="J57" s="1335" t="s">
        <v>1364</v>
      </c>
      <c r="K57" s="1335">
        <v>17200</v>
      </c>
      <c r="L57" s="1335">
        <v>12800</v>
      </c>
      <c r="M57" s="1335">
        <v>16100</v>
      </c>
      <c r="N57" s="1335">
        <v>10</v>
      </c>
      <c r="O57" s="1335" t="s">
        <v>1365</v>
      </c>
      <c r="P57" s="1335" t="s">
        <v>1364</v>
      </c>
      <c r="Q57" s="1335" t="s">
        <v>1576</v>
      </c>
      <c r="R57" s="1336" t="s">
        <v>1577</v>
      </c>
    </row>
    <row r="58" spans="2:20" ht="11.1" customHeight="1" thickTop="1">
      <c r="B58" s="1271" t="s">
        <v>1578</v>
      </c>
      <c r="C58" s="1271"/>
      <c r="D58" s="1271"/>
      <c r="E58" s="1271"/>
      <c r="F58" s="1271"/>
      <c r="G58" s="1271"/>
      <c r="H58" s="1271"/>
      <c r="I58" s="1271"/>
      <c r="J58" s="1271"/>
      <c r="K58" s="1271"/>
      <c r="L58" s="1271"/>
      <c r="M58" s="1271"/>
      <c r="N58" s="1271"/>
      <c r="O58" s="1271"/>
      <c r="P58" s="1271"/>
      <c r="Q58" s="1271"/>
      <c r="R58" s="1271"/>
    </row>
    <row r="59" spans="2:20" ht="11.1" customHeight="1">
      <c r="B59" s="1264" t="s">
        <v>1579</v>
      </c>
    </row>
    <row r="60" spans="2:20" ht="11.1" customHeight="1">
      <c r="B60" s="1264" t="s">
        <v>1580</v>
      </c>
    </row>
    <row r="62" spans="2:20" ht="11.1" customHeight="1">
      <c r="B62" s="1337" t="s">
        <v>1618</v>
      </c>
      <c r="C62" s="1337"/>
      <c r="D62" s="1337"/>
      <c r="E62" s="1337"/>
      <c r="F62" s="1337"/>
      <c r="G62" s="1337"/>
      <c r="H62" s="1337"/>
      <c r="I62" s="1337"/>
      <c r="J62" s="1337"/>
      <c r="K62" s="1337"/>
      <c r="L62" s="1337"/>
      <c r="M62" s="1338" t="s">
        <v>1619</v>
      </c>
      <c r="N62" s="1339"/>
      <c r="O62" s="1340"/>
      <c r="P62" s="1340"/>
      <c r="Q62" s="1340"/>
      <c r="R62" s="1340"/>
    </row>
    <row r="63" spans="2:20" ht="11.1" customHeight="1">
      <c r="C63" s="1264" t="s">
        <v>1620</v>
      </c>
      <c r="M63" s="1460"/>
      <c r="N63" s="1462" t="s">
        <v>1621</v>
      </c>
      <c r="O63" s="1463"/>
      <c r="P63" s="1463"/>
      <c r="Q63" s="1464"/>
      <c r="R63" s="1468" t="s">
        <v>1622</v>
      </c>
      <c r="S63" s="1468" t="s">
        <v>1623</v>
      </c>
      <c r="T63" s="1468" t="s">
        <v>1624</v>
      </c>
    </row>
    <row r="64" spans="2:20" ht="11.1" customHeight="1">
      <c r="C64" s="1264" t="s">
        <v>1625</v>
      </c>
      <c r="M64" s="1461"/>
      <c r="N64" s="1465"/>
      <c r="O64" s="1466"/>
      <c r="P64" s="1466"/>
      <c r="Q64" s="1467"/>
      <c r="R64" s="1461"/>
      <c r="S64" s="1461"/>
      <c r="T64" s="1461"/>
    </row>
    <row r="65" spans="3:20" ht="11.1" customHeight="1">
      <c r="C65" s="1341" t="s">
        <v>1626</v>
      </c>
      <c r="D65" s="1342"/>
      <c r="E65" s="1341" t="s">
        <v>1627</v>
      </c>
      <c r="F65" s="1343"/>
      <c r="G65" s="1344" t="s">
        <v>1628</v>
      </c>
      <c r="H65" s="1343"/>
      <c r="I65" s="1345" t="s">
        <v>1629</v>
      </c>
      <c r="J65" s="1345" t="s">
        <v>1630</v>
      </c>
      <c r="K65" s="1346"/>
      <c r="M65" s="1347"/>
      <c r="N65" s="1348"/>
      <c r="O65" s="1349"/>
      <c r="P65" s="1350"/>
      <c r="Q65" s="1347"/>
      <c r="R65" s="1351" t="s">
        <v>1631</v>
      </c>
      <c r="S65" s="1351" t="s">
        <v>1632</v>
      </c>
      <c r="T65" s="1351"/>
    </row>
    <row r="66" spans="3:20" ht="11.1" customHeight="1">
      <c r="C66" s="1352" t="s">
        <v>1633</v>
      </c>
      <c r="D66" s="1353" t="s">
        <v>1634</v>
      </c>
      <c r="E66" s="1354" t="s">
        <v>1362</v>
      </c>
      <c r="F66" s="1355"/>
      <c r="G66" s="1356" t="s">
        <v>1635</v>
      </c>
      <c r="H66" s="1355"/>
      <c r="I66" s="1357">
        <v>1</v>
      </c>
      <c r="J66" s="1358">
        <v>4600</v>
      </c>
      <c r="K66" s="1359"/>
      <c r="M66" s="1360">
        <v>1</v>
      </c>
      <c r="N66" s="1361" t="s">
        <v>1636</v>
      </c>
      <c r="O66" s="1349"/>
      <c r="P66" s="1350"/>
      <c r="Q66" s="1347"/>
      <c r="R66" s="1362">
        <v>1</v>
      </c>
      <c r="S66" s="1362">
        <v>1</v>
      </c>
      <c r="T66" s="1362">
        <v>1</v>
      </c>
    </row>
    <row r="67" spans="3:20" ht="11.1" customHeight="1">
      <c r="C67" s="1363"/>
      <c r="D67" s="1364" t="s">
        <v>1637</v>
      </c>
      <c r="E67" s="1365" t="s">
        <v>1370</v>
      </c>
      <c r="F67" s="1366"/>
      <c r="G67" s="1367" t="s">
        <v>1638</v>
      </c>
      <c r="H67" s="1366"/>
      <c r="I67" s="1368">
        <v>1</v>
      </c>
      <c r="J67" s="1369">
        <v>10600</v>
      </c>
      <c r="K67" s="1370"/>
      <c r="M67" s="1360">
        <v>2</v>
      </c>
      <c r="N67" s="1361" t="s">
        <v>1639</v>
      </c>
      <c r="O67" s="1349"/>
      <c r="P67" s="1350"/>
      <c r="Q67" s="1347"/>
      <c r="R67" s="1362">
        <v>25</v>
      </c>
      <c r="S67" s="1362">
        <v>21</v>
      </c>
      <c r="T67" s="1371">
        <v>12</v>
      </c>
    </row>
    <row r="68" spans="3:20" ht="11.1" customHeight="1">
      <c r="C68" s="1363"/>
      <c r="D68" s="1364"/>
      <c r="E68" s="1365" t="s">
        <v>1379</v>
      </c>
      <c r="F68" s="1366"/>
      <c r="G68" s="1367" t="s">
        <v>1640</v>
      </c>
      <c r="H68" s="1366"/>
      <c r="I68" s="1368">
        <v>0.8</v>
      </c>
      <c r="J68" s="1369">
        <v>6000</v>
      </c>
      <c r="K68" s="1370"/>
      <c r="M68" s="1360">
        <v>3</v>
      </c>
      <c r="N68" s="1361" t="s">
        <v>1641</v>
      </c>
      <c r="O68" s="1349"/>
      <c r="P68" s="1350"/>
      <c r="Q68" s="1347"/>
      <c r="R68" s="1362">
        <v>298</v>
      </c>
      <c r="S68" s="1362">
        <v>310</v>
      </c>
      <c r="T68" s="1371">
        <v>290</v>
      </c>
    </row>
    <row r="69" spans="3:20" ht="11.1" customHeight="1">
      <c r="C69" s="1363"/>
      <c r="D69" s="1364"/>
      <c r="E69" s="1365" t="s">
        <v>1383</v>
      </c>
      <c r="F69" s="1366"/>
      <c r="G69" s="1367" t="s">
        <v>1642</v>
      </c>
      <c r="H69" s="1366"/>
      <c r="I69" s="1368">
        <v>1</v>
      </c>
      <c r="J69" s="1369">
        <v>9800</v>
      </c>
      <c r="K69" s="1370"/>
      <c r="M69" s="1360">
        <v>4</v>
      </c>
      <c r="N69" s="1361" t="s">
        <v>1643</v>
      </c>
      <c r="O69" s="1372"/>
      <c r="P69" s="1373"/>
      <c r="Q69" s="1456" t="s">
        <v>1644</v>
      </c>
      <c r="R69" s="1362">
        <v>14800</v>
      </c>
      <c r="S69" s="1362">
        <v>1300</v>
      </c>
      <c r="T69" s="1362"/>
    </row>
    <row r="70" spans="3:20" ht="11.1" customHeight="1">
      <c r="C70" s="1363"/>
      <c r="D70" s="1374"/>
      <c r="E70" s="1375" t="s">
        <v>1387</v>
      </c>
      <c r="F70" s="1376"/>
      <c r="G70" s="1377" t="s">
        <v>1645</v>
      </c>
      <c r="H70" s="1376"/>
      <c r="I70" s="1378">
        <v>0.6</v>
      </c>
      <c r="J70" s="1379">
        <v>7200</v>
      </c>
      <c r="K70" s="1380"/>
      <c r="M70" s="1360">
        <v>5</v>
      </c>
      <c r="N70" s="1361" t="s">
        <v>1646</v>
      </c>
      <c r="O70" s="1381"/>
      <c r="P70" s="1382"/>
      <c r="Q70" s="1457"/>
      <c r="R70" s="1362">
        <v>675</v>
      </c>
      <c r="S70" s="1362"/>
      <c r="T70" s="1362"/>
    </row>
    <row r="71" spans="3:20" ht="11.1" customHeight="1">
      <c r="C71" s="1363"/>
      <c r="D71" s="1353" t="s">
        <v>1647</v>
      </c>
      <c r="E71" s="1354" t="s">
        <v>1648</v>
      </c>
      <c r="F71" s="1355"/>
      <c r="G71" s="1356" t="s">
        <v>1649</v>
      </c>
      <c r="H71" s="1355"/>
      <c r="I71" s="1357">
        <v>3</v>
      </c>
      <c r="J71" s="1358">
        <v>1300</v>
      </c>
      <c r="K71" s="1359"/>
      <c r="M71" s="1360">
        <v>6</v>
      </c>
      <c r="N71" s="1361" t="s">
        <v>1650</v>
      </c>
      <c r="O71" s="1381"/>
      <c r="P71" s="1382"/>
      <c r="Q71" s="1457"/>
      <c r="R71" s="1362">
        <v>92</v>
      </c>
      <c r="S71" s="1362"/>
      <c r="T71" s="1362"/>
    </row>
    <row r="72" spans="3:20" ht="11.1" customHeight="1">
      <c r="C72" s="1363"/>
      <c r="D72" s="1364" t="s">
        <v>1651</v>
      </c>
      <c r="E72" s="1365" t="s">
        <v>1652</v>
      </c>
      <c r="F72" s="1366"/>
      <c r="G72" s="1367" t="s">
        <v>1653</v>
      </c>
      <c r="H72" s="1366"/>
      <c r="I72" s="1368">
        <v>10</v>
      </c>
      <c r="J72" s="1369">
        <v>6900</v>
      </c>
      <c r="K72" s="1370"/>
      <c r="M72" s="1360">
        <v>7</v>
      </c>
      <c r="N72" s="1361" t="s">
        <v>1654</v>
      </c>
      <c r="O72" s="1381"/>
      <c r="P72" s="1382"/>
      <c r="Q72" s="1457"/>
      <c r="R72" s="1362">
        <v>3500</v>
      </c>
      <c r="S72" s="1362"/>
      <c r="T72" s="1362"/>
    </row>
    <row r="73" spans="3:20" ht="11.1" customHeight="1">
      <c r="C73" s="1383"/>
      <c r="D73" s="1374"/>
      <c r="E73" s="1375" t="s">
        <v>1655</v>
      </c>
      <c r="F73" s="1376"/>
      <c r="G73" s="1377" t="s">
        <v>1656</v>
      </c>
      <c r="H73" s="1376"/>
      <c r="I73" s="1378">
        <v>6</v>
      </c>
      <c r="J73" s="1378" t="s">
        <v>1364</v>
      </c>
      <c r="K73" s="1380"/>
      <c r="M73" s="1360">
        <v>8</v>
      </c>
      <c r="N73" s="1361" t="s">
        <v>1657</v>
      </c>
      <c r="O73" s="1381"/>
      <c r="P73" s="1382"/>
      <c r="Q73" s="1457"/>
      <c r="R73" s="1362">
        <v>1100</v>
      </c>
      <c r="S73" s="1362"/>
      <c r="T73" s="1362"/>
    </row>
    <row r="74" spans="3:20" ht="11.1" customHeight="1">
      <c r="C74" s="1352" t="s">
        <v>1658</v>
      </c>
      <c r="D74" s="1353" t="s">
        <v>1634</v>
      </c>
      <c r="E74" s="1354" t="s">
        <v>1374</v>
      </c>
      <c r="F74" s="1355"/>
      <c r="G74" s="1356" t="s">
        <v>1659</v>
      </c>
      <c r="H74" s="1355"/>
      <c r="I74" s="1357">
        <v>1</v>
      </c>
      <c r="J74" s="1357" t="s">
        <v>1364</v>
      </c>
      <c r="K74" s="1359"/>
      <c r="M74" s="1360">
        <v>9</v>
      </c>
      <c r="N74" s="1361" t="s">
        <v>1660</v>
      </c>
      <c r="O74" s="1381"/>
      <c r="P74" s="1382"/>
      <c r="Q74" s="1457"/>
      <c r="R74" s="1362">
        <v>1430</v>
      </c>
      <c r="S74" s="1362">
        <v>1300</v>
      </c>
      <c r="T74" s="1362"/>
    </row>
    <row r="75" spans="3:20" ht="11.1" customHeight="1">
      <c r="C75" s="1363"/>
      <c r="D75" s="1364" t="s">
        <v>1661</v>
      </c>
      <c r="E75" s="1365" t="s">
        <v>1662</v>
      </c>
      <c r="F75" s="1366"/>
      <c r="G75" s="1367" t="s">
        <v>1663</v>
      </c>
      <c r="H75" s="1366"/>
      <c r="I75" s="1368">
        <v>1</v>
      </c>
      <c r="J75" s="1368" t="s">
        <v>1364</v>
      </c>
      <c r="K75" s="1370"/>
      <c r="M75" s="1360">
        <v>10</v>
      </c>
      <c r="N75" s="1361" t="s">
        <v>1664</v>
      </c>
      <c r="O75" s="1381"/>
      <c r="P75" s="1382"/>
      <c r="Q75" s="1457"/>
      <c r="R75" s="1362">
        <v>353</v>
      </c>
      <c r="S75" s="1362"/>
      <c r="T75" s="1362"/>
    </row>
    <row r="76" spans="3:20" ht="11.1" customHeight="1">
      <c r="C76" s="1363"/>
      <c r="D76" s="1364"/>
      <c r="E76" s="1365" t="s">
        <v>1665</v>
      </c>
      <c r="F76" s="1366"/>
      <c r="G76" s="1367" t="s">
        <v>1666</v>
      </c>
      <c r="H76" s="1366"/>
      <c r="I76" s="1368">
        <v>1</v>
      </c>
      <c r="J76" s="1368" t="s">
        <v>1364</v>
      </c>
      <c r="K76" s="1370"/>
      <c r="M76" s="1360">
        <v>11</v>
      </c>
      <c r="N76" s="1361" t="s">
        <v>1667</v>
      </c>
      <c r="O76" s="1381"/>
      <c r="P76" s="1382"/>
      <c r="Q76" s="1457"/>
      <c r="R76" s="1362">
        <v>4470</v>
      </c>
      <c r="S76" s="1362"/>
      <c r="T76" s="1362"/>
    </row>
    <row r="77" spans="3:20" ht="11.1" customHeight="1">
      <c r="C77" s="1363"/>
      <c r="D77" s="1374"/>
      <c r="E77" s="1375" t="s">
        <v>1668</v>
      </c>
      <c r="F77" s="1376"/>
      <c r="G77" s="1377"/>
      <c r="H77" s="1376"/>
      <c r="I77" s="1378"/>
      <c r="J77" s="1378"/>
      <c r="K77" s="1380"/>
      <c r="M77" s="1360">
        <v>12</v>
      </c>
      <c r="N77" s="1361" t="s">
        <v>1669</v>
      </c>
      <c r="O77" s="1381"/>
      <c r="P77" s="1382"/>
      <c r="Q77" s="1457"/>
      <c r="R77" s="1362">
        <v>53</v>
      </c>
      <c r="S77" s="1362"/>
      <c r="T77" s="1362"/>
    </row>
    <row r="78" spans="3:20" ht="11.1" customHeight="1">
      <c r="C78" s="1363"/>
      <c r="D78" s="1353" t="s">
        <v>1647</v>
      </c>
      <c r="E78" s="1354" t="s">
        <v>1670</v>
      </c>
      <c r="F78" s="1355"/>
      <c r="G78" s="1356" t="s">
        <v>1671</v>
      </c>
      <c r="H78" s="1355"/>
      <c r="I78" s="1357">
        <v>1.1000000000000001</v>
      </c>
      <c r="J78" s="1357">
        <v>1800</v>
      </c>
      <c r="K78" s="1359"/>
      <c r="M78" s="1360">
        <v>13</v>
      </c>
      <c r="N78" s="1384" t="s">
        <v>1672</v>
      </c>
      <c r="O78" s="1381"/>
      <c r="P78" s="1382"/>
      <c r="Q78" s="1457"/>
      <c r="R78" s="1362">
        <v>124</v>
      </c>
      <c r="S78" s="1362"/>
      <c r="T78" s="1362"/>
    </row>
    <row r="79" spans="3:20" ht="11.1" customHeight="1">
      <c r="C79" s="1383"/>
      <c r="D79" s="1374" t="s">
        <v>1673</v>
      </c>
      <c r="E79" s="1375" t="s">
        <v>1674</v>
      </c>
      <c r="F79" s="1376"/>
      <c r="G79" s="1377" t="s">
        <v>1675</v>
      </c>
      <c r="H79" s="1376"/>
      <c r="I79" s="1378">
        <v>0.1</v>
      </c>
      <c r="J79" s="1378">
        <v>140</v>
      </c>
      <c r="K79" s="1380"/>
      <c r="M79" s="1360">
        <v>14</v>
      </c>
      <c r="N79" s="1361" t="s">
        <v>1676</v>
      </c>
      <c r="O79" s="1381"/>
      <c r="P79" s="1382"/>
      <c r="Q79" s="1457"/>
      <c r="R79" s="1362">
        <v>12</v>
      </c>
      <c r="S79" s="1362"/>
      <c r="T79" s="1362"/>
    </row>
    <row r="80" spans="3:20" ht="11.1" customHeight="1">
      <c r="C80" s="1352" t="s">
        <v>1677</v>
      </c>
      <c r="D80" s="1353" t="s">
        <v>1634</v>
      </c>
      <c r="E80" s="1354" t="s">
        <v>1400</v>
      </c>
      <c r="F80" s="1355"/>
      <c r="G80" s="1356" t="s">
        <v>1678</v>
      </c>
      <c r="H80" s="1355"/>
      <c r="I80" s="1357">
        <v>5.5E-2</v>
      </c>
      <c r="J80" s="1358">
        <v>1700</v>
      </c>
      <c r="K80" s="1359"/>
      <c r="M80" s="1360">
        <v>15</v>
      </c>
      <c r="N80" s="1385" t="s">
        <v>1679</v>
      </c>
      <c r="O80" s="1381"/>
      <c r="P80" s="1382"/>
      <c r="Q80" s="1457"/>
      <c r="R80" s="1362">
        <v>3220</v>
      </c>
      <c r="S80" s="1362"/>
      <c r="T80" s="1362"/>
    </row>
    <row r="81" spans="2:20" ht="11.1" customHeight="1">
      <c r="C81" s="1363"/>
      <c r="D81" s="1364" t="s">
        <v>1680</v>
      </c>
      <c r="E81" s="1365" t="s">
        <v>1405</v>
      </c>
      <c r="F81" s="1366"/>
      <c r="G81" s="1367" t="s">
        <v>1681</v>
      </c>
      <c r="H81" s="1366"/>
      <c r="I81" s="1368" t="s">
        <v>1682</v>
      </c>
      <c r="J81" s="1368">
        <v>120</v>
      </c>
      <c r="K81" s="1370"/>
      <c r="M81" s="1360">
        <v>16</v>
      </c>
      <c r="N81" s="1385" t="s">
        <v>1683</v>
      </c>
      <c r="O81" s="1381"/>
      <c r="P81" s="1382"/>
      <c r="Q81" s="1457"/>
      <c r="R81" s="1362">
        <v>1340</v>
      </c>
      <c r="S81" s="1362"/>
      <c r="T81" s="1362"/>
    </row>
    <row r="82" spans="2:20" ht="11.1" customHeight="1">
      <c r="C82" s="1363"/>
      <c r="D82" s="1364"/>
      <c r="E82" s="1365" t="s">
        <v>1414</v>
      </c>
      <c r="F82" s="1366"/>
      <c r="G82" s="1367" t="s">
        <v>1684</v>
      </c>
      <c r="H82" s="1366"/>
      <c r="I82" s="1368">
        <v>0.11</v>
      </c>
      <c r="J82" s="1368">
        <v>700</v>
      </c>
      <c r="K82" s="1370"/>
      <c r="M82" s="1360">
        <v>17</v>
      </c>
      <c r="N82" s="1385" t="s">
        <v>1685</v>
      </c>
      <c r="O82" s="1381"/>
      <c r="P82" s="1382"/>
      <c r="Q82" s="1457"/>
      <c r="R82" s="1362">
        <v>1370</v>
      </c>
      <c r="S82" s="1362"/>
      <c r="T82" s="1362"/>
    </row>
    <row r="83" spans="2:20" ht="11.1" customHeight="1">
      <c r="C83" s="1363"/>
      <c r="D83" s="1364"/>
      <c r="E83" s="1365" t="s">
        <v>1419</v>
      </c>
      <c r="F83" s="1366"/>
      <c r="G83" s="1367" t="s">
        <v>1686</v>
      </c>
      <c r="H83" s="1366"/>
      <c r="I83" s="1368">
        <v>6.5000000000000002E-2</v>
      </c>
      <c r="J83" s="1369">
        <v>2400</v>
      </c>
      <c r="K83" s="1370"/>
      <c r="M83" s="1360">
        <v>18</v>
      </c>
      <c r="N83" s="1385" t="s">
        <v>1687</v>
      </c>
      <c r="O83" s="1381"/>
      <c r="P83" s="1382"/>
      <c r="Q83" s="1457"/>
      <c r="R83" s="1362">
        <v>9810</v>
      </c>
      <c r="S83" s="1362"/>
      <c r="T83" s="1362"/>
    </row>
    <row r="84" spans="2:20" ht="11.1" customHeight="1">
      <c r="C84" s="1363"/>
      <c r="D84" s="1364"/>
      <c r="E84" s="1365" t="s">
        <v>1425</v>
      </c>
      <c r="F84" s="1366"/>
      <c r="G84" s="1367" t="s">
        <v>1688</v>
      </c>
      <c r="H84" s="1366"/>
      <c r="I84" s="1368">
        <v>2.5000000000000001E-2</v>
      </c>
      <c r="J84" s="1368">
        <v>180</v>
      </c>
      <c r="K84" s="1370"/>
      <c r="M84" s="1360">
        <v>19</v>
      </c>
      <c r="N84" s="1385" t="s">
        <v>1689</v>
      </c>
      <c r="O84" s="1381"/>
      <c r="P84" s="1382"/>
      <c r="Q84" s="1457"/>
      <c r="R84" s="1362">
        <v>693</v>
      </c>
      <c r="S84" s="1362"/>
      <c r="T84" s="1362"/>
    </row>
    <row r="85" spans="2:20" ht="11.1" customHeight="1">
      <c r="C85" s="1363"/>
      <c r="D85" s="1364"/>
      <c r="E85" s="1365" t="s">
        <v>1429</v>
      </c>
      <c r="F85" s="1366"/>
      <c r="G85" s="1367" t="s">
        <v>1690</v>
      </c>
      <c r="H85" s="1366"/>
      <c r="I85" s="1368">
        <v>3.3000000000000002E-2</v>
      </c>
      <c r="J85" s="1368">
        <v>620</v>
      </c>
      <c r="K85" s="1370"/>
      <c r="M85" s="1360">
        <v>20</v>
      </c>
      <c r="N85" s="1385" t="s">
        <v>1691</v>
      </c>
      <c r="O85" s="1381"/>
      <c r="P85" s="1382"/>
      <c r="Q85" s="1457"/>
      <c r="R85" s="1362">
        <v>1030</v>
      </c>
      <c r="S85" s="1362"/>
      <c r="T85" s="1362"/>
    </row>
    <row r="86" spans="2:20" ht="11.1" customHeight="1">
      <c r="C86" s="1363"/>
      <c r="D86" s="1374"/>
      <c r="E86" s="1375" t="s">
        <v>1692</v>
      </c>
      <c r="F86" s="1376"/>
      <c r="G86" s="1377"/>
      <c r="H86" s="1376"/>
      <c r="I86" s="1378"/>
      <c r="J86" s="1378"/>
      <c r="K86" s="1380"/>
      <c r="M86" s="1360">
        <v>21</v>
      </c>
      <c r="N86" s="1361" t="s">
        <v>1693</v>
      </c>
      <c r="O86" s="1381"/>
      <c r="P86" s="1382"/>
      <c r="Q86" s="1457"/>
      <c r="R86" s="1362">
        <v>794</v>
      </c>
      <c r="S86" s="1362"/>
      <c r="T86" s="1362"/>
    </row>
    <row r="87" spans="2:20" ht="11.1" customHeight="1">
      <c r="C87" s="1363"/>
      <c r="D87" s="1353" t="s">
        <v>1647</v>
      </c>
      <c r="E87" s="1354" t="s">
        <v>1694</v>
      </c>
      <c r="F87" s="1355"/>
      <c r="G87" s="1356" t="s">
        <v>1695</v>
      </c>
      <c r="H87" s="1355"/>
      <c r="I87" s="1357">
        <v>0.74</v>
      </c>
      <c r="J87" s="1357">
        <v>470</v>
      </c>
      <c r="K87" s="1359"/>
      <c r="M87" s="1360">
        <v>22</v>
      </c>
      <c r="N87" s="1385" t="s">
        <v>1696</v>
      </c>
      <c r="O87" s="1381"/>
      <c r="P87" s="1382"/>
      <c r="Q87" s="1458"/>
      <c r="R87" s="1362">
        <v>1640</v>
      </c>
      <c r="S87" s="1362"/>
      <c r="T87" s="1362"/>
    </row>
    <row r="88" spans="2:20" ht="11.1" customHeight="1">
      <c r="C88" s="1363"/>
      <c r="D88" s="1364" t="s">
        <v>1697</v>
      </c>
      <c r="E88" s="1365" t="s">
        <v>1698</v>
      </c>
      <c r="F88" s="1366"/>
      <c r="G88" s="1367"/>
      <c r="H88" s="1366"/>
      <c r="I88" s="1368"/>
      <c r="J88" s="1368"/>
      <c r="K88" s="1370"/>
      <c r="M88" s="1360">
        <v>23</v>
      </c>
      <c r="N88" s="1361" t="s">
        <v>1699</v>
      </c>
      <c r="O88" s="1372"/>
      <c r="P88" s="1373"/>
      <c r="Q88" s="1459" t="s">
        <v>1700</v>
      </c>
      <c r="R88" s="1386">
        <v>7390</v>
      </c>
      <c r="S88" s="1386">
        <v>6500</v>
      </c>
      <c r="T88" s="1386"/>
    </row>
    <row r="89" spans="2:20" ht="11.1" customHeight="1">
      <c r="C89" s="1383"/>
      <c r="D89" s="1374" t="s">
        <v>1673</v>
      </c>
      <c r="E89" s="1375" t="s">
        <v>1701</v>
      </c>
      <c r="F89" s="1376"/>
      <c r="G89" s="1377" t="s">
        <v>1702</v>
      </c>
      <c r="H89" s="1376"/>
      <c r="I89" s="1378">
        <v>0.12</v>
      </c>
      <c r="J89" s="1378" t="s">
        <v>1364</v>
      </c>
      <c r="K89" s="1380"/>
      <c r="M89" s="1360">
        <v>24</v>
      </c>
      <c r="N89" s="1361" t="s">
        <v>1703</v>
      </c>
      <c r="O89" s="1381"/>
      <c r="P89" s="1382"/>
      <c r="Q89" s="1457"/>
      <c r="R89" s="1386">
        <v>12200</v>
      </c>
      <c r="S89" s="1386"/>
      <c r="T89" s="1386"/>
    </row>
    <row r="90" spans="2:20" ht="11.1" customHeight="1">
      <c r="C90" s="1387" t="s">
        <v>1704</v>
      </c>
      <c r="D90" s="1341"/>
      <c r="E90" s="1374" t="s">
        <v>1705</v>
      </c>
      <c r="F90" s="1388"/>
      <c r="G90" s="1389" t="s">
        <v>1706</v>
      </c>
      <c r="H90" s="1388"/>
      <c r="I90" s="1390">
        <v>0.6</v>
      </c>
      <c r="J90" s="1390" t="s">
        <v>1364</v>
      </c>
      <c r="K90" s="1391"/>
      <c r="M90" s="1360">
        <v>25</v>
      </c>
      <c r="N90" s="1361" t="s">
        <v>1707</v>
      </c>
      <c r="O90" s="1381"/>
      <c r="P90" s="1382"/>
      <c r="Q90" s="1457"/>
      <c r="R90" s="1386">
        <v>8830</v>
      </c>
      <c r="S90" s="1386"/>
      <c r="T90" s="1386"/>
    </row>
    <row r="91" spans="2:20" ht="11.1" customHeight="1">
      <c r="C91" s="1264" t="s">
        <v>1708</v>
      </c>
      <c r="M91" s="1360">
        <v>26</v>
      </c>
      <c r="N91" s="1361" t="s">
        <v>1709</v>
      </c>
      <c r="O91" s="1381"/>
      <c r="P91" s="1382"/>
      <c r="Q91" s="1457"/>
      <c r="R91" s="1386">
        <v>8860</v>
      </c>
      <c r="S91" s="1386"/>
      <c r="T91" s="1386"/>
    </row>
    <row r="92" spans="2:20" ht="11.1" customHeight="1">
      <c r="B92" s="1264" t="s">
        <v>1710</v>
      </c>
      <c r="M92" s="1360">
        <v>27</v>
      </c>
      <c r="N92" s="1384" t="s">
        <v>1711</v>
      </c>
      <c r="O92" s="1381"/>
      <c r="P92" s="1382"/>
      <c r="Q92" s="1457"/>
      <c r="R92" s="1386">
        <v>10300</v>
      </c>
      <c r="S92" s="1386"/>
      <c r="T92" s="1386"/>
    </row>
    <row r="93" spans="2:20" ht="11.1" customHeight="1">
      <c r="B93" s="1392" t="s">
        <v>1712</v>
      </c>
      <c r="M93" s="1360">
        <v>28</v>
      </c>
      <c r="N93" s="1384" t="s">
        <v>1713</v>
      </c>
      <c r="O93" s="1381"/>
      <c r="P93" s="1382"/>
      <c r="Q93" s="1457"/>
      <c r="R93" s="1386">
        <v>9160</v>
      </c>
      <c r="S93" s="1386"/>
      <c r="T93" s="1386"/>
    </row>
    <row r="94" spans="2:20" ht="11.1" customHeight="1">
      <c r="B94" s="1392" t="s">
        <v>1714</v>
      </c>
      <c r="M94" s="1360">
        <v>29</v>
      </c>
      <c r="N94" s="1384" t="s">
        <v>1715</v>
      </c>
      <c r="O94" s="1381"/>
      <c r="P94" s="1382"/>
      <c r="Q94" s="1457"/>
      <c r="R94" s="1386">
        <v>9300</v>
      </c>
      <c r="S94" s="1386"/>
      <c r="T94" s="1386"/>
    </row>
    <row r="95" spans="2:20" ht="11.1" customHeight="1">
      <c r="M95" s="1360">
        <v>30</v>
      </c>
      <c r="N95" s="1384" t="s">
        <v>1716</v>
      </c>
      <c r="O95" s="1381"/>
      <c r="P95" s="1382"/>
      <c r="Q95" s="1457"/>
      <c r="R95" s="1386">
        <v>7500</v>
      </c>
      <c r="S95" s="1386"/>
      <c r="T95" s="1386"/>
    </row>
    <row r="96" spans="2:20" s="1258" customFormat="1" ht="19.5">
      <c r="B96" s="1393" t="s">
        <v>1717</v>
      </c>
      <c r="G96" s="473" t="s">
        <v>1718</v>
      </c>
      <c r="M96" s="1360">
        <v>31</v>
      </c>
      <c r="N96" s="1361" t="s">
        <v>1719</v>
      </c>
      <c r="O96" s="1381"/>
      <c r="P96" s="1382"/>
      <c r="Q96" s="1458"/>
      <c r="R96" s="1386">
        <v>17340</v>
      </c>
      <c r="S96" s="1386"/>
      <c r="T96" s="1386"/>
    </row>
    <row r="97" spans="3:20" s="1397" customFormat="1" ht="12">
      <c r="C97" s="1394" t="s">
        <v>1720</v>
      </c>
      <c r="D97" s="1395"/>
      <c r="E97" s="1396" t="s">
        <v>1721</v>
      </c>
      <c r="F97" s="1396" t="s">
        <v>1722</v>
      </c>
      <c r="G97" s="1396" t="s">
        <v>1723</v>
      </c>
      <c r="M97" s="1360">
        <v>32</v>
      </c>
      <c r="N97" s="1361" t="s">
        <v>1724</v>
      </c>
      <c r="O97" s="1349"/>
      <c r="P97" s="1350"/>
      <c r="Q97" s="1347"/>
      <c r="R97" s="1386">
        <v>22800</v>
      </c>
      <c r="S97" s="1386">
        <v>23900</v>
      </c>
      <c r="T97" s="1386"/>
    </row>
    <row r="98" spans="3:20" s="1397" customFormat="1" ht="12">
      <c r="C98" s="1394" t="s">
        <v>1725</v>
      </c>
      <c r="D98" s="1395"/>
      <c r="E98" s="1396" t="s">
        <v>1726</v>
      </c>
      <c r="F98" s="1396" t="s">
        <v>1727</v>
      </c>
      <c r="G98" s="1396" t="s">
        <v>1723</v>
      </c>
      <c r="M98" s="1360">
        <v>33</v>
      </c>
      <c r="N98" s="1361" t="s">
        <v>1728</v>
      </c>
      <c r="O98" s="1349"/>
      <c r="P98" s="1350"/>
      <c r="Q98" s="1347"/>
      <c r="R98" s="1386">
        <v>17200</v>
      </c>
      <c r="S98" s="1398"/>
      <c r="T98" s="1398"/>
    </row>
    <row r="99" spans="3:20" s="1397" customFormat="1" ht="12">
      <c r="C99" s="1394" t="s">
        <v>1729</v>
      </c>
      <c r="D99" s="1395"/>
      <c r="E99" s="1396" t="s">
        <v>1726</v>
      </c>
      <c r="F99" s="1396" t="s">
        <v>1727</v>
      </c>
      <c r="G99" s="1396" t="s">
        <v>1723</v>
      </c>
      <c r="M99" s="1360" t="s">
        <v>1730</v>
      </c>
      <c r="N99" s="1361" t="s">
        <v>1731</v>
      </c>
      <c r="O99" s="1349"/>
      <c r="P99" s="1350"/>
      <c r="Q99" s="1347"/>
      <c r="R99" s="1398"/>
      <c r="S99" s="1398"/>
      <c r="T99" s="1386">
        <v>7300</v>
      </c>
    </row>
    <row r="100" spans="3:20" s="1397" customFormat="1" ht="12">
      <c r="C100" s="1394" t="s">
        <v>1674</v>
      </c>
      <c r="D100" s="1395"/>
      <c r="E100" s="1396" t="s">
        <v>1726</v>
      </c>
      <c r="F100" s="1396" t="s">
        <v>1727</v>
      </c>
      <c r="G100" s="1396" t="s">
        <v>1723</v>
      </c>
      <c r="M100" s="1360" t="s">
        <v>1732</v>
      </c>
      <c r="N100" s="1361" t="s">
        <v>1733</v>
      </c>
      <c r="O100" s="1349"/>
      <c r="P100" s="1350"/>
      <c r="Q100" s="1347"/>
      <c r="R100" s="1398"/>
      <c r="S100" s="1398"/>
      <c r="T100" s="1386">
        <v>4200</v>
      </c>
    </row>
    <row r="101" spans="3:20" s="1397" customFormat="1" ht="12">
      <c r="C101" s="1394" t="s">
        <v>1734</v>
      </c>
      <c r="D101" s="1395"/>
      <c r="E101" s="1396" t="s">
        <v>1726</v>
      </c>
      <c r="F101" s="1396" t="s">
        <v>1727</v>
      </c>
      <c r="G101" s="1396" t="s">
        <v>1723</v>
      </c>
      <c r="M101" s="1360" t="s">
        <v>1735</v>
      </c>
      <c r="N101" s="1361" t="s">
        <v>1736</v>
      </c>
      <c r="O101" s="1349"/>
      <c r="P101" s="1350"/>
      <c r="Q101" s="1347"/>
      <c r="R101" s="1398"/>
      <c r="S101" s="1398"/>
      <c r="T101" s="1386">
        <v>3500</v>
      </c>
    </row>
    <row r="102" spans="3:20" s="1397" customFormat="1" ht="12">
      <c r="C102" s="1394" t="s">
        <v>1737</v>
      </c>
      <c r="D102" s="1395"/>
      <c r="E102" s="1396" t="s">
        <v>1738</v>
      </c>
      <c r="F102" s="1396" t="s">
        <v>1739</v>
      </c>
      <c r="G102" s="1396" t="s">
        <v>1723</v>
      </c>
      <c r="M102" s="1360" t="s">
        <v>1740</v>
      </c>
      <c r="N102" s="1361" t="s">
        <v>1741</v>
      </c>
      <c r="O102" s="1349"/>
      <c r="P102" s="1350"/>
      <c r="Q102" s="1347"/>
      <c r="R102" s="1398"/>
      <c r="S102" s="1398"/>
      <c r="T102" s="1386">
        <v>6900</v>
      </c>
    </row>
    <row r="103" spans="3:20" s="1397" customFormat="1" ht="12">
      <c r="C103" s="1394" t="s">
        <v>1742</v>
      </c>
      <c r="D103" s="1395"/>
      <c r="E103" s="1396" t="s">
        <v>1743</v>
      </c>
      <c r="F103" s="1396" t="s">
        <v>1744</v>
      </c>
      <c r="G103" s="1396" t="s">
        <v>1723</v>
      </c>
      <c r="M103" s="1360" t="s">
        <v>1745</v>
      </c>
      <c r="N103" s="1361" t="s">
        <v>1746</v>
      </c>
      <c r="O103" s="1349"/>
      <c r="P103" s="1350"/>
      <c r="Q103" s="1347"/>
      <c r="R103" s="1398"/>
      <c r="S103" s="1398"/>
      <c r="T103" s="1386">
        <v>6900</v>
      </c>
    </row>
    <row r="104" spans="3:20" ht="11.1" customHeight="1">
      <c r="M104" s="1360" t="s">
        <v>1747</v>
      </c>
      <c r="N104" s="1361" t="s">
        <v>1748</v>
      </c>
      <c r="O104" s="1349"/>
      <c r="P104" s="1350"/>
      <c r="Q104" s="1347"/>
      <c r="R104" s="1398"/>
      <c r="S104" s="1398"/>
      <c r="T104" s="1386">
        <v>5800</v>
      </c>
    </row>
    <row r="105" spans="3:20" ht="11.1" customHeight="1">
      <c r="M105" s="1360" t="s">
        <v>1749</v>
      </c>
      <c r="N105" s="1361" t="s">
        <v>1750</v>
      </c>
      <c r="O105" s="1349"/>
      <c r="P105" s="1350"/>
      <c r="Q105" s="1347"/>
      <c r="R105" s="1398"/>
      <c r="S105" s="1398"/>
      <c r="T105" s="1386">
        <v>5800</v>
      </c>
    </row>
    <row r="106" spans="3:20" ht="11.1" customHeight="1">
      <c r="M106" s="1399" t="s">
        <v>1751</v>
      </c>
      <c r="N106" s="1400" t="s">
        <v>1752</v>
      </c>
      <c r="O106" s="1401"/>
      <c r="P106" s="1401"/>
      <c r="Q106" s="1401"/>
      <c r="R106" s="1401"/>
      <c r="S106" s="1401"/>
    </row>
    <row r="107" spans="3:20" ht="11.1" customHeight="1">
      <c r="M107" s="1399" t="s">
        <v>1751</v>
      </c>
      <c r="N107" s="1400" t="s">
        <v>1753</v>
      </c>
      <c r="O107" s="1401"/>
      <c r="P107" s="1401"/>
      <c r="Q107" s="1401"/>
      <c r="R107" s="1401"/>
      <c r="S107" s="1401"/>
    </row>
  </sheetData>
  <mergeCells count="12">
    <mergeCell ref="S63:S64"/>
    <mergeCell ref="T63:T64"/>
    <mergeCell ref="Q3:R3"/>
    <mergeCell ref="S7:T14"/>
    <mergeCell ref="S15:T21"/>
    <mergeCell ref="S22:T34"/>
    <mergeCell ref="S49:T55"/>
    <mergeCell ref="Q69:Q87"/>
    <mergeCell ref="Q88:Q96"/>
    <mergeCell ref="M63:M64"/>
    <mergeCell ref="N63:Q64"/>
    <mergeCell ref="R63:R64"/>
  </mergeCells>
  <phoneticPr fontId="2"/>
  <hyperlinks>
    <hyperlink ref="B2"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元デタ対比</vt:lpstr>
      <vt:lpstr>CO2直排</vt:lpstr>
      <vt:lpstr>CO2換算ガス</vt:lpstr>
      <vt:lpstr>国環研90~15</vt:lpstr>
      <vt:lpstr>エバ総計90~14</vt:lpstr>
      <vt:lpstr>エバフォマト解析</vt:lpstr>
      <vt:lpstr>部門解釈など</vt:lpstr>
      <vt:lpstr>フロン類一覧</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cp:lastPrinted>2017-07-14T12:21:43Z</cp:lastPrinted>
  <dcterms:created xsi:type="dcterms:W3CDTF">2017-04-17T00:43:02Z</dcterms:created>
  <dcterms:modified xsi:type="dcterms:W3CDTF">2017-10-22T11:33:38Z</dcterms:modified>
</cp:coreProperties>
</file>