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2.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505" yWindow="6900" windowWidth="14310" windowHeight="6915" tabRatio="821" activeTab="3"/>
  </bookViews>
  <sheets>
    <sheet name="h26.1地温計" sheetId="2" r:id="rId1"/>
    <sheet name="h16.3地温計" sheetId="1" r:id="rId2"/>
    <sheet name="h9.3環基計" sheetId="7" r:id="rId3"/>
    <sheet name="h7.3地温計" sheetId="6" r:id="rId4"/>
    <sheet name="GIO_FAQ" sheetId="3" r:id="rId5"/>
    <sheet name="地温係数" sheetId="4" r:id="rId6"/>
    <sheet name="エネ庁 県別" sheetId="5" r:id="rId7"/>
    <sheet name="フロン類一覧" sheetId="8" r:id="rId8"/>
  </sheets>
  <definedNames>
    <definedName name="A重油_発熱量当りCO排出原単位">h7.3地温計!$I$7</definedName>
    <definedName name="B重油_発熱量当りCO排出原単位">h7.3地温計!$J$7</definedName>
    <definedName name="C重油_発熱量当りCO排出原単位">h7.3地温計!$K$7</definedName>
    <definedName name="LNG_発熱量当りCO排出原単位">h7.3地温計!$W$7</definedName>
    <definedName name="LPG_発熱量当りCO排出原単位">h7.3地温計!$M$7</definedName>
    <definedName name="NGL_発熱量当りCO排出原単位">h7.3地温計!$Z$7</definedName>
    <definedName name="ガソリン_発熱量当りCO排出原単位">h7.3地温計!$D$7</definedName>
    <definedName name="コクス炉ガス_発熱量当りCO排出原単位">h7.3地温計!$R$7</definedName>
    <definedName name="ジェット燃料_発熱量当りCO排出原単位">h7.3地温計!$L$7</definedName>
    <definedName name="ナフサ_発熱量当りCO排出原単位">h7.3地温計!$E$7</definedName>
    <definedName name="改質精製油_発熱量当りCO排出原単位">h7.3地温計!$F$7</definedName>
    <definedName name="軽油_発熱量当りCO排出原単位">h7.3地温計!$H$7</definedName>
    <definedName name="原油_発熱量当りCO排出原単位">h7.3地温計!$C$7</definedName>
    <definedName name="高炉ガス_発熱量当りCO排出原単位">h7.3地温計!$S$7</definedName>
    <definedName name="黒液_発熱量当りCO排出原単位">h7.3地温計!$Y$7</definedName>
    <definedName name="石炭_発熱量当りCO排出原単位">h7.3地温計!$P$7</definedName>
    <definedName name="石炭コクス_発熱量当りCO排出原単位">h7.3地温計!$Q$7</definedName>
    <definedName name="石油ガス_発熱量当りCO排出原単位">h7.3地温計!$N$7</definedName>
    <definedName name="石油コクス_発熱量当りCO排出原単位">h7.3地温計!$O$7</definedName>
    <definedName name="天然ガス_発熱量当りCO排出原単位">h7.3地温計!$V$7</definedName>
    <definedName name="転炉ガス_発熱量当りCO排出原単位">h7.3地温計!$T$7</definedName>
    <definedName name="電気炉ガス_発熱量当りCO排出原単位">h7.3地温計!$U$7</definedName>
    <definedName name="電力_発熱量当りCO排出原単位">h7.3地温計!$AC$7</definedName>
    <definedName name="都市ガス_発熱量当りCO排出原単位">h7.3地温計!$X$7</definedName>
    <definedName name="灯油_発熱量当りCO排出原単位">h7.3地温計!$G$7</definedName>
    <definedName name="練炭豆炭_発熱量当りCO排出原単位">h7.3地温計!$AA$7</definedName>
  </definedNames>
  <calcPr calcId="145621" refMode="R1C1"/>
</workbook>
</file>

<file path=xl/calcChain.xml><?xml version="1.0" encoding="utf-8"?>
<calcChain xmlns="http://schemas.openxmlformats.org/spreadsheetml/2006/main">
  <c r="AD327" i="6" l="1"/>
  <c r="AB327" i="6"/>
  <c r="AD326" i="6"/>
  <c r="AD328" i="6" s="1"/>
  <c r="AB326" i="6"/>
  <c r="AB328" i="6" s="1"/>
  <c r="AD324" i="6"/>
  <c r="AB324" i="6"/>
  <c r="AD323" i="6"/>
  <c r="AD325" i="6" s="1"/>
  <c r="AB323" i="6"/>
  <c r="AB325" i="6" s="1"/>
  <c r="AD320" i="6"/>
  <c r="AB320" i="6"/>
  <c r="AD319" i="6"/>
  <c r="AB319" i="6"/>
  <c r="AD318" i="6"/>
  <c r="AB318" i="6"/>
  <c r="AD317" i="6"/>
  <c r="AD321" i="6" s="1"/>
  <c r="AB317" i="6"/>
  <c r="AB321" i="6" s="1"/>
  <c r="AD315" i="6"/>
  <c r="AB315" i="6"/>
  <c r="AD314" i="6"/>
  <c r="AD316" i="6" s="1"/>
  <c r="AB314" i="6"/>
  <c r="AB316" i="6" s="1"/>
  <c r="AD311" i="6"/>
  <c r="AB311" i="6"/>
  <c r="AD310" i="6"/>
  <c r="AB310" i="6"/>
  <c r="AD309" i="6"/>
  <c r="AB309" i="6"/>
  <c r="AD308" i="6"/>
  <c r="AB308" i="6"/>
  <c r="AD307" i="6"/>
  <c r="AB307" i="6"/>
  <c r="AD306" i="6"/>
  <c r="AB306" i="6"/>
  <c r="AD305" i="6"/>
  <c r="AB305" i="6"/>
  <c r="AD304" i="6"/>
  <c r="AB304" i="6"/>
  <c r="AD303" i="6"/>
  <c r="AB303" i="6"/>
  <c r="AD302" i="6"/>
  <c r="AB302" i="6"/>
  <c r="AD301" i="6"/>
  <c r="AB301" i="6"/>
  <c r="AD300" i="6"/>
  <c r="AB300" i="6"/>
  <c r="AD299" i="6"/>
  <c r="AB299" i="6"/>
  <c r="AD298" i="6"/>
  <c r="AB298" i="6"/>
  <c r="AD297" i="6"/>
  <c r="AB297" i="6"/>
  <c r="AD296" i="6"/>
  <c r="AB296" i="6"/>
  <c r="AD295" i="6"/>
  <c r="AB295" i="6"/>
  <c r="AD294" i="6"/>
  <c r="AB294" i="6"/>
  <c r="AD293" i="6"/>
  <c r="AB293" i="6"/>
  <c r="AD292" i="6"/>
  <c r="AB292" i="6"/>
  <c r="AD291" i="6"/>
  <c r="AB291" i="6"/>
  <c r="AD290" i="6"/>
  <c r="AB290" i="6"/>
  <c r="AD289" i="6"/>
  <c r="AD312" i="6" s="1"/>
  <c r="AB289" i="6"/>
  <c r="AB312" i="6" s="1"/>
  <c r="AD288" i="6"/>
  <c r="AB288" i="6"/>
  <c r="AD287" i="6"/>
  <c r="AB287" i="6"/>
  <c r="AD286" i="6"/>
  <c r="AB286" i="6"/>
  <c r="AD284" i="6"/>
  <c r="AB284" i="6"/>
  <c r="AD283" i="6"/>
  <c r="AD285" i="6" s="1"/>
  <c r="AB283" i="6"/>
  <c r="AB285" i="6" s="1"/>
  <c r="AD278" i="6"/>
  <c r="AB278" i="6"/>
  <c r="AC277" i="6"/>
  <c r="AC327" i="6" s="1"/>
  <c r="AA277" i="6"/>
  <c r="AA327" i="6" s="1"/>
  <c r="Z277" i="6"/>
  <c r="Z327" i="6" s="1"/>
  <c r="Y277" i="6"/>
  <c r="Y327" i="6" s="1"/>
  <c r="X277" i="6"/>
  <c r="X327" i="6" s="1"/>
  <c r="W277" i="6"/>
  <c r="W327" i="6" s="1"/>
  <c r="V277" i="6"/>
  <c r="V327" i="6" s="1"/>
  <c r="U277" i="6"/>
  <c r="U327" i="6" s="1"/>
  <c r="T277" i="6"/>
  <c r="T327" i="6" s="1"/>
  <c r="S277" i="6"/>
  <c r="S327" i="6" s="1"/>
  <c r="R277" i="6"/>
  <c r="R327" i="6" s="1"/>
  <c r="Q277" i="6"/>
  <c r="Q327" i="6" s="1"/>
  <c r="P277" i="6"/>
  <c r="P327" i="6" s="1"/>
  <c r="O277" i="6"/>
  <c r="O327" i="6" s="1"/>
  <c r="N277" i="6"/>
  <c r="N327" i="6" s="1"/>
  <c r="M277" i="6"/>
  <c r="M327" i="6" s="1"/>
  <c r="L277" i="6"/>
  <c r="L327" i="6" s="1"/>
  <c r="K277" i="6"/>
  <c r="K327" i="6" s="1"/>
  <c r="J277" i="6"/>
  <c r="J327" i="6" s="1"/>
  <c r="I277" i="6"/>
  <c r="I327" i="6" s="1"/>
  <c r="H277" i="6"/>
  <c r="H327" i="6" s="1"/>
  <c r="G277" i="6"/>
  <c r="G327" i="6" s="1"/>
  <c r="F277" i="6"/>
  <c r="F327" i="6" s="1"/>
  <c r="E277" i="6"/>
  <c r="E327" i="6" s="1"/>
  <c r="D277" i="6"/>
  <c r="D327" i="6" s="1"/>
  <c r="C277" i="6"/>
  <c r="C327" i="6" s="1"/>
  <c r="AE327" i="6" s="1"/>
  <c r="AC276" i="6"/>
  <c r="AC326" i="6" s="1"/>
  <c r="AC328" i="6" s="1"/>
  <c r="AA276" i="6"/>
  <c r="AA326" i="6" s="1"/>
  <c r="AA328" i="6" s="1"/>
  <c r="Z276" i="6"/>
  <c r="Z326" i="6" s="1"/>
  <c r="Z328" i="6" s="1"/>
  <c r="Y276" i="6"/>
  <c r="Y326" i="6" s="1"/>
  <c r="Y328" i="6" s="1"/>
  <c r="X276" i="6"/>
  <c r="X326" i="6" s="1"/>
  <c r="X328" i="6" s="1"/>
  <c r="W276" i="6"/>
  <c r="W326" i="6" s="1"/>
  <c r="W328" i="6" s="1"/>
  <c r="V276" i="6"/>
  <c r="V326" i="6" s="1"/>
  <c r="V328" i="6" s="1"/>
  <c r="U276" i="6"/>
  <c r="U326" i="6" s="1"/>
  <c r="U328" i="6" s="1"/>
  <c r="T276" i="6"/>
  <c r="T326" i="6" s="1"/>
  <c r="T328" i="6" s="1"/>
  <c r="S276" i="6"/>
  <c r="S326" i="6" s="1"/>
  <c r="S328" i="6" s="1"/>
  <c r="R276" i="6"/>
  <c r="R326" i="6" s="1"/>
  <c r="R328" i="6" s="1"/>
  <c r="Q276" i="6"/>
  <c r="Q326" i="6" s="1"/>
  <c r="Q328" i="6" s="1"/>
  <c r="P276" i="6"/>
  <c r="P326" i="6" s="1"/>
  <c r="P328" i="6" s="1"/>
  <c r="O276" i="6"/>
  <c r="O326" i="6" s="1"/>
  <c r="O328" i="6" s="1"/>
  <c r="N276" i="6"/>
  <c r="N326" i="6" s="1"/>
  <c r="N328" i="6" s="1"/>
  <c r="M276" i="6"/>
  <c r="M326" i="6" s="1"/>
  <c r="M328" i="6" s="1"/>
  <c r="L276" i="6"/>
  <c r="L326" i="6" s="1"/>
  <c r="L328" i="6" s="1"/>
  <c r="K276" i="6"/>
  <c r="K326" i="6" s="1"/>
  <c r="K328" i="6" s="1"/>
  <c r="J276" i="6"/>
  <c r="J326" i="6" s="1"/>
  <c r="J328" i="6" s="1"/>
  <c r="I276" i="6"/>
  <c r="I326" i="6" s="1"/>
  <c r="I328" i="6" s="1"/>
  <c r="H276" i="6"/>
  <c r="H326" i="6" s="1"/>
  <c r="H328" i="6" s="1"/>
  <c r="G276" i="6"/>
  <c r="G326" i="6" s="1"/>
  <c r="G328" i="6" s="1"/>
  <c r="F276" i="6"/>
  <c r="F326" i="6" s="1"/>
  <c r="F328" i="6" s="1"/>
  <c r="E276" i="6"/>
  <c r="E326" i="6" s="1"/>
  <c r="E328" i="6" s="1"/>
  <c r="D276" i="6"/>
  <c r="D326" i="6" s="1"/>
  <c r="D328" i="6" s="1"/>
  <c r="C276" i="6"/>
  <c r="C326" i="6" s="1"/>
  <c r="AD275" i="6"/>
  <c r="AB275" i="6"/>
  <c r="AC274" i="6"/>
  <c r="AC324" i="6" s="1"/>
  <c r="AA274" i="6"/>
  <c r="AA324" i="6" s="1"/>
  <c r="Z274" i="6"/>
  <c r="Z324" i="6" s="1"/>
  <c r="Y274" i="6"/>
  <c r="Y324" i="6" s="1"/>
  <c r="X274" i="6"/>
  <c r="X324" i="6" s="1"/>
  <c r="W274" i="6"/>
  <c r="W324" i="6" s="1"/>
  <c r="V274" i="6"/>
  <c r="V324" i="6" s="1"/>
  <c r="U274" i="6"/>
  <c r="U324" i="6" s="1"/>
  <c r="T274" i="6"/>
  <c r="T324" i="6" s="1"/>
  <c r="S274" i="6"/>
  <c r="S324" i="6" s="1"/>
  <c r="R274" i="6"/>
  <c r="R324" i="6" s="1"/>
  <c r="Q274" i="6"/>
  <c r="Q324" i="6" s="1"/>
  <c r="P274" i="6"/>
  <c r="P324" i="6" s="1"/>
  <c r="O274" i="6"/>
  <c r="O324" i="6" s="1"/>
  <c r="N274" i="6"/>
  <c r="N324" i="6" s="1"/>
  <c r="M274" i="6"/>
  <c r="M324" i="6" s="1"/>
  <c r="L274" i="6"/>
  <c r="L324" i="6" s="1"/>
  <c r="K274" i="6"/>
  <c r="K324" i="6" s="1"/>
  <c r="J274" i="6"/>
  <c r="J324" i="6" s="1"/>
  <c r="I274" i="6"/>
  <c r="I324" i="6" s="1"/>
  <c r="H274" i="6"/>
  <c r="H324" i="6" s="1"/>
  <c r="G274" i="6"/>
  <c r="G324" i="6" s="1"/>
  <c r="F274" i="6"/>
  <c r="F324" i="6" s="1"/>
  <c r="E274" i="6"/>
  <c r="E324" i="6" s="1"/>
  <c r="D274" i="6"/>
  <c r="D324" i="6" s="1"/>
  <c r="C274" i="6"/>
  <c r="C324" i="6" s="1"/>
  <c r="AC273" i="6"/>
  <c r="AC323" i="6" s="1"/>
  <c r="AC325" i="6" s="1"/>
  <c r="AA273" i="6"/>
  <c r="AA323" i="6" s="1"/>
  <c r="AA325" i="6" s="1"/>
  <c r="Z273" i="6"/>
  <c r="Z323" i="6" s="1"/>
  <c r="Z325" i="6" s="1"/>
  <c r="Y273" i="6"/>
  <c r="Y323" i="6" s="1"/>
  <c r="Y325" i="6" s="1"/>
  <c r="X273" i="6"/>
  <c r="X323" i="6" s="1"/>
  <c r="X325" i="6" s="1"/>
  <c r="W273" i="6"/>
  <c r="W323" i="6" s="1"/>
  <c r="W325" i="6" s="1"/>
  <c r="V273" i="6"/>
  <c r="V323" i="6" s="1"/>
  <c r="V325" i="6" s="1"/>
  <c r="U273" i="6"/>
  <c r="U323" i="6" s="1"/>
  <c r="U325" i="6" s="1"/>
  <c r="T273" i="6"/>
  <c r="T323" i="6" s="1"/>
  <c r="T325" i="6" s="1"/>
  <c r="S273" i="6"/>
  <c r="S323" i="6" s="1"/>
  <c r="S325" i="6" s="1"/>
  <c r="R273" i="6"/>
  <c r="R323" i="6" s="1"/>
  <c r="R325" i="6" s="1"/>
  <c r="Q273" i="6"/>
  <c r="Q323" i="6" s="1"/>
  <c r="Q325" i="6" s="1"/>
  <c r="P273" i="6"/>
  <c r="P323" i="6" s="1"/>
  <c r="P325" i="6" s="1"/>
  <c r="O273" i="6"/>
  <c r="O323" i="6" s="1"/>
  <c r="O325" i="6" s="1"/>
  <c r="N273" i="6"/>
  <c r="N323" i="6" s="1"/>
  <c r="N325" i="6" s="1"/>
  <c r="M273" i="6"/>
  <c r="M323" i="6" s="1"/>
  <c r="M325" i="6" s="1"/>
  <c r="L273" i="6"/>
  <c r="L323" i="6" s="1"/>
  <c r="L325" i="6" s="1"/>
  <c r="K273" i="6"/>
  <c r="K323" i="6" s="1"/>
  <c r="K325" i="6" s="1"/>
  <c r="J273" i="6"/>
  <c r="J323" i="6" s="1"/>
  <c r="J325" i="6" s="1"/>
  <c r="I273" i="6"/>
  <c r="I323" i="6" s="1"/>
  <c r="I325" i="6" s="1"/>
  <c r="H273" i="6"/>
  <c r="H323" i="6" s="1"/>
  <c r="H325" i="6" s="1"/>
  <c r="G273" i="6"/>
  <c r="G323" i="6" s="1"/>
  <c r="G325" i="6" s="1"/>
  <c r="F273" i="6"/>
  <c r="F323" i="6" s="1"/>
  <c r="F325" i="6" s="1"/>
  <c r="E273" i="6"/>
  <c r="E323" i="6" s="1"/>
  <c r="E325" i="6" s="1"/>
  <c r="D273" i="6"/>
  <c r="D323" i="6" s="1"/>
  <c r="D325" i="6" s="1"/>
  <c r="C273" i="6"/>
  <c r="C323" i="6" s="1"/>
  <c r="AD271" i="6"/>
  <c r="AB271" i="6"/>
  <c r="AC270" i="6"/>
  <c r="AC320" i="6" s="1"/>
  <c r="AA270" i="6"/>
  <c r="AA320" i="6" s="1"/>
  <c r="Z270" i="6"/>
  <c r="Z320" i="6" s="1"/>
  <c r="Y270" i="6"/>
  <c r="Y320" i="6" s="1"/>
  <c r="X270" i="6"/>
  <c r="X320" i="6" s="1"/>
  <c r="W270" i="6"/>
  <c r="W320" i="6" s="1"/>
  <c r="V270" i="6"/>
  <c r="V320" i="6" s="1"/>
  <c r="U270" i="6"/>
  <c r="U320" i="6" s="1"/>
  <c r="T270" i="6"/>
  <c r="T320" i="6" s="1"/>
  <c r="S270" i="6"/>
  <c r="S320" i="6" s="1"/>
  <c r="R270" i="6"/>
  <c r="R320" i="6" s="1"/>
  <c r="Q270" i="6"/>
  <c r="Q320" i="6" s="1"/>
  <c r="P270" i="6"/>
  <c r="P320" i="6" s="1"/>
  <c r="O270" i="6"/>
  <c r="O320" i="6" s="1"/>
  <c r="N270" i="6"/>
  <c r="N320" i="6" s="1"/>
  <c r="M270" i="6"/>
  <c r="M320" i="6" s="1"/>
  <c r="L270" i="6"/>
  <c r="L320" i="6" s="1"/>
  <c r="K270" i="6"/>
  <c r="K320" i="6" s="1"/>
  <c r="J270" i="6"/>
  <c r="J320" i="6" s="1"/>
  <c r="I270" i="6"/>
  <c r="I320" i="6" s="1"/>
  <c r="H270" i="6"/>
  <c r="H320" i="6" s="1"/>
  <c r="G270" i="6"/>
  <c r="G320" i="6" s="1"/>
  <c r="F270" i="6"/>
  <c r="F320" i="6" s="1"/>
  <c r="E270" i="6"/>
  <c r="E320" i="6" s="1"/>
  <c r="D270" i="6"/>
  <c r="D320" i="6" s="1"/>
  <c r="C270" i="6"/>
  <c r="C320" i="6" s="1"/>
  <c r="AE320" i="6" s="1"/>
  <c r="AC269" i="6"/>
  <c r="AC319" i="6" s="1"/>
  <c r="AA269" i="6"/>
  <c r="AA319" i="6" s="1"/>
  <c r="Z269" i="6"/>
  <c r="Z319" i="6" s="1"/>
  <c r="Y269" i="6"/>
  <c r="Y319" i="6" s="1"/>
  <c r="X269" i="6"/>
  <c r="X319" i="6" s="1"/>
  <c r="W269" i="6"/>
  <c r="W319" i="6" s="1"/>
  <c r="V269" i="6"/>
  <c r="V319" i="6" s="1"/>
  <c r="U269" i="6"/>
  <c r="U319" i="6" s="1"/>
  <c r="T269" i="6"/>
  <c r="T319" i="6" s="1"/>
  <c r="S269" i="6"/>
  <c r="S319" i="6" s="1"/>
  <c r="R269" i="6"/>
  <c r="R319" i="6" s="1"/>
  <c r="Q269" i="6"/>
  <c r="Q319" i="6" s="1"/>
  <c r="P269" i="6"/>
  <c r="P319" i="6" s="1"/>
  <c r="O269" i="6"/>
  <c r="O319" i="6" s="1"/>
  <c r="N269" i="6"/>
  <c r="N319" i="6" s="1"/>
  <c r="M269" i="6"/>
  <c r="M319" i="6" s="1"/>
  <c r="L269" i="6"/>
  <c r="L319" i="6" s="1"/>
  <c r="K269" i="6"/>
  <c r="K319" i="6" s="1"/>
  <c r="J269" i="6"/>
  <c r="J319" i="6" s="1"/>
  <c r="I269" i="6"/>
  <c r="I319" i="6" s="1"/>
  <c r="H269" i="6"/>
  <c r="H319" i="6" s="1"/>
  <c r="G269" i="6"/>
  <c r="G319" i="6" s="1"/>
  <c r="F269" i="6"/>
  <c r="F319" i="6" s="1"/>
  <c r="E269" i="6"/>
  <c r="E319" i="6" s="1"/>
  <c r="D269" i="6"/>
  <c r="D319" i="6" s="1"/>
  <c r="C269" i="6"/>
  <c r="C319" i="6" s="1"/>
  <c r="AC268" i="6"/>
  <c r="AC318" i="6" s="1"/>
  <c r="AA268" i="6"/>
  <c r="AA318" i="6" s="1"/>
  <c r="Z268" i="6"/>
  <c r="Z318" i="6" s="1"/>
  <c r="Y268" i="6"/>
  <c r="Y318" i="6" s="1"/>
  <c r="X268" i="6"/>
  <c r="X318" i="6" s="1"/>
  <c r="W268" i="6"/>
  <c r="W318" i="6" s="1"/>
  <c r="V268" i="6"/>
  <c r="V318" i="6" s="1"/>
  <c r="U268" i="6"/>
  <c r="U318" i="6" s="1"/>
  <c r="T268" i="6"/>
  <c r="T318" i="6" s="1"/>
  <c r="S268" i="6"/>
  <c r="S318" i="6" s="1"/>
  <c r="R268" i="6"/>
  <c r="R318" i="6" s="1"/>
  <c r="Q268" i="6"/>
  <c r="Q318" i="6" s="1"/>
  <c r="P268" i="6"/>
  <c r="P318" i="6" s="1"/>
  <c r="O268" i="6"/>
  <c r="O318" i="6" s="1"/>
  <c r="N268" i="6"/>
  <c r="N318" i="6" s="1"/>
  <c r="M268" i="6"/>
  <c r="M318" i="6" s="1"/>
  <c r="L268" i="6"/>
  <c r="L318" i="6" s="1"/>
  <c r="K268" i="6"/>
  <c r="K318" i="6" s="1"/>
  <c r="J268" i="6"/>
  <c r="J318" i="6" s="1"/>
  <c r="I268" i="6"/>
  <c r="I318" i="6" s="1"/>
  <c r="H268" i="6"/>
  <c r="H318" i="6" s="1"/>
  <c r="G268" i="6"/>
  <c r="G318" i="6" s="1"/>
  <c r="F268" i="6"/>
  <c r="F318" i="6" s="1"/>
  <c r="E268" i="6"/>
  <c r="E318" i="6" s="1"/>
  <c r="D268" i="6"/>
  <c r="D318" i="6" s="1"/>
  <c r="C268" i="6"/>
  <c r="C318" i="6" s="1"/>
  <c r="AE318" i="6" s="1"/>
  <c r="AC267" i="6"/>
  <c r="AC317" i="6" s="1"/>
  <c r="AC321" i="6" s="1"/>
  <c r="AA267" i="6"/>
  <c r="AA317" i="6" s="1"/>
  <c r="AA321" i="6" s="1"/>
  <c r="Z267" i="6"/>
  <c r="Z317" i="6" s="1"/>
  <c r="Z321" i="6" s="1"/>
  <c r="Y267" i="6"/>
  <c r="Y317" i="6" s="1"/>
  <c r="Y321" i="6" s="1"/>
  <c r="X267" i="6"/>
  <c r="X317" i="6" s="1"/>
  <c r="X321" i="6" s="1"/>
  <c r="W267" i="6"/>
  <c r="W317" i="6" s="1"/>
  <c r="W321" i="6" s="1"/>
  <c r="V267" i="6"/>
  <c r="V317" i="6" s="1"/>
  <c r="V321" i="6" s="1"/>
  <c r="U267" i="6"/>
  <c r="U317" i="6" s="1"/>
  <c r="U321" i="6" s="1"/>
  <c r="T267" i="6"/>
  <c r="T317" i="6" s="1"/>
  <c r="T321" i="6" s="1"/>
  <c r="S267" i="6"/>
  <c r="S317" i="6" s="1"/>
  <c r="S321" i="6" s="1"/>
  <c r="R267" i="6"/>
  <c r="R317" i="6" s="1"/>
  <c r="R321" i="6" s="1"/>
  <c r="Q267" i="6"/>
  <c r="Q317" i="6" s="1"/>
  <c r="Q321" i="6" s="1"/>
  <c r="P267" i="6"/>
  <c r="P317" i="6" s="1"/>
  <c r="P321" i="6" s="1"/>
  <c r="O267" i="6"/>
  <c r="O317" i="6" s="1"/>
  <c r="O321" i="6" s="1"/>
  <c r="N267" i="6"/>
  <c r="N317" i="6" s="1"/>
  <c r="N321" i="6" s="1"/>
  <c r="M267" i="6"/>
  <c r="M317" i="6" s="1"/>
  <c r="M321" i="6" s="1"/>
  <c r="L267" i="6"/>
  <c r="L317" i="6" s="1"/>
  <c r="L321" i="6" s="1"/>
  <c r="K267" i="6"/>
  <c r="K317" i="6" s="1"/>
  <c r="K321" i="6" s="1"/>
  <c r="J267" i="6"/>
  <c r="J317" i="6" s="1"/>
  <c r="J321" i="6" s="1"/>
  <c r="I267" i="6"/>
  <c r="I317" i="6" s="1"/>
  <c r="I321" i="6" s="1"/>
  <c r="H267" i="6"/>
  <c r="H317" i="6" s="1"/>
  <c r="H321" i="6" s="1"/>
  <c r="G267" i="6"/>
  <c r="G317" i="6" s="1"/>
  <c r="G321" i="6" s="1"/>
  <c r="F267" i="6"/>
  <c r="F317" i="6" s="1"/>
  <c r="F321" i="6" s="1"/>
  <c r="E267" i="6"/>
  <c r="E317" i="6" s="1"/>
  <c r="E321" i="6" s="1"/>
  <c r="D267" i="6"/>
  <c r="D317" i="6" s="1"/>
  <c r="D321" i="6" s="1"/>
  <c r="C267" i="6"/>
  <c r="C317" i="6" s="1"/>
  <c r="AD266" i="6"/>
  <c r="AB266" i="6"/>
  <c r="AC265" i="6"/>
  <c r="AC315" i="6" s="1"/>
  <c r="AA265" i="6"/>
  <c r="AA315" i="6" s="1"/>
  <c r="Z265" i="6"/>
  <c r="Z315" i="6" s="1"/>
  <c r="Y265" i="6"/>
  <c r="Y315" i="6" s="1"/>
  <c r="X265" i="6"/>
  <c r="X315" i="6" s="1"/>
  <c r="W265" i="6"/>
  <c r="W315" i="6" s="1"/>
  <c r="V265" i="6"/>
  <c r="V315" i="6" s="1"/>
  <c r="U265" i="6"/>
  <c r="U315" i="6" s="1"/>
  <c r="T265" i="6"/>
  <c r="T315" i="6" s="1"/>
  <c r="S265" i="6"/>
  <c r="S315" i="6" s="1"/>
  <c r="R265" i="6"/>
  <c r="R315" i="6" s="1"/>
  <c r="Q265" i="6"/>
  <c r="Q315" i="6" s="1"/>
  <c r="P265" i="6"/>
  <c r="P315" i="6" s="1"/>
  <c r="O265" i="6"/>
  <c r="O315" i="6" s="1"/>
  <c r="N265" i="6"/>
  <c r="N315" i="6" s="1"/>
  <c r="M265" i="6"/>
  <c r="M315" i="6" s="1"/>
  <c r="L265" i="6"/>
  <c r="L315" i="6" s="1"/>
  <c r="K265" i="6"/>
  <c r="K315" i="6" s="1"/>
  <c r="J265" i="6"/>
  <c r="J315" i="6" s="1"/>
  <c r="I265" i="6"/>
  <c r="I315" i="6" s="1"/>
  <c r="H265" i="6"/>
  <c r="H315" i="6" s="1"/>
  <c r="G265" i="6"/>
  <c r="G315" i="6" s="1"/>
  <c r="F265" i="6"/>
  <c r="F315" i="6" s="1"/>
  <c r="E265" i="6"/>
  <c r="E315" i="6" s="1"/>
  <c r="D265" i="6"/>
  <c r="D315" i="6" s="1"/>
  <c r="C265" i="6"/>
  <c r="C315" i="6" s="1"/>
  <c r="AC264" i="6"/>
  <c r="AC314" i="6" s="1"/>
  <c r="AC316" i="6" s="1"/>
  <c r="AA264" i="6"/>
  <c r="AA314" i="6" s="1"/>
  <c r="AA316" i="6" s="1"/>
  <c r="Z264" i="6"/>
  <c r="Z314" i="6" s="1"/>
  <c r="Z316" i="6" s="1"/>
  <c r="Y264" i="6"/>
  <c r="Y314" i="6" s="1"/>
  <c r="Y316" i="6" s="1"/>
  <c r="X264" i="6"/>
  <c r="X314" i="6" s="1"/>
  <c r="X316" i="6" s="1"/>
  <c r="W264" i="6"/>
  <c r="W314" i="6" s="1"/>
  <c r="W316" i="6" s="1"/>
  <c r="V264" i="6"/>
  <c r="V314" i="6" s="1"/>
  <c r="V316" i="6" s="1"/>
  <c r="U264" i="6"/>
  <c r="U314" i="6" s="1"/>
  <c r="U316" i="6" s="1"/>
  <c r="T264" i="6"/>
  <c r="T314" i="6" s="1"/>
  <c r="T316" i="6" s="1"/>
  <c r="S264" i="6"/>
  <c r="S314" i="6" s="1"/>
  <c r="S316" i="6" s="1"/>
  <c r="R264" i="6"/>
  <c r="R314" i="6" s="1"/>
  <c r="R316" i="6" s="1"/>
  <c r="Q264" i="6"/>
  <c r="Q314" i="6" s="1"/>
  <c r="Q316" i="6" s="1"/>
  <c r="P264" i="6"/>
  <c r="P314" i="6" s="1"/>
  <c r="P316" i="6" s="1"/>
  <c r="O264" i="6"/>
  <c r="O314" i="6" s="1"/>
  <c r="O316" i="6" s="1"/>
  <c r="N264" i="6"/>
  <c r="N314" i="6" s="1"/>
  <c r="N316" i="6" s="1"/>
  <c r="M264" i="6"/>
  <c r="M314" i="6" s="1"/>
  <c r="M316" i="6" s="1"/>
  <c r="L264" i="6"/>
  <c r="L314" i="6" s="1"/>
  <c r="L316" i="6" s="1"/>
  <c r="K264" i="6"/>
  <c r="K314" i="6" s="1"/>
  <c r="K316" i="6" s="1"/>
  <c r="J264" i="6"/>
  <c r="J314" i="6" s="1"/>
  <c r="J316" i="6" s="1"/>
  <c r="I264" i="6"/>
  <c r="I314" i="6" s="1"/>
  <c r="I316" i="6" s="1"/>
  <c r="H264" i="6"/>
  <c r="H314" i="6" s="1"/>
  <c r="H316" i="6" s="1"/>
  <c r="G264" i="6"/>
  <c r="G314" i="6" s="1"/>
  <c r="G316" i="6" s="1"/>
  <c r="F264" i="6"/>
  <c r="F314" i="6" s="1"/>
  <c r="F316" i="6" s="1"/>
  <c r="E264" i="6"/>
  <c r="E314" i="6" s="1"/>
  <c r="E316" i="6" s="1"/>
  <c r="D264" i="6"/>
  <c r="D314" i="6" s="1"/>
  <c r="D316" i="6" s="1"/>
  <c r="C264" i="6"/>
  <c r="C314" i="6" s="1"/>
  <c r="AD262" i="6"/>
  <c r="AD263" i="6" s="1"/>
  <c r="AB262" i="6"/>
  <c r="AB263" i="6" s="1"/>
  <c r="AC261" i="6"/>
  <c r="AC311" i="6" s="1"/>
  <c r="AA261" i="6"/>
  <c r="AA311" i="6" s="1"/>
  <c r="Z261" i="6"/>
  <c r="Z311" i="6" s="1"/>
  <c r="Y261" i="6"/>
  <c r="Y311" i="6" s="1"/>
  <c r="X261" i="6"/>
  <c r="X311" i="6" s="1"/>
  <c r="W261" i="6"/>
  <c r="W311" i="6" s="1"/>
  <c r="V261" i="6"/>
  <c r="V311" i="6" s="1"/>
  <c r="U261" i="6"/>
  <c r="U311" i="6" s="1"/>
  <c r="T261" i="6"/>
  <c r="T311" i="6" s="1"/>
  <c r="S261" i="6"/>
  <c r="S311" i="6" s="1"/>
  <c r="R261" i="6"/>
  <c r="R311" i="6" s="1"/>
  <c r="Q261" i="6"/>
  <c r="Q311" i="6" s="1"/>
  <c r="P261" i="6"/>
  <c r="P311" i="6" s="1"/>
  <c r="O261" i="6"/>
  <c r="O311" i="6" s="1"/>
  <c r="N261" i="6"/>
  <c r="N311" i="6" s="1"/>
  <c r="M261" i="6"/>
  <c r="M311" i="6" s="1"/>
  <c r="L261" i="6"/>
  <c r="L311" i="6" s="1"/>
  <c r="K261" i="6"/>
  <c r="K311" i="6" s="1"/>
  <c r="J261" i="6"/>
  <c r="J311" i="6" s="1"/>
  <c r="I261" i="6"/>
  <c r="I311" i="6" s="1"/>
  <c r="H261" i="6"/>
  <c r="H311" i="6" s="1"/>
  <c r="G261" i="6"/>
  <c r="G311" i="6" s="1"/>
  <c r="F261" i="6"/>
  <c r="F311" i="6" s="1"/>
  <c r="E261" i="6"/>
  <c r="E311" i="6" s="1"/>
  <c r="D261" i="6"/>
  <c r="D311" i="6" s="1"/>
  <c r="C261" i="6"/>
  <c r="C311" i="6" s="1"/>
  <c r="AE311" i="6" s="1"/>
  <c r="AC260" i="6"/>
  <c r="AC310" i="6" s="1"/>
  <c r="AA260" i="6"/>
  <c r="AA310" i="6" s="1"/>
  <c r="Z260" i="6"/>
  <c r="Z310" i="6" s="1"/>
  <c r="Y260" i="6"/>
  <c r="Y310" i="6" s="1"/>
  <c r="X260" i="6"/>
  <c r="X310" i="6" s="1"/>
  <c r="W260" i="6"/>
  <c r="W310" i="6" s="1"/>
  <c r="V260" i="6"/>
  <c r="V310" i="6" s="1"/>
  <c r="U260" i="6"/>
  <c r="U310" i="6" s="1"/>
  <c r="T260" i="6"/>
  <c r="T310" i="6" s="1"/>
  <c r="S260" i="6"/>
  <c r="S310" i="6" s="1"/>
  <c r="R260" i="6"/>
  <c r="R310" i="6" s="1"/>
  <c r="Q260" i="6"/>
  <c r="Q310" i="6" s="1"/>
  <c r="P260" i="6"/>
  <c r="P310" i="6" s="1"/>
  <c r="O260" i="6"/>
  <c r="O310" i="6" s="1"/>
  <c r="N260" i="6"/>
  <c r="N310" i="6" s="1"/>
  <c r="M260" i="6"/>
  <c r="M310" i="6" s="1"/>
  <c r="L260" i="6"/>
  <c r="L310" i="6" s="1"/>
  <c r="K260" i="6"/>
  <c r="K310" i="6" s="1"/>
  <c r="J260" i="6"/>
  <c r="J310" i="6" s="1"/>
  <c r="I260" i="6"/>
  <c r="I310" i="6" s="1"/>
  <c r="H260" i="6"/>
  <c r="H310" i="6" s="1"/>
  <c r="G260" i="6"/>
  <c r="G310" i="6" s="1"/>
  <c r="F260" i="6"/>
  <c r="F310" i="6" s="1"/>
  <c r="E260" i="6"/>
  <c r="E310" i="6" s="1"/>
  <c r="D260" i="6"/>
  <c r="D310" i="6" s="1"/>
  <c r="C260" i="6"/>
  <c r="C310" i="6" s="1"/>
  <c r="AC259" i="6"/>
  <c r="AC309" i="6" s="1"/>
  <c r="AA259" i="6"/>
  <c r="AA309" i="6" s="1"/>
  <c r="Z259" i="6"/>
  <c r="Z309" i="6" s="1"/>
  <c r="Y259" i="6"/>
  <c r="Y309" i="6" s="1"/>
  <c r="X259" i="6"/>
  <c r="X309" i="6" s="1"/>
  <c r="W259" i="6"/>
  <c r="W309" i="6" s="1"/>
  <c r="V259" i="6"/>
  <c r="V309" i="6" s="1"/>
  <c r="U259" i="6"/>
  <c r="U309" i="6" s="1"/>
  <c r="T259" i="6"/>
  <c r="T309" i="6" s="1"/>
  <c r="S259" i="6"/>
  <c r="S309" i="6" s="1"/>
  <c r="R259" i="6"/>
  <c r="R309" i="6" s="1"/>
  <c r="Q259" i="6"/>
  <c r="Q309" i="6" s="1"/>
  <c r="P259" i="6"/>
  <c r="P309" i="6" s="1"/>
  <c r="O259" i="6"/>
  <c r="O309" i="6" s="1"/>
  <c r="N259" i="6"/>
  <c r="N309" i="6" s="1"/>
  <c r="M259" i="6"/>
  <c r="M309" i="6" s="1"/>
  <c r="L259" i="6"/>
  <c r="L309" i="6" s="1"/>
  <c r="K259" i="6"/>
  <c r="K309" i="6" s="1"/>
  <c r="J259" i="6"/>
  <c r="J309" i="6" s="1"/>
  <c r="I259" i="6"/>
  <c r="I309" i="6" s="1"/>
  <c r="H259" i="6"/>
  <c r="H309" i="6" s="1"/>
  <c r="G259" i="6"/>
  <c r="G309" i="6" s="1"/>
  <c r="F259" i="6"/>
  <c r="F309" i="6" s="1"/>
  <c r="E259" i="6"/>
  <c r="E309" i="6" s="1"/>
  <c r="D259" i="6"/>
  <c r="D309" i="6" s="1"/>
  <c r="C259" i="6"/>
  <c r="C309" i="6" s="1"/>
  <c r="AE309" i="6" s="1"/>
  <c r="AC258" i="6"/>
  <c r="AC308" i="6" s="1"/>
  <c r="AA258" i="6"/>
  <c r="AA308" i="6" s="1"/>
  <c r="Z258" i="6"/>
  <c r="Z308" i="6" s="1"/>
  <c r="Y258" i="6"/>
  <c r="Y308" i="6" s="1"/>
  <c r="X258" i="6"/>
  <c r="X308" i="6" s="1"/>
  <c r="W258" i="6"/>
  <c r="W308" i="6" s="1"/>
  <c r="V258" i="6"/>
  <c r="V308" i="6" s="1"/>
  <c r="U258" i="6"/>
  <c r="U308" i="6" s="1"/>
  <c r="T258" i="6"/>
  <c r="T308" i="6" s="1"/>
  <c r="S258" i="6"/>
  <c r="S308" i="6" s="1"/>
  <c r="R258" i="6"/>
  <c r="R308" i="6" s="1"/>
  <c r="Q258" i="6"/>
  <c r="Q308" i="6" s="1"/>
  <c r="P258" i="6"/>
  <c r="P308" i="6" s="1"/>
  <c r="O258" i="6"/>
  <c r="O308" i="6" s="1"/>
  <c r="N258" i="6"/>
  <c r="N308" i="6" s="1"/>
  <c r="M258" i="6"/>
  <c r="M308" i="6" s="1"/>
  <c r="L258" i="6"/>
  <c r="L308" i="6" s="1"/>
  <c r="K258" i="6"/>
  <c r="K308" i="6" s="1"/>
  <c r="J258" i="6"/>
  <c r="J308" i="6" s="1"/>
  <c r="I258" i="6"/>
  <c r="I308" i="6" s="1"/>
  <c r="H258" i="6"/>
  <c r="H308" i="6" s="1"/>
  <c r="G258" i="6"/>
  <c r="G308" i="6" s="1"/>
  <c r="F258" i="6"/>
  <c r="F308" i="6" s="1"/>
  <c r="E258" i="6"/>
  <c r="E308" i="6" s="1"/>
  <c r="D258" i="6"/>
  <c r="D308" i="6" s="1"/>
  <c r="C258" i="6"/>
  <c r="C308" i="6" s="1"/>
  <c r="AC257" i="6"/>
  <c r="AC307" i="6" s="1"/>
  <c r="AA257" i="6"/>
  <c r="AA307" i="6" s="1"/>
  <c r="Z257" i="6"/>
  <c r="Z307" i="6" s="1"/>
  <c r="Y257" i="6"/>
  <c r="Y307" i="6" s="1"/>
  <c r="X257" i="6"/>
  <c r="X307" i="6" s="1"/>
  <c r="W257" i="6"/>
  <c r="W307" i="6" s="1"/>
  <c r="V257" i="6"/>
  <c r="V307" i="6" s="1"/>
  <c r="U257" i="6"/>
  <c r="U307" i="6" s="1"/>
  <c r="T257" i="6"/>
  <c r="T307" i="6" s="1"/>
  <c r="S257" i="6"/>
  <c r="S307" i="6" s="1"/>
  <c r="R257" i="6"/>
  <c r="R307" i="6" s="1"/>
  <c r="Q257" i="6"/>
  <c r="Q307" i="6" s="1"/>
  <c r="P257" i="6"/>
  <c r="P307" i="6" s="1"/>
  <c r="O257" i="6"/>
  <c r="O307" i="6" s="1"/>
  <c r="N257" i="6"/>
  <c r="N307" i="6" s="1"/>
  <c r="M257" i="6"/>
  <c r="M307" i="6" s="1"/>
  <c r="L257" i="6"/>
  <c r="L307" i="6" s="1"/>
  <c r="K257" i="6"/>
  <c r="K307" i="6" s="1"/>
  <c r="J257" i="6"/>
  <c r="J307" i="6" s="1"/>
  <c r="I257" i="6"/>
  <c r="I307" i="6" s="1"/>
  <c r="H257" i="6"/>
  <c r="H307" i="6" s="1"/>
  <c r="G257" i="6"/>
  <c r="G307" i="6" s="1"/>
  <c r="F257" i="6"/>
  <c r="F307" i="6" s="1"/>
  <c r="E257" i="6"/>
  <c r="E307" i="6" s="1"/>
  <c r="D257" i="6"/>
  <c r="D307" i="6" s="1"/>
  <c r="C257" i="6"/>
  <c r="C307" i="6" s="1"/>
  <c r="AE307" i="6" s="1"/>
  <c r="AC256" i="6"/>
  <c r="AC306" i="6" s="1"/>
  <c r="AA256" i="6"/>
  <c r="AA306" i="6" s="1"/>
  <c r="Z256" i="6"/>
  <c r="Z306" i="6" s="1"/>
  <c r="Y256" i="6"/>
  <c r="Y306" i="6" s="1"/>
  <c r="X256" i="6"/>
  <c r="X306" i="6" s="1"/>
  <c r="W256" i="6"/>
  <c r="W306" i="6" s="1"/>
  <c r="V256" i="6"/>
  <c r="V306" i="6" s="1"/>
  <c r="U256" i="6"/>
  <c r="U306" i="6" s="1"/>
  <c r="T256" i="6"/>
  <c r="T306" i="6" s="1"/>
  <c r="S256" i="6"/>
  <c r="S306" i="6" s="1"/>
  <c r="R256" i="6"/>
  <c r="R306" i="6" s="1"/>
  <c r="Q256" i="6"/>
  <c r="Q306" i="6" s="1"/>
  <c r="P256" i="6"/>
  <c r="P306" i="6" s="1"/>
  <c r="O256" i="6"/>
  <c r="O306" i="6" s="1"/>
  <c r="N256" i="6"/>
  <c r="N306" i="6" s="1"/>
  <c r="M256" i="6"/>
  <c r="M306" i="6" s="1"/>
  <c r="L256" i="6"/>
  <c r="L306" i="6" s="1"/>
  <c r="K256" i="6"/>
  <c r="K306" i="6" s="1"/>
  <c r="J256" i="6"/>
  <c r="J306" i="6" s="1"/>
  <c r="I256" i="6"/>
  <c r="I306" i="6" s="1"/>
  <c r="H256" i="6"/>
  <c r="H306" i="6" s="1"/>
  <c r="G256" i="6"/>
  <c r="G306" i="6" s="1"/>
  <c r="F256" i="6"/>
  <c r="F306" i="6" s="1"/>
  <c r="E256" i="6"/>
  <c r="E306" i="6" s="1"/>
  <c r="D256" i="6"/>
  <c r="D306" i="6" s="1"/>
  <c r="C256" i="6"/>
  <c r="C306" i="6" s="1"/>
  <c r="AC255" i="6"/>
  <c r="AC305" i="6" s="1"/>
  <c r="AA255" i="6"/>
  <c r="AA305" i="6" s="1"/>
  <c r="Z255" i="6"/>
  <c r="Z305" i="6" s="1"/>
  <c r="Y255" i="6"/>
  <c r="Y305" i="6" s="1"/>
  <c r="X255" i="6"/>
  <c r="X305" i="6" s="1"/>
  <c r="W255" i="6"/>
  <c r="W305" i="6" s="1"/>
  <c r="V255" i="6"/>
  <c r="V305" i="6" s="1"/>
  <c r="U255" i="6"/>
  <c r="U305" i="6" s="1"/>
  <c r="T255" i="6"/>
  <c r="T305" i="6" s="1"/>
  <c r="S255" i="6"/>
  <c r="S305" i="6" s="1"/>
  <c r="R255" i="6"/>
  <c r="R305" i="6" s="1"/>
  <c r="Q255" i="6"/>
  <c r="Q305" i="6" s="1"/>
  <c r="P255" i="6"/>
  <c r="P305" i="6" s="1"/>
  <c r="O255" i="6"/>
  <c r="O305" i="6" s="1"/>
  <c r="N255" i="6"/>
  <c r="N305" i="6" s="1"/>
  <c r="M255" i="6"/>
  <c r="M305" i="6" s="1"/>
  <c r="L255" i="6"/>
  <c r="L305" i="6" s="1"/>
  <c r="K255" i="6"/>
  <c r="K305" i="6" s="1"/>
  <c r="J255" i="6"/>
  <c r="J305" i="6" s="1"/>
  <c r="I255" i="6"/>
  <c r="I305" i="6" s="1"/>
  <c r="H255" i="6"/>
  <c r="H305" i="6" s="1"/>
  <c r="G255" i="6"/>
  <c r="G305" i="6" s="1"/>
  <c r="F255" i="6"/>
  <c r="F305" i="6" s="1"/>
  <c r="E255" i="6"/>
  <c r="E305" i="6" s="1"/>
  <c r="D255" i="6"/>
  <c r="D305" i="6" s="1"/>
  <c r="C255" i="6"/>
  <c r="C305" i="6" s="1"/>
  <c r="AE305" i="6" s="1"/>
  <c r="AC254" i="6"/>
  <c r="AC304" i="6" s="1"/>
  <c r="AA254" i="6"/>
  <c r="AA304" i="6" s="1"/>
  <c r="Z254" i="6"/>
  <c r="Z304" i="6" s="1"/>
  <c r="Y254" i="6"/>
  <c r="Y304" i="6" s="1"/>
  <c r="X254" i="6"/>
  <c r="X304" i="6" s="1"/>
  <c r="W254" i="6"/>
  <c r="W304" i="6" s="1"/>
  <c r="V254" i="6"/>
  <c r="V304" i="6" s="1"/>
  <c r="U254" i="6"/>
  <c r="U304" i="6" s="1"/>
  <c r="T254" i="6"/>
  <c r="T304" i="6" s="1"/>
  <c r="S254" i="6"/>
  <c r="S304" i="6" s="1"/>
  <c r="R254" i="6"/>
  <c r="R304" i="6" s="1"/>
  <c r="Q254" i="6"/>
  <c r="Q304" i="6" s="1"/>
  <c r="P254" i="6"/>
  <c r="P304" i="6" s="1"/>
  <c r="O254" i="6"/>
  <c r="O304" i="6" s="1"/>
  <c r="N254" i="6"/>
  <c r="N304" i="6" s="1"/>
  <c r="M254" i="6"/>
  <c r="M304" i="6" s="1"/>
  <c r="L254" i="6"/>
  <c r="L304" i="6" s="1"/>
  <c r="K254" i="6"/>
  <c r="K304" i="6" s="1"/>
  <c r="J254" i="6"/>
  <c r="J304" i="6" s="1"/>
  <c r="I254" i="6"/>
  <c r="I304" i="6" s="1"/>
  <c r="H254" i="6"/>
  <c r="H304" i="6" s="1"/>
  <c r="G254" i="6"/>
  <c r="G304" i="6" s="1"/>
  <c r="F254" i="6"/>
  <c r="F304" i="6" s="1"/>
  <c r="E254" i="6"/>
  <c r="E304" i="6" s="1"/>
  <c r="D254" i="6"/>
  <c r="D304" i="6" s="1"/>
  <c r="C254" i="6"/>
  <c r="C304" i="6" s="1"/>
  <c r="AC253" i="6"/>
  <c r="AC303" i="6" s="1"/>
  <c r="AA253" i="6"/>
  <c r="AA303" i="6" s="1"/>
  <c r="Z253" i="6"/>
  <c r="Z303" i="6" s="1"/>
  <c r="Y253" i="6"/>
  <c r="Y303" i="6" s="1"/>
  <c r="X253" i="6"/>
  <c r="X303" i="6" s="1"/>
  <c r="W253" i="6"/>
  <c r="W303" i="6" s="1"/>
  <c r="V253" i="6"/>
  <c r="V303" i="6" s="1"/>
  <c r="U253" i="6"/>
  <c r="U303" i="6" s="1"/>
  <c r="T253" i="6"/>
  <c r="T303" i="6" s="1"/>
  <c r="S253" i="6"/>
  <c r="S303" i="6" s="1"/>
  <c r="R253" i="6"/>
  <c r="R303" i="6" s="1"/>
  <c r="Q253" i="6"/>
  <c r="Q303" i="6" s="1"/>
  <c r="P253" i="6"/>
  <c r="P303" i="6" s="1"/>
  <c r="O253" i="6"/>
  <c r="O303" i="6" s="1"/>
  <c r="N253" i="6"/>
  <c r="N303" i="6" s="1"/>
  <c r="M253" i="6"/>
  <c r="M303" i="6" s="1"/>
  <c r="L253" i="6"/>
  <c r="L303" i="6" s="1"/>
  <c r="K253" i="6"/>
  <c r="K303" i="6" s="1"/>
  <c r="J253" i="6"/>
  <c r="J303" i="6" s="1"/>
  <c r="I253" i="6"/>
  <c r="I303" i="6" s="1"/>
  <c r="H253" i="6"/>
  <c r="H303" i="6" s="1"/>
  <c r="G253" i="6"/>
  <c r="G303" i="6" s="1"/>
  <c r="F253" i="6"/>
  <c r="F303" i="6" s="1"/>
  <c r="E253" i="6"/>
  <c r="E303" i="6" s="1"/>
  <c r="D253" i="6"/>
  <c r="D303" i="6" s="1"/>
  <c r="C253" i="6"/>
  <c r="C303" i="6" s="1"/>
  <c r="AE303" i="6" s="1"/>
  <c r="AC252" i="6"/>
  <c r="AC302" i="6" s="1"/>
  <c r="AA252" i="6"/>
  <c r="AA302" i="6" s="1"/>
  <c r="Z252" i="6"/>
  <c r="Z302" i="6" s="1"/>
  <c r="Y252" i="6"/>
  <c r="Y302" i="6" s="1"/>
  <c r="X252" i="6"/>
  <c r="X302" i="6" s="1"/>
  <c r="W252" i="6"/>
  <c r="W302" i="6" s="1"/>
  <c r="V252" i="6"/>
  <c r="V302" i="6" s="1"/>
  <c r="U252" i="6"/>
  <c r="U302" i="6" s="1"/>
  <c r="T252" i="6"/>
  <c r="T302" i="6" s="1"/>
  <c r="S252" i="6"/>
  <c r="S302" i="6" s="1"/>
  <c r="R252" i="6"/>
  <c r="R302" i="6" s="1"/>
  <c r="Q252" i="6"/>
  <c r="Q302" i="6" s="1"/>
  <c r="P252" i="6"/>
  <c r="P302" i="6" s="1"/>
  <c r="O252" i="6"/>
  <c r="O302" i="6" s="1"/>
  <c r="N252" i="6"/>
  <c r="N302" i="6" s="1"/>
  <c r="M252" i="6"/>
  <c r="M302" i="6" s="1"/>
  <c r="L252" i="6"/>
  <c r="L302" i="6" s="1"/>
  <c r="K252" i="6"/>
  <c r="K302" i="6" s="1"/>
  <c r="J252" i="6"/>
  <c r="J302" i="6" s="1"/>
  <c r="I252" i="6"/>
  <c r="I302" i="6" s="1"/>
  <c r="H252" i="6"/>
  <c r="H302" i="6" s="1"/>
  <c r="G252" i="6"/>
  <c r="G302" i="6" s="1"/>
  <c r="F252" i="6"/>
  <c r="F302" i="6" s="1"/>
  <c r="E252" i="6"/>
  <c r="E302" i="6" s="1"/>
  <c r="D252" i="6"/>
  <c r="D302" i="6" s="1"/>
  <c r="C252" i="6"/>
  <c r="C302" i="6" s="1"/>
  <c r="AC251" i="6"/>
  <c r="AC301" i="6" s="1"/>
  <c r="AA251" i="6"/>
  <c r="AA301" i="6" s="1"/>
  <c r="Z251" i="6"/>
  <c r="Z301" i="6" s="1"/>
  <c r="Y251" i="6"/>
  <c r="Y301" i="6" s="1"/>
  <c r="X251" i="6"/>
  <c r="X301" i="6" s="1"/>
  <c r="W251" i="6"/>
  <c r="W301" i="6" s="1"/>
  <c r="V251" i="6"/>
  <c r="V301" i="6" s="1"/>
  <c r="U251" i="6"/>
  <c r="U301" i="6" s="1"/>
  <c r="T251" i="6"/>
  <c r="T301" i="6" s="1"/>
  <c r="S251" i="6"/>
  <c r="S301" i="6" s="1"/>
  <c r="R251" i="6"/>
  <c r="R301" i="6" s="1"/>
  <c r="Q251" i="6"/>
  <c r="Q301" i="6" s="1"/>
  <c r="P251" i="6"/>
  <c r="P301" i="6" s="1"/>
  <c r="O251" i="6"/>
  <c r="O301" i="6" s="1"/>
  <c r="N251" i="6"/>
  <c r="N301" i="6" s="1"/>
  <c r="M251" i="6"/>
  <c r="M301" i="6" s="1"/>
  <c r="L251" i="6"/>
  <c r="L301" i="6" s="1"/>
  <c r="K251" i="6"/>
  <c r="K301" i="6" s="1"/>
  <c r="J251" i="6"/>
  <c r="J301" i="6" s="1"/>
  <c r="I251" i="6"/>
  <c r="I301" i="6" s="1"/>
  <c r="H251" i="6"/>
  <c r="H301" i="6" s="1"/>
  <c r="G251" i="6"/>
  <c r="G301" i="6" s="1"/>
  <c r="F251" i="6"/>
  <c r="F301" i="6" s="1"/>
  <c r="E251" i="6"/>
  <c r="E301" i="6" s="1"/>
  <c r="D251" i="6"/>
  <c r="D301" i="6" s="1"/>
  <c r="C251" i="6"/>
  <c r="C301" i="6" s="1"/>
  <c r="AE301" i="6" s="1"/>
  <c r="AC250" i="6"/>
  <c r="AC300" i="6" s="1"/>
  <c r="AA250" i="6"/>
  <c r="AA300" i="6" s="1"/>
  <c r="Z250" i="6"/>
  <c r="Z300" i="6" s="1"/>
  <c r="Y250" i="6"/>
  <c r="Y300" i="6" s="1"/>
  <c r="X250" i="6"/>
  <c r="X300" i="6" s="1"/>
  <c r="W250" i="6"/>
  <c r="W300" i="6" s="1"/>
  <c r="V250" i="6"/>
  <c r="V300" i="6" s="1"/>
  <c r="U250" i="6"/>
  <c r="U300" i="6" s="1"/>
  <c r="T250" i="6"/>
  <c r="T300" i="6" s="1"/>
  <c r="S250" i="6"/>
  <c r="S300" i="6" s="1"/>
  <c r="R250" i="6"/>
  <c r="R300" i="6" s="1"/>
  <c r="Q250" i="6"/>
  <c r="Q300" i="6" s="1"/>
  <c r="P250" i="6"/>
  <c r="P300" i="6" s="1"/>
  <c r="O250" i="6"/>
  <c r="O300" i="6" s="1"/>
  <c r="N250" i="6"/>
  <c r="N300" i="6" s="1"/>
  <c r="M250" i="6"/>
  <c r="M300" i="6" s="1"/>
  <c r="L250" i="6"/>
  <c r="L300" i="6" s="1"/>
  <c r="K250" i="6"/>
  <c r="K300" i="6" s="1"/>
  <c r="J250" i="6"/>
  <c r="J300" i="6" s="1"/>
  <c r="I250" i="6"/>
  <c r="I300" i="6" s="1"/>
  <c r="H250" i="6"/>
  <c r="H300" i="6" s="1"/>
  <c r="G250" i="6"/>
  <c r="G300" i="6" s="1"/>
  <c r="F250" i="6"/>
  <c r="F300" i="6" s="1"/>
  <c r="E250" i="6"/>
  <c r="E300" i="6" s="1"/>
  <c r="D250" i="6"/>
  <c r="D300" i="6" s="1"/>
  <c r="C250" i="6"/>
  <c r="C300" i="6" s="1"/>
  <c r="AC249" i="6"/>
  <c r="AC299" i="6" s="1"/>
  <c r="AA249" i="6"/>
  <c r="AA299" i="6" s="1"/>
  <c r="Z249" i="6"/>
  <c r="Z299" i="6" s="1"/>
  <c r="Y249" i="6"/>
  <c r="Y299" i="6" s="1"/>
  <c r="X249" i="6"/>
  <c r="X299" i="6" s="1"/>
  <c r="W249" i="6"/>
  <c r="W299" i="6" s="1"/>
  <c r="V249" i="6"/>
  <c r="V299" i="6" s="1"/>
  <c r="U249" i="6"/>
  <c r="U299" i="6" s="1"/>
  <c r="T249" i="6"/>
  <c r="T299" i="6" s="1"/>
  <c r="S249" i="6"/>
  <c r="S299" i="6" s="1"/>
  <c r="R249" i="6"/>
  <c r="R299" i="6" s="1"/>
  <c r="Q249" i="6"/>
  <c r="Q299" i="6" s="1"/>
  <c r="P249" i="6"/>
  <c r="P299" i="6" s="1"/>
  <c r="O249" i="6"/>
  <c r="O299" i="6" s="1"/>
  <c r="N249" i="6"/>
  <c r="N299" i="6" s="1"/>
  <c r="M249" i="6"/>
  <c r="M299" i="6" s="1"/>
  <c r="L249" i="6"/>
  <c r="L299" i="6" s="1"/>
  <c r="K249" i="6"/>
  <c r="K299" i="6" s="1"/>
  <c r="J249" i="6"/>
  <c r="J299" i="6" s="1"/>
  <c r="I249" i="6"/>
  <c r="I299" i="6" s="1"/>
  <c r="H249" i="6"/>
  <c r="H299" i="6" s="1"/>
  <c r="G249" i="6"/>
  <c r="G299" i="6" s="1"/>
  <c r="F249" i="6"/>
  <c r="F299" i="6" s="1"/>
  <c r="E249" i="6"/>
  <c r="E299" i="6" s="1"/>
  <c r="D249" i="6"/>
  <c r="D299" i="6" s="1"/>
  <c r="C249" i="6"/>
  <c r="C299" i="6" s="1"/>
  <c r="AE299" i="6" s="1"/>
  <c r="AC248" i="6"/>
  <c r="AC298" i="6" s="1"/>
  <c r="AA248" i="6"/>
  <c r="AA298" i="6" s="1"/>
  <c r="Z248" i="6"/>
  <c r="Z298" i="6" s="1"/>
  <c r="Y248" i="6"/>
  <c r="Y298" i="6" s="1"/>
  <c r="X248" i="6"/>
  <c r="X298" i="6" s="1"/>
  <c r="W248" i="6"/>
  <c r="W298" i="6" s="1"/>
  <c r="V248" i="6"/>
  <c r="V298" i="6" s="1"/>
  <c r="U248" i="6"/>
  <c r="U298" i="6" s="1"/>
  <c r="T248" i="6"/>
  <c r="T298" i="6" s="1"/>
  <c r="S248" i="6"/>
  <c r="S298" i="6" s="1"/>
  <c r="R248" i="6"/>
  <c r="R298" i="6" s="1"/>
  <c r="Q248" i="6"/>
  <c r="Q298" i="6" s="1"/>
  <c r="P248" i="6"/>
  <c r="P298" i="6" s="1"/>
  <c r="O248" i="6"/>
  <c r="O298" i="6" s="1"/>
  <c r="N248" i="6"/>
  <c r="N298" i="6" s="1"/>
  <c r="M248" i="6"/>
  <c r="M298" i="6" s="1"/>
  <c r="L248" i="6"/>
  <c r="L298" i="6" s="1"/>
  <c r="K248" i="6"/>
  <c r="K298" i="6" s="1"/>
  <c r="J248" i="6"/>
  <c r="J298" i="6" s="1"/>
  <c r="I248" i="6"/>
  <c r="I298" i="6" s="1"/>
  <c r="H248" i="6"/>
  <c r="H298" i="6" s="1"/>
  <c r="G248" i="6"/>
  <c r="G298" i="6" s="1"/>
  <c r="F248" i="6"/>
  <c r="F298" i="6" s="1"/>
  <c r="E248" i="6"/>
  <c r="E298" i="6" s="1"/>
  <c r="D248" i="6"/>
  <c r="D298" i="6" s="1"/>
  <c r="C248" i="6"/>
  <c r="C298" i="6" s="1"/>
  <c r="AC247" i="6"/>
  <c r="AC297" i="6" s="1"/>
  <c r="AA247" i="6"/>
  <c r="AA297" i="6" s="1"/>
  <c r="Z247" i="6"/>
  <c r="Z297" i="6" s="1"/>
  <c r="Y247" i="6"/>
  <c r="Y297" i="6" s="1"/>
  <c r="X247" i="6"/>
  <c r="X297" i="6" s="1"/>
  <c r="W247" i="6"/>
  <c r="W297" i="6" s="1"/>
  <c r="V247" i="6"/>
  <c r="V297" i="6" s="1"/>
  <c r="U247" i="6"/>
  <c r="U297" i="6" s="1"/>
  <c r="T247" i="6"/>
  <c r="T297" i="6" s="1"/>
  <c r="S247" i="6"/>
  <c r="S297" i="6" s="1"/>
  <c r="R247" i="6"/>
  <c r="R297" i="6" s="1"/>
  <c r="Q247" i="6"/>
  <c r="Q297" i="6" s="1"/>
  <c r="P247" i="6"/>
  <c r="P297" i="6" s="1"/>
  <c r="O247" i="6"/>
  <c r="O297" i="6" s="1"/>
  <c r="N247" i="6"/>
  <c r="N297" i="6" s="1"/>
  <c r="M247" i="6"/>
  <c r="M297" i="6" s="1"/>
  <c r="L247" i="6"/>
  <c r="L297" i="6" s="1"/>
  <c r="K247" i="6"/>
  <c r="K297" i="6" s="1"/>
  <c r="J247" i="6"/>
  <c r="J297" i="6" s="1"/>
  <c r="I247" i="6"/>
  <c r="I297" i="6" s="1"/>
  <c r="H247" i="6"/>
  <c r="H297" i="6" s="1"/>
  <c r="G247" i="6"/>
  <c r="G297" i="6" s="1"/>
  <c r="F247" i="6"/>
  <c r="F297" i="6" s="1"/>
  <c r="E247" i="6"/>
  <c r="E297" i="6" s="1"/>
  <c r="D247" i="6"/>
  <c r="D297" i="6" s="1"/>
  <c r="C247" i="6"/>
  <c r="C297" i="6" s="1"/>
  <c r="AE297" i="6" s="1"/>
  <c r="AC246" i="6"/>
  <c r="AC296" i="6" s="1"/>
  <c r="AA246" i="6"/>
  <c r="AA296" i="6" s="1"/>
  <c r="Z246" i="6"/>
  <c r="Z296" i="6" s="1"/>
  <c r="Y246" i="6"/>
  <c r="Y296" i="6" s="1"/>
  <c r="X246" i="6"/>
  <c r="X296" i="6" s="1"/>
  <c r="W246" i="6"/>
  <c r="W296" i="6" s="1"/>
  <c r="V246" i="6"/>
  <c r="V296" i="6" s="1"/>
  <c r="U246" i="6"/>
  <c r="U296" i="6" s="1"/>
  <c r="T246" i="6"/>
  <c r="T296" i="6" s="1"/>
  <c r="S246" i="6"/>
  <c r="S296" i="6" s="1"/>
  <c r="R246" i="6"/>
  <c r="R296" i="6" s="1"/>
  <c r="Q246" i="6"/>
  <c r="Q296" i="6" s="1"/>
  <c r="P246" i="6"/>
  <c r="P296" i="6" s="1"/>
  <c r="O246" i="6"/>
  <c r="O296" i="6" s="1"/>
  <c r="N246" i="6"/>
  <c r="N296" i="6" s="1"/>
  <c r="M246" i="6"/>
  <c r="M296" i="6" s="1"/>
  <c r="L246" i="6"/>
  <c r="L296" i="6" s="1"/>
  <c r="K246" i="6"/>
  <c r="K296" i="6" s="1"/>
  <c r="J246" i="6"/>
  <c r="J296" i="6" s="1"/>
  <c r="I246" i="6"/>
  <c r="I296" i="6" s="1"/>
  <c r="H246" i="6"/>
  <c r="H296" i="6" s="1"/>
  <c r="G246" i="6"/>
  <c r="G296" i="6" s="1"/>
  <c r="F246" i="6"/>
  <c r="F296" i="6" s="1"/>
  <c r="E246" i="6"/>
  <c r="E296" i="6" s="1"/>
  <c r="D246" i="6"/>
  <c r="D296" i="6" s="1"/>
  <c r="C246" i="6"/>
  <c r="C296" i="6" s="1"/>
  <c r="AC245" i="6"/>
  <c r="AC295" i="6" s="1"/>
  <c r="AA245" i="6"/>
  <c r="AA295" i="6" s="1"/>
  <c r="Z245" i="6"/>
  <c r="Z295" i="6" s="1"/>
  <c r="Y245" i="6"/>
  <c r="Y295" i="6" s="1"/>
  <c r="X245" i="6"/>
  <c r="X295" i="6" s="1"/>
  <c r="W245" i="6"/>
  <c r="W295" i="6" s="1"/>
  <c r="V245" i="6"/>
  <c r="V295" i="6" s="1"/>
  <c r="U245" i="6"/>
  <c r="U295" i="6" s="1"/>
  <c r="T245" i="6"/>
  <c r="T295" i="6" s="1"/>
  <c r="S245" i="6"/>
  <c r="S295" i="6" s="1"/>
  <c r="R245" i="6"/>
  <c r="R295" i="6" s="1"/>
  <c r="Q245" i="6"/>
  <c r="Q295" i="6" s="1"/>
  <c r="P245" i="6"/>
  <c r="P295" i="6" s="1"/>
  <c r="O245" i="6"/>
  <c r="O295" i="6" s="1"/>
  <c r="N245" i="6"/>
  <c r="N295" i="6" s="1"/>
  <c r="M245" i="6"/>
  <c r="M295" i="6" s="1"/>
  <c r="L245" i="6"/>
  <c r="L295" i="6" s="1"/>
  <c r="K245" i="6"/>
  <c r="K295" i="6" s="1"/>
  <c r="J245" i="6"/>
  <c r="J295" i="6" s="1"/>
  <c r="I245" i="6"/>
  <c r="I295" i="6" s="1"/>
  <c r="H245" i="6"/>
  <c r="H295" i="6" s="1"/>
  <c r="G245" i="6"/>
  <c r="G295" i="6" s="1"/>
  <c r="F245" i="6"/>
  <c r="F295" i="6" s="1"/>
  <c r="E245" i="6"/>
  <c r="E295" i="6" s="1"/>
  <c r="D245" i="6"/>
  <c r="D295" i="6" s="1"/>
  <c r="C245" i="6"/>
  <c r="C295" i="6" s="1"/>
  <c r="AE295" i="6" s="1"/>
  <c r="AC244" i="6"/>
  <c r="AC294" i="6" s="1"/>
  <c r="AA244" i="6"/>
  <c r="AA294" i="6" s="1"/>
  <c r="Z244" i="6"/>
  <c r="Z294" i="6" s="1"/>
  <c r="Y244" i="6"/>
  <c r="Y294" i="6" s="1"/>
  <c r="X244" i="6"/>
  <c r="X294" i="6" s="1"/>
  <c r="W244" i="6"/>
  <c r="W294" i="6" s="1"/>
  <c r="V244" i="6"/>
  <c r="V294" i="6" s="1"/>
  <c r="U244" i="6"/>
  <c r="U294" i="6" s="1"/>
  <c r="T244" i="6"/>
  <c r="T294" i="6" s="1"/>
  <c r="S244" i="6"/>
  <c r="S294" i="6" s="1"/>
  <c r="R244" i="6"/>
  <c r="R294" i="6" s="1"/>
  <c r="Q244" i="6"/>
  <c r="Q294" i="6" s="1"/>
  <c r="P244" i="6"/>
  <c r="P294" i="6" s="1"/>
  <c r="O244" i="6"/>
  <c r="O294" i="6" s="1"/>
  <c r="N244" i="6"/>
  <c r="N294" i="6" s="1"/>
  <c r="M244" i="6"/>
  <c r="M294" i="6" s="1"/>
  <c r="L244" i="6"/>
  <c r="L294" i="6" s="1"/>
  <c r="K244" i="6"/>
  <c r="K294" i="6" s="1"/>
  <c r="J244" i="6"/>
  <c r="J294" i="6" s="1"/>
  <c r="I244" i="6"/>
  <c r="I294" i="6" s="1"/>
  <c r="H244" i="6"/>
  <c r="H294" i="6" s="1"/>
  <c r="G244" i="6"/>
  <c r="G294" i="6" s="1"/>
  <c r="F244" i="6"/>
  <c r="F294" i="6" s="1"/>
  <c r="E244" i="6"/>
  <c r="E294" i="6" s="1"/>
  <c r="D244" i="6"/>
  <c r="D294" i="6" s="1"/>
  <c r="C244" i="6"/>
  <c r="C294" i="6" s="1"/>
  <c r="AC243" i="6"/>
  <c r="AC293" i="6" s="1"/>
  <c r="AA243" i="6"/>
  <c r="AA293" i="6" s="1"/>
  <c r="Z243" i="6"/>
  <c r="Z293" i="6" s="1"/>
  <c r="Y243" i="6"/>
  <c r="Y293" i="6" s="1"/>
  <c r="X243" i="6"/>
  <c r="X293" i="6" s="1"/>
  <c r="W243" i="6"/>
  <c r="W293" i="6" s="1"/>
  <c r="V243" i="6"/>
  <c r="V293" i="6" s="1"/>
  <c r="U243" i="6"/>
  <c r="U293" i="6" s="1"/>
  <c r="T243" i="6"/>
  <c r="T293" i="6" s="1"/>
  <c r="S243" i="6"/>
  <c r="S293" i="6" s="1"/>
  <c r="R243" i="6"/>
  <c r="R293" i="6" s="1"/>
  <c r="Q243" i="6"/>
  <c r="Q293" i="6" s="1"/>
  <c r="P243" i="6"/>
  <c r="P293" i="6" s="1"/>
  <c r="O243" i="6"/>
  <c r="O293" i="6" s="1"/>
  <c r="N243" i="6"/>
  <c r="N293" i="6" s="1"/>
  <c r="M243" i="6"/>
  <c r="M293" i="6" s="1"/>
  <c r="L243" i="6"/>
  <c r="L293" i="6" s="1"/>
  <c r="K243" i="6"/>
  <c r="K293" i="6" s="1"/>
  <c r="J243" i="6"/>
  <c r="J293" i="6" s="1"/>
  <c r="I243" i="6"/>
  <c r="I293" i="6" s="1"/>
  <c r="H243" i="6"/>
  <c r="H293" i="6" s="1"/>
  <c r="G243" i="6"/>
  <c r="G293" i="6" s="1"/>
  <c r="F243" i="6"/>
  <c r="F293" i="6" s="1"/>
  <c r="E243" i="6"/>
  <c r="E293" i="6" s="1"/>
  <c r="D243" i="6"/>
  <c r="D293" i="6" s="1"/>
  <c r="C243" i="6"/>
  <c r="AE243" i="6" s="1"/>
  <c r="AC242" i="6"/>
  <c r="AC292" i="6" s="1"/>
  <c r="AA242" i="6"/>
  <c r="AA292" i="6" s="1"/>
  <c r="Z242" i="6"/>
  <c r="Z292" i="6" s="1"/>
  <c r="Y242" i="6"/>
  <c r="Y292" i="6" s="1"/>
  <c r="X242" i="6"/>
  <c r="X292" i="6" s="1"/>
  <c r="W242" i="6"/>
  <c r="W292" i="6" s="1"/>
  <c r="V242" i="6"/>
  <c r="V292" i="6" s="1"/>
  <c r="U242" i="6"/>
  <c r="U292" i="6" s="1"/>
  <c r="T242" i="6"/>
  <c r="T292" i="6" s="1"/>
  <c r="S242" i="6"/>
  <c r="S292" i="6" s="1"/>
  <c r="R242" i="6"/>
  <c r="R292" i="6" s="1"/>
  <c r="Q242" i="6"/>
  <c r="Q292" i="6" s="1"/>
  <c r="P242" i="6"/>
  <c r="P292" i="6" s="1"/>
  <c r="O242" i="6"/>
  <c r="O292" i="6" s="1"/>
  <c r="N242" i="6"/>
  <c r="N292" i="6" s="1"/>
  <c r="M242" i="6"/>
  <c r="M292" i="6" s="1"/>
  <c r="L242" i="6"/>
  <c r="L292" i="6" s="1"/>
  <c r="K242" i="6"/>
  <c r="K292" i="6" s="1"/>
  <c r="J242" i="6"/>
  <c r="J292" i="6" s="1"/>
  <c r="I242" i="6"/>
  <c r="I292" i="6" s="1"/>
  <c r="H242" i="6"/>
  <c r="H292" i="6" s="1"/>
  <c r="G242" i="6"/>
  <c r="G292" i="6" s="1"/>
  <c r="F242" i="6"/>
  <c r="F292" i="6" s="1"/>
  <c r="E242" i="6"/>
  <c r="E292" i="6" s="1"/>
  <c r="D242" i="6"/>
  <c r="D292" i="6" s="1"/>
  <c r="C242" i="6"/>
  <c r="C292" i="6" s="1"/>
  <c r="AC241" i="6"/>
  <c r="AC291" i="6" s="1"/>
  <c r="AA241" i="6"/>
  <c r="AA291" i="6" s="1"/>
  <c r="Z241" i="6"/>
  <c r="Z291" i="6" s="1"/>
  <c r="Y241" i="6"/>
  <c r="Y291" i="6" s="1"/>
  <c r="X241" i="6"/>
  <c r="X291" i="6" s="1"/>
  <c r="W241" i="6"/>
  <c r="W291" i="6" s="1"/>
  <c r="V241" i="6"/>
  <c r="V291" i="6" s="1"/>
  <c r="U241" i="6"/>
  <c r="U291" i="6" s="1"/>
  <c r="T241" i="6"/>
  <c r="T291" i="6" s="1"/>
  <c r="S241" i="6"/>
  <c r="S291" i="6" s="1"/>
  <c r="R241" i="6"/>
  <c r="R291" i="6" s="1"/>
  <c r="Q241" i="6"/>
  <c r="Q291" i="6" s="1"/>
  <c r="P241" i="6"/>
  <c r="P291" i="6" s="1"/>
  <c r="O241" i="6"/>
  <c r="O291" i="6" s="1"/>
  <c r="N241" i="6"/>
  <c r="N291" i="6" s="1"/>
  <c r="M241" i="6"/>
  <c r="M291" i="6" s="1"/>
  <c r="L241" i="6"/>
  <c r="L291" i="6" s="1"/>
  <c r="K241" i="6"/>
  <c r="K291" i="6" s="1"/>
  <c r="J241" i="6"/>
  <c r="J291" i="6" s="1"/>
  <c r="I241" i="6"/>
  <c r="I291" i="6" s="1"/>
  <c r="H241" i="6"/>
  <c r="H291" i="6" s="1"/>
  <c r="G241" i="6"/>
  <c r="G291" i="6" s="1"/>
  <c r="F241" i="6"/>
  <c r="F291" i="6" s="1"/>
  <c r="E241" i="6"/>
  <c r="E291" i="6" s="1"/>
  <c r="D241" i="6"/>
  <c r="D291" i="6" s="1"/>
  <c r="C241" i="6"/>
  <c r="AE241" i="6" s="1"/>
  <c r="AC240" i="6"/>
  <c r="AC290" i="6" s="1"/>
  <c r="AA240" i="6"/>
  <c r="AA290" i="6" s="1"/>
  <c r="Z240" i="6"/>
  <c r="Z290" i="6" s="1"/>
  <c r="Y240" i="6"/>
  <c r="Y290" i="6" s="1"/>
  <c r="X240" i="6"/>
  <c r="X290" i="6" s="1"/>
  <c r="W240" i="6"/>
  <c r="W290" i="6" s="1"/>
  <c r="V240" i="6"/>
  <c r="V290" i="6" s="1"/>
  <c r="U240" i="6"/>
  <c r="U290" i="6" s="1"/>
  <c r="T240" i="6"/>
  <c r="T290" i="6" s="1"/>
  <c r="S240" i="6"/>
  <c r="S290" i="6" s="1"/>
  <c r="R240" i="6"/>
  <c r="R290" i="6" s="1"/>
  <c r="Q240" i="6"/>
  <c r="Q290" i="6" s="1"/>
  <c r="P240" i="6"/>
  <c r="P290" i="6" s="1"/>
  <c r="O240" i="6"/>
  <c r="O290" i="6" s="1"/>
  <c r="N240" i="6"/>
  <c r="N290" i="6" s="1"/>
  <c r="M240" i="6"/>
  <c r="M290" i="6" s="1"/>
  <c r="L240" i="6"/>
  <c r="L290" i="6" s="1"/>
  <c r="K240" i="6"/>
  <c r="K290" i="6" s="1"/>
  <c r="J240" i="6"/>
  <c r="J290" i="6" s="1"/>
  <c r="I240" i="6"/>
  <c r="I290" i="6" s="1"/>
  <c r="H240" i="6"/>
  <c r="H290" i="6" s="1"/>
  <c r="G240" i="6"/>
  <c r="G290" i="6" s="1"/>
  <c r="F240" i="6"/>
  <c r="F290" i="6" s="1"/>
  <c r="E240" i="6"/>
  <c r="E290" i="6" s="1"/>
  <c r="D240" i="6"/>
  <c r="D290" i="6" s="1"/>
  <c r="C240" i="6"/>
  <c r="C290" i="6" s="1"/>
  <c r="AC239" i="6"/>
  <c r="AC289" i="6" s="1"/>
  <c r="AC312" i="6" s="1"/>
  <c r="AA239" i="6"/>
  <c r="AA289" i="6" s="1"/>
  <c r="AA312" i="6" s="1"/>
  <c r="Z239" i="6"/>
  <c r="Z289" i="6" s="1"/>
  <c r="Z312" i="6" s="1"/>
  <c r="Y239" i="6"/>
  <c r="Y289" i="6" s="1"/>
  <c r="Y312" i="6" s="1"/>
  <c r="X239" i="6"/>
  <c r="X289" i="6" s="1"/>
  <c r="X312" i="6" s="1"/>
  <c r="W239" i="6"/>
  <c r="W289" i="6" s="1"/>
  <c r="W312" i="6" s="1"/>
  <c r="V239" i="6"/>
  <c r="V289" i="6" s="1"/>
  <c r="V312" i="6" s="1"/>
  <c r="U239" i="6"/>
  <c r="U289" i="6" s="1"/>
  <c r="U312" i="6" s="1"/>
  <c r="T239" i="6"/>
  <c r="T289" i="6" s="1"/>
  <c r="T312" i="6" s="1"/>
  <c r="S239" i="6"/>
  <c r="S289" i="6" s="1"/>
  <c r="S312" i="6" s="1"/>
  <c r="R239" i="6"/>
  <c r="R289" i="6" s="1"/>
  <c r="R312" i="6" s="1"/>
  <c r="Q239" i="6"/>
  <c r="Q289" i="6" s="1"/>
  <c r="Q312" i="6" s="1"/>
  <c r="P239" i="6"/>
  <c r="P289" i="6" s="1"/>
  <c r="P312" i="6" s="1"/>
  <c r="O239" i="6"/>
  <c r="O289" i="6" s="1"/>
  <c r="O312" i="6" s="1"/>
  <c r="N239" i="6"/>
  <c r="N289" i="6" s="1"/>
  <c r="N312" i="6" s="1"/>
  <c r="M239" i="6"/>
  <c r="M289" i="6" s="1"/>
  <c r="M312" i="6" s="1"/>
  <c r="L239" i="6"/>
  <c r="L289" i="6" s="1"/>
  <c r="L312" i="6" s="1"/>
  <c r="K239" i="6"/>
  <c r="K289" i="6" s="1"/>
  <c r="K312" i="6" s="1"/>
  <c r="J239" i="6"/>
  <c r="J289" i="6" s="1"/>
  <c r="J312" i="6" s="1"/>
  <c r="I239" i="6"/>
  <c r="I289" i="6" s="1"/>
  <c r="I312" i="6" s="1"/>
  <c r="H239" i="6"/>
  <c r="H289" i="6" s="1"/>
  <c r="H312" i="6" s="1"/>
  <c r="G239" i="6"/>
  <c r="G289" i="6" s="1"/>
  <c r="G312" i="6" s="1"/>
  <c r="F239" i="6"/>
  <c r="F289" i="6" s="1"/>
  <c r="F312" i="6" s="1"/>
  <c r="E239" i="6"/>
  <c r="E289" i="6" s="1"/>
  <c r="E312" i="6" s="1"/>
  <c r="D239" i="6"/>
  <c r="D289" i="6" s="1"/>
  <c r="D312" i="6" s="1"/>
  <c r="C239" i="6"/>
  <c r="AE239" i="6" s="1"/>
  <c r="AC238" i="6"/>
  <c r="AC288" i="6" s="1"/>
  <c r="AA238" i="6"/>
  <c r="AA288" i="6" s="1"/>
  <c r="Z238" i="6"/>
  <c r="Z288" i="6" s="1"/>
  <c r="Y238" i="6"/>
  <c r="Y288" i="6" s="1"/>
  <c r="X238" i="6"/>
  <c r="X288" i="6" s="1"/>
  <c r="W238" i="6"/>
  <c r="W288" i="6" s="1"/>
  <c r="V238" i="6"/>
  <c r="V288" i="6" s="1"/>
  <c r="U238" i="6"/>
  <c r="U288" i="6" s="1"/>
  <c r="T238" i="6"/>
  <c r="T288" i="6" s="1"/>
  <c r="S238" i="6"/>
  <c r="S288" i="6" s="1"/>
  <c r="R238" i="6"/>
  <c r="R288" i="6" s="1"/>
  <c r="Q238" i="6"/>
  <c r="Q288" i="6" s="1"/>
  <c r="P238" i="6"/>
  <c r="P288" i="6" s="1"/>
  <c r="O238" i="6"/>
  <c r="O288" i="6" s="1"/>
  <c r="N238" i="6"/>
  <c r="N288" i="6" s="1"/>
  <c r="M238" i="6"/>
  <c r="M288" i="6" s="1"/>
  <c r="L238" i="6"/>
  <c r="L288" i="6" s="1"/>
  <c r="K238" i="6"/>
  <c r="K288" i="6" s="1"/>
  <c r="J238" i="6"/>
  <c r="J288" i="6" s="1"/>
  <c r="I238" i="6"/>
  <c r="I288" i="6" s="1"/>
  <c r="H238" i="6"/>
  <c r="H288" i="6" s="1"/>
  <c r="G238" i="6"/>
  <c r="G288" i="6" s="1"/>
  <c r="F238" i="6"/>
  <c r="F288" i="6" s="1"/>
  <c r="E238" i="6"/>
  <c r="E288" i="6" s="1"/>
  <c r="D238" i="6"/>
  <c r="D288" i="6" s="1"/>
  <c r="C238" i="6"/>
  <c r="C288" i="6" s="1"/>
  <c r="AC237" i="6"/>
  <c r="AC287" i="6" s="1"/>
  <c r="AA237" i="6"/>
  <c r="AA287" i="6" s="1"/>
  <c r="Z237" i="6"/>
  <c r="Z287" i="6" s="1"/>
  <c r="Y237" i="6"/>
  <c r="Y287" i="6" s="1"/>
  <c r="X237" i="6"/>
  <c r="X287" i="6" s="1"/>
  <c r="W237" i="6"/>
  <c r="W287" i="6" s="1"/>
  <c r="V237" i="6"/>
  <c r="V287" i="6" s="1"/>
  <c r="U237" i="6"/>
  <c r="U287" i="6" s="1"/>
  <c r="T237" i="6"/>
  <c r="T287" i="6" s="1"/>
  <c r="S237" i="6"/>
  <c r="S287" i="6" s="1"/>
  <c r="R237" i="6"/>
  <c r="R287" i="6" s="1"/>
  <c r="Q237" i="6"/>
  <c r="Q287" i="6" s="1"/>
  <c r="P237" i="6"/>
  <c r="P287" i="6" s="1"/>
  <c r="O237" i="6"/>
  <c r="O287" i="6" s="1"/>
  <c r="N237" i="6"/>
  <c r="N287" i="6" s="1"/>
  <c r="M237" i="6"/>
  <c r="M287" i="6" s="1"/>
  <c r="L237" i="6"/>
  <c r="L287" i="6" s="1"/>
  <c r="K237" i="6"/>
  <c r="K287" i="6" s="1"/>
  <c r="J237" i="6"/>
  <c r="J287" i="6" s="1"/>
  <c r="I237" i="6"/>
  <c r="I287" i="6" s="1"/>
  <c r="H237" i="6"/>
  <c r="H287" i="6" s="1"/>
  <c r="G237" i="6"/>
  <c r="G287" i="6" s="1"/>
  <c r="F237" i="6"/>
  <c r="F287" i="6" s="1"/>
  <c r="E237" i="6"/>
  <c r="E287" i="6" s="1"/>
  <c r="D237" i="6"/>
  <c r="D287" i="6" s="1"/>
  <c r="C237" i="6"/>
  <c r="AE237" i="6" s="1"/>
  <c r="AC236" i="6"/>
  <c r="AC286" i="6" s="1"/>
  <c r="AA236" i="6"/>
  <c r="AA286" i="6" s="1"/>
  <c r="Z236" i="6"/>
  <c r="Z286" i="6" s="1"/>
  <c r="Y236" i="6"/>
  <c r="Y286" i="6" s="1"/>
  <c r="X236" i="6"/>
  <c r="X286" i="6" s="1"/>
  <c r="W236" i="6"/>
  <c r="W286" i="6" s="1"/>
  <c r="V236" i="6"/>
  <c r="V286" i="6" s="1"/>
  <c r="U236" i="6"/>
  <c r="U286" i="6" s="1"/>
  <c r="T236" i="6"/>
  <c r="T286" i="6" s="1"/>
  <c r="S236" i="6"/>
  <c r="S286" i="6" s="1"/>
  <c r="R236" i="6"/>
  <c r="R286" i="6" s="1"/>
  <c r="Q236" i="6"/>
  <c r="Q286" i="6" s="1"/>
  <c r="P236" i="6"/>
  <c r="P286" i="6" s="1"/>
  <c r="O236" i="6"/>
  <c r="O286" i="6" s="1"/>
  <c r="N236" i="6"/>
  <c r="N286" i="6" s="1"/>
  <c r="M236" i="6"/>
  <c r="M286" i="6" s="1"/>
  <c r="L236" i="6"/>
  <c r="L286" i="6" s="1"/>
  <c r="K236" i="6"/>
  <c r="K286" i="6" s="1"/>
  <c r="J236" i="6"/>
  <c r="J286" i="6" s="1"/>
  <c r="I236" i="6"/>
  <c r="I286" i="6" s="1"/>
  <c r="H236" i="6"/>
  <c r="H286" i="6" s="1"/>
  <c r="G236" i="6"/>
  <c r="G286" i="6" s="1"/>
  <c r="F236" i="6"/>
  <c r="F286" i="6" s="1"/>
  <c r="E236" i="6"/>
  <c r="E286" i="6" s="1"/>
  <c r="D236" i="6"/>
  <c r="D286" i="6" s="1"/>
  <c r="C236" i="6"/>
  <c r="C286" i="6" s="1"/>
  <c r="AD235" i="6"/>
  <c r="AB235" i="6"/>
  <c r="AC234" i="6"/>
  <c r="AC284" i="6" s="1"/>
  <c r="AA234" i="6"/>
  <c r="AA284" i="6" s="1"/>
  <c r="Z234" i="6"/>
  <c r="Z284" i="6" s="1"/>
  <c r="Y234" i="6"/>
  <c r="Y284" i="6" s="1"/>
  <c r="X234" i="6"/>
  <c r="X284" i="6" s="1"/>
  <c r="W234" i="6"/>
  <c r="W284" i="6" s="1"/>
  <c r="V234" i="6"/>
  <c r="V284" i="6" s="1"/>
  <c r="U234" i="6"/>
  <c r="U284" i="6" s="1"/>
  <c r="T234" i="6"/>
  <c r="T284" i="6" s="1"/>
  <c r="S234" i="6"/>
  <c r="S284" i="6" s="1"/>
  <c r="R234" i="6"/>
  <c r="R284" i="6" s="1"/>
  <c r="Q234" i="6"/>
  <c r="Q284" i="6" s="1"/>
  <c r="P234" i="6"/>
  <c r="P284" i="6" s="1"/>
  <c r="O234" i="6"/>
  <c r="O284" i="6" s="1"/>
  <c r="N234" i="6"/>
  <c r="N284" i="6" s="1"/>
  <c r="M234" i="6"/>
  <c r="M284" i="6" s="1"/>
  <c r="L234" i="6"/>
  <c r="L284" i="6" s="1"/>
  <c r="K234" i="6"/>
  <c r="K284" i="6" s="1"/>
  <c r="J234" i="6"/>
  <c r="J284" i="6" s="1"/>
  <c r="I234" i="6"/>
  <c r="I284" i="6" s="1"/>
  <c r="H234" i="6"/>
  <c r="H284" i="6" s="1"/>
  <c r="G234" i="6"/>
  <c r="G284" i="6" s="1"/>
  <c r="F234" i="6"/>
  <c r="F284" i="6" s="1"/>
  <c r="E234" i="6"/>
  <c r="E284" i="6" s="1"/>
  <c r="D234" i="6"/>
  <c r="D284" i="6" s="1"/>
  <c r="C234" i="6"/>
  <c r="C284" i="6" s="1"/>
  <c r="AC233" i="6"/>
  <c r="AC235" i="6" s="1"/>
  <c r="AA233" i="6"/>
  <c r="AA235" i="6" s="1"/>
  <c r="Z233" i="6"/>
  <c r="Z283" i="6" s="1"/>
  <c r="Z285" i="6" s="1"/>
  <c r="Y233" i="6"/>
  <c r="Y235" i="6" s="1"/>
  <c r="X233" i="6"/>
  <c r="X283" i="6" s="1"/>
  <c r="X285" i="6" s="1"/>
  <c r="W233" i="6"/>
  <c r="W235" i="6" s="1"/>
  <c r="V233" i="6"/>
  <c r="V283" i="6" s="1"/>
  <c r="V285" i="6" s="1"/>
  <c r="U233" i="6"/>
  <c r="U235" i="6" s="1"/>
  <c r="T233" i="6"/>
  <c r="T283" i="6" s="1"/>
  <c r="T285" i="6" s="1"/>
  <c r="S233" i="6"/>
  <c r="S235" i="6" s="1"/>
  <c r="R233" i="6"/>
  <c r="R283" i="6" s="1"/>
  <c r="R285" i="6" s="1"/>
  <c r="Q233" i="6"/>
  <c r="Q235" i="6" s="1"/>
  <c r="P233" i="6"/>
  <c r="P283" i="6" s="1"/>
  <c r="P285" i="6" s="1"/>
  <c r="O233" i="6"/>
  <c r="O235" i="6" s="1"/>
  <c r="N233" i="6"/>
  <c r="N283" i="6" s="1"/>
  <c r="N285" i="6" s="1"/>
  <c r="M233" i="6"/>
  <c r="M235" i="6" s="1"/>
  <c r="L233" i="6"/>
  <c r="L283" i="6" s="1"/>
  <c r="L285" i="6" s="1"/>
  <c r="K233" i="6"/>
  <c r="K235" i="6" s="1"/>
  <c r="J233" i="6"/>
  <c r="J283" i="6" s="1"/>
  <c r="J285" i="6" s="1"/>
  <c r="I233" i="6"/>
  <c r="I235" i="6" s="1"/>
  <c r="H233" i="6"/>
  <c r="H283" i="6" s="1"/>
  <c r="H285" i="6" s="1"/>
  <c r="G233" i="6"/>
  <c r="G235" i="6" s="1"/>
  <c r="F233" i="6"/>
  <c r="F283" i="6" s="1"/>
  <c r="F285" i="6" s="1"/>
  <c r="E233" i="6"/>
  <c r="E235" i="6" s="1"/>
  <c r="D233" i="6"/>
  <c r="D283" i="6" s="1"/>
  <c r="D285" i="6" s="1"/>
  <c r="C233" i="6"/>
  <c r="C235" i="6" s="1"/>
  <c r="AD228" i="6"/>
  <c r="AC228" i="6"/>
  <c r="AB228" i="6"/>
  <c r="AA228" i="6"/>
  <c r="Z228" i="6"/>
  <c r="Y228" i="6"/>
  <c r="X228" i="6"/>
  <c r="W228" i="6"/>
  <c r="V228" i="6"/>
  <c r="U228" i="6"/>
  <c r="T228" i="6"/>
  <c r="S228" i="6"/>
  <c r="R228" i="6"/>
  <c r="Q228" i="6"/>
  <c r="P228" i="6"/>
  <c r="O228" i="6"/>
  <c r="N228" i="6"/>
  <c r="M228" i="6"/>
  <c r="L228" i="6"/>
  <c r="K228" i="6"/>
  <c r="J228" i="6"/>
  <c r="I228" i="6"/>
  <c r="H228" i="6"/>
  <c r="G228" i="6"/>
  <c r="F228" i="6"/>
  <c r="E228" i="6"/>
  <c r="D228" i="6"/>
  <c r="C228" i="6"/>
  <c r="AE228" i="6" s="1"/>
  <c r="AE227" i="6"/>
  <c r="AE226" i="6"/>
  <c r="AD225" i="6"/>
  <c r="AC225" i="6"/>
  <c r="AB225" i="6"/>
  <c r="AA225" i="6"/>
  <c r="Z225" i="6"/>
  <c r="Y225" i="6"/>
  <c r="X225" i="6"/>
  <c r="W225" i="6"/>
  <c r="V225" i="6"/>
  <c r="U225" i="6"/>
  <c r="T225" i="6"/>
  <c r="S225" i="6"/>
  <c r="R225" i="6"/>
  <c r="Q225" i="6"/>
  <c r="P225" i="6"/>
  <c r="O225" i="6"/>
  <c r="N225" i="6"/>
  <c r="M225" i="6"/>
  <c r="L225" i="6"/>
  <c r="K225" i="6"/>
  <c r="J225" i="6"/>
  <c r="I225" i="6"/>
  <c r="H225" i="6"/>
  <c r="G225" i="6"/>
  <c r="F225" i="6"/>
  <c r="E225" i="6"/>
  <c r="D225" i="6"/>
  <c r="C225" i="6"/>
  <c r="AE225" i="6" s="1"/>
  <c r="AE224" i="6"/>
  <c r="AE223" i="6"/>
  <c r="AD221" i="6"/>
  <c r="AC221" i="6"/>
  <c r="AB221" i="6"/>
  <c r="AB222" i="6" s="1"/>
  <c r="AA221" i="6"/>
  <c r="Z221" i="6"/>
  <c r="Z222" i="6" s="1"/>
  <c r="Y221" i="6"/>
  <c r="X221" i="6"/>
  <c r="X222" i="6" s="1"/>
  <c r="W221" i="6"/>
  <c r="V221" i="6"/>
  <c r="V222" i="6" s="1"/>
  <c r="U221" i="6"/>
  <c r="T221" i="6"/>
  <c r="S221" i="6"/>
  <c r="R221" i="6"/>
  <c r="Q221" i="6"/>
  <c r="P221" i="6"/>
  <c r="O221" i="6"/>
  <c r="N221" i="6"/>
  <c r="M221" i="6"/>
  <c r="L221" i="6"/>
  <c r="K221" i="6"/>
  <c r="J221" i="6"/>
  <c r="I221" i="6"/>
  <c r="H221" i="6"/>
  <c r="G221" i="6"/>
  <c r="F221" i="6"/>
  <c r="E221" i="6"/>
  <c r="D221" i="6"/>
  <c r="C221" i="6"/>
  <c r="AE221" i="6" s="1"/>
  <c r="AE220" i="6"/>
  <c r="AE219" i="6"/>
  <c r="AE218" i="6"/>
  <c r="AE217" i="6"/>
  <c r="AD216" i="6"/>
  <c r="AC216" i="6"/>
  <c r="AB216" i="6"/>
  <c r="AA216" i="6"/>
  <c r="Z216" i="6"/>
  <c r="Y216" i="6"/>
  <c r="X216" i="6"/>
  <c r="W216" i="6"/>
  <c r="V216" i="6"/>
  <c r="U216" i="6"/>
  <c r="T216" i="6"/>
  <c r="S216" i="6"/>
  <c r="R216" i="6"/>
  <c r="Q216" i="6"/>
  <c r="P216" i="6"/>
  <c r="O216" i="6"/>
  <c r="N216" i="6"/>
  <c r="M216" i="6"/>
  <c r="L216" i="6"/>
  <c r="K216" i="6"/>
  <c r="J216" i="6"/>
  <c r="I216" i="6"/>
  <c r="H216" i="6"/>
  <c r="G216" i="6"/>
  <c r="F216" i="6"/>
  <c r="E216" i="6"/>
  <c r="D216" i="6"/>
  <c r="C216" i="6"/>
  <c r="AE215" i="6"/>
  <c r="AE214" i="6"/>
  <c r="AD213" i="6"/>
  <c r="AB213" i="6"/>
  <c r="Z213" i="6"/>
  <c r="X213" i="6"/>
  <c r="V213" i="6"/>
  <c r="AD212" i="6"/>
  <c r="AC212" i="6"/>
  <c r="AC213" i="6" s="1"/>
  <c r="AB212" i="6"/>
  <c r="AA212" i="6"/>
  <c r="AA213" i="6" s="1"/>
  <c r="Z212" i="6"/>
  <c r="Y212" i="6"/>
  <c r="Y213" i="6" s="1"/>
  <c r="X212" i="6"/>
  <c r="W212" i="6"/>
  <c r="W213" i="6" s="1"/>
  <c r="V212" i="6"/>
  <c r="U212" i="6"/>
  <c r="U213" i="6" s="1"/>
  <c r="T212" i="6"/>
  <c r="T213" i="6" s="1"/>
  <c r="S212" i="6"/>
  <c r="S213" i="6" s="1"/>
  <c r="R212" i="6"/>
  <c r="R213" i="6" s="1"/>
  <c r="Q212" i="6"/>
  <c r="Q213" i="6" s="1"/>
  <c r="P212" i="6"/>
  <c r="P213" i="6" s="1"/>
  <c r="O212" i="6"/>
  <c r="O213" i="6" s="1"/>
  <c r="N212" i="6"/>
  <c r="N213" i="6" s="1"/>
  <c r="M212" i="6"/>
  <c r="M213" i="6" s="1"/>
  <c r="L212" i="6"/>
  <c r="L213" i="6" s="1"/>
  <c r="K212" i="6"/>
  <c r="K213" i="6" s="1"/>
  <c r="J212" i="6"/>
  <c r="J213" i="6" s="1"/>
  <c r="I212" i="6"/>
  <c r="I213" i="6" s="1"/>
  <c r="H212" i="6"/>
  <c r="H213" i="6" s="1"/>
  <c r="G212" i="6"/>
  <c r="G213" i="6" s="1"/>
  <c r="F212" i="6"/>
  <c r="F213" i="6" s="1"/>
  <c r="E212" i="6"/>
  <c r="E213" i="6" s="1"/>
  <c r="D212" i="6"/>
  <c r="D213" i="6" s="1"/>
  <c r="C212" i="6"/>
  <c r="AE212" i="6" s="1"/>
  <c r="AE211" i="6"/>
  <c r="AE210" i="6"/>
  <c r="AE209" i="6"/>
  <c r="AE208" i="6"/>
  <c r="AE207" i="6"/>
  <c r="AE206" i="6"/>
  <c r="AE205" i="6"/>
  <c r="AE204" i="6"/>
  <c r="AE203" i="6"/>
  <c r="AE202" i="6"/>
  <c r="AE201" i="6"/>
  <c r="AE200" i="6"/>
  <c r="AE199" i="6"/>
  <c r="AE198" i="6"/>
  <c r="AE197" i="6"/>
  <c r="AE196" i="6"/>
  <c r="AE195" i="6"/>
  <c r="AE194" i="6"/>
  <c r="AE193" i="6"/>
  <c r="AE192" i="6"/>
  <c r="AE191" i="6"/>
  <c r="AE190" i="6"/>
  <c r="AE189" i="6"/>
  <c r="AE188" i="6"/>
  <c r="AE187" i="6"/>
  <c r="AE186" i="6"/>
  <c r="AD185" i="6"/>
  <c r="AC185" i="6"/>
  <c r="AB185" i="6"/>
  <c r="AA185" i="6"/>
  <c r="Z185" i="6"/>
  <c r="Y185" i="6"/>
  <c r="X185" i="6"/>
  <c r="W185" i="6"/>
  <c r="V185" i="6"/>
  <c r="U185" i="6"/>
  <c r="T185" i="6"/>
  <c r="S185" i="6"/>
  <c r="R185" i="6"/>
  <c r="Q185" i="6"/>
  <c r="P185" i="6"/>
  <c r="O185" i="6"/>
  <c r="N185" i="6"/>
  <c r="M185" i="6"/>
  <c r="L185" i="6"/>
  <c r="K185" i="6"/>
  <c r="J185" i="6"/>
  <c r="I185" i="6"/>
  <c r="H185" i="6"/>
  <c r="G185" i="6"/>
  <c r="F185" i="6"/>
  <c r="E185" i="6"/>
  <c r="D185" i="6"/>
  <c r="C185" i="6"/>
  <c r="AE185" i="6" s="1"/>
  <c r="AE184" i="6"/>
  <c r="AE183" i="6"/>
  <c r="AD177" i="6"/>
  <c r="AB177" i="6"/>
  <c r="AD176" i="6"/>
  <c r="AD178" i="6" s="1"/>
  <c r="AB176" i="6"/>
  <c r="AB178" i="6" s="1"/>
  <c r="AD174" i="6"/>
  <c r="AB174" i="6"/>
  <c r="AD173" i="6"/>
  <c r="AD175" i="6" s="1"/>
  <c r="AB173" i="6"/>
  <c r="AB175" i="6" s="1"/>
  <c r="AD170" i="6"/>
  <c r="AB170" i="6"/>
  <c r="AD169" i="6"/>
  <c r="AB169" i="6"/>
  <c r="AD168" i="6"/>
  <c r="AB168" i="6"/>
  <c r="AD167" i="6"/>
  <c r="AD171" i="6" s="1"/>
  <c r="AB167" i="6"/>
  <c r="AB171" i="6" s="1"/>
  <c r="AD165" i="6"/>
  <c r="AB165" i="6"/>
  <c r="AD164" i="6"/>
  <c r="AD166" i="6" s="1"/>
  <c r="AB164" i="6"/>
  <c r="AB166" i="6" s="1"/>
  <c r="AD161" i="6"/>
  <c r="AB161" i="6"/>
  <c r="AD160" i="6"/>
  <c r="AB160" i="6"/>
  <c r="AD159" i="6"/>
  <c r="AB159" i="6"/>
  <c r="AD158" i="6"/>
  <c r="AB158" i="6"/>
  <c r="AD157" i="6"/>
  <c r="AB157" i="6"/>
  <c r="AD156" i="6"/>
  <c r="AB156" i="6"/>
  <c r="AD155" i="6"/>
  <c r="AB155" i="6"/>
  <c r="AD154" i="6"/>
  <c r="AB154" i="6"/>
  <c r="AD153" i="6"/>
  <c r="AB153" i="6"/>
  <c r="AD152" i="6"/>
  <c r="AB152" i="6"/>
  <c r="AD151" i="6"/>
  <c r="AB151" i="6"/>
  <c r="AD150" i="6"/>
  <c r="AB150" i="6"/>
  <c r="AD149" i="6"/>
  <c r="AB149" i="6"/>
  <c r="AD148" i="6"/>
  <c r="AB148" i="6"/>
  <c r="AD147" i="6"/>
  <c r="AB147" i="6"/>
  <c r="AD146" i="6"/>
  <c r="AB146" i="6"/>
  <c r="AD145" i="6"/>
  <c r="AB145" i="6"/>
  <c r="AD144" i="6"/>
  <c r="AB144" i="6"/>
  <c r="AD143" i="6"/>
  <c r="AB143" i="6"/>
  <c r="AD142" i="6"/>
  <c r="AB142" i="6"/>
  <c r="AD141" i="6"/>
  <c r="AB141" i="6"/>
  <c r="AD140" i="6"/>
  <c r="AB140" i="6"/>
  <c r="AD139" i="6"/>
  <c r="AD162" i="6" s="1"/>
  <c r="AB139" i="6"/>
  <c r="AB162" i="6" s="1"/>
  <c r="AD138" i="6"/>
  <c r="AB138" i="6"/>
  <c r="AD137" i="6"/>
  <c r="AB137" i="6"/>
  <c r="AD136" i="6"/>
  <c r="AB136" i="6"/>
  <c r="AD134" i="6"/>
  <c r="AB134" i="6"/>
  <c r="AB133" i="6"/>
  <c r="AB135" i="6" s="1"/>
  <c r="AD128" i="6"/>
  <c r="AB128" i="6"/>
  <c r="AC127" i="6"/>
  <c r="AC177" i="6" s="1"/>
  <c r="AA127" i="6"/>
  <c r="AA177" i="6" s="1"/>
  <c r="Z127" i="6"/>
  <c r="Z177" i="6" s="1"/>
  <c r="Y127" i="6"/>
  <c r="Y177" i="6" s="1"/>
  <c r="X127" i="6"/>
  <c r="X177" i="6" s="1"/>
  <c r="W127" i="6"/>
  <c r="W177" i="6" s="1"/>
  <c r="V127" i="6"/>
  <c r="V177" i="6" s="1"/>
  <c r="U127" i="6"/>
  <c r="U177" i="6" s="1"/>
  <c r="T127" i="6"/>
  <c r="T177" i="6" s="1"/>
  <c r="S127" i="6"/>
  <c r="S177" i="6" s="1"/>
  <c r="R127" i="6"/>
  <c r="R177" i="6" s="1"/>
  <c r="Q127" i="6"/>
  <c r="Q177" i="6" s="1"/>
  <c r="P127" i="6"/>
  <c r="P177" i="6" s="1"/>
  <c r="O127" i="6"/>
  <c r="O177" i="6" s="1"/>
  <c r="N127" i="6"/>
  <c r="N177" i="6" s="1"/>
  <c r="M127" i="6"/>
  <c r="M177" i="6" s="1"/>
  <c r="L127" i="6"/>
  <c r="L177" i="6" s="1"/>
  <c r="K127" i="6"/>
  <c r="K177" i="6" s="1"/>
  <c r="J127" i="6"/>
  <c r="J177" i="6" s="1"/>
  <c r="I127" i="6"/>
  <c r="I177" i="6" s="1"/>
  <c r="H127" i="6"/>
  <c r="H177" i="6" s="1"/>
  <c r="G127" i="6"/>
  <c r="G177" i="6" s="1"/>
  <c r="F127" i="6"/>
  <c r="F177" i="6" s="1"/>
  <c r="E127" i="6"/>
  <c r="E177" i="6" s="1"/>
  <c r="D127" i="6"/>
  <c r="D177" i="6" s="1"/>
  <c r="C127" i="6"/>
  <c r="C177" i="6" s="1"/>
  <c r="AE177" i="6" s="1"/>
  <c r="AC126" i="6"/>
  <c r="AC176" i="6" s="1"/>
  <c r="AC178" i="6" s="1"/>
  <c r="AA126" i="6"/>
  <c r="AA176" i="6" s="1"/>
  <c r="AA178" i="6" s="1"/>
  <c r="Z126" i="6"/>
  <c r="Z176" i="6" s="1"/>
  <c r="Z178" i="6" s="1"/>
  <c r="Y126" i="6"/>
  <c r="Y176" i="6" s="1"/>
  <c r="Y178" i="6" s="1"/>
  <c r="X126" i="6"/>
  <c r="X176" i="6" s="1"/>
  <c r="X178" i="6" s="1"/>
  <c r="W126" i="6"/>
  <c r="W176" i="6" s="1"/>
  <c r="W178" i="6" s="1"/>
  <c r="V126" i="6"/>
  <c r="V176" i="6" s="1"/>
  <c r="V178" i="6" s="1"/>
  <c r="U126" i="6"/>
  <c r="U176" i="6" s="1"/>
  <c r="U178" i="6" s="1"/>
  <c r="T126" i="6"/>
  <c r="T176" i="6" s="1"/>
  <c r="T178" i="6" s="1"/>
  <c r="S126" i="6"/>
  <c r="S176" i="6" s="1"/>
  <c r="S178" i="6" s="1"/>
  <c r="R126" i="6"/>
  <c r="R176" i="6" s="1"/>
  <c r="R178" i="6" s="1"/>
  <c r="Q126" i="6"/>
  <c r="Q176" i="6" s="1"/>
  <c r="Q178" i="6" s="1"/>
  <c r="P126" i="6"/>
  <c r="P176" i="6" s="1"/>
  <c r="P178" i="6" s="1"/>
  <c r="O126" i="6"/>
  <c r="O176" i="6" s="1"/>
  <c r="O178" i="6" s="1"/>
  <c r="N126" i="6"/>
  <c r="N176" i="6" s="1"/>
  <c r="N178" i="6" s="1"/>
  <c r="M126" i="6"/>
  <c r="M176" i="6" s="1"/>
  <c r="M178" i="6" s="1"/>
  <c r="L126" i="6"/>
  <c r="L176" i="6" s="1"/>
  <c r="L178" i="6" s="1"/>
  <c r="K126" i="6"/>
  <c r="K176" i="6" s="1"/>
  <c r="K178" i="6" s="1"/>
  <c r="J126" i="6"/>
  <c r="J176" i="6" s="1"/>
  <c r="J178" i="6" s="1"/>
  <c r="I126" i="6"/>
  <c r="I176" i="6" s="1"/>
  <c r="I178" i="6" s="1"/>
  <c r="H126" i="6"/>
  <c r="H176" i="6" s="1"/>
  <c r="H178" i="6" s="1"/>
  <c r="G126" i="6"/>
  <c r="G176" i="6" s="1"/>
  <c r="G178" i="6" s="1"/>
  <c r="F126" i="6"/>
  <c r="F176" i="6" s="1"/>
  <c r="F178" i="6" s="1"/>
  <c r="E126" i="6"/>
  <c r="E176" i="6" s="1"/>
  <c r="E178" i="6" s="1"/>
  <c r="D126" i="6"/>
  <c r="D176" i="6" s="1"/>
  <c r="D178" i="6" s="1"/>
  <c r="C126" i="6"/>
  <c r="C176" i="6" s="1"/>
  <c r="AD125" i="6"/>
  <c r="AB125" i="6"/>
  <c r="AC124" i="6"/>
  <c r="AC174" i="6" s="1"/>
  <c r="AA124" i="6"/>
  <c r="AA174" i="6" s="1"/>
  <c r="Z124" i="6"/>
  <c r="Z174" i="6" s="1"/>
  <c r="Y124" i="6"/>
  <c r="Y174" i="6" s="1"/>
  <c r="X124" i="6"/>
  <c r="X174" i="6" s="1"/>
  <c r="W124" i="6"/>
  <c r="W174" i="6" s="1"/>
  <c r="V124" i="6"/>
  <c r="V174" i="6" s="1"/>
  <c r="U124" i="6"/>
  <c r="U174" i="6" s="1"/>
  <c r="T124" i="6"/>
  <c r="T174" i="6" s="1"/>
  <c r="S124" i="6"/>
  <c r="S174" i="6" s="1"/>
  <c r="R124" i="6"/>
  <c r="R174" i="6" s="1"/>
  <c r="Q124" i="6"/>
  <c r="Q174" i="6" s="1"/>
  <c r="P124" i="6"/>
  <c r="P174" i="6" s="1"/>
  <c r="O124" i="6"/>
  <c r="O174" i="6" s="1"/>
  <c r="N124" i="6"/>
  <c r="N174" i="6" s="1"/>
  <c r="M124" i="6"/>
  <c r="M174" i="6" s="1"/>
  <c r="L124" i="6"/>
  <c r="L174" i="6" s="1"/>
  <c r="K124" i="6"/>
  <c r="K174" i="6" s="1"/>
  <c r="J124" i="6"/>
  <c r="J174" i="6" s="1"/>
  <c r="I124" i="6"/>
  <c r="I174" i="6" s="1"/>
  <c r="H124" i="6"/>
  <c r="H174" i="6" s="1"/>
  <c r="G124" i="6"/>
  <c r="G174" i="6" s="1"/>
  <c r="F124" i="6"/>
  <c r="F174" i="6" s="1"/>
  <c r="E124" i="6"/>
  <c r="E174" i="6" s="1"/>
  <c r="D124" i="6"/>
  <c r="D174" i="6" s="1"/>
  <c r="C124" i="6"/>
  <c r="C174" i="6" s="1"/>
  <c r="AC123" i="6"/>
  <c r="AC173" i="6" s="1"/>
  <c r="AC175" i="6" s="1"/>
  <c r="AA123" i="6"/>
  <c r="AA173" i="6" s="1"/>
  <c r="AA175" i="6" s="1"/>
  <c r="Z123" i="6"/>
  <c r="Z173" i="6" s="1"/>
  <c r="Z175" i="6" s="1"/>
  <c r="Y123" i="6"/>
  <c r="Y173" i="6" s="1"/>
  <c r="Y175" i="6" s="1"/>
  <c r="X123" i="6"/>
  <c r="X173" i="6" s="1"/>
  <c r="X175" i="6" s="1"/>
  <c r="W123" i="6"/>
  <c r="W173" i="6" s="1"/>
  <c r="W175" i="6" s="1"/>
  <c r="V123" i="6"/>
  <c r="V173" i="6" s="1"/>
  <c r="V175" i="6" s="1"/>
  <c r="U123" i="6"/>
  <c r="U173" i="6" s="1"/>
  <c r="U175" i="6" s="1"/>
  <c r="T123" i="6"/>
  <c r="T173" i="6" s="1"/>
  <c r="T175" i="6" s="1"/>
  <c r="S123" i="6"/>
  <c r="S173" i="6" s="1"/>
  <c r="S175" i="6" s="1"/>
  <c r="R123" i="6"/>
  <c r="R173" i="6" s="1"/>
  <c r="R175" i="6" s="1"/>
  <c r="Q123" i="6"/>
  <c r="Q173" i="6" s="1"/>
  <c r="Q175" i="6" s="1"/>
  <c r="P123" i="6"/>
  <c r="P173" i="6" s="1"/>
  <c r="P175" i="6" s="1"/>
  <c r="O123" i="6"/>
  <c r="O173" i="6" s="1"/>
  <c r="O175" i="6" s="1"/>
  <c r="N123" i="6"/>
  <c r="N173" i="6" s="1"/>
  <c r="N175" i="6" s="1"/>
  <c r="M123" i="6"/>
  <c r="M173" i="6" s="1"/>
  <c r="M175" i="6" s="1"/>
  <c r="L123" i="6"/>
  <c r="L173" i="6" s="1"/>
  <c r="L175" i="6" s="1"/>
  <c r="K123" i="6"/>
  <c r="K173" i="6" s="1"/>
  <c r="K175" i="6" s="1"/>
  <c r="J123" i="6"/>
  <c r="J173" i="6" s="1"/>
  <c r="J175" i="6" s="1"/>
  <c r="I123" i="6"/>
  <c r="I173" i="6" s="1"/>
  <c r="I175" i="6" s="1"/>
  <c r="H123" i="6"/>
  <c r="H173" i="6" s="1"/>
  <c r="H175" i="6" s="1"/>
  <c r="G123" i="6"/>
  <c r="G173" i="6" s="1"/>
  <c r="G175" i="6" s="1"/>
  <c r="F123" i="6"/>
  <c r="F173" i="6" s="1"/>
  <c r="F175" i="6" s="1"/>
  <c r="E123" i="6"/>
  <c r="E173" i="6" s="1"/>
  <c r="E175" i="6" s="1"/>
  <c r="D123" i="6"/>
  <c r="D173" i="6" s="1"/>
  <c r="D175" i="6" s="1"/>
  <c r="C123" i="6"/>
  <c r="C173" i="6" s="1"/>
  <c r="AD121" i="6"/>
  <c r="AB121" i="6"/>
  <c r="AC120" i="6"/>
  <c r="AC170" i="6" s="1"/>
  <c r="AA120" i="6"/>
  <c r="AA170" i="6" s="1"/>
  <c r="Z120" i="6"/>
  <c r="Z170" i="6" s="1"/>
  <c r="Y120" i="6"/>
  <c r="Y170" i="6" s="1"/>
  <c r="X120" i="6"/>
  <c r="X170" i="6" s="1"/>
  <c r="W120" i="6"/>
  <c r="W170" i="6" s="1"/>
  <c r="V120" i="6"/>
  <c r="V170" i="6" s="1"/>
  <c r="U120" i="6"/>
  <c r="U170" i="6" s="1"/>
  <c r="T120" i="6"/>
  <c r="T170" i="6" s="1"/>
  <c r="S120" i="6"/>
  <c r="S170" i="6" s="1"/>
  <c r="R120" i="6"/>
  <c r="R170" i="6" s="1"/>
  <c r="Q120" i="6"/>
  <c r="Q170" i="6" s="1"/>
  <c r="P120" i="6"/>
  <c r="P170" i="6" s="1"/>
  <c r="O120" i="6"/>
  <c r="O170" i="6" s="1"/>
  <c r="N120" i="6"/>
  <c r="N170" i="6" s="1"/>
  <c r="M120" i="6"/>
  <c r="M170" i="6" s="1"/>
  <c r="L120" i="6"/>
  <c r="L170" i="6" s="1"/>
  <c r="K120" i="6"/>
  <c r="K170" i="6" s="1"/>
  <c r="J120" i="6"/>
  <c r="J170" i="6" s="1"/>
  <c r="I120" i="6"/>
  <c r="I170" i="6" s="1"/>
  <c r="H120" i="6"/>
  <c r="H170" i="6" s="1"/>
  <c r="G120" i="6"/>
  <c r="G170" i="6" s="1"/>
  <c r="F120" i="6"/>
  <c r="F170" i="6" s="1"/>
  <c r="E120" i="6"/>
  <c r="E170" i="6" s="1"/>
  <c r="D120" i="6"/>
  <c r="D170" i="6" s="1"/>
  <c r="C120" i="6"/>
  <c r="C170" i="6" s="1"/>
  <c r="AE170" i="6" s="1"/>
  <c r="AC119" i="6"/>
  <c r="AC169" i="6" s="1"/>
  <c r="AA119" i="6"/>
  <c r="AA169" i="6" s="1"/>
  <c r="Z119" i="6"/>
  <c r="Z169" i="6" s="1"/>
  <c r="Y119" i="6"/>
  <c r="Y169" i="6" s="1"/>
  <c r="X119" i="6"/>
  <c r="X169" i="6" s="1"/>
  <c r="W119" i="6"/>
  <c r="W169" i="6" s="1"/>
  <c r="V119" i="6"/>
  <c r="V169" i="6" s="1"/>
  <c r="U119" i="6"/>
  <c r="U169" i="6" s="1"/>
  <c r="T119" i="6"/>
  <c r="T169" i="6" s="1"/>
  <c r="S119" i="6"/>
  <c r="S169" i="6" s="1"/>
  <c r="R119" i="6"/>
  <c r="R169" i="6" s="1"/>
  <c r="Q119" i="6"/>
  <c r="Q169" i="6" s="1"/>
  <c r="P119" i="6"/>
  <c r="P169" i="6" s="1"/>
  <c r="O119" i="6"/>
  <c r="O169" i="6" s="1"/>
  <c r="N119" i="6"/>
  <c r="N169" i="6" s="1"/>
  <c r="M119" i="6"/>
  <c r="M169" i="6" s="1"/>
  <c r="L119" i="6"/>
  <c r="L169" i="6" s="1"/>
  <c r="K119" i="6"/>
  <c r="K169" i="6" s="1"/>
  <c r="J119" i="6"/>
  <c r="J169" i="6" s="1"/>
  <c r="I119" i="6"/>
  <c r="I169" i="6" s="1"/>
  <c r="H119" i="6"/>
  <c r="H169" i="6" s="1"/>
  <c r="G119" i="6"/>
  <c r="G169" i="6" s="1"/>
  <c r="F119" i="6"/>
  <c r="F169" i="6" s="1"/>
  <c r="E119" i="6"/>
  <c r="E169" i="6" s="1"/>
  <c r="D119" i="6"/>
  <c r="D169" i="6" s="1"/>
  <c r="C119" i="6"/>
  <c r="C169" i="6" s="1"/>
  <c r="AE169" i="6" s="1"/>
  <c r="AC118" i="6"/>
  <c r="AC168" i="6" s="1"/>
  <c r="AA118" i="6"/>
  <c r="AA168" i="6" s="1"/>
  <c r="Z118" i="6"/>
  <c r="Z168" i="6" s="1"/>
  <c r="Y118" i="6"/>
  <c r="Y168" i="6" s="1"/>
  <c r="X118" i="6"/>
  <c r="X168" i="6" s="1"/>
  <c r="W118" i="6"/>
  <c r="W168" i="6" s="1"/>
  <c r="V118" i="6"/>
  <c r="V168" i="6" s="1"/>
  <c r="U118" i="6"/>
  <c r="U168" i="6" s="1"/>
  <c r="T118" i="6"/>
  <c r="T168" i="6" s="1"/>
  <c r="S118" i="6"/>
  <c r="S168" i="6" s="1"/>
  <c r="R118" i="6"/>
  <c r="R168" i="6" s="1"/>
  <c r="Q118" i="6"/>
  <c r="Q168" i="6" s="1"/>
  <c r="P118" i="6"/>
  <c r="P168" i="6" s="1"/>
  <c r="O118" i="6"/>
  <c r="O168" i="6" s="1"/>
  <c r="N118" i="6"/>
  <c r="N168" i="6" s="1"/>
  <c r="M118" i="6"/>
  <c r="M168" i="6" s="1"/>
  <c r="L118" i="6"/>
  <c r="L168" i="6" s="1"/>
  <c r="K118" i="6"/>
  <c r="K168" i="6" s="1"/>
  <c r="J118" i="6"/>
  <c r="J168" i="6" s="1"/>
  <c r="I118" i="6"/>
  <c r="I168" i="6" s="1"/>
  <c r="H118" i="6"/>
  <c r="H168" i="6" s="1"/>
  <c r="G118" i="6"/>
  <c r="G168" i="6" s="1"/>
  <c r="F118" i="6"/>
  <c r="F168" i="6" s="1"/>
  <c r="E118" i="6"/>
  <c r="E168" i="6" s="1"/>
  <c r="D118" i="6"/>
  <c r="D168" i="6" s="1"/>
  <c r="C118" i="6"/>
  <c r="C168" i="6" s="1"/>
  <c r="AC117" i="6"/>
  <c r="AC167" i="6" s="1"/>
  <c r="AC171" i="6" s="1"/>
  <c r="AA117" i="6"/>
  <c r="AA167" i="6" s="1"/>
  <c r="AA171" i="6" s="1"/>
  <c r="Z117" i="6"/>
  <c r="Z167" i="6" s="1"/>
  <c r="Z171" i="6" s="1"/>
  <c r="Y117" i="6"/>
  <c r="Y167" i="6" s="1"/>
  <c r="Y171" i="6" s="1"/>
  <c r="X117" i="6"/>
  <c r="X167" i="6" s="1"/>
  <c r="X171" i="6" s="1"/>
  <c r="W117" i="6"/>
  <c r="W167" i="6" s="1"/>
  <c r="W171" i="6" s="1"/>
  <c r="V117" i="6"/>
  <c r="V167" i="6" s="1"/>
  <c r="V171" i="6" s="1"/>
  <c r="U117" i="6"/>
  <c r="U167" i="6" s="1"/>
  <c r="U171" i="6" s="1"/>
  <c r="T117" i="6"/>
  <c r="T167" i="6" s="1"/>
  <c r="T171" i="6" s="1"/>
  <c r="S117" i="6"/>
  <c r="S167" i="6" s="1"/>
  <c r="S171" i="6" s="1"/>
  <c r="R117" i="6"/>
  <c r="R167" i="6" s="1"/>
  <c r="R171" i="6" s="1"/>
  <c r="Q117" i="6"/>
  <c r="Q167" i="6" s="1"/>
  <c r="Q171" i="6" s="1"/>
  <c r="P117" i="6"/>
  <c r="P167" i="6" s="1"/>
  <c r="P171" i="6" s="1"/>
  <c r="O117" i="6"/>
  <c r="O167" i="6" s="1"/>
  <c r="O171" i="6" s="1"/>
  <c r="N117" i="6"/>
  <c r="N167" i="6" s="1"/>
  <c r="N171" i="6" s="1"/>
  <c r="M117" i="6"/>
  <c r="M167" i="6" s="1"/>
  <c r="M171" i="6" s="1"/>
  <c r="L117" i="6"/>
  <c r="L167" i="6" s="1"/>
  <c r="L171" i="6" s="1"/>
  <c r="K117" i="6"/>
  <c r="K167" i="6" s="1"/>
  <c r="K171" i="6" s="1"/>
  <c r="J117" i="6"/>
  <c r="J167" i="6" s="1"/>
  <c r="J171" i="6" s="1"/>
  <c r="I117" i="6"/>
  <c r="I167" i="6" s="1"/>
  <c r="I171" i="6" s="1"/>
  <c r="H117" i="6"/>
  <c r="H167" i="6" s="1"/>
  <c r="H171" i="6" s="1"/>
  <c r="G117" i="6"/>
  <c r="G167" i="6" s="1"/>
  <c r="G171" i="6" s="1"/>
  <c r="F117" i="6"/>
  <c r="F167" i="6" s="1"/>
  <c r="F171" i="6" s="1"/>
  <c r="E117" i="6"/>
  <c r="E167" i="6" s="1"/>
  <c r="E171" i="6" s="1"/>
  <c r="D117" i="6"/>
  <c r="D167" i="6" s="1"/>
  <c r="D171" i="6" s="1"/>
  <c r="C117" i="6"/>
  <c r="C167" i="6" s="1"/>
  <c r="AD116" i="6"/>
  <c r="AB116" i="6"/>
  <c r="AC115" i="6"/>
  <c r="AC165" i="6" s="1"/>
  <c r="AA115" i="6"/>
  <c r="AA165" i="6" s="1"/>
  <c r="Z115" i="6"/>
  <c r="Z165" i="6" s="1"/>
  <c r="Y115" i="6"/>
  <c r="Y165" i="6" s="1"/>
  <c r="X115" i="6"/>
  <c r="X165" i="6" s="1"/>
  <c r="W115" i="6"/>
  <c r="W165" i="6" s="1"/>
  <c r="V115" i="6"/>
  <c r="V165" i="6" s="1"/>
  <c r="U115" i="6"/>
  <c r="U165" i="6" s="1"/>
  <c r="T115" i="6"/>
  <c r="T165" i="6" s="1"/>
  <c r="S115" i="6"/>
  <c r="S165" i="6" s="1"/>
  <c r="R115" i="6"/>
  <c r="R165" i="6" s="1"/>
  <c r="Q115" i="6"/>
  <c r="Q165" i="6" s="1"/>
  <c r="P115" i="6"/>
  <c r="P165" i="6" s="1"/>
  <c r="O115" i="6"/>
  <c r="O165" i="6" s="1"/>
  <c r="N115" i="6"/>
  <c r="N165" i="6" s="1"/>
  <c r="M115" i="6"/>
  <c r="M165" i="6" s="1"/>
  <c r="L115" i="6"/>
  <c r="L165" i="6" s="1"/>
  <c r="K115" i="6"/>
  <c r="K165" i="6" s="1"/>
  <c r="J115" i="6"/>
  <c r="J165" i="6" s="1"/>
  <c r="I115" i="6"/>
  <c r="I165" i="6" s="1"/>
  <c r="H115" i="6"/>
  <c r="H165" i="6" s="1"/>
  <c r="G115" i="6"/>
  <c r="G165" i="6" s="1"/>
  <c r="F115" i="6"/>
  <c r="F165" i="6" s="1"/>
  <c r="E115" i="6"/>
  <c r="E165" i="6" s="1"/>
  <c r="D115" i="6"/>
  <c r="D165" i="6" s="1"/>
  <c r="C115" i="6"/>
  <c r="C165" i="6" s="1"/>
  <c r="AE165" i="6" s="1"/>
  <c r="AC114" i="6"/>
  <c r="AC164" i="6" s="1"/>
  <c r="AC166" i="6" s="1"/>
  <c r="AA114" i="6"/>
  <c r="AA164" i="6" s="1"/>
  <c r="AA166" i="6" s="1"/>
  <c r="Z114" i="6"/>
  <c r="Z164" i="6" s="1"/>
  <c r="Z166" i="6" s="1"/>
  <c r="Y114" i="6"/>
  <c r="Y164" i="6" s="1"/>
  <c r="Y166" i="6" s="1"/>
  <c r="X114" i="6"/>
  <c r="X164" i="6" s="1"/>
  <c r="X166" i="6" s="1"/>
  <c r="W114" i="6"/>
  <c r="W164" i="6" s="1"/>
  <c r="W166" i="6" s="1"/>
  <c r="V114" i="6"/>
  <c r="V164" i="6" s="1"/>
  <c r="V166" i="6" s="1"/>
  <c r="U114" i="6"/>
  <c r="U164" i="6" s="1"/>
  <c r="U166" i="6" s="1"/>
  <c r="T114" i="6"/>
  <c r="T164" i="6" s="1"/>
  <c r="T166" i="6" s="1"/>
  <c r="S114" i="6"/>
  <c r="S164" i="6" s="1"/>
  <c r="S166" i="6" s="1"/>
  <c r="R114" i="6"/>
  <c r="R164" i="6" s="1"/>
  <c r="R166" i="6" s="1"/>
  <c r="Q114" i="6"/>
  <c r="Q164" i="6" s="1"/>
  <c r="Q166" i="6" s="1"/>
  <c r="P114" i="6"/>
  <c r="P164" i="6" s="1"/>
  <c r="P166" i="6" s="1"/>
  <c r="O114" i="6"/>
  <c r="O164" i="6" s="1"/>
  <c r="O166" i="6" s="1"/>
  <c r="N114" i="6"/>
  <c r="N164" i="6" s="1"/>
  <c r="N166" i="6" s="1"/>
  <c r="M114" i="6"/>
  <c r="M164" i="6" s="1"/>
  <c r="M166" i="6" s="1"/>
  <c r="L114" i="6"/>
  <c r="L164" i="6" s="1"/>
  <c r="L166" i="6" s="1"/>
  <c r="K114" i="6"/>
  <c r="K164" i="6" s="1"/>
  <c r="K166" i="6" s="1"/>
  <c r="J114" i="6"/>
  <c r="J164" i="6" s="1"/>
  <c r="J166" i="6" s="1"/>
  <c r="I114" i="6"/>
  <c r="I164" i="6" s="1"/>
  <c r="I166" i="6" s="1"/>
  <c r="H114" i="6"/>
  <c r="H164" i="6" s="1"/>
  <c r="H166" i="6" s="1"/>
  <c r="G114" i="6"/>
  <c r="G164" i="6" s="1"/>
  <c r="G166" i="6" s="1"/>
  <c r="F114" i="6"/>
  <c r="F164" i="6" s="1"/>
  <c r="F166" i="6" s="1"/>
  <c r="E114" i="6"/>
  <c r="E164" i="6" s="1"/>
  <c r="E166" i="6" s="1"/>
  <c r="D114" i="6"/>
  <c r="D164" i="6" s="1"/>
  <c r="D166" i="6" s="1"/>
  <c r="C114" i="6"/>
  <c r="C164" i="6" s="1"/>
  <c r="AD112" i="6"/>
  <c r="AD113" i="6" s="1"/>
  <c r="AB112" i="6"/>
  <c r="AB113" i="6" s="1"/>
  <c r="AC111" i="6"/>
  <c r="AC161" i="6" s="1"/>
  <c r="AA111" i="6"/>
  <c r="AA161" i="6" s="1"/>
  <c r="Z111" i="6"/>
  <c r="Z161" i="6" s="1"/>
  <c r="Y111" i="6"/>
  <c r="Y161" i="6" s="1"/>
  <c r="X111" i="6"/>
  <c r="X161" i="6" s="1"/>
  <c r="W111" i="6"/>
  <c r="W161" i="6" s="1"/>
  <c r="V111" i="6"/>
  <c r="V161" i="6" s="1"/>
  <c r="U111" i="6"/>
  <c r="U161" i="6" s="1"/>
  <c r="T111" i="6"/>
  <c r="T161" i="6" s="1"/>
  <c r="S111" i="6"/>
  <c r="S161" i="6" s="1"/>
  <c r="R111" i="6"/>
  <c r="R161" i="6" s="1"/>
  <c r="Q111" i="6"/>
  <c r="Q161" i="6" s="1"/>
  <c r="P111" i="6"/>
  <c r="P161" i="6" s="1"/>
  <c r="O111" i="6"/>
  <c r="O161" i="6" s="1"/>
  <c r="N111" i="6"/>
  <c r="N161" i="6" s="1"/>
  <c r="M111" i="6"/>
  <c r="M161" i="6" s="1"/>
  <c r="L111" i="6"/>
  <c r="L161" i="6" s="1"/>
  <c r="K111" i="6"/>
  <c r="K161" i="6" s="1"/>
  <c r="J111" i="6"/>
  <c r="J161" i="6" s="1"/>
  <c r="I111" i="6"/>
  <c r="I161" i="6" s="1"/>
  <c r="H111" i="6"/>
  <c r="H161" i="6" s="1"/>
  <c r="G111" i="6"/>
  <c r="G161" i="6" s="1"/>
  <c r="F111" i="6"/>
  <c r="F161" i="6" s="1"/>
  <c r="E111" i="6"/>
  <c r="E161" i="6" s="1"/>
  <c r="D111" i="6"/>
  <c r="D161" i="6" s="1"/>
  <c r="C111" i="6"/>
  <c r="C161" i="6" s="1"/>
  <c r="AE161" i="6" s="1"/>
  <c r="AC110" i="6"/>
  <c r="AC160" i="6" s="1"/>
  <c r="AA110" i="6"/>
  <c r="AA160" i="6" s="1"/>
  <c r="Z110" i="6"/>
  <c r="Z160" i="6" s="1"/>
  <c r="Y110" i="6"/>
  <c r="Y160" i="6" s="1"/>
  <c r="X110" i="6"/>
  <c r="X160" i="6" s="1"/>
  <c r="W110" i="6"/>
  <c r="W160" i="6" s="1"/>
  <c r="V110" i="6"/>
  <c r="V160" i="6" s="1"/>
  <c r="U110" i="6"/>
  <c r="U160" i="6" s="1"/>
  <c r="T110" i="6"/>
  <c r="T160" i="6" s="1"/>
  <c r="S110" i="6"/>
  <c r="S160" i="6" s="1"/>
  <c r="R110" i="6"/>
  <c r="R160" i="6" s="1"/>
  <c r="Q110" i="6"/>
  <c r="Q160" i="6" s="1"/>
  <c r="P110" i="6"/>
  <c r="P160" i="6" s="1"/>
  <c r="O110" i="6"/>
  <c r="O160" i="6" s="1"/>
  <c r="N110" i="6"/>
  <c r="N160" i="6" s="1"/>
  <c r="M110" i="6"/>
  <c r="M160" i="6" s="1"/>
  <c r="L110" i="6"/>
  <c r="L160" i="6" s="1"/>
  <c r="K110" i="6"/>
  <c r="K160" i="6" s="1"/>
  <c r="J110" i="6"/>
  <c r="J160" i="6" s="1"/>
  <c r="I110" i="6"/>
  <c r="I160" i="6" s="1"/>
  <c r="H110" i="6"/>
  <c r="H160" i="6" s="1"/>
  <c r="G110" i="6"/>
  <c r="G160" i="6" s="1"/>
  <c r="F110" i="6"/>
  <c r="F160" i="6" s="1"/>
  <c r="E110" i="6"/>
  <c r="E160" i="6" s="1"/>
  <c r="D110" i="6"/>
  <c r="D160" i="6" s="1"/>
  <c r="C110" i="6"/>
  <c r="C160" i="6" s="1"/>
  <c r="AC109" i="6"/>
  <c r="AC159" i="6" s="1"/>
  <c r="AA109" i="6"/>
  <c r="AA159" i="6" s="1"/>
  <c r="Z109" i="6"/>
  <c r="Z159" i="6" s="1"/>
  <c r="Y109" i="6"/>
  <c r="Y159" i="6" s="1"/>
  <c r="X109" i="6"/>
  <c r="X159" i="6" s="1"/>
  <c r="W109" i="6"/>
  <c r="W159" i="6" s="1"/>
  <c r="V109" i="6"/>
  <c r="V159" i="6" s="1"/>
  <c r="U109" i="6"/>
  <c r="U159" i="6" s="1"/>
  <c r="T109" i="6"/>
  <c r="T159" i="6" s="1"/>
  <c r="S109" i="6"/>
  <c r="S159" i="6" s="1"/>
  <c r="R109" i="6"/>
  <c r="R159" i="6" s="1"/>
  <c r="Q109" i="6"/>
  <c r="Q159" i="6" s="1"/>
  <c r="P109" i="6"/>
  <c r="P159" i="6" s="1"/>
  <c r="O109" i="6"/>
  <c r="O159" i="6" s="1"/>
  <c r="N109" i="6"/>
  <c r="N159" i="6" s="1"/>
  <c r="M109" i="6"/>
  <c r="M159" i="6" s="1"/>
  <c r="L109" i="6"/>
  <c r="L159" i="6" s="1"/>
  <c r="K109" i="6"/>
  <c r="K159" i="6" s="1"/>
  <c r="J109" i="6"/>
  <c r="J159" i="6" s="1"/>
  <c r="I109" i="6"/>
  <c r="I159" i="6" s="1"/>
  <c r="H109" i="6"/>
  <c r="H159" i="6" s="1"/>
  <c r="G109" i="6"/>
  <c r="G159" i="6" s="1"/>
  <c r="F109" i="6"/>
  <c r="F159" i="6" s="1"/>
  <c r="E109" i="6"/>
  <c r="E159" i="6" s="1"/>
  <c r="D109" i="6"/>
  <c r="D159" i="6" s="1"/>
  <c r="C109" i="6"/>
  <c r="C159" i="6" s="1"/>
  <c r="AC108" i="6"/>
  <c r="AC158" i="6" s="1"/>
  <c r="AA108" i="6"/>
  <c r="AA158" i="6" s="1"/>
  <c r="Z108" i="6"/>
  <c r="Z158" i="6" s="1"/>
  <c r="Y108" i="6"/>
  <c r="Y158" i="6" s="1"/>
  <c r="X108" i="6"/>
  <c r="X158" i="6" s="1"/>
  <c r="W108" i="6"/>
  <c r="W158" i="6" s="1"/>
  <c r="V108" i="6"/>
  <c r="V158" i="6" s="1"/>
  <c r="U108" i="6"/>
  <c r="U158" i="6" s="1"/>
  <c r="T108" i="6"/>
  <c r="T158" i="6" s="1"/>
  <c r="S108" i="6"/>
  <c r="S158" i="6" s="1"/>
  <c r="R108" i="6"/>
  <c r="R158" i="6" s="1"/>
  <c r="Q108" i="6"/>
  <c r="Q158" i="6" s="1"/>
  <c r="P108" i="6"/>
  <c r="P158" i="6" s="1"/>
  <c r="O108" i="6"/>
  <c r="O158" i="6" s="1"/>
  <c r="N108" i="6"/>
  <c r="N158" i="6" s="1"/>
  <c r="M108" i="6"/>
  <c r="M158" i="6" s="1"/>
  <c r="L108" i="6"/>
  <c r="L158" i="6" s="1"/>
  <c r="K108" i="6"/>
  <c r="K158" i="6" s="1"/>
  <c r="J108" i="6"/>
  <c r="J158" i="6" s="1"/>
  <c r="I108" i="6"/>
  <c r="I158" i="6" s="1"/>
  <c r="H108" i="6"/>
  <c r="H158" i="6" s="1"/>
  <c r="G108" i="6"/>
  <c r="G158" i="6" s="1"/>
  <c r="F108" i="6"/>
  <c r="F158" i="6" s="1"/>
  <c r="E108" i="6"/>
  <c r="E158" i="6" s="1"/>
  <c r="D108" i="6"/>
  <c r="D158" i="6" s="1"/>
  <c r="C108" i="6"/>
  <c r="AE108" i="6" s="1"/>
  <c r="AC107" i="6"/>
  <c r="AC157" i="6" s="1"/>
  <c r="AA107" i="6"/>
  <c r="AA157" i="6" s="1"/>
  <c r="Z107" i="6"/>
  <c r="Z157" i="6" s="1"/>
  <c r="Y107" i="6"/>
  <c r="Y157" i="6" s="1"/>
  <c r="X107" i="6"/>
  <c r="X157" i="6" s="1"/>
  <c r="W107" i="6"/>
  <c r="W157" i="6" s="1"/>
  <c r="V107" i="6"/>
  <c r="V157" i="6" s="1"/>
  <c r="U107" i="6"/>
  <c r="U157" i="6" s="1"/>
  <c r="T107" i="6"/>
  <c r="T157" i="6" s="1"/>
  <c r="S107" i="6"/>
  <c r="S157" i="6" s="1"/>
  <c r="R107" i="6"/>
  <c r="R157" i="6" s="1"/>
  <c r="Q107" i="6"/>
  <c r="Q157" i="6" s="1"/>
  <c r="P107" i="6"/>
  <c r="P157" i="6" s="1"/>
  <c r="O107" i="6"/>
  <c r="O157" i="6" s="1"/>
  <c r="N107" i="6"/>
  <c r="N157" i="6" s="1"/>
  <c r="M107" i="6"/>
  <c r="M157" i="6" s="1"/>
  <c r="L107" i="6"/>
  <c r="L157" i="6" s="1"/>
  <c r="K107" i="6"/>
  <c r="K157" i="6" s="1"/>
  <c r="J107" i="6"/>
  <c r="J157" i="6" s="1"/>
  <c r="I107" i="6"/>
  <c r="I157" i="6" s="1"/>
  <c r="H107" i="6"/>
  <c r="H157" i="6" s="1"/>
  <c r="G107" i="6"/>
  <c r="G157" i="6" s="1"/>
  <c r="F107" i="6"/>
  <c r="F157" i="6" s="1"/>
  <c r="E107" i="6"/>
  <c r="E157" i="6" s="1"/>
  <c r="D107" i="6"/>
  <c r="D157" i="6" s="1"/>
  <c r="C107" i="6"/>
  <c r="C157" i="6" s="1"/>
  <c r="AC106" i="6"/>
  <c r="AC156" i="6" s="1"/>
  <c r="AA106" i="6"/>
  <c r="AA156" i="6" s="1"/>
  <c r="Z106" i="6"/>
  <c r="Z156" i="6" s="1"/>
  <c r="Y106" i="6"/>
  <c r="Y156" i="6" s="1"/>
  <c r="X106" i="6"/>
  <c r="X156" i="6" s="1"/>
  <c r="W106" i="6"/>
  <c r="W156" i="6" s="1"/>
  <c r="V106" i="6"/>
  <c r="V156" i="6" s="1"/>
  <c r="U106" i="6"/>
  <c r="U156" i="6" s="1"/>
  <c r="T106" i="6"/>
  <c r="T156" i="6" s="1"/>
  <c r="S106" i="6"/>
  <c r="S156" i="6" s="1"/>
  <c r="R106" i="6"/>
  <c r="R156" i="6" s="1"/>
  <c r="Q106" i="6"/>
  <c r="Q156" i="6" s="1"/>
  <c r="P106" i="6"/>
  <c r="P156" i="6" s="1"/>
  <c r="O106" i="6"/>
  <c r="O156" i="6" s="1"/>
  <c r="N106" i="6"/>
  <c r="N156" i="6" s="1"/>
  <c r="M106" i="6"/>
  <c r="M156" i="6" s="1"/>
  <c r="L106" i="6"/>
  <c r="L156" i="6" s="1"/>
  <c r="K106" i="6"/>
  <c r="K156" i="6" s="1"/>
  <c r="J106" i="6"/>
  <c r="J156" i="6" s="1"/>
  <c r="I106" i="6"/>
  <c r="I156" i="6" s="1"/>
  <c r="H106" i="6"/>
  <c r="H156" i="6" s="1"/>
  <c r="G106" i="6"/>
  <c r="G156" i="6" s="1"/>
  <c r="F106" i="6"/>
  <c r="F156" i="6" s="1"/>
  <c r="E106" i="6"/>
  <c r="E156" i="6" s="1"/>
  <c r="D106" i="6"/>
  <c r="D156" i="6" s="1"/>
  <c r="C106" i="6"/>
  <c r="AE106" i="6" s="1"/>
  <c r="AC105" i="6"/>
  <c r="AC155" i="6" s="1"/>
  <c r="AA105" i="6"/>
  <c r="AA155" i="6" s="1"/>
  <c r="Z105" i="6"/>
  <c r="Z155" i="6" s="1"/>
  <c r="Y105" i="6"/>
  <c r="Y155" i="6" s="1"/>
  <c r="X105" i="6"/>
  <c r="X155" i="6" s="1"/>
  <c r="W105" i="6"/>
  <c r="W155" i="6" s="1"/>
  <c r="V105" i="6"/>
  <c r="V155" i="6" s="1"/>
  <c r="U105" i="6"/>
  <c r="U155" i="6" s="1"/>
  <c r="T105" i="6"/>
  <c r="T155" i="6" s="1"/>
  <c r="S105" i="6"/>
  <c r="S155" i="6" s="1"/>
  <c r="R105" i="6"/>
  <c r="R155" i="6" s="1"/>
  <c r="Q105" i="6"/>
  <c r="Q155" i="6" s="1"/>
  <c r="P105" i="6"/>
  <c r="P155" i="6" s="1"/>
  <c r="O105" i="6"/>
  <c r="O155" i="6" s="1"/>
  <c r="N105" i="6"/>
  <c r="N155" i="6" s="1"/>
  <c r="M105" i="6"/>
  <c r="M155" i="6" s="1"/>
  <c r="L105" i="6"/>
  <c r="L155" i="6" s="1"/>
  <c r="K105" i="6"/>
  <c r="K155" i="6" s="1"/>
  <c r="J105" i="6"/>
  <c r="J155" i="6" s="1"/>
  <c r="I105" i="6"/>
  <c r="I155" i="6" s="1"/>
  <c r="H105" i="6"/>
  <c r="H155" i="6" s="1"/>
  <c r="G105" i="6"/>
  <c r="G155" i="6" s="1"/>
  <c r="F105" i="6"/>
  <c r="F155" i="6" s="1"/>
  <c r="E105" i="6"/>
  <c r="E155" i="6" s="1"/>
  <c r="D105" i="6"/>
  <c r="D155" i="6" s="1"/>
  <c r="C105" i="6"/>
  <c r="C155" i="6" s="1"/>
  <c r="AC104" i="6"/>
  <c r="AC154" i="6" s="1"/>
  <c r="AA104" i="6"/>
  <c r="AA154" i="6" s="1"/>
  <c r="Z104" i="6"/>
  <c r="Z154" i="6" s="1"/>
  <c r="Y104" i="6"/>
  <c r="Y154" i="6" s="1"/>
  <c r="X104" i="6"/>
  <c r="X154" i="6" s="1"/>
  <c r="W104" i="6"/>
  <c r="W154" i="6" s="1"/>
  <c r="V104" i="6"/>
  <c r="V154" i="6" s="1"/>
  <c r="U104" i="6"/>
  <c r="U154" i="6" s="1"/>
  <c r="T104" i="6"/>
  <c r="T154" i="6" s="1"/>
  <c r="S104" i="6"/>
  <c r="S154" i="6" s="1"/>
  <c r="R104" i="6"/>
  <c r="R154" i="6" s="1"/>
  <c r="Q104" i="6"/>
  <c r="Q154" i="6" s="1"/>
  <c r="P104" i="6"/>
  <c r="P154" i="6" s="1"/>
  <c r="O104" i="6"/>
  <c r="O154" i="6" s="1"/>
  <c r="N104" i="6"/>
  <c r="N154" i="6" s="1"/>
  <c r="M104" i="6"/>
  <c r="M154" i="6" s="1"/>
  <c r="L104" i="6"/>
  <c r="L154" i="6" s="1"/>
  <c r="K104" i="6"/>
  <c r="K154" i="6" s="1"/>
  <c r="J104" i="6"/>
  <c r="J154" i="6" s="1"/>
  <c r="I104" i="6"/>
  <c r="I154" i="6" s="1"/>
  <c r="H104" i="6"/>
  <c r="H154" i="6" s="1"/>
  <c r="G104" i="6"/>
  <c r="G154" i="6" s="1"/>
  <c r="F104" i="6"/>
  <c r="F154" i="6" s="1"/>
  <c r="E104" i="6"/>
  <c r="E154" i="6" s="1"/>
  <c r="D104" i="6"/>
  <c r="D154" i="6" s="1"/>
  <c r="C104" i="6"/>
  <c r="AE104" i="6" s="1"/>
  <c r="AC103" i="6"/>
  <c r="AC153" i="6" s="1"/>
  <c r="AA103" i="6"/>
  <c r="AA153" i="6" s="1"/>
  <c r="Z103" i="6"/>
  <c r="Z153" i="6" s="1"/>
  <c r="Y103" i="6"/>
  <c r="Y153" i="6" s="1"/>
  <c r="X103" i="6"/>
  <c r="X153" i="6" s="1"/>
  <c r="W103" i="6"/>
  <c r="W153" i="6" s="1"/>
  <c r="V103" i="6"/>
  <c r="V153" i="6" s="1"/>
  <c r="U103" i="6"/>
  <c r="U153" i="6" s="1"/>
  <c r="T103" i="6"/>
  <c r="T153" i="6" s="1"/>
  <c r="S103" i="6"/>
  <c r="S153" i="6" s="1"/>
  <c r="R103" i="6"/>
  <c r="R153" i="6" s="1"/>
  <c r="Q103" i="6"/>
  <c r="Q153" i="6" s="1"/>
  <c r="P103" i="6"/>
  <c r="P153" i="6" s="1"/>
  <c r="O103" i="6"/>
  <c r="O153" i="6" s="1"/>
  <c r="N103" i="6"/>
  <c r="N153" i="6" s="1"/>
  <c r="M103" i="6"/>
  <c r="M153" i="6" s="1"/>
  <c r="L103" i="6"/>
  <c r="L153" i="6" s="1"/>
  <c r="K103" i="6"/>
  <c r="K153" i="6" s="1"/>
  <c r="J103" i="6"/>
  <c r="J153" i="6" s="1"/>
  <c r="I103" i="6"/>
  <c r="I153" i="6" s="1"/>
  <c r="H103" i="6"/>
  <c r="H153" i="6" s="1"/>
  <c r="G103" i="6"/>
  <c r="G153" i="6" s="1"/>
  <c r="F103" i="6"/>
  <c r="F153" i="6" s="1"/>
  <c r="E103" i="6"/>
  <c r="E153" i="6" s="1"/>
  <c r="D103" i="6"/>
  <c r="D153" i="6" s="1"/>
  <c r="C103" i="6"/>
  <c r="C153" i="6" s="1"/>
  <c r="AC102" i="6"/>
  <c r="AC152" i="6" s="1"/>
  <c r="AA102" i="6"/>
  <c r="AA152" i="6" s="1"/>
  <c r="Z102" i="6"/>
  <c r="Z152" i="6" s="1"/>
  <c r="Y102" i="6"/>
  <c r="Y152" i="6" s="1"/>
  <c r="X102" i="6"/>
  <c r="X152" i="6" s="1"/>
  <c r="W102" i="6"/>
  <c r="W152" i="6" s="1"/>
  <c r="V102" i="6"/>
  <c r="V152" i="6" s="1"/>
  <c r="U102" i="6"/>
  <c r="U152" i="6" s="1"/>
  <c r="T102" i="6"/>
  <c r="T152" i="6" s="1"/>
  <c r="S102" i="6"/>
  <c r="S152" i="6" s="1"/>
  <c r="R102" i="6"/>
  <c r="R152" i="6" s="1"/>
  <c r="Q102" i="6"/>
  <c r="Q152" i="6" s="1"/>
  <c r="P102" i="6"/>
  <c r="P152" i="6" s="1"/>
  <c r="O102" i="6"/>
  <c r="O152" i="6" s="1"/>
  <c r="N102" i="6"/>
  <c r="N152" i="6" s="1"/>
  <c r="M102" i="6"/>
  <c r="M152" i="6" s="1"/>
  <c r="L102" i="6"/>
  <c r="L152" i="6" s="1"/>
  <c r="K102" i="6"/>
  <c r="K152" i="6" s="1"/>
  <c r="J102" i="6"/>
  <c r="J152" i="6" s="1"/>
  <c r="I102" i="6"/>
  <c r="I152" i="6" s="1"/>
  <c r="H102" i="6"/>
  <c r="H152" i="6" s="1"/>
  <c r="G102" i="6"/>
  <c r="G152" i="6" s="1"/>
  <c r="F102" i="6"/>
  <c r="F152" i="6" s="1"/>
  <c r="E102" i="6"/>
  <c r="E152" i="6" s="1"/>
  <c r="D102" i="6"/>
  <c r="D152" i="6" s="1"/>
  <c r="C102" i="6"/>
  <c r="AE102" i="6" s="1"/>
  <c r="AC101" i="6"/>
  <c r="AC151" i="6" s="1"/>
  <c r="AA101" i="6"/>
  <c r="AA151" i="6" s="1"/>
  <c r="Z101" i="6"/>
  <c r="Z151" i="6" s="1"/>
  <c r="Y101" i="6"/>
  <c r="Y151" i="6" s="1"/>
  <c r="X101" i="6"/>
  <c r="X151" i="6" s="1"/>
  <c r="W101" i="6"/>
  <c r="W151" i="6" s="1"/>
  <c r="V101" i="6"/>
  <c r="V151" i="6" s="1"/>
  <c r="U101" i="6"/>
  <c r="U151" i="6" s="1"/>
  <c r="T101" i="6"/>
  <c r="T151" i="6" s="1"/>
  <c r="S101" i="6"/>
  <c r="S151" i="6" s="1"/>
  <c r="R101" i="6"/>
  <c r="R151" i="6" s="1"/>
  <c r="Q101" i="6"/>
  <c r="Q151" i="6" s="1"/>
  <c r="P101" i="6"/>
  <c r="P151" i="6" s="1"/>
  <c r="O101" i="6"/>
  <c r="O151" i="6" s="1"/>
  <c r="N101" i="6"/>
  <c r="N151" i="6" s="1"/>
  <c r="M101" i="6"/>
  <c r="M151" i="6" s="1"/>
  <c r="L101" i="6"/>
  <c r="L151" i="6" s="1"/>
  <c r="K101" i="6"/>
  <c r="K151" i="6" s="1"/>
  <c r="J101" i="6"/>
  <c r="J151" i="6" s="1"/>
  <c r="I101" i="6"/>
  <c r="I151" i="6" s="1"/>
  <c r="H101" i="6"/>
  <c r="H151" i="6" s="1"/>
  <c r="G101" i="6"/>
  <c r="G151" i="6" s="1"/>
  <c r="F101" i="6"/>
  <c r="F151" i="6" s="1"/>
  <c r="E101" i="6"/>
  <c r="E151" i="6" s="1"/>
  <c r="D101" i="6"/>
  <c r="D151" i="6" s="1"/>
  <c r="C101" i="6"/>
  <c r="C151" i="6" s="1"/>
  <c r="AC100" i="6"/>
  <c r="AC150" i="6" s="1"/>
  <c r="AA100" i="6"/>
  <c r="AA150" i="6" s="1"/>
  <c r="Z100" i="6"/>
  <c r="Z150" i="6" s="1"/>
  <c r="Y100" i="6"/>
  <c r="Y150" i="6" s="1"/>
  <c r="X100" i="6"/>
  <c r="X150" i="6" s="1"/>
  <c r="W100" i="6"/>
  <c r="W150" i="6" s="1"/>
  <c r="V100" i="6"/>
  <c r="V150" i="6" s="1"/>
  <c r="U100" i="6"/>
  <c r="U150" i="6" s="1"/>
  <c r="T100" i="6"/>
  <c r="T150" i="6" s="1"/>
  <c r="S100" i="6"/>
  <c r="S150" i="6" s="1"/>
  <c r="R100" i="6"/>
  <c r="R150" i="6" s="1"/>
  <c r="Q100" i="6"/>
  <c r="Q150" i="6" s="1"/>
  <c r="P100" i="6"/>
  <c r="P150" i="6" s="1"/>
  <c r="O100" i="6"/>
  <c r="O150" i="6" s="1"/>
  <c r="N100" i="6"/>
  <c r="N150" i="6" s="1"/>
  <c r="M100" i="6"/>
  <c r="M150" i="6" s="1"/>
  <c r="L100" i="6"/>
  <c r="L150" i="6" s="1"/>
  <c r="K100" i="6"/>
  <c r="K150" i="6" s="1"/>
  <c r="J100" i="6"/>
  <c r="J150" i="6" s="1"/>
  <c r="I100" i="6"/>
  <c r="I150" i="6" s="1"/>
  <c r="H100" i="6"/>
  <c r="H150" i="6" s="1"/>
  <c r="G100" i="6"/>
  <c r="G150" i="6" s="1"/>
  <c r="F100" i="6"/>
  <c r="F150" i="6" s="1"/>
  <c r="E100" i="6"/>
  <c r="E150" i="6" s="1"/>
  <c r="D100" i="6"/>
  <c r="D150" i="6" s="1"/>
  <c r="C100" i="6"/>
  <c r="AE100" i="6" s="1"/>
  <c r="AC99" i="6"/>
  <c r="AC149" i="6" s="1"/>
  <c r="AA99" i="6"/>
  <c r="AA149" i="6" s="1"/>
  <c r="Z99" i="6"/>
  <c r="Z149" i="6" s="1"/>
  <c r="Y99" i="6"/>
  <c r="Y149" i="6" s="1"/>
  <c r="X99" i="6"/>
  <c r="X149" i="6" s="1"/>
  <c r="W99" i="6"/>
  <c r="W149" i="6" s="1"/>
  <c r="V99" i="6"/>
  <c r="V149" i="6" s="1"/>
  <c r="U99" i="6"/>
  <c r="U149" i="6" s="1"/>
  <c r="T99" i="6"/>
  <c r="T149" i="6" s="1"/>
  <c r="S99" i="6"/>
  <c r="S149" i="6" s="1"/>
  <c r="R99" i="6"/>
  <c r="R149" i="6" s="1"/>
  <c r="Q99" i="6"/>
  <c r="Q149" i="6" s="1"/>
  <c r="P99" i="6"/>
  <c r="P149" i="6" s="1"/>
  <c r="O99" i="6"/>
  <c r="O149" i="6" s="1"/>
  <c r="N99" i="6"/>
  <c r="N149" i="6" s="1"/>
  <c r="M99" i="6"/>
  <c r="M149" i="6" s="1"/>
  <c r="L99" i="6"/>
  <c r="L149" i="6" s="1"/>
  <c r="K99" i="6"/>
  <c r="K149" i="6" s="1"/>
  <c r="J99" i="6"/>
  <c r="J149" i="6" s="1"/>
  <c r="I99" i="6"/>
  <c r="I149" i="6" s="1"/>
  <c r="H99" i="6"/>
  <c r="H149" i="6" s="1"/>
  <c r="G99" i="6"/>
  <c r="G149" i="6" s="1"/>
  <c r="F99" i="6"/>
  <c r="F149" i="6" s="1"/>
  <c r="E99" i="6"/>
  <c r="E149" i="6" s="1"/>
  <c r="D99" i="6"/>
  <c r="D149" i="6" s="1"/>
  <c r="C99" i="6"/>
  <c r="C149" i="6" s="1"/>
  <c r="AC98" i="6"/>
  <c r="AC148" i="6" s="1"/>
  <c r="AA98" i="6"/>
  <c r="AA148" i="6" s="1"/>
  <c r="Z98" i="6"/>
  <c r="Z148" i="6" s="1"/>
  <c r="Y98" i="6"/>
  <c r="Y148" i="6" s="1"/>
  <c r="X98" i="6"/>
  <c r="X148" i="6" s="1"/>
  <c r="W98" i="6"/>
  <c r="W148" i="6" s="1"/>
  <c r="V98" i="6"/>
  <c r="V148" i="6" s="1"/>
  <c r="U98" i="6"/>
  <c r="U148" i="6" s="1"/>
  <c r="T98" i="6"/>
  <c r="T148" i="6" s="1"/>
  <c r="S98" i="6"/>
  <c r="S148" i="6" s="1"/>
  <c r="R98" i="6"/>
  <c r="R148" i="6" s="1"/>
  <c r="Q98" i="6"/>
  <c r="Q148" i="6" s="1"/>
  <c r="P98" i="6"/>
  <c r="P148" i="6" s="1"/>
  <c r="O98" i="6"/>
  <c r="O148" i="6" s="1"/>
  <c r="N98" i="6"/>
  <c r="N148" i="6" s="1"/>
  <c r="M98" i="6"/>
  <c r="M148" i="6" s="1"/>
  <c r="L98" i="6"/>
  <c r="L148" i="6" s="1"/>
  <c r="K98" i="6"/>
  <c r="K148" i="6" s="1"/>
  <c r="J98" i="6"/>
  <c r="J148" i="6" s="1"/>
  <c r="I98" i="6"/>
  <c r="I148" i="6" s="1"/>
  <c r="H98" i="6"/>
  <c r="H148" i="6" s="1"/>
  <c r="G98" i="6"/>
  <c r="G148" i="6" s="1"/>
  <c r="F98" i="6"/>
  <c r="F148" i="6" s="1"/>
  <c r="E98" i="6"/>
  <c r="E148" i="6" s="1"/>
  <c r="D98" i="6"/>
  <c r="D148" i="6" s="1"/>
  <c r="C98" i="6"/>
  <c r="AE98" i="6" s="1"/>
  <c r="AC97" i="6"/>
  <c r="AC147" i="6" s="1"/>
  <c r="AA97" i="6"/>
  <c r="AA147" i="6" s="1"/>
  <c r="Z97" i="6"/>
  <c r="Z147" i="6" s="1"/>
  <c r="Y97" i="6"/>
  <c r="Y147" i="6" s="1"/>
  <c r="X97" i="6"/>
  <c r="X147" i="6" s="1"/>
  <c r="W97" i="6"/>
  <c r="W147" i="6" s="1"/>
  <c r="V97" i="6"/>
  <c r="V147" i="6" s="1"/>
  <c r="U97" i="6"/>
  <c r="U147" i="6" s="1"/>
  <c r="T97" i="6"/>
  <c r="T147" i="6" s="1"/>
  <c r="S97" i="6"/>
  <c r="S147" i="6" s="1"/>
  <c r="R97" i="6"/>
  <c r="R147" i="6" s="1"/>
  <c r="Q97" i="6"/>
  <c r="Q147" i="6" s="1"/>
  <c r="P97" i="6"/>
  <c r="P147" i="6" s="1"/>
  <c r="O97" i="6"/>
  <c r="O147" i="6" s="1"/>
  <c r="N97" i="6"/>
  <c r="N147" i="6" s="1"/>
  <c r="M97" i="6"/>
  <c r="M147" i="6" s="1"/>
  <c r="L97" i="6"/>
  <c r="L147" i="6" s="1"/>
  <c r="K97" i="6"/>
  <c r="K147" i="6" s="1"/>
  <c r="J97" i="6"/>
  <c r="J147" i="6" s="1"/>
  <c r="I97" i="6"/>
  <c r="I147" i="6" s="1"/>
  <c r="H97" i="6"/>
  <c r="H147" i="6" s="1"/>
  <c r="G97" i="6"/>
  <c r="G147" i="6" s="1"/>
  <c r="F97" i="6"/>
  <c r="F147" i="6" s="1"/>
  <c r="E97" i="6"/>
  <c r="E147" i="6" s="1"/>
  <c r="D97" i="6"/>
  <c r="D147" i="6" s="1"/>
  <c r="C97" i="6"/>
  <c r="C147" i="6" s="1"/>
  <c r="AC96" i="6"/>
  <c r="AC146" i="6" s="1"/>
  <c r="AA96" i="6"/>
  <c r="AA146" i="6" s="1"/>
  <c r="Z96" i="6"/>
  <c r="Z146" i="6" s="1"/>
  <c r="Y96" i="6"/>
  <c r="Y146" i="6" s="1"/>
  <c r="X96" i="6"/>
  <c r="X146" i="6" s="1"/>
  <c r="W96" i="6"/>
  <c r="W146" i="6" s="1"/>
  <c r="V96" i="6"/>
  <c r="V146" i="6" s="1"/>
  <c r="U96" i="6"/>
  <c r="U146" i="6" s="1"/>
  <c r="T96" i="6"/>
  <c r="T146" i="6" s="1"/>
  <c r="S96" i="6"/>
  <c r="S146" i="6" s="1"/>
  <c r="R96" i="6"/>
  <c r="R146" i="6" s="1"/>
  <c r="Q96" i="6"/>
  <c r="Q146" i="6" s="1"/>
  <c r="P96" i="6"/>
  <c r="P146" i="6" s="1"/>
  <c r="O96" i="6"/>
  <c r="O146" i="6" s="1"/>
  <c r="N96" i="6"/>
  <c r="N146" i="6" s="1"/>
  <c r="M96" i="6"/>
  <c r="M146" i="6" s="1"/>
  <c r="L96" i="6"/>
  <c r="L146" i="6" s="1"/>
  <c r="K96" i="6"/>
  <c r="K146" i="6" s="1"/>
  <c r="J96" i="6"/>
  <c r="J146" i="6" s="1"/>
  <c r="I96" i="6"/>
  <c r="I146" i="6" s="1"/>
  <c r="H96" i="6"/>
  <c r="H146" i="6" s="1"/>
  <c r="G96" i="6"/>
  <c r="G146" i="6" s="1"/>
  <c r="F96" i="6"/>
  <c r="F146" i="6" s="1"/>
  <c r="E96" i="6"/>
  <c r="E146" i="6" s="1"/>
  <c r="D96" i="6"/>
  <c r="D146" i="6" s="1"/>
  <c r="C96" i="6"/>
  <c r="AE96" i="6" s="1"/>
  <c r="AC95" i="6"/>
  <c r="AC145" i="6" s="1"/>
  <c r="AA95" i="6"/>
  <c r="AA145" i="6" s="1"/>
  <c r="Z95" i="6"/>
  <c r="Z145" i="6" s="1"/>
  <c r="Y95" i="6"/>
  <c r="Y145" i="6" s="1"/>
  <c r="X95" i="6"/>
  <c r="X145" i="6" s="1"/>
  <c r="W95" i="6"/>
  <c r="W145" i="6" s="1"/>
  <c r="V95" i="6"/>
  <c r="V145" i="6" s="1"/>
  <c r="U95" i="6"/>
  <c r="U145" i="6" s="1"/>
  <c r="T95" i="6"/>
  <c r="T145" i="6" s="1"/>
  <c r="S95" i="6"/>
  <c r="S145" i="6" s="1"/>
  <c r="R95" i="6"/>
  <c r="R145" i="6" s="1"/>
  <c r="Q95" i="6"/>
  <c r="Q145" i="6" s="1"/>
  <c r="P95" i="6"/>
  <c r="P145" i="6" s="1"/>
  <c r="O95" i="6"/>
  <c r="O145" i="6" s="1"/>
  <c r="N95" i="6"/>
  <c r="N145" i="6" s="1"/>
  <c r="M95" i="6"/>
  <c r="M145" i="6" s="1"/>
  <c r="L95" i="6"/>
  <c r="L145" i="6" s="1"/>
  <c r="K95" i="6"/>
  <c r="K145" i="6" s="1"/>
  <c r="J95" i="6"/>
  <c r="J145" i="6" s="1"/>
  <c r="I95" i="6"/>
  <c r="I145" i="6" s="1"/>
  <c r="H95" i="6"/>
  <c r="H145" i="6" s="1"/>
  <c r="G95" i="6"/>
  <c r="G145" i="6" s="1"/>
  <c r="F95" i="6"/>
  <c r="F145" i="6" s="1"/>
  <c r="E95" i="6"/>
  <c r="E145" i="6" s="1"/>
  <c r="D95" i="6"/>
  <c r="D145" i="6" s="1"/>
  <c r="C95" i="6"/>
  <c r="C145" i="6" s="1"/>
  <c r="AC94" i="6"/>
  <c r="AC144" i="6" s="1"/>
  <c r="AA94" i="6"/>
  <c r="AA144" i="6" s="1"/>
  <c r="Z94" i="6"/>
  <c r="Z144" i="6" s="1"/>
  <c r="Y94" i="6"/>
  <c r="Y144" i="6" s="1"/>
  <c r="X94" i="6"/>
  <c r="X144" i="6" s="1"/>
  <c r="W94" i="6"/>
  <c r="W144" i="6" s="1"/>
  <c r="V94" i="6"/>
  <c r="V144" i="6" s="1"/>
  <c r="U94" i="6"/>
  <c r="U144" i="6" s="1"/>
  <c r="T94" i="6"/>
  <c r="T144" i="6" s="1"/>
  <c r="S94" i="6"/>
  <c r="S144" i="6" s="1"/>
  <c r="R94" i="6"/>
  <c r="R144" i="6" s="1"/>
  <c r="Q94" i="6"/>
  <c r="Q144" i="6" s="1"/>
  <c r="P94" i="6"/>
  <c r="P144" i="6" s="1"/>
  <c r="O94" i="6"/>
  <c r="O144" i="6" s="1"/>
  <c r="N94" i="6"/>
  <c r="N144" i="6" s="1"/>
  <c r="M94" i="6"/>
  <c r="M144" i="6" s="1"/>
  <c r="L94" i="6"/>
  <c r="L144" i="6" s="1"/>
  <c r="K94" i="6"/>
  <c r="K144" i="6" s="1"/>
  <c r="J94" i="6"/>
  <c r="J144" i="6" s="1"/>
  <c r="I94" i="6"/>
  <c r="I144" i="6" s="1"/>
  <c r="H94" i="6"/>
  <c r="H144" i="6" s="1"/>
  <c r="G94" i="6"/>
  <c r="G144" i="6" s="1"/>
  <c r="F94" i="6"/>
  <c r="F144" i="6" s="1"/>
  <c r="E94" i="6"/>
  <c r="E144" i="6" s="1"/>
  <c r="D94" i="6"/>
  <c r="D144" i="6" s="1"/>
  <c r="C94" i="6"/>
  <c r="AE94" i="6" s="1"/>
  <c r="AC93" i="6"/>
  <c r="AC143" i="6" s="1"/>
  <c r="AA93" i="6"/>
  <c r="AA143" i="6" s="1"/>
  <c r="Z93" i="6"/>
  <c r="Z143" i="6" s="1"/>
  <c r="Y93" i="6"/>
  <c r="Y143" i="6" s="1"/>
  <c r="X93" i="6"/>
  <c r="X143" i="6" s="1"/>
  <c r="W93" i="6"/>
  <c r="W143" i="6" s="1"/>
  <c r="V93" i="6"/>
  <c r="V143" i="6" s="1"/>
  <c r="U93" i="6"/>
  <c r="U143" i="6" s="1"/>
  <c r="T93" i="6"/>
  <c r="T143" i="6" s="1"/>
  <c r="S93" i="6"/>
  <c r="S143" i="6" s="1"/>
  <c r="R93" i="6"/>
  <c r="R143" i="6" s="1"/>
  <c r="Q93" i="6"/>
  <c r="Q143" i="6" s="1"/>
  <c r="P93" i="6"/>
  <c r="P143" i="6" s="1"/>
  <c r="O93" i="6"/>
  <c r="O143" i="6" s="1"/>
  <c r="N93" i="6"/>
  <c r="N143" i="6" s="1"/>
  <c r="M93" i="6"/>
  <c r="M143" i="6" s="1"/>
  <c r="L93" i="6"/>
  <c r="L143" i="6" s="1"/>
  <c r="K93" i="6"/>
  <c r="K143" i="6" s="1"/>
  <c r="J93" i="6"/>
  <c r="J143" i="6" s="1"/>
  <c r="I93" i="6"/>
  <c r="I143" i="6" s="1"/>
  <c r="H93" i="6"/>
  <c r="H143" i="6" s="1"/>
  <c r="G93" i="6"/>
  <c r="G143" i="6" s="1"/>
  <c r="F93" i="6"/>
  <c r="F143" i="6" s="1"/>
  <c r="E93" i="6"/>
  <c r="E143" i="6" s="1"/>
  <c r="D93" i="6"/>
  <c r="D143" i="6" s="1"/>
  <c r="C93" i="6"/>
  <c r="C143" i="6" s="1"/>
  <c r="AC92" i="6"/>
  <c r="AC142" i="6" s="1"/>
  <c r="AA92" i="6"/>
  <c r="AA142" i="6" s="1"/>
  <c r="Z92" i="6"/>
  <c r="Z142" i="6" s="1"/>
  <c r="Y92" i="6"/>
  <c r="Y142" i="6" s="1"/>
  <c r="X92" i="6"/>
  <c r="X142" i="6" s="1"/>
  <c r="W92" i="6"/>
  <c r="W142" i="6" s="1"/>
  <c r="V92" i="6"/>
  <c r="V142" i="6" s="1"/>
  <c r="U92" i="6"/>
  <c r="U142" i="6" s="1"/>
  <c r="T92" i="6"/>
  <c r="T142" i="6" s="1"/>
  <c r="S92" i="6"/>
  <c r="S142" i="6" s="1"/>
  <c r="R92" i="6"/>
  <c r="R142" i="6" s="1"/>
  <c r="Q92" i="6"/>
  <c r="Q142" i="6" s="1"/>
  <c r="P92" i="6"/>
  <c r="P142" i="6" s="1"/>
  <c r="O92" i="6"/>
  <c r="O142" i="6" s="1"/>
  <c r="N92" i="6"/>
  <c r="N142" i="6" s="1"/>
  <c r="M92" i="6"/>
  <c r="M142" i="6" s="1"/>
  <c r="L92" i="6"/>
  <c r="L142" i="6" s="1"/>
  <c r="K92" i="6"/>
  <c r="K142" i="6" s="1"/>
  <c r="J92" i="6"/>
  <c r="J142" i="6" s="1"/>
  <c r="I92" i="6"/>
  <c r="I142" i="6" s="1"/>
  <c r="H92" i="6"/>
  <c r="H142" i="6" s="1"/>
  <c r="G92" i="6"/>
  <c r="G142" i="6" s="1"/>
  <c r="F92" i="6"/>
  <c r="F142" i="6" s="1"/>
  <c r="E92" i="6"/>
  <c r="E142" i="6" s="1"/>
  <c r="D92" i="6"/>
  <c r="D142" i="6" s="1"/>
  <c r="C92" i="6"/>
  <c r="AE92" i="6" s="1"/>
  <c r="AC91" i="6"/>
  <c r="AC141" i="6" s="1"/>
  <c r="AA91" i="6"/>
  <c r="AA141" i="6" s="1"/>
  <c r="Z91" i="6"/>
  <c r="Z141" i="6" s="1"/>
  <c r="Y91" i="6"/>
  <c r="Y141" i="6" s="1"/>
  <c r="X91" i="6"/>
  <c r="X141" i="6" s="1"/>
  <c r="W91" i="6"/>
  <c r="W141" i="6" s="1"/>
  <c r="V91" i="6"/>
  <c r="V141" i="6" s="1"/>
  <c r="U91" i="6"/>
  <c r="U141" i="6" s="1"/>
  <c r="T91" i="6"/>
  <c r="T141" i="6" s="1"/>
  <c r="S91" i="6"/>
  <c r="S141" i="6" s="1"/>
  <c r="R91" i="6"/>
  <c r="R141" i="6" s="1"/>
  <c r="Q91" i="6"/>
  <c r="Q141" i="6" s="1"/>
  <c r="P91" i="6"/>
  <c r="P141" i="6" s="1"/>
  <c r="O91" i="6"/>
  <c r="O141" i="6" s="1"/>
  <c r="N91" i="6"/>
  <c r="N141" i="6" s="1"/>
  <c r="M91" i="6"/>
  <c r="M141" i="6" s="1"/>
  <c r="L91" i="6"/>
  <c r="L141" i="6" s="1"/>
  <c r="K91" i="6"/>
  <c r="K141" i="6" s="1"/>
  <c r="J91" i="6"/>
  <c r="J141" i="6" s="1"/>
  <c r="I91" i="6"/>
  <c r="I141" i="6" s="1"/>
  <c r="H91" i="6"/>
  <c r="H141" i="6" s="1"/>
  <c r="G91" i="6"/>
  <c r="G141" i="6" s="1"/>
  <c r="F91" i="6"/>
  <c r="F141" i="6" s="1"/>
  <c r="E91" i="6"/>
  <c r="E141" i="6" s="1"/>
  <c r="D91" i="6"/>
  <c r="D141" i="6" s="1"/>
  <c r="C91" i="6"/>
  <c r="C141" i="6" s="1"/>
  <c r="AC90" i="6"/>
  <c r="AC140" i="6" s="1"/>
  <c r="AA90" i="6"/>
  <c r="AA140" i="6" s="1"/>
  <c r="Z90" i="6"/>
  <c r="Z140" i="6" s="1"/>
  <c r="Y90" i="6"/>
  <c r="Y140" i="6" s="1"/>
  <c r="X90" i="6"/>
  <c r="X140" i="6" s="1"/>
  <c r="W90" i="6"/>
  <c r="W140" i="6" s="1"/>
  <c r="V90" i="6"/>
  <c r="V140" i="6" s="1"/>
  <c r="U90" i="6"/>
  <c r="U140" i="6" s="1"/>
  <c r="T90" i="6"/>
  <c r="T140" i="6" s="1"/>
  <c r="S90" i="6"/>
  <c r="S140" i="6" s="1"/>
  <c r="R90" i="6"/>
  <c r="R140" i="6" s="1"/>
  <c r="Q90" i="6"/>
  <c r="Q140" i="6" s="1"/>
  <c r="P90" i="6"/>
  <c r="P140" i="6" s="1"/>
  <c r="O90" i="6"/>
  <c r="O140" i="6" s="1"/>
  <c r="N90" i="6"/>
  <c r="N140" i="6" s="1"/>
  <c r="M90" i="6"/>
  <c r="M140" i="6" s="1"/>
  <c r="L90" i="6"/>
  <c r="L140" i="6" s="1"/>
  <c r="K90" i="6"/>
  <c r="K140" i="6" s="1"/>
  <c r="J90" i="6"/>
  <c r="J140" i="6" s="1"/>
  <c r="I90" i="6"/>
  <c r="I140" i="6" s="1"/>
  <c r="H90" i="6"/>
  <c r="H140" i="6" s="1"/>
  <c r="G90" i="6"/>
  <c r="G140" i="6" s="1"/>
  <c r="F90" i="6"/>
  <c r="F140" i="6" s="1"/>
  <c r="E90" i="6"/>
  <c r="E140" i="6" s="1"/>
  <c r="D90" i="6"/>
  <c r="D140" i="6" s="1"/>
  <c r="C90" i="6"/>
  <c r="AE90" i="6" s="1"/>
  <c r="AC89" i="6"/>
  <c r="AC139" i="6" s="1"/>
  <c r="AC162" i="6" s="1"/>
  <c r="AA89" i="6"/>
  <c r="AA139" i="6" s="1"/>
  <c r="AA162" i="6" s="1"/>
  <c r="Z89" i="6"/>
  <c r="Z139" i="6" s="1"/>
  <c r="Z162" i="6" s="1"/>
  <c r="Y89" i="6"/>
  <c r="Y139" i="6" s="1"/>
  <c r="Y162" i="6" s="1"/>
  <c r="X89" i="6"/>
  <c r="X139" i="6" s="1"/>
  <c r="X162" i="6" s="1"/>
  <c r="W89" i="6"/>
  <c r="W139" i="6" s="1"/>
  <c r="W162" i="6" s="1"/>
  <c r="V89" i="6"/>
  <c r="V139" i="6" s="1"/>
  <c r="V162" i="6" s="1"/>
  <c r="U89" i="6"/>
  <c r="U139" i="6" s="1"/>
  <c r="U162" i="6" s="1"/>
  <c r="T89" i="6"/>
  <c r="T139" i="6" s="1"/>
  <c r="T162" i="6" s="1"/>
  <c r="S89" i="6"/>
  <c r="S139" i="6" s="1"/>
  <c r="S162" i="6" s="1"/>
  <c r="R89" i="6"/>
  <c r="R139" i="6" s="1"/>
  <c r="R162" i="6" s="1"/>
  <c r="Q89" i="6"/>
  <c r="Q139" i="6" s="1"/>
  <c r="Q162" i="6" s="1"/>
  <c r="P89" i="6"/>
  <c r="P139" i="6" s="1"/>
  <c r="P162" i="6" s="1"/>
  <c r="O89" i="6"/>
  <c r="O139" i="6" s="1"/>
  <c r="O162" i="6" s="1"/>
  <c r="N89" i="6"/>
  <c r="N139" i="6" s="1"/>
  <c r="N162" i="6" s="1"/>
  <c r="M89" i="6"/>
  <c r="M139" i="6" s="1"/>
  <c r="M162" i="6" s="1"/>
  <c r="L89" i="6"/>
  <c r="L139" i="6" s="1"/>
  <c r="L162" i="6" s="1"/>
  <c r="K89" i="6"/>
  <c r="K139" i="6" s="1"/>
  <c r="K162" i="6" s="1"/>
  <c r="J89" i="6"/>
  <c r="J139" i="6" s="1"/>
  <c r="J162" i="6" s="1"/>
  <c r="I89" i="6"/>
  <c r="I139" i="6" s="1"/>
  <c r="I162" i="6" s="1"/>
  <c r="H89" i="6"/>
  <c r="H139" i="6" s="1"/>
  <c r="H162" i="6" s="1"/>
  <c r="G89" i="6"/>
  <c r="G139" i="6" s="1"/>
  <c r="G162" i="6" s="1"/>
  <c r="F89" i="6"/>
  <c r="F139" i="6" s="1"/>
  <c r="F162" i="6" s="1"/>
  <c r="E89" i="6"/>
  <c r="E139" i="6" s="1"/>
  <c r="E162" i="6" s="1"/>
  <c r="D89" i="6"/>
  <c r="D139" i="6" s="1"/>
  <c r="D162" i="6" s="1"/>
  <c r="C89" i="6"/>
  <c r="C139" i="6" s="1"/>
  <c r="AC88" i="6"/>
  <c r="AC138" i="6" s="1"/>
  <c r="AA88" i="6"/>
  <c r="AA138" i="6" s="1"/>
  <c r="Z88" i="6"/>
  <c r="Z138" i="6" s="1"/>
  <c r="Y88" i="6"/>
  <c r="Y138" i="6" s="1"/>
  <c r="X88" i="6"/>
  <c r="X138" i="6" s="1"/>
  <c r="W88" i="6"/>
  <c r="W138" i="6" s="1"/>
  <c r="V88" i="6"/>
  <c r="V138" i="6" s="1"/>
  <c r="U88" i="6"/>
  <c r="U138" i="6" s="1"/>
  <c r="T88" i="6"/>
  <c r="T138" i="6" s="1"/>
  <c r="S88" i="6"/>
  <c r="S138" i="6" s="1"/>
  <c r="R88" i="6"/>
  <c r="R138" i="6" s="1"/>
  <c r="Q88" i="6"/>
  <c r="Q138" i="6" s="1"/>
  <c r="P88" i="6"/>
  <c r="P138" i="6" s="1"/>
  <c r="O88" i="6"/>
  <c r="O138" i="6" s="1"/>
  <c r="N88" i="6"/>
  <c r="N138" i="6" s="1"/>
  <c r="M88" i="6"/>
  <c r="M138" i="6" s="1"/>
  <c r="L88" i="6"/>
  <c r="L138" i="6" s="1"/>
  <c r="K88" i="6"/>
  <c r="K138" i="6" s="1"/>
  <c r="J88" i="6"/>
  <c r="J138" i="6" s="1"/>
  <c r="I88" i="6"/>
  <c r="I138" i="6" s="1"/>
  <c r="H88" i="6"/>
  <c r="H138" i="6" s="1"/>
  <c r="G88" i="6"/>
  <c r="G138" i="6" s="1"/>
  <c r="F88" i="6"/>
  <c r="F138" i="6" s="1"/>
  <c r="E88" i="6"/>
  <c r="E138" i="6" s="1"/>
  <c r="D88" i="6"/>
  <c r="D138" i="6" s="1"/>
  <c r="C88" i="6"/>
  <c r="AE88" i="6" s="1"/>
  <c r="AC87" i="6"/>
  <c r="AC137" i="6" s="1"/>
  <c r="AA87" i="6"/>
  <c r="AA137" i="6" s="1"/>
  <c r="Z87" i="6"/>
  <c r="Z137" i="6" s="1"/>
  <c r="Y87" i="6"/>
  <c r="Y137" i="6" s="1"/>
  <c r="X87" i="6"/>
  <c r="X137" i="6" s="1"/>
  <c r="W87" i="6"/>
  <c r="W137" i="6" s="1"/>
  <c r="V87" i="6"/>
  <c r="V137" i="6" s="1"/>
  <c r="U87" i="6"/>
  <c r="U137" i="6" s="1"/>
  <c r="T87" i="6"/>
  <c r="T137" i="6" s="1"/>
  <c r="S87" i="6"/>
  <c r="S137" i="6" s="1"/>
  <c r="R87" i="6"/>
  <c r="R137" i="6" s="1"/>
  <c r="Q87" i="6"/>
  <c r="Q137" i="6" s="1"/>
  <c r="P87" i="6"/>
  <c r="P137" i="6" s="1"/>
  <c r="O87" i="6"/>
  <c r="O137" i="6" s="1"/>
  <c r="N87" i="6"/>
  <c r="N137" i="6" s="1"/>
  <c r="M87" i="6"/>
  <c r="M137" i="6" s="1"/>
  <c r="L87" i="6"/>
  <c r="L137" i="6" s="1"/>
  <c r="K87" i="6"/>
  <c r="K137" i="6" s="1"/>
  <c r="J87" i="6"/>
  <c r="J137" i="6" s="1"/>
  <c r="I87" i="6"/>
  <c r="I137" i="6" s="1"/>
  <c r="H87" i="6"/>
  <c r="H137" i="6" s="1"/>
  <c r="G87" i="6"/>
  <c r="G137" i="6" s="1"/>
  <c r="F87" i="6"/>
  <c r="F137" i="6" s="1"/>
  <c r="E87" i="6"/>
  <c r="E137" i="6" s="1"/>
  <c r="D87" i="6"/>
  <c r="D137" i="6" s="1"/>
  <c r="C87" i="6"/>
  <c r="C137" i="6" s="1"/>
  <c r="AC86" i="6"/>
  <c r="AC136" i="6" s="1"/>
  <c r="AA86" i="6"/>
  <c r="AA136" i="6" s="1"/>
  <c r="Z86" i="6"/>
  <c r="Z136" i="6" s="1"/>
  <c r="Y86" i="6"/>
  <c r="Y136" i="6" s="1"/>
  <c r="X86" i="6"/>
  <c r="X136" i="6" s="1"/>
  <c r="W86" i="6"/>
  <c r="W136" i="6" s="1"/>
  <c r="V86" i="6"/>
  <c r="V136" i="6" s="1"/>
  <c r="U86" i="6"/>
  <c r="U136" i="6" s="1"/>
  <c r="T86" i="6"/>
  <c r="T136" i="6" s="1"/>
  <c r="S86" i="6"/>
  <c r="S136" i="6" s="1"/>
  <c r="R86" i="6"/>
  <c r="R136" i="6" s="1"/>
  <c r="Q86" i="6"/>
  <c r="Q136" i="6" s="1"/>
  <c r="P86" i="6"/>
  <c r="P136" i="6" s="1"/>
  <c r="O86" i="6"/>
  <c r="O136" i="6" s="1"/>
  <c r="N86" i="6"/>
  <c r="N136" i="6" s="1"/>
  <c r="M86" i="6"/>
  <c r="M136" i="6" s="1"/>
  <c r="L86" i="6"/>
  <c r="L136" i="6" s="1"/>
  <c r="K86" i="6"/>
  <c r="K136" i="6" s="1"/>
  <c r="J86" i="6"/>
  <c r="J136" i="6" s="1"/>
  <c r="I86" i="6"/>
  <c r="I136" i="6" s="1"/>
  <c r="H86" i="6"/>
  <c r="H136" i="6" s="1"/>
  <c r="G86" i="6"/>
  <c r="G136" i="6" s="1"/>
  <c r="F86" i="6"/>
  <c r="F136" i="6" s="1"/>
  <c r="E86" i="6"/>
  <c r="E136" i="6" s="1"/>
  <c r="D86" i="6"/>
  <c r="D136" i="6" s="1"/>
  <c r="C86" i="6"/>
  <c r="AE86" i="6" s="1"/>
  <c r="AB85" i="6"/>
  <c r="AC84" i="6"/>
  <c r="AC134" i="6" s="1"/>
  <c r="AA84" i="6"/>
  <c r="AA134" i="6" s="1"/>
  <c r="Z84" i="6"/>
  <c r="Z134" i="6" s="1"/>
  <c r="Y84" i="6"/>
  <c r="Y134" i="6" s="1"/>
  <c r="X84" i="6"/>
  <c r="X134" i="6" s="1"/>
  <c r="W84" i="6"/>
  <c r="W134" i="6" s="1"/>
  <c r="V84" i="6"/>
  <c r="V134" i="6" s="1"/>
  <c r="U84" i="6"/>
  <c r="U134" i="6" s="1"/>
  <c r="T84" i="6"/>
  <c r="T134" i="6" s="1"/>
  <c r="S84" i="6"/>
  <c r="S134" i="6" s="1"/>
  <c r="R84" i="6"/>
  <c r="R134" i="6" s="1"/>
  <c r="Q84" i="6"/>
  <c r="Q134" i="6" s="1"/>
  <c r="P84" i="6"/>
  <c r="P134" i="6" s="1"/>
  <c r="O84" i="6"/>
  <c r="O134" i="6" s="1"/>
  <c r="N84" i="6"/>
  <c r="N134" i="6" s="1"/>
  <c r="M84" i="6"/>
  <c r="M134" i="6" s="1"/>
  <c r="L84" i="6"/>
  <c r="L134" i="6" s="1"/>
  <c r="K84" i="6"/>
  <c r="K134" i="6" s="1"/>
  <c r="J84" i="6"/>
  <c r="J134" i="6" s="1"/>
  <c r="I84" i="6"/>
  <c r="I134" i="6" s="1"/>
  <c r="H84" i="6"/>
  <c r="H134" i="6" s="1"/>
  <c r="G84" i="6"/>
  <c r="G134" i="6" s="1"/>
  <c r="F84" i="6"/>
  <c r="F134" i="6" s="1"/>
  <c r="E84" i="6"/>
  <c r="E134" i="6" s="1"/>
  <c r="D84" i="6"/>
  <c r="D134" i="6" s="1"/>
  <c r="C84" i="6"/>
  <c r="AE84" i="6" s="1"/>
  <c r="AD83" i="6"/>
  <c r="AD85" i="6" s="1"/>
  <c r="AC83" i="6"/>
  <c r="AC133" i="6" s="1"/>
  <c r="AC135" i="6" s="1"/>
  <c r="AA83" i="6"/>
  <c r="AA133" i="6" s="1"/>
  <c r="AA135" i="6" s="1"/>
  <c r="Z83" i="6"/>
  <c r="Z85" i="6" s="1"/>
  <c r="Y83" i="6"/>
  <c r="Y133" i="6" s="1"/>
  <c r="Y135" i="6" s="1"/>
  <c r="X83" i="6"/>
  <c r="X85" i="6" s="1"/>
  <c r="W83" i="6"/>
  <c r="W133" i="6" s="1"/>
  <c r="W135" i="6" s="1"/>
  <c r="V83" i="6"/>
  <c r="V85" i="6" s="1"/>
  <c r="U83" i="6"/>
  <c r="U133" i="6" s="1"/>
  <c r="U135" i="6" s="1"/>
  <c r="T83" i="6"/>
  <c r="T85" i="6" s="1"/>
  <c r="S83" i="6"/>
  <c r="S133" i="6" s="1"/>
  <c r="S135" i="6" s="1"/>
  <c r="R83" i="6"/>
  <c r="R85" i="6" s="1"/>
  <c r="Q83" i="6"/>
  <c r="Q133" i="6" s="1"/>
  <c r="Q135" i="6" s="1"/>
  <c r="P83" i="6"/>
  <c r="P85" i="6" s="1"/>
  <c r="O83" i="6"/>
  <c r="O133" i="6" s="1"/>
  <c r="O135" i="6" s="1"/>
  <c r="N83" i="6"/>
  <c r="N85" i="6" s="1"/>
  <c r="M83" i="6"/>
  <c r="M133" i="6" s="1"/>
  <c r="M135" i="6" s="1"/>
  <c r="L83" i="6"/>
  <c r="L85" i="6" s="1"/>
  <c r="K83" i="6"/>
  <c r="K133" i="6" s="1"/>
  <c r="K135" i="6" s="1"/>
  <c r="J83" i="6"/>
  <c r="J85" i="6" s="1"/>
  <c r="I83" i="6"/>
  <c r="I133" i="6" s="1"/>
  <c r="I135" i="6" s="1"/>
  <c r="H83" i="6"/>
  <c r="H85" i="6" s="1"/>
  <c r="G83" i="6"/>
  <c r="G133" i="6" s="1"/>
  <c r="G135" i="6" s="1"/>
  <c r="F83" i="6"/>
  <c r="F85" i="6" s="1"/>
  <c r="E83" i="6"/>
  <c r="E133" i="6" s="1"/>
  <c r="E135" i="6" s="1"/>
  <c r="D83" i="6"/>
  <c r="D85" i="6" s="1"/>
  <c r="C83" i="6"/>
  <c r="C133" i="6" s="1"/>
  <c r="AD78" i="6"/>
  <c r="AC78" i="6"/>
  <c r="AB78" i="6"/>
  <c r="AA78" i="6"/>
  <c r="Z78" i="6"/>
  <c r="Y78" i="6"/>
  <c r="X78" i="6"/>
  <c r="W78" i="6"/>
  <c r="V78" i="6"/>
  <c r="U78" i="6"/>
  <c r="T78" i="6"/>
  <c r="S78" i="6"/>
  <c r="R78" i="6"/>
  <c r="Q78" i="6"/>
  <c r="P78" i="6"/>
  <c r="O78" i="6"/>
  <c r="N78" i="6"/>
  <c r="M78" i="6"/>
  <c r="L78" i="6"/>
  <c r="K78" i="6"/>
  <c r="J78" i="6"/>
  <c r="I78" i="6"/>
  <c r="H78" i="6"/>
  <c r="G78" i="6"/>
  <c r="F78" i="6"/>
  <c r="E78" i="6"/>
  <c r="D78" i="6"/>
  <c r="C78" i="6"/>
  <c r="AE78" i="6" s="1"/>
  <c r="AE77" i="6"/>
  <c r="AE76" i="6"/>
  <c r="AD75" i="6"/>
  <c r="AC75" i="6"/>
  <c r="AB75" i="6"/>
  <c r="AA75" i="6"/>
  <c r="Z75" i="6"/>
  <c r="Y75" i="6"/>
  <c r="X75" i="6"/>
  <c r="W75" i="6"/>
  <c r="V75" i="6"/>
  <c r="U75" i="6"/>
  <c r="T75" i="6"/>
  <c r="S75" i="6"/>
  <c r="R75" i="6"/>
  <c r="Q75" i="6"/>
  <c r="P75" i="6"/>
  <c r="O75" i="6"/>
  <c r="N75" i="6"/>
  <c r="M75" i="6"/>
  <c r="L75" i="6"/>
  <c r="K75" i="6"/>
  <c r="J75" i="6"/>
  <c r="I75" i="6"/>
  <c r="H75" i="6"/>
  <c r="G75" i="6"/>
  <c r="F75" i="6"/>
  <c r="E75" i="6"/>
  <c r="D75" i="6"/>
  <c r="C75" i="6"/>
  <c r="AE75" i="6" s="1"/>
  <c r="AE74" i="6"/>
  <c r="AE73" i="6"/>
  <c r="AD71" i="6"/>
  <c r="AC71" i="6"/>
  <c r="AB71" i="6"/>
  <c r="AA71" i="6"/>
  <c r="Z71" i="6"/>
  <c r="Y71" i="6"/>
  <c r="X71" i="6"/>
  <c r="W71" i="6"/>
  <c r="V71" i="6"/>
  <c r="U71" i="6"/>
  <c r="T71" i="6"/>
  <c r="S71" i="6"/>
  <c r="R71" i="6"/>
  <c r="Q71" i="6"/>
  <c r="P71" i="6"/>
  <c r="O71" i="6"/>
  <c r="N71" i="6"/>
  <c r="M71" i="6"/>
  <c r="L71" i="6"/>
  <c r="K71" i="6"/>
  <c r="J71" i="6"/>
  <c r="I71" i="6"/>
  <c r="H71" i="6"/>
  <c r="G71" i="6"/>
  <c r="F71" i="6"/>
  <c r="E71" i="6"/>
  <c r="D71" i="6"/>
  <c r="C71" i="6"/>
  <c r="AE70" i="6"/>
  <c r="AE69" i="6"/>
  <c r="AE68" i="6"/>
  <c r="AE67" i="6"/>
  <c r="AD66" i="6"/>
  <c r="AC66" i="6"/>
  <c r="AB66" i="6"/>
  <c r="AA66" i="6"/>
  <c r="Z66" i="6"/>
  <c r="Y66" i="6"/>
  <c r="X66" i="6"/>
  <c r="W66" i="6"/>
  <c r="V66" i="6"/>
  <c r="U66" i="6"/>
  <c r="T66" i="6"/>
  <c r="S66" i="6"/>
  <c r="R66" i="6"/>
  <c r="Q66" i="6"/>
  <c r="P66" i="6"/>
  <c r="O66" i="6"/>
  <c r="N66" i="6"/>
  <c r="M66" i="6"/>
  <c r="L66" i="6"/>
  <c r="K66" i="6"/>
  <c r="J66" i="6"/>
  <c r="I66" i="6"/>
  <c r="H66" i="6"/>
  <c r="G66" i="6"/>
  <c r="F66" i="6"/>
  <c r="E66" i="6"/>
  <c r="D66" i="6"/>
  <c r="C66" i="6"/>
  <c r="AE66" i="6" s="1"/>
  <c r="AE65" i="6"/>
  <c r="AE64" i="6"/>
  <c r="AD62" i="6"/>
  <c r="AD63" i="6" s="1"/>
  <c r="AC62" i="6"/>
  <c r="AC63" i="6" s="1"/>
  <c r="AB62" i="6"/>
  <c r="AB63" i="6" s="1"/>
  <c r="AA62" i="6"/>
  <c r="AA63" i="6" s="1"/>
  <c r="Z62" i="6"/>
  <c r="Z63" i="6" s="1"/>
  <c r="Y62" i="6"/>
  <c r="Y63" i="6" s="1"/>
  <c r="X62" i="6"/>
  <c r="X63" i="6" s="1"/>
  <c r="W62" i="6"/>
  <c r="W63" i="6" s="1"/>
  <c r="V62" i="6"/>
  <c r="V63" i="6" s="1"/>
  <c r="U62" i="6"/>
  <c r="U63" i="6" s="1"/>
  <c r="T62" i="6"/>
  <c r="T63" i="6" s="1"/>
  <c r="S62" i="6"/>
  <c r="S63" i="6" s="1"/>
  <c r="R62" i="6"/>
  <c r="R63" i="6" s="1"/>
  <c r="Q62" i="6"/>
  <c r="Q63" i="6" s="1"/>
  <c r="P62" i="6"/>
  <c r="P63" i="6" s="1"/>
  <c r="O62" i="6"/>
  <c r="O63" i="6" s="1"/>
  <c r="N62" i="6"/>
  <c r="N63" i="6" s="1"/>
  <c r="M62" i="6"/>
  <c r="M63" i="6" s="1"/>
  <c r="L62" i="6"/>
  <c r="L63" i="6" s="1"/>
  <c r="K62" i="6"/>
  <c r="K63" i="6" s="1"/>
  <c r="J62" i="6"/>
  <c r="J63" i="6" s="1"/>
  <c r="I62" i="6"/>
  <c r="I63" i="6" s="1"/>
  <c r="H62" i="6"/>
  <c r="H63" i="6" s="1"/>
  <c r="G62" i="6"/>
  <c r="G63" i="6" s="1"/>
  <c r="F62" i="6"/>
  <c r="F63" i="6" s="1"/>
  <c r="E62" i="6"/>
  <c r="E63" i="6" s="1"/>
  <c r="D62" i="6"/>
  <c r="D63" i="6" s="1"/>
  <c r="C62" i="6"/>
  <c r="AE62" i="6" s="1"/>
  <c r="AE61" i="6"/>
  <c r="AE60" i="6"/>
  <c r="AE59" i="6"/>
  <c r="AE58" i="6"/>
  <c r="AE57" i="6"/>
  <c r="AE56" i="6"/>
  <c r="AE55" i="6"/>
  <c r="AE54" i="6"/>
  <c r="AE53" i="6"/>
  <c r="AE52" i="6"/>
  <c r="AE51" i="6"/>
  <c r="AE50" i="6"/>
  <c r="AE49" i="6"/>
  <c r="AE48" i="6"/>
  <c r="AE47" i="6"/>
  <c r="AE46" i="6"/>
  <c r="AE45" i="6"/>
  <c r="AE44" i="6"/>
  <c r="AE43" i="6"/>
  <c r="AE42" i="6"/>
  <c r="AE41" i="6"/>
  <c r="AE40" i="6"/>
  <c r="AE39" i="6"/>
  <c r="AE38" i="6"/>
  <c r="AE37" i="6"/>
  <c r="AE36" i="6"/>
  <c r="AD35" i="6"/>
  <c r="AC35" i="6"/>
  <c r="AB35" i="6"/>
  <c r="AA35" i="6"/>
  <c r="Z35" i="6"/>
  <c r="Y35" i="6"/>
  <c r="X35" i="6"/>
  <c r="W35" i="6"/>
  <c r="V35" i="6"/>
  <c r="U35" i="6"/>
  <c r="T35" i="6"/>
  <c r="S35" i="6"/>
  <c r="R35" i="6"/>
  <c r="Q35" i="6"/>
  <c r="P35" i="6"/>
  <c r="O35" i="6"/>
  <c r="N35" i="6"/>
  <c r="M35" i="6"/>
  <c r="L35" i="6"/>
  <c r="K35" i="6"/>
  <c r="J35" i="6"/>
  <c r="I35" i="6"/>
  <c r="H35" i="6"/>
  <c r="G35" i="6"/>
  <c r="F35" i="6"/>
  <c r="E35" i="6"/>
  <c r="D35" i="6"/>
  <c r="C35" i="6"/>
  <c r="AE35" i="6" s="1"/>
  <c r="AE34" i="6"/>
  <c r="AE33" i="6"/>
  <c r="M29" i="6"/>
  <c r="L29" i="6"/>
  <c r="K29" i="6"/>
  <c r="J29" i="6"/>
  <c r="I29" i="6"/>
  <c r="H29" i="6"/>
  <c r="G29" i="6"/>
  <c r="E29" i="6"/>
  <c r="D29" i="6"/>
  <c r="C29" i="6"/>
  <c r="S15" i="6"/>
  <c r="Q15" i="6"/>
  <c r="O15" i="6"/>
  <c r="E72" i="6" l="1"/>
  <c r="G72" i="6"/>
  <c r="I72" i="6"/>
  <c r="K72" i="6"/>
  <c r="M72" i="6"/>
  <c r="O72" i="6"/>
  <c r="Q72" i="6"/>
  <c r="S72" i="6"/>
  <c r="U72" i="6"/>
  <c r="W72" i="6"/>
  <c r="Y72" i="6"/>
  <c r="AA72" i="6"/>
  <c r="AC72" i="6"/>
  <c r="E79" i="6"/>
  <c r="G79" i="6"/>
  <c r="I79" i="6"/>
  <c r="K79" i="6"/>
  <c r="M79" i="6"/>
  <c r="O79" i="6"/>
  <c r="Q79" i="6"/>
  <c r="S79" i="6"/>
  <c r="U79" i="6"/>
  <c r="W79" i="6"/>
  <c r="Y79" i="6"/>
  <c r="AA79" i="6"/>
  <c r="AC79" i="6"/>
  <c r="AE137" i="6"/>
  <c r="AE139" i="6"/>
  <c r="E163" i="6"/>
  <c r="G163" i="6"/>
  <c r="I163" i="6"/>
  <c r="K163" i="6"/>
  <c r="M163" i="6"/>
  <c r="O163" i="6"/>
  <c r="Q163" i="6"/>
  <c r="S163" i="6"/>
  <c r="U163" i="6"/>
  <c r="W163" i="6"/>
  <c r="Y163" i="6"/>
  <c r="AA163" i="6"/>
  <c r="AE141" i="6"/>
  <c r="AE143" i="6"/>
  <c r="AE145" i="6"/>
  <c r="AE147" i="6"/>
  <c r="AE149" i="6"/>
  <c r="AE151" i="6"/>
  <c r="AE153" i="6"/>
  <c r="AE155" i="6"/>
  <c r="AE157" i="6"/>
  <c r="AE159" i="6"/>
  <c r="AB122" i="6"/>
  <c r="AB129" i="6"/>
  <c r="D72" i="6"/>
  <c r="F72" i="6"/>
  <c r="H72" i="6"/>
  <c r="J72" i="6"/>
  <c r="L72" i="6"/>
  <c r="N72" i="6"/>
  <c r="P72" i="6"/>
  <c r="R72" i="6"/>
  <c r="T72" i="6"/>
  <c r="V72" i="6"/>
  <c r="X72" i="6"/>
  <c r="Z72" i="6"/>
  <c r="AB72" i="6"/>
  <c r="AD72" i="6"/>
  <c r="D79" i="6"/>
  <c r="F79" i="6"/>
  <c r="H79" i="6"/>
  <c r="J79" i="6"/>
  <c r="L79" i="6"/>
  <c r="N79" i="6"/>
  <c r="P79" i="6"/>
  <c r="R79" i="6"/>
  <c r="T79" i="6"/>
  <c r="V79" i="6"/>
  <c r="X79" i="6"/>
  <c r="Z79" i="6"/>
  <c r="AB79" i="6"/>
  <c r="AD79" i="6"/>
  <c r="D163" i="6"/>
  <c r="F163" i="6"/>
  <c r="H163" i="6"/>
  <c r="J163" i="6"/>
  <c r="L163" i="6"/>
  <c r="N163" i="6"/>
  <c r="P163" i="6"/>
  <c r="R163" i="6"/>
  <c r="T163" i="6"/>
  <c r="V163" i="6"/>
  <c r="X163" i="6"/>
  <c r="Z163" i="6"/>
  <c r="AC163" i="6"/>
  <c r="AD122" i="6"/>
  <c r="AD129" i="6" s="1"/>
  <c r="C63" i="6"/>
  <c r="AE63" i="6" s="1"/>
  <c r="AE71" i="6"/>
  <c r="AE83" i="6"/>
  <c r="C85" i="6"/>
  <c r="E85" i="6"/>
  <c r="G85" i="6"/>
  <c r="I85" i="6"/>
  <c r="K85" i="6"/>
  <c r="M85" i="6"/>
  <c r="O85" i="6"/>
  <c r="Q85" i="6"/>
  <c r="S85" i="6"/>
  <c r="U85" i="6"/>
  <c r="W85" i="6"/>
  <c r="Y85" i="6"/>
  <c r="AA85" i="6"/>
  <c r="AC85" i="6"/>
  <c r="AE87" i="6"/>
  <c r="AE89" i="6"/>
  <c r="AE91" i="6"/>
  <c r="AE93" i="6"/>
  <c r="AE95" i="6"/>
  <c r="AE97" i="6"/>
  <c r="AE99" i="6"/>
  <c r="AE101" i="6"/>
  <c r="AE103" i="6"/>
  <c r="AE105" i="6"/>
  <c r="AE107" i="6"/>
  <c r="AE109" i="6"/>
  <c r="AE111" i="6"/>
  <c r="D112" i="6"/>
  <c r="D113" i="6" s="1"/>
  <c r="F112" i="6"/>
  <c r="F113" i="6" s="1"/>
  <c r="H112" i="6"/>
  <c r="H113" i="6" s="1"/>
  <c r="J112" i="6"/>
  <c r="J113" i="6" s="1"/>
  <c r="L112" i="6"/>
  <c r="L113" i="6" s="1"/>
  <c r="N112" i="6"/>
  <c r="N113" i="6" s="1"/>
  <c r="P112" i="6"/>
  <c r="P113" i="6" s="1"/>
  <c r="R112" i="6"/>
  <c r="R113" i="6" s="1"/>
  <c r="T112" i="6"/>
  <c r="T113" i="6" s="1"/>
  <c r="V112" i="6"/>
  <c r="V113" i="6" s="1"/>
  <c r="X112" i="6"/>
  <c r="X113" i="6" s="1"/>
  <c r="Z112" i="6"/>
  <c r="Z113" i="6" s="1"/>
  <c r="AE115" i="6"/>
  <c r="D116" i="6"/>
  <c r="F116" i="6"/>
  <c r="H116" i="6"/>
  <c r="J116" i="6"/>
  <c r="L116" i="6"/>
  <c r="N116" i="6"/>
  <c r="P116" i="6"/>
  <c r="R116" i="6"/>
  <c r="T116" i="6"/>
  <c r="V116" i="6"/>
  <c r="X116" i="6"/>
  <c r="Z116" i="6"/>
  <c r="C171" i="6"/>
  <c r="AE167" i="6"/>
  <c r="E172" i="6"/>
  <c r="G172" i="6"/>
  <c r="I172" i="6"/>
  <c r="K172" i="6"/>
  <c r="M172" i="6"/>
  <c r="O172" i="6"/>
  <c r="Q172" i="6"/>
  <c r="S172" i="6"/>
  <c r="U172" i="6"/>
  <c r="W172" i="6"/>
  <c r="Y172" i="6"/>
  <c r="AA172" i="6"/>
  <c r="AE117" i="6"/>
  <c r="AE119" i="6"/>
  <c r="C121" i="6"/>
  <c r="E121" i="6"/>
  <c r="G121" i="6"/>
  <c r="I121" i="6"/>
  <c r="K121" i="6"/>
  <c r="M121" i="6"/>
  <c r="O121" i="6"/>
  <c r="Q121" i="6"/>
  <c r="S121" i="6"/>
  <c r="U121" i="6"/>
  <c r="W121" i="6"/>
  <c r="Y121" i="6"/>
  <c r="AA121" i="6"/>
  <c r="AC121" i="6"/>
  <c r="C175" i="6"/>
  <c r="AE175" i="6" s="1"/>
  <c r="AE173" i="6"/>
  <c r="AE123" i="6"/>
  <c r="C125" i="6"/>
  <c r="E125" i="6"/>
  <c r="G125" i="6"/>
  <c r="I125" i="6"/>
  <c r="K125" i="6"/>
  <c r="M125" i="6"/>
  <c r="O125" i="6"/>
  <c r="Q125" i="6"/>
  <c r="S125" i="6"/>
  <c r="U125" i="6"/>
  <c r="W125" i="6"/>
  <c r="Y125" i="6"/>
  <c r="AA125" i="6"/>
  <c r="AC125" i="6"/>
  <c r="AE127" i="6"/>
  <c r="D128" i="6"/>
  <c r="F128" i="6"/>
  <c r="H128" i="6"/>
  <c r="J128" i="6"/>
  <c r="L128" i="6"/>
  <c r="N128" i="6"/>
  <c r="P128" i="6"/>
  <c r="R128" i="6"/>
  <c r="T128" i="6"/>
  <c r="V128" i="6"/>
  <c r="X128" i="6"/>
  <c r="Z128" i="6"/>
  <c r="D133" i="6"/>
  <c r="D135" i="6" s="1"/>
  <c r="F133" i="6"/>
  <c r="F135" i="6" s="1"/>
  <c r="H133" i="6"/>
  <c r="H135" i="6" s="1"/>
  <c r="J133" i="6"/>
  <c r="J135" i="6" s="1"/>
  <c r="L133" i="6"/>
  <c r="L135" i="6" s="1"/>
  <c r="N133" i="6"/>
  <c r="N135" i="6" s="1"/>
  <c r="P133" i="6"/>
  <c r="P135" i="6" s="1"/>
  <c r="R133" i="6"/>
  <c r="R135" i="6" s="1"/>
  <c r="T133" i="6"/>
  <c r="T135" i="6" s="1"/>
  <c r="V133" i="6"/>
  <c r="V135" i="6" s="1"/>
  <c r="X133" i="6"/>
  <c r="X135" i="6" s="1"/>
  <c r="Z133" i="6"/>
  <c r="Z135" i="6" s="1"/>
  <c r="AD133" i="6"/>
  <c r="AD135" i="6" s="1"/>
  <c r="C134" i="6"/>
  <c r="AE134" i="6" s="1"/>
  <c r="C136" i="6"/>
  <c r="AE136" i="6" s="1"/>
  <c r="C138" i="6"/>
  <c r="AE138" i="6" s="1"/>
  <c r="AB163" i="6"/>
  <c r="AD163" i="6"/>
  <c r="C140" i="6"/>
  <c r="AE140" i="6" s="1"/>
  <c r="C142" i="6"/>
  <c r="AE142" i="6" s="1"/>
  <c r="C144" i="6"/>
  <c r="AE144" i="6" s="1"/>
  <c r="C146" i="6"/>
  <c r="AE146" i="6" s="1"/>
  <c r="C148" i="6"/>
  <c r="AE148" i="6" s="1"/>
  <c r="C150" i="6"/>
  <c r="AE150" i="6" s="1"/>
  <c r="C152" i="6"/>
  <c r="AE152" i="6" s="1"/>
  <c r="C154" i="6"/>
  <c r="AE154" i="6" s="1"/>
  <c r="C156" i="6"/>
  <c r="AE156" i="6" s="1"/>
  <c r="C158" i="6"/>
  <c r="AE158" i="6" s="1"/>
  <c r="AD172" i="6"/>
  <c r="AD179" i="6"/>
  <c r="E222" i="6"/>
  <c r="G222" i="6"/>
  <c r="I222" i="6"/>
  <c r="K222" i="6"/>
  <c r="M222" i="6"/>
  <c r="O222" i="6"/>
  <c r="Q222" i="6"/>
  <c r="S222" i="6"/>
  <c r="U222" i="6"/>
  <c r="W222" i="6"/>
  <c r="Y222" i="6"/>
  <c r="AE160" i="6"/>
  <c r="AE110" i="6"/>
  <c r="C112" i="6"/>
  <c r="E112" i="6"/>
  <c r="E113" i="6" s="1"/>
  <c r="G112" i="6"/>
  <c r="G113" i="6" s="1"/>
  <c r="I112" i="6"/>
  <c r="I113" i="6" s="1"/>
  <c r="K112" i="6"/>
  <c r="K113" i="6" s="1"/>
  <c r="M112" i="6"/>
  <c r="M113" i="6" s="1"/>
  <c r="O112" i="6"/>
  <c r="O113" i="6" s="1"/>
  <c r="Q112" i="6"/>
  <c r="Q113" i="6" s="1"/>
  <c r="S112" i="6"/>
  <c r="S113" i="6" s="1"/>
  <c r="U112" i="6"/>
  <c r="U113" i="6" s="1"/>
  <c r="W112" i="6"/>
  <c r="W113" i="6" s="1"/>
  <c r="Y112" i="6"/>
  <c r="Y113" i="6" s="1"/>
  <c r="AA112" i="6"/>
  <c r="AA113" i="6" s="1"/>
  <c r="AC112" i="6"/>
  <c r="AC113" i="6" s="1"/>
  <c r="C166" i="6"/>
  <c r="AE166" i="6" s="1"/>
  <c r="AE164" i="6"/>
  <c r="AE114" i="6"/>
  <c r="C116" i="6"/>
  <c r="E116" i="6"/>
  <c r="G116" i="6"/>
  <c r="I116" i="6"/>
  <c r="K116" i="6"/>
  <c r="M116" i="6"/>
  <c r="O116" i="6"/>
  <c r="Q116" i="6"/>
  <c r="S116" i="6"/>
  <c r="U116" i="6"/>
  <c r="W116" i="6"/>
  <c r="Y116" i="6"/>
  <c r="AA116" i="6"/>
  <c r="AC116" i="6"/>
  <c r="D172" i="6"/>
  <c r="D179" i="6" s="1"/>
  <c r="F172" i="6"/>
  <c r="F179" i="6" s="1"/>
  <c r="H172" i="6"/>
  <c r="H179" i="6" s="1"/>
  <c r="J172" i="6"/>
  <c r="J179" i="6" s="1"/>
  <c r="L172" i="6"/>
  <c r="L179" i="6" s="1"/>
  <c r="N172" i="6"/>
  <c r="N179" i="6" s="1"/>
  <c r="P172" i="6"/>
  <c r="P179" i="6" s="1"/>
  <c r="R172" i="6"/>
  <c r="R179" i="6" s="1"/>
  <c r="T172" i="6"/>
  <c r="T179" i="6" s="1"/>
  <c r="V172" i="6"/>
  <c r="V179" i="6" s="1"/>
  <c r="X172" i="6"/>
  <c r="X179" i="6" s="1"/>
  <c r="Z172" i="6"/>
  <c r="Z179" i="6" s="1"/>
  <c r="AC172" i="6"/>
  <c r="AC179" i="6" s="1"/>
  <c r="AE168" i="6"/>
  <c r="AE118" i="6"/>
  <c r="AE120" i="6"/>
  <c r="D121" i="6"/>
  <c r="D122" i="6" s="1"/>
  <c r="F121" i="6"/>
  <c r="F122" i="6" s="1"/>
  <c r="H121" i="6"/>
  <c r="H122" i="6" s="1"/>
  <c r="J121" i="6"/>
  <c r="J122" i="6" s="1"/>
  <c r="L121" i="6"/>
  <c r="L122" i="6" s="1"/>
  <c r="N121" i="6"/>
  <c r="N122" i="6" s="1"/>
  <c r="P121" i="6"/>
  <c r="P122" i="6" s="1"/>
  <c r="R121" i="6"/>
  <c r="R122" i="6" s="1"/>
  <c r="T121" i="6"/>
  <c r="T122" i="6" s="1"/>
  <c r="V121" i="6"/>
  <c r="V122" i="6" s="1"/>
  <c r="X121" i="6"/>
  <c r="X122" i="6" s="1"/>
  <c r="Z121" i="6"/>
  <c r="Z122" i="6" s="1"/>
  <c r="AE174" i="6"/>
  <c r="AE124" i="6"/>
  <c r="D125" i="6"/>
  <c r="F125" i="6"/>
  <c r="H125" i="6"/>
  <c r="J125" i="6"/>
  <c r="L125" i="6"/>
  <c r="N125" i="6"/>
  <c r="P125" i="6"/>
  <c r="R125" i="6"/>
  <c r="T125" i="6"/>
  <c r="V125" i="6"/>
  <c r="X125" i="6"/>
  <c r="Z125" i="6"/>
  <c r="C178" i="6"/>
  <c r="AE176" i="6"/>
  <c r="E179" i="6"/>
  <c r="G179" i="6"/>
  <c r="I179" i="6"/>
  <c r="K179" i="6"/>
  <c r="M179" i="6"/>
  <c r="O179" i="6"/>
  <c r="Q179" i="6"/>
  <c r="S179" i="6"/>
  <c r="U179" i="6"/>
  <c r="W179" i="6"/>
  <c r="Y179" i="6"/>
  <c r="AA179" i="6"/>
  <c r="AE126" i="6"/>
  <c r="C128" i="6"/>
  <c r="E128" i="6"/>
  <c r="G128" i="6"/>
  <c r="I128" i="6"/>
  <c r="K128" i="6"/>
  <c r="M128" i="6"/>
  <c r="O128" i="6"/>
  <c r="Q128" i="6"/>
  <c r="S128" i="6"/>
  <c r="U128" i="6"/>
  <c r="W128" i="6"/>
  <c r="Y128" i="6"/>
  <c r="AA128" i="6"/>
  <c r="AC128" i="6"/>
  <c r="AB172" i="6"/>
  <c r="AB179" i="6"/>
  <c r="D222" i="6"/>
  <c r="F222" i="6"/>
  <c r="H222" i="6"/>
  <c r="J222" i="6"/>
  <c r="L222" i="6"/>
  <c r="N222" i="6"/>
  <c r="P222" i="6"/>
  <c r="R222" i="6"/>
  <c r="T222" i="6"/>
  <c r="C213" i="6"/>
  <c r="AE213" i="6" s="1"/>
  <c r="AA222" i="6"/>
  <c r="AC222" i="6"/>
  <c r="AC229" i="6" s="1"/>
  <c r="E229" i="6"/>
  <c r="G229" i="6"/>
  <c r="I229" i="6"/>
  <c r="K229" i="6"/>
  <c r="M229" i="6"/>
  <c r="O229" i="6"/>
  <c r="Q229" i="6"/>
  <c r="S229" i="6"/>
  <c r="U229" i="6"/>
  <c r="W229" i="6"/>
  <c r="Y229" i="6"/>
  <c r="AA229" i="6"/>
  <c r="AE284" i="6"/>
  <c r="AE286" i="6"/>
  <c r="AE288" i="6"/>
  <c r="E313" i="6"/>
  <c r="G313" i="6"/>
  <c r="I313" i="6"/>
  <c r="K313" i="6"/>
  <c r="M313" i="6"/>
  <c r="O313" i="6"/>
  <c r="Q313" i="6"/>
  <c r="S313" i="6"/>
  <c r="U313" i="6"/>
  <c r="W313" i="6"/>
  <c r="Y313" i="6"/>
  <c r="AA313" i="6"/>
  <c r="AE290" i="6"/>
  <c r="AE292" i="6"/>
  <c r="AB272" i="6"/>
  <c r="AB279" i="6" s="1"/>
  <c r="AE216" i="6"/>
  <c r="AD222" i="6"/>
  <c r="D229" i="6"/>
  <c r="F229" i="6"/>
  <c r="H229" i="6"/>
  <c r="J229" i="6"/>
  <c r="L229" i="6"/>
  <c r="N229" i="6"/>
  <c r="P229" i="6"/>
  <c r="R229" i="6"/>
  <c r="T229" i="6"/>
  <c r="V229" i="6"/>
  <c r="X229" i="6"/>
  <c r="Z229" i="6"/>
  <c r="AB229" i="6"/>
  <c r="AD229" i="6"/>
  <c r="D313" i="6"/>
  <c r="F313" i="6"/>
  <c r="H313" i="6"/>
  <c r="J313" i="6"/>
  <c r="L313" i="6"/>
  <c r="N313" i="6"/>
  <c r="P313" i="6"/>
  <c r="R313" i="6"/>
  <c r="T313" i="6"/>
  <c r="V313" i="6"/>
  <c r="X313" i="6"/>
  <c r="Z313" i="6"/>
  <c r="AC313" i="6"/>
  <c r="AD272" i="6"/>
  <c r="AD279" i="6"/>
  <c r="AE234" i="6"/>
  <c r="D235" i="6"/>
  <c r="AE235" i="6" s="1"/>
  <c r="F235" i="6"/>
  <c r="H235" i="6"/>
  <c r="J235" i="6"/>
  <c r="L235" i="6"/>
  <c r="N235" i="6"/>
  <c r="P235" i="6"/>
  <c r="R235" i="6"/>
  <c r="T235" i="6"/>
  <c r="V235" i="6"/>
  <c r="X235" i="6"/>
  <c r="Z235" i="6"/>
  <c r="AE236" i="6"/>
  <c r="AE238" i="6"/>
  <c r="AE240" i="6"/>
  <c r="AE242" i="6"/>
  <c r="AE294" i="6"/>
  <c r="AE244" i="6"/>
  <c r="AE296" i="6"/>
  <c r="AE246" i="6"/>
  <c r="AE298" i="6"/>
  <c r="AE248" i="6"/>
  <c r="AE300" i="6"/>
  <c r="AE250" i="6"/>
  <c r="AE302" i="6"/>
  <c r="AE252" i="6"/>
  <c r="AE304" i="6"/>
  <c r="AE254" i="6"/>
  <c r="AE306" i="6"/>
  <c r="AE256" i="6"/>
  <c r="AE308" i="6"/>
  <c r="AE258" i="6"/>
  <c r="AE310" i="6"/>
  <c r="AE260" i="6"/>
  <c r="C262" i="6"/>
  <c r="E262" i="6"/>
  <c r="E263" i="6" s="1"/>
  <c r="G262" i="6"/>
  <c r="G263" i="6" s="1"/>
  <c r="I262" i="6"/>
  <c r="I263" i="6" s="1"/>
  <c r="K262" i="6"/>
  <c r="K263" i="6" s="1"/>
  <c r="M262" i="6"/>
  <c r="M263" i="6" s="1"/>
  <c r="O262" i="6"/>
  <c r="O263" i="6" s="1"/>
  <c r="Q262" i="6"/>
  <c r="Q263" i="6" s="1"/>
  <c r="S262" i="6"/>
  <c r="S263" i="6" s="1"/>
  <c r="U262" i="6"/>
  <c r="U263" i="6" s="1"/>
  <c r="W262" i="6"/>
  <c r="W263" i="6" s="1"/>
  <c r="Y262" i="6"/>
  <c r="Y263" i="6" s="1"/>
  <c r="AA262" i="6"/>
  <c r="AA263" i="6" s="1"/>
  <c r="AC262" i="6"/>
  <c r="AC263" i="6" s="1"/>
  <c r="C316" i="6"/>
  <c r="AE316" i="6" s="1"/>
  <c r="AE314" i="6"/>
  <c r="AE264" i="6"/>
  <c r="C266" i="6"/>
  <c r="E266" i="6"/>
  <c r="G266" i="6"/>
  <c r="I266" i="6"/>
  <c r="K266" i="6"/>
  <c r="M266" i="6"/>
  <c r="O266" i="6"/>
  <c r="Q266" i="6"/>
  <c r="S266" i="6"/>
  <c r="U266" i="6"/>
  <c r="W266" i="6"/>
  <c r="Y266" i="6"/>
  <c r="AA266" i="6"/>
  <c r="AC266" i="6"/>
  <c r="D322" i="6"/>
  <c r="F322" i="6"/>
  <c r="H322" i="6"/>
  <c r="J322" i="6"/>
  <c r="L322" i="6"/>
  <c r="N322" i="6"/>
  <c r="P322" i="6"/>
  <c r="R322" i="6"/>
  <c r="T322" i="6"/>
  <c r="V322" i="6"/>
  <c r="X322" i="6"/>
  <c r="Z322" i="6"/>
  <c r="AE268" i="6"/>
  <c r="AE270" i="6"/>
  <c r="D271" i="6"/>
  <c r="F271" i="6"/>
  <c r="H271" i="6"/>
  <c r="J271" i="6"/>
  <c r="L271" i="6"/>
  <c r="N271" i="6"/>
  <c r="P271" i="6"/>
  <c r="R271" i="6"/>
  <c r="T271" i="6"/>
  <c r="V271" i="6"/>
  <c r="X271" i="6"/>
  <c r="Z271" i="6"/>
  <c r="AE324" i="6"/>
  <c r="AE274" i="6"/>
  <c r="D275" i="6"/>
  <c r="F275" i="6"/>
  <c r="H275" i="6"/>
  <c r="J275" i="6"/>
  <c r="L275" i="6"/>
  <c r="N275" i="6"/>
  <c r="P275" i="6"/>
  <c r="R275" i="6"/>
  <c r="T275" i="6"/>
  <c r="V275" i="6"/>
  <c r="X275" i="6"/>
  <c r="Z275" i="6"/>
  <c r="C328" i="6"/>
  <c r="AE326" i="6"/>
  <c r="AE276" i="6"/>
  <c r="C278" i="6"/>
  <c r="E278" i="6"/>
  <c r="G278" i="6"/>
  <c r="I278" i="6"/>
  <c r="K278" i="6"/>
  <c r="M278" i="6"/>
  <c r="O278" i="6"/>
  <c r="Q278" i="6"/>
  <c r="S278" i="6"/>
  <c r="U278" i="6"/>
  <c r="W278" i="6"/>
  <c r="Y278" i="6"/>
  <c r="AA278" i="6"/>
  <c r="AC278" i="6"/>
  <c r="C283" i="6"/>
  <c r="E283" i="6"/>
  <c r="E285" i="6" s="1"/>
  <c r="G283" i="6"/>
  <c r="G285" i="6" s="1"/>
  <c r="I283" i="6"/>
  <c r="I285" i="6" s="1"/>
  <c r="K283" i="6"/>
  <c r="K285" i="6" s="1"/>
  <c r="M283" i="6"/>
  <c r="M285" i="6" s="1"/>
  <c r="O283" i="6"/>
  <c r="O285" i="6" s="1"/>
  <c r="Q283" i="6"/>
  <c r="Q285" i="6" s="1"/>
  <c r="S283" i="6"/>
  <c r="S285" i="6" s="1"/>
  <c r="U283" i="6"/>
  <c r="U285" i="6" s="1"/>
  <c r="W283" i="6"/>
  <c r="W285" i="6" s="1"/>
  <c r="Y283" i="6"/>
  <c r="Y285" i="6" s="1"/>
  <c r="AA283" i="6"/>
  <c r="AA285" i="6" s="1"/>
  <c r="AC283" i="6"/>
  <c r="AC285" i="6" s="1"/>
  <c r="AC322" i="6" s="1"/>
  <c r="AC329" i="6" s="1"/>
  <c r="C287" i="6"/>
  <c r="AE287" i="6" s="1"/>
  <c r="C289" i="6"/>
  <c r="C291" i="6"/>
  <c r="AE291" i="6" s="1"/>
  <c r="C293" i="6"/>
  <c r="AE293" i="6" s="1"/>
  <c r="AE233" i="6"/>
  <c r="AE245" i="6"/>
  <c r="AE247" i="6"/>
  <c r="AE249" i="6"/>
  <c r="AE251" i="6"/>
  <c r="AE253" i="6"/>
  <c r="AE255" i="6"/>
  <c r="AE257" i="6"/>
  <c r="AE259" i="6"/>
  <c r="AE261" i="6"/>
  <c r="D262" i="6"/>
  <c r="D263" i="6" s="1"/>
  <c r="F262" i="6"/>
  <c r="F263" i="6" s="1"/>
  <c r="H262" i="6"/>
  <c r="H263" i="6" s="1"/>
  <c r="J262" i="6"/>
  <c r="J263" i="6" s="1"/>
  <c r="L262" i="6"/>
  <c r="L263" i="6" s="1"/>
  <c r="N262" i="6"/>
  <c r="N263" i="6" s="1"/>
  <c r="P262" i="6"/>
  <c r="P263" i="6" s="1"/>
  <c r="R262" i="6"/>
  <c r="R263" i="6" s="1"/>
  <c r="T262" i="6"/>
  <c r="T263" i="6" s="1"/>
  <c r="V262" i="6"/>
  <c r="V263" i="6" s="1"/>
  <c r="X262" i="6"/>
  <c r="X263" i="6" s="1"/>
  <c r="Z262" i="6"/>
  <c r="Z263" i="6" s="1"/>
  <c r="AE315" i="6"/>
  <c r="AE265" i="6"/>
  <c r="D266" i="6"/>
  <c r="F266" i="6"/>
  <c r="H266" i="6"/>
  <c r="J266" i="6"/>
  <c r="L266" i="6"/>
  <c r="N266" i="6"/>
  <c r="P266" i="6"/>
  <c r="R266" i="6"/>
  <c r="T266" i="6"/>
  <c r="V266" i="6"/>
  <c r="X266" i="6"/>
  <c r="Z266" i="6"/>
  <c r="C321" i="6"/>
  <c r="AE317" i="6"/>
  <c r="E322" i="6"/>
  <c r="E329" i="6" s="1"/>
  <c r="G322" i="6"/>
  <c r="G329" i="6" s="1"/>
  <c r="I322" i="6"/>
  <c r="I329" i="6" s="1"/>
  <c r="K322" i="6"/>
  <c r="K329" i="6" s="1"/>
  <c r="M322" i="6"/>
  <c r="M329" i="6" s="1"/>
  <c r="O322" i="6"/>
  <c r="O329" i="6" s="1"/>
  <c r="Q322" i="6"/>
  <c r="Q329" i="6" s="1"/>
  <c r="S322" i="6"/>
  <c r="S329" i="6" s="1"/>
  <c r="U322" i="6"/>
  <c r="U329" i="6" s="1"/>
  <c r="W322" i="6"/>
  <c r="W329" i="6" s="1"/>
  <c r="Y322" i="6"/>
  <c r="Y329" i="6" s="1"/>
  <c r="AA322" i="6"/>
  <c r="AA329" i="6" s="1"/>
  <c r="AE267" i="6"/>
  <c r="AE319" i="6"/>
  <c r="AE269" i="6"/>
  <c r="C271" i="6"/>
  <c r="E271" i="6"/>
  <c r="E272" i="6" s="1"/>
  <c r="G271" i="6"/>
  <c r="G272" i="6" s="1"/>
  <c r="I271" i="6"/>
  <c r="I272" i="6" s="1"/>
  <c r="K271" i="6"/>
  <c r="K272" i="6" s="1"/>
  <c r="M271" i="6"/>
  <c r="M272" i="6" s="1"/>
  <c r="O271" i="6"/>
  <c r="O272" i="6" s="1"/>
  <c r="Q271" i="6"/>
  <c r="Q272" i="6" s="1"/>
  <c r="S271" i="6"/>
  <c r="S272" i="6" s="1"/>
  <c r="U271" i="6"/>
  <c r="U272" i="6" s="1"/>
  <c r="W271" i="6"/>
  <c r="W272" i="6" s="1"/>
  <c r="Y271" i="6"/>
  <c r="Y272" i="6" s="1"/>
  <c r="AA271" i="6"/>
  <c r="AA272" i="6" s="1"/>
  <c r="AC271" i="6"/>
  <c r="AC272" i="6" s="1"/>
  <c r="C325" i="6"/>
  <c r="AE325" i="6" s="1"/>
  <c r="AE323" i="6"/>
  <c r="AE273" i="6"/>
  <c r="C275" i="6"/>
  <c r="E275" i="6"/>
  <c r="G275" i="6"/>
  <c r="I275" i="6"/>
  <c r="K275" i="6"/>
  <c r="M275" i="6"/>
  <c r="O275" i="6"/>
  <c r="Q275" i="6"/>
  <c r="S275" i="6"/>
  <c r="U275" i="6"/>
  <c r="W275" i="6"/>
  <c r="Y275" i="6"/>
  <c r="AA275" i="6"/>
  <c r="AC275" i="6"/>
  <c r="D329" i="6"/>
  <c r="F329" i="6"/>
  <c r="H329" i="6"/>
  <c r="J329" i="6"/>
  <c r="L329" i="6"/>
  <c r="N329" i="6"/>
  <c r="P329" i="6"/>
  <c r="R329" i="6"/>
  <c r="T329" i="6"/>
  <c r="V329" i="6"/>
  <c r="X329" i="6"/>
  <c r="Z329" i="6"/>
  <c r="AE277" i="6"/>
  <c r="D278" i="6"/>
  <c r="F278" i="6"/>
  <c r="H278" i="6"/>
  <c r="J278" i="6"/>
  <c r="L278" i="6"/>
  <c r="N278" i="6"/>
  <c r="P278" i="6"/>
  <c r="R278" i="6"/>
  <c r="T278" i="6"/>
  <c r="V278" i="6"/>
  <c r="X278" i="6"/>
  <c r="Z278" i="6"/>
  <c r="AB313" i="6"/>
  <c r="AB322" i="6" s="1"/>
  <c r="AB329" i="6" s="1"/>
  <c r="AD313" i="6"/>
  <c r="AD322" i="6"/>
  <c r="AD329" i="6"/>
  <c r="S5" i="7"/>
  <c r="R5" i="7" s="1"/>
  <c r="T5" i="7"/>
  <c r="U5" i="7"/>
  <c r="V5" i="7"/>
  <c r="W5" i="7"/>
  <c r="S6" i="7"/>
  <c r="T6" i="7"/>
  <c r="U6" i="7"/>
  <c r="V6" i="7"/>
  <c r="W6" i="7"/>
  <c r="W4" i="7"/>
  <c r="V4" i="7"/>
  <c r="U4" i="7"/>
  <c r="T4" i="7"/>
  <c r="S4" i="7"/>
  <c r="R4" i="7" s="1"/>
  <c r="AE275" i="6" l="1"/>
  <c r="AE321" i="6"/>
  <c r="C285" i="6"/>
  <c r="AE285" i="6" s="1"/>
  <c r="AE283" i="6"/>
  <c r="AA279" i="6"/>
  <c r="W279" i="6"/>
  <c r="S279" i="6"/>
  <c r="O279" i="6"/>
  <c r="K279" i="6"/>
  <c r="G279" i="6"/>
  <c r="AE278" i="6"/>
  <c r="Z272" i="6"/>
  <c r="V272" i="6"/>
  <c r="R272" i="6"/>
  <c r="N272" i="6"/>
  <c r="J272" i="6"/>
  <c r="F272" i="6"/>
  <c r="AE266" i="6"/>
  <c r="AE178" i="6"/>
  <c r="AE116" i="6"/>
  <c r="Z129" i="6"/>
  <c r="V129" i="6"/>
  <c r="R129" i="6"/>
  <c r="N129" i="6"/>
  <c r="J129" i="6"/>
  <c r="F129" i="6"/>
  <c r="AA122" i="6"/>
  <c r="W122" i="6"/>
  <c r="S122" i="6"/>
  <c r="O122" i="6"/>
  <c r="K122" i="6"/>
  <c r="G122" i="6"/>
  <c r="AE121" i="6"/>
  <c r="AE171" i="6"/>
  <c r="AE85" i="6"/>
  <c r="C135" i="6"/>
  <c r="AE135" i="6" s="1"/>
  <c r="P279" i="6"/>
  <c r="Z279" i="6"/>
  <c r="V279" i="6"/>
  <c r="R279" i="6"/>
  <c r="N279" i="6"/>
  <c r="J279" i="6"/>
  <c r="F279" i="6"/>
  <c r="AE271" i="6"/>
  <c r="C312" i="6"/>
  <c r="AE289" i="6"/>
  <c r="AC279" i="6"/>
  <c r="Y279" i="6"/>
  <c r="U279" i="6"/>
  <c r="Q279" i="6"/>
  <c r="M279" i="6"/>
  <c r="I279" i="6"/>
  <c r="E279" i="6"/>
  <c r="AE328" i="6"/>
  <c r="X272" i="6"/>
  <c r="X279" i="6" s="1"/>
  <c r="T272" i="6"/>
  <c r="T279" i="6" s="1"/>
  <c r="P272" i="6"/>
  <c r="L272" i="6"/>
  <c r="L279" i="6" s="1"/>
  <c r="H272" i="6"/>
  <c r="H279" i="6" s="1"/>
  <c r="D272" i="6"/>
  <c r="D279" i="6" s="1"/>
  <c r="C263" i="6"/>
  <c r="AE263" i="6" s="1"/>
  <c r="AE262" i="6"/>
  <c r="AA129" i="6"/>
  <c r="W129" i="6"/>
  <c r="S129" i="6"/>
  <c r="O129" i="6"/>
  <c r="K129" i="6"/>
  <c r="G129" i="6"/>
  <c r="AE128" i="6"/>
  <c r="AE112" i="6"/>
  <c r="C113" i="6"/>
  <c r="AE113" i="6" s="1"/>
  <c r="C222" i="6"/>
  <c r="X129" i="6"/>
  <c r="T129" i="6"/>
  <c r="P129" i="6"/>
  <c r="L129" i="6"/>
  <c r="H129" i="6"/>
  <c r="D129" i="6"/>
  <c r="AE125" i="6"/>
  <c r="AC122" i="6"/>
  <c r="AC129" i="6" s="1"/>
  <c r="Y122" i="6"/>
  <c r="Y129" i="6" s="1"/>
  <c r="U122" i="6"/>
  <c r="U129" i="6" s="1"/>
  <c r="Q122" i="6"/>
  <c r="Q129" i="6" s="1"/>
  <c r="M122" i="6"/>
  <c r="M129" i="6" s="1"/>
  <c r="I122" i="6"/>
  <c r="I129" i="6" s="1"/>
  <c r="E122" i="6"/>
  <c r="E129" i="6" s="1"/>
  <c r="C162" i="6"/>
  <c r="AE133" i="6"/>
  <c r="C72" i="6"/>
  <c r="R6" i="7"/>
  <c r="AE72" i="6" l="1"/>
  <c r="C79" i="6"/>
  <c r="AE79" i="6" s="1"/>
  <c r="AE222" i="6"/>
  <c r="C229" i="6"/>
  <c r="AE229" i="6" s="1"/>
  <c r="C272" i="6"/>
  <c r="C122" i="6"/>
  <c r="C163" i="6"/>
  <c r="AE162" i="6"/>
  <c r="AE312" i="6"/>
  <c r="C313" i="6"/>
  <c r="H19" i="7"/>
  <c r="F18" i="7"/>
  <c r="E18" i="7"/>
  <c r="H17" i="7"/>
  <c r="H16" i="7"/>
  <c r="H15" i="7"/>
  <c r="H14" i="7"/>
  <c r="H13" i="7"/>
  <c r="H12" i="7"/>
  <c r="H11" i="7"/>
  <c r="AE122" i="6" l="1"/>
  <c r="C129" i="6"/>
  <c r="AE129" i="6" s="1"/>
  <c r="AE313" i="6"/>
  <c r="C322" i="6"/>
  <c r="AE163" i="6"/>
  <c r="C172" i="6"/>
  <c r="AE272" i="6"/>
  <c r="C279" i="6"/>
  <c r="AE279" i="6" s="1"/>
  <c r="H18" i="7"/>
  <c r="H70" i="5"/>
  <c r="I70" i="5"/>
  <c r="J70" i="5"/>
  <c r="K70" i="5"/>
  <c r="L70" i="5"/>
  <c r="M70" i="5"/>
  <c r="N70" i="5"/>
  <c r="O70" i="5"/>
  <c r="P70" i="5"/>
  <c r="Q70" i="5"/>
  <c r="R70" i="5"/>
  <c r="S70" i="5"/>
  <c r="T70" i="5"/>
  <c r="U70" i="5"/>
  <c r="V70" i="5"/>
  <c r="W70" i="5"/>
  <c r="X70" i="5"/>
  <c r="Y70" i="5"/>
  <c r="Z70" i="5"/>
  <c r="AA70" i="5"/>
  <c r="AB70" i="5"/>
  <c r="AC70" i="5"/>
  <c r="AD70" i="5"/>
  <c r="AE70" i="5"/>
  <c r="H71" i="5"/>
  <c r="I71" i="5"/>
  <c r="J71" i="5"/>
  <c r="K71" i="5"/>
  <c r="L71" i="5"/>
  <c r="M71" i="5"/>
  <c r="N71" i="5"/>
  <c r="O71" i="5"/>
  <c r="P71" i="5"/>
  <c r="Q71" i="5"/>
  <c r="R71" i="5"/>
  <c r="S71" i="5"/>
  <c r="T71" i="5"/>
  <c r="U71" i="5"/>
  <c r="V71" i="5"/>
  <c r="W71" i="5"/>
  <c r="X71" i="5"/>
  <c r="Y71" i="5"/>
  <c r="Z71" i="5"/>
  <c r="AA71" i="5"/>
  <c r="AB71" i="5"/>
  <c r="AC71" i="5"/>
  <c r="AD71" i="5"/>
  <c r="AE71" i="5"/>
  <c r="H72" i="5"/>
  <c r="I72" i="5"/>
  <c r="J72" i="5"/>
  <c r="K72" i="5"/>
  <c r="L72" i="5"/>
  <c r="M72" i="5"/>
  <c r="N72" i="5"/>
  <c r="O72" i="5"/>
  <c r="P72" i="5"/>
  <c r="Q72" i="5"/>
  <c r="R72" i="5"/>
  <c r="S72" i="5"/>
  <c r="T72" i="5"/>
  <c r="U72" i="5"/>
  <c r="V72" i="5"/>
  <c r="W72" i="5"/>
  <c r="X72" i="5"/>
  <c r="Y72" i="5"/>
  <c r="Z72" i="5"/>
  <c r="AA72" i="5"/>
  <c r="AB72" i="5"/>
  <c r="AC72" i="5"/>
  <c r="AD72" i="5"/>
  <c r="AE72" i="5"/>
  <c r="H73" i="5"/>
  <c r="I73" i="5"/>
  <c r="J73" i="5"/>
  <c r="K73" i="5"/>
  <c r="L73" i="5"/>
  <c r="M73" i="5"/>
  <c r="N73" i="5"/>
  <c r="O73" i="5"/>
  <c r="P73" i="5"/>
  <c r="Q73" i="5"/>
  <c r="R73" i="5"/>
  <c r="S73" i="5"/>
  <c r="T73" i="5"/>
  <c r="U73" i="5"/>
  <c r="V73" i="5"/>
  <c r="W73" i="5"/>
  <c r="X73" i="5"/>
  <c r="Y73" i="5"/>
  <c r="Z73" i="5"/>
  <c r="AA73" i="5"/>
  <c r="AB73" i="5"/>
  <c r="AC73" i="5"/>
  <c r="AD73" i="5"/>
  <c r="AE73" i="5"/>
  <c r="H74" i="5"/>
  <c r="I74" i="5"/>
  <c r="J74" i="5"/>
  <c r="K74" i="5"/>
  <c r="L74" i="5"/>
  <c r="M74" i="5"/>
  <c r="N74" i="5"/>
  <c r="O74" i="5"/>
  <c r="P74" i="5"/>
  <c r="Q74" i="5"/>
  <c r="R74" i="5"/>
  <c r="S74" i="5"/>
  <c r="T74" i="5"/>
  <c r="U74" i="5"/>
  <c r="V74" i="5"/>
  <c r="W74" i="5"/>
  <c r="X74" i="5"/>
  <c r="Y74" i="5"/>
  <c r="Z74" i="5"/>
  <c r="AA74" i="5"/>
  <c r="AB74" i="5"/>
  <c r="AC74" i="5"/>
  <c r="AD74" i="5"/>
  <c r="AE74" i="5"/>
  <c r="H75" i="5"/>
  <c r="I75" i="5"/>
  <c r="J75" i="5"/>
  <c r="K75" i="5"/>
  <c r="L75" i="5"/>
  <c r="M75" i="5"/>
  <c r="N75" i="5"/>
  <c r="O75" i="5"/>
  <c r="P75" i="5"/>
  <c r="Q75" i="5"/>
  <c r="R75" i="5"/>
  <c r="S75" i="5"/>
  <c r="T75" i="5"/>
  <c r="U75" i="5"/>
  <c r="V75" i="5"/>
  <c r="W75" i="5"/>
  <c r="X75" i="5"/>
  <c r="Y75" i="5"/>
  <c r="Z75" i="5"/>
  <c r="AA75" i="5"/>
  <c r="AB75" i="5"/>
  <c r="AC75" i="5"/>
  <c r="AD75" i="5"/>
  <c r="AE75" i="5"/>
  <c r="H76" i="5"/>
  <c r="I76" i="5"/>
  <c r="J76" i="5"/>
  <c r="K76" i="5"/>
  <c r="L76" i="5"/>
  <c r="M76" i="5"/>
  <c r="N76" i="5"/>
  <c r="O76" i="5"/>
  <c r="P76" i="5"/>
  <c r="Q76" i="5"/>
  <c r="R76" i="5"/>
  <c r="S76" i="5"/>
  <c r="T76" i="5"/>
  <c r="U76" i="5"/>
  <c r="V76" i="5"/>
  <c r="W76" i="5"/>
  <c r="X76" i="5"/>
  <c r="Y76" i="5"/>
  <c r="Z76" i="5"/>
  <c r="AA76" i="5"/>
  <c r="AB76" i="5"/>
  <c r="AC76" i="5"/>
  <c r="AD76" i="5"/>
  <c r="AE76" i="5"/>
  <c r="G76" i="5"/>
  <c r="G75" i="5"/>
  <c r="G74" i="5"/>
  <c r="G73" i="5"/>
  <c r="G72" i="5"/>
  <c r="G71" i="5"/>
  <c r="G70" i="5"/>
  <c r="Q90" i="5"/>
  <c r="Q87" i="5" s="1"/>
  <c r="Q85" i="5" s="1"/>
  <c r="Q92" i="5"/>
  <c r="Q93" i="5"/>
  <c r="Q95" i="5"/>
  <c r="P95" i="5"/>
  <c r="P93" i="5"/>
  <c r="P92" i="5"/>
  <c r="O95" i="5"/>
  <c r="O93" i="5"/>
  <c r="O92" i="5"/>
  <c r="O90" i="5"/>
  <c r="O87" i="5" s="1"/>
  <c r="O85" i="5" s="1"/>
  <c r="M98" i="5"/>
  <c r="L98" i="5"/>
  <c r="M96" i="5"/>
  <c r="L96" i="5"/>
  <c r="K96" i="5"/>
  <c r="M95" i="5"/>
  <c r="L95" i="5"/>
  <c r="K95" i="5"/>
  <c r="M94" i="5"/>
  <c r="L94" i="5"/>
  <c r="K94" i="5"/>
  <c r="M92" i="5"/>
  <c r="L92" i="5"/>
  <c r="K92" i="5"/>
  <c r="M91" i="5"/>
  <c r="L91" i="5"/>
  <c r="K91" i="5"/>
  <c r="M89" i="5"/>
  <c r="L89" i="5"/>
  <c r="K89" i="5"/>
  <c r="M88" i="5"/>
  <c r="L88" i="5"/>
  <c r="K88" i="5"/>
  <c r="I87" i="5"/>
  <c r="H87" i="5"/>
  <c r="H85" i="5" s="1"/>
  <c r="J86" i="5"/>
  <c r="M86" i="5" s="1"/>
  <c r="I85" i="5"/>
  <c r="AE172" i="6" l="1"/>
  <c r="C179" i="6"/>
  <c r="AE179" i="6" s="1"/>
  <c r="AE322" i="6"/>
  <c r="C329" i="6"/>
  <c r="AE329" i="6" s="1"/>
  <c r="AE69" i="5"/>
  <c r="AE68" i="5" s="1"/>
  <c r="AC69" i="5"/>
  <c r="AC68" i="5" s="1"/>
  <c r="P90" i="5"/>
  <c r="P87" i="5" s="1"/>
  <c r="P85" i="5" s="1"/>
  <c r="AA69" i="5"/>
  <c r="AA68" i="5" s="1"/>
  <c r="Y69" i="5"/>
  <c r="Y68" i="5" s="1"/>
  <c r="W69" i="5"/>
  <c r="W68" i="5" s="1"/>
  <c r="U69" i="5"/>
  <c r="U68" i="5" s="1"/>
  <c r="S69" i="5"/>
  <c r="S68" i="5" s="1"/>
  <c r="Q69" i="5"/>
  <c r="Q68" i="5" s="1"/>
  <c r="O69" i="5"/>
  <c r="O68" i="5" s="1"/>
  <c r="M69" i="5"/>
  <c r="M68" i="5" s="1"/>
  <c r="K69" i="5"/>
  <c r="K68" i="5" s="1"/>
  <c r="I69" i="5"/>
  <c r="I68" i="5" s="1"/>
  <c r="AD69" i="5"/>
  <c r="AD68" i="5" s="1"/>
  <c r="AB69" i="5"/>
  <c r="AB68" i="5" s="1"/>
  <c r="Z69" i="5"/>
  <c r="Z68" i="5" s="1"/>
  <c r="X69" i="5"/>
  <c r="X68" i="5" s="1"/>
  <c r="V69" i="5"/>
  <c r="V68" i="5" s="1"/>
  <c r="T69" i="5"/>
  <c r="T68" i="5" s="1"/>
  <c r="R69" i="5"/>
  <c r="R68" i="5" s="1"/>
  <c r="P69" i="5"/>
  <c r="P68" i="5" s="1"/>
  <c r="N69" i="5"/>
  <c r="N68" i="5" s="1"/>
  <c r="L69" i="5"/>
  <c r="L68" i="5" s="1"/>
  <c r="J69" i="5"/>
  <c r="J68" i="5" s="1"/>
  <c r="H69" i="5"/>
  <c r="H68" i="5" s="1"/>
  <c r="G69" i="5"/>
  <c r="G68" i="5" s="1"/>
  <c r="L86" i="5"/>
  <c r="P72" i="2"/>
  <c r="O72" i="2"/>
  <c r="N72" i="2"/>
  <c r="P71" i="2"/>
  <c r="O71" i="2"/>
  <c r="N71" i="2"/>
  <c r="H71" i="2"/>
  <c r="I71" i="2"/>
  <c r="J71" i="2"/>
  <c r="H72" i="2"/>
  <c r="I72" i="2"/>
  <c r="J72" i="2"/>
  <c r="G72" i="2"/>
  <c r="G71" i="2"/>
  <c r="P70" i="2"/>
  <c r="O70" i="2"/>
  <c r="N70" i="2"/>
  <c r="P69" i="2"/>
  <c r="O69" i="2"/>
  <c r="N69" i="2"/>
  <c r="H69" i="2"/>
  <c r="I69" i="2"/>
  <c r="J69" i="2"/>
  <c r="H70" i="2"/>
  <c r="I70" i="2"/>
  <c r="J70" i="2"/>
  <c r="G70" i="2"/>
  <c r="G69" i="2"/>
  <c r="K32" i="2" l="1"/>
  <c r="J32" i="2"/>
  <c r="K31" i="2"/>
  <c r="J31" i="2"/>
  <c r="K28" i="2"/>
  <c r="J28" i="2"/>
  <c r="K25" i="2"/>
  <c r="J25" i="2"/>
  <c r="K34" i="2"/>
  <c r="J34" i="2"/>
  <c r="K30" i="2"/>
  <c r="J30" i="2"/>
  <c r="K27" i="2"/>
  <c r="J27" i="2"/>
  <c r="K24" i="2"/>
  <c r="J24" i="2"/>
  <c r="I32" i="2" l="1"/>
  <c r="I31" i="2"/>
  <c r="I30" i="2"/>
  <c r="I28" i="2"/>
  <c r="I27" i="2"/>
  <c r="I25" i="2"/>
  <c r="I24" i="2" s="1"/>
  <c r="H22" i="2"/>
  <c r="G23" i="2"/>
  <c r="G21" i="2" s="1"/>
  <c r="F23" i="2"/>
  <c r="F21" i="2" s="1"/>
  <c r="P102" i="2"/>
  <c r="O102" i="2"/>
  <c r="N102" i="2"/>
  <c r="J102" i="2"/>
  <c r="I102" i="2"/>
  <c r="H102" i="2"/>
  <c r="G102" i="2"/>
  <c r="Q93" i="2"/>
  <c r="Q102" i="2" s="1"/>
  <c r="M57" i="2"/>
  <c r="L57" i="2"/>
  <c r="K57" i="2"/>
  <c r="Q57" i="2"/>
  <c r="P179" i="2"/>
  <c r="P150" i="2"/>
  <c r="P143" i="2"/>
  <c r="P138" i="2"/>
  <c r="P56" i="2"/>
  <c r="P57" i="2" s="1"/>
  <c r="L93" i="2"/>
  <c r="L102" i="2" s="1"/>
  <c r="M93" i="2"/>
  <c r="M102" i="2" s="1"/>
  <c r="K93" i="2"/>
  <c r="K102" i="2" s="1"/>
  <c r="H56" i="2"/>
  <c r="H57" i="2" s="1"/>
  <c r="I56" i="2"/>
  <c r="I57" i="2" s="1"/>
  <c r="J56" i="2"/>
  <c r="J57" i="2" s="1"/>
  <c r="N56" i="2"/>
  <c r="N57" i="2" s="1"/>
  <c r="O56" i="2"/>
  <c r="O57" i="2" s="1"/>
  <c r="G56" i="2"/>
  <c r="G57" i="2" s="1"/>
  <c r="H179" i="2"/>
  <c r="I179" i="2"/>
  <c r="J179" i="2"/>
  <c r="N179" i="2"/>
  <c r="O179" i="2"/>
  <c r="G179" i="2"/>
  <c r="H150" i="2"/>
  <c r="I150" i="2"/>
  <c r="J150" i="2"/>
  <c r="N150" i="2"/>
  <c r="N151" i="2" s="1"/>
  <c r="N152" i="2" s="1"/>
  <c r="O150" i="2"/>
  <c r="G150" i="2"/>
  <c r="G151" i="2" s="1"/>
  <c r="G152" i="2" s="1"/>
  <c r="H143" i="2"/>
  <c r="I143" i="2"/>
  <c r="J143" i="2"/>
  <c r="N143" i="2"/>
  <c r="O143" i="2"/>
  <c r="G143" i="2"/>
  <c r="H138" i="2"/>
  <c r="I138" i="2"/>
  <c r="J138" i="2"/>
  <c r="N138" i="2"/>
  <c r="O138" i="2"/>
  <c r="G138" i="2"/>
  <c r="H151" i="2"/>
  <c r="H152" i="2" s="1"/>
  <c r="J151" i="2"/>
  <c r="J152" i="2" s="1"/>
  <c r="O151" i="2"/>
  <c r="O152" i="2" s="1"/>
  <c r="G125" i="2"/>
  <c r="G126" i="2" s="1"/>
  <c r="G122" i="2"/>
  <c r="G117" i="2"/>
  <c r="H117" i="2" s="1"/>
  <c r="G114" i="2"/>
  <c r="G110" i="2"/>
  <c r="I125" i="2"/>
  <c r="I122" i="2"/>
  <c r="I117" i="2"/>
  <c r="I114" i="2"/>
  <c r="K114" i="2" s="1"/>
  <c r="I110" i="2"/>
  <c r="L109" i="2"/>
  <c r="F110" i="2"/>
  <c r="L111" i="2"/>
  <c r="L112" i="2"/>
  <c r="L113" i="2"/>
  <c r="F114" i="2"/>
  <c r="L115" i="2"/>
  <c r="L116" i="2"/>
  <c r="K117" i="2"/>
  <c r="L117" i="2" s="1"/>
  <c r="F117" i="2"/>
  <c r="L118" i="2"/>
  <c r="L119" i="2"/>
  <c r="L120" i="2"/>
  <c r="L121" i="2"/>
  <c r="K122" i="2"/>
  <c r="F122" i="2"/>
  <c r="L123" i="2"/>
  <c r="L124" i="2"/>
  <c r="F125" i="2"/>
  <c r="L108" i="2"/>
  <c r="J109" i="2"/>
  <c r="J111" i="2"/>
  <c r="J112" i="2"/>
  <c r="J113" i="2"/>
  <c r="J115" i="2"/>
  <c r="J116" i="2"/>
  <c r="J118" i="2"/>
  <c r="J119" i="2"/>
  <c r="J120" i="2"/>
  <c r="J121" i="2"/>
  <c r="J123" i="2"/>
  <c r="J124" i="2"/>
  <c r="J125" i="2"/>
  <c r="J108" i="2"/>
  <c r="H109" i="2"/>
  <c r="H111" i="2"/>
  <c r="H112" i="2"/>
  <c r="H113" i="2"/>
  <c r="H114" i="2"/>
  <c r="H115" i="2"/>
  <c r="H116" i="2"/>
  <c r="H118" i="2"/>
  <c r="H119" i="2"/>
  <c r="H120" i="2"/>
  <c r="H121" i="2"/>
  <c r="H122" i="2"/>
  <c r="H123" i="2"/>
  <c r="H124" i="2"/>
  <c r="H108" i="2"/>
  <c r="F101" i="1"/>
  <c r="G101" i="1"/>
  <c r="H101" i="1"/>
  <c r="I101" i="1"/>
  <c r="J101" i="1"/>
  <c r="E101" i="1"/>
  <c r="O75" i="1"/>
  <c r="P75" i="1"/>
  <c r="O76" i="1"/>
  <c r="P76" i="1"/>
  <c r="O77" i="1"/>
  <c r="P77" i="1"/>
  <c r="O78" i="1"/>
  <c r="P78" i="1"/>
  <c r="O79" i="1"/>
  <c r="P79" i="1"/>
  <c r="O80" i="1"/>
  <c r="P80" i="1"/>
  <c r="O81" i="1"/>
  <c r="P81" i="1"/>
  <c r="O82" i="1"/>
  <c r="P82" i="1"/>
  <c r="O83" i="1"/>
  <c r="P83" i="1"/>
  <c r="O84" i="1"/>
  <c r="P84" i="1"/>
  <c r="O85" i="1"/>
  <c r="P85" i="1"/>
  <c r="O86" i="1"/>
  <c r="P86" i="1"/>
  <c r="O87" i="1"/>
  <c r="P87" i="1"/>
  <c r="O88" i="1"/>
  <c r="P88" i="1"/>
  <c r="O89" i="1"/>
  <c r="P89" i="1"/>
  <c r="O90" i="1"/>
  <c r="P90" i="1"/>
  <c r="O91" i="1"/>
  <c r="P91" i="1"/>
  <c r="O92" i="1"/>
  <c r="P92" i="1"/>
  <c r="O93" i="1"/>
  <c r="P93" i="1"/>
  <c r="O94" i="1"/>
  <c r="P94" i="1"/>
  <c r="O95" i="1"/>
  <c r="P95" i="1"/>
  <c r="O96" i="1"/>
  <c r="P96" i="1"/>
  <c r="O97" i="1"/>
  <c r="P97" i="1"/>
  <c r="O98" i="1"/>
  <c r="P98" i="1"/>
  <c r="E99" i="1"/>
  <c r="F99" i="1"/>
  <c r="G99" i="1"/>
  <c r="H99" i="1"/>
  <c r="I99" i="1"/>
  <c r="J99" i="1"/>
  <c r="K99" i="1"/>
  <c r="O99" i="1" s="1"/>
  <c r="L99" i="1"/>
  <c r="K62" i="1"/>
  <c r="K69" i="1" s="1"/>
  <c r="E62" i="1"/>
  <c r="E69" i="1" s="1"/>
  <c r="J62" i="1"/>
  <c r="J69" i="1" s="1"/>
  <c r="N62" i="1"/>
  <c r="N69" i="1" s="1"/>
  <c r="M62" i="1"/>
  <c r="M69" i="1" s="1"/>
  <c r="L62" i="1"/>
  <c r="L69" i="1" s="1"/>
  <c r="I62" i="1"/>
  <c r="I69" i="1" s="1"/>
  <c r="H62" i="1"/>
  <c r="H69" i="1" s="1"/>
  <c r="G62" i="1"/>
  <c r="G69" i="1" s="1"/>
  <c r="F62" i="1"/>
  <c r="F69" i="1" s="1"/>
  <c r="P68" i="1"/>
  <c r="O68" i="1"/>
  <c r="P67" i="1"/>
  <c r="O67" i="1"/>
  <c r="P66" i="1"/>
  <c r="O66" i="1"/>
  <c r="P65" i="1"/>
  <c r="O65" i="1"/>
  <c r="P64" i="1"/>
  <c r="O64" i="1"/>
  <c r="P63" i="1"/>
  <c r="O63" i="1"/>
  <c r="P62" i="1"/>
  <c r="P61" i="1"/>
  <c r="O61" i="1"/>
  <c r="P60" i="1"/>
  <c r="O60" i="1"/>
  <c r="P59" i="1"/>
  <c r="O59" i="1"/>
  <c r="P58" i="1"/>
  <c r="O58" i="1"/>
  <c r="P57" i="1"/>
  <c r="O57" i="1"/>
  <c r="P56" i="1"/>
  <c r="O56" i="1"/>
  <c r="P55" i="1"/>
  <c r="O55" i="1"/>
  <c r="U34" i="1"/>
  <c r="T34" i="1"/>
  <c r="U33" i="1"/>
  <c r="T33" i="1"/>
  <c r="U32" i="1"/>
  <c r="T32" i="1"/>
  <c r="U31" i="1"/>
  <c r="T31" i="1"/>
  <c r="U30" i="1"/>
  <c r="T30" i="1"/>
  <c r="U29" i="1"/>
  <c r="T29" i="1"/>
  <c r="U24" i="1"/>
  <c r="T24" i="1"/>
  <c r="U14" i="1"/>
  <c r="T14" i="1"/>
  <c r="K34" i="1"/>
  <c r="K30" i="1"/>
  <c r="K31" i="1"/>
  <c r="K32" i="1"/>
  <c r="K33" i="1"/>
  <c r="K29" i="1"/>
  <c r="K24" i="1"/>
  <c r="K14" i="1"/>
  <c r="F126" i="2"/>
  <c r="O62" i="1"/>
  <c r="P99" i="1"/>
  <c r="J122" i="2"/>
  <c r="K110" i="2"/>
  <c r="L110" i="2" s="1"/>
  <c r="I151" i="2"/>
  <c r="I152" i="2" s="1"/>
  <c r="J114" i="2"/>
  <c r="J117" i="2"/>
  <c r="I126" i="2"/>
  <c r="J126" i="2" s="1"/>
  <c r="P151" i="2"/>
  <c r="P152" i="2" s="1"/>
  <c r="H110" i="2"/>
  <c r="H125" i="2"/>
  <c r="H126" i="2" l="1"/>
  <c r="I127" i="2"/>
  <c r="K126" i="2"/>
  <c r="L126" i="2" s="1"/>
  <c r="K125" i="2"/>
  <c r="L125" i="2" s="1"/>
  <c r="O69" i="1"/>
  <c r="P69" i="1"/>
  <c r="J110" i="2"/>
  <c r="L122" i="2"/>
  <c r="L114" i="2"/>
  <c r="K22" i="2"/>
  <c r="J22" i="2"/>
</calcChain>
</file>

<file path=xl/sharedStrings.xml><?xml version="1.0" encoding="utf-8"?>
<sst xmlns="http://schemas.openxmlformats.org/spreadsheetml/2006/main" count="2642" uniqueCount="1404">
  <si>
    <t>H03</t>
  </si>
  <si>
    <t>H04</t>
  </si>
  <si>
    <t>H05</t>
  </si>
  <si>
    <t>H06</t>
  </si>
  <si>
    <t>H07</t>
  </si>
  <si>
    <t>H08</t>
  </si>
  <si>
    <t>H09</t>
  </si>
  <si>
    <t>H10</t>
  </si>
  <si>
    <t>H11</t>
  </si>
  <si>
    <t>H12</t>
  </si>
  <si>
    <t>H13</t>
  </si>
  <si>
    <t>H14</t>
  </si>
  <si>
    <t>H15</t>
  </si>
  <si>
    <t>H16</t>
  </si>
  <si>
    <t>H17</t>
  </si>
  <si>
    <t>H18</t>
  </si>
  <si>
    <t>H19</t>
  </si>
  <si>
    <t>H20</t>
  </si>
  <si>
    <t>H21</t>
  </si>
  <si>
    <t>H22</t>
  </si>
  <si>
    <t>H23</t>
  </si>
  <si>
    <t>H24</t>
  </si>
  <si>
    <t>H25</t>
  </si>
  <si>
    <t>H26</t>
  </si>
  <si>
    <t>千t-CO2</t>
    <rPh sb="0" eb="1">
      <t>セン</t>
    </rPh>
    <phoneticPr fontId="5"/>
  </si>
  <si>
    <t>指数</t>
    <rPh sb="0" eb="2">
      <t>シスウ</t>
    </rPh>
    <phoneticPr fontId="5"/>
  </si>
  <si>
    <t>H02</t>
    <phoneticPr fontId="5"/>
  </si>
  <si>
    <t>H27</t>
  </si>
  <si>
    <t>H28</t>
  </si>
  <si>
    <t>H29</t>
  </si>
  <si>
    <t>H30</t>
  </si>
  <si>
    <t>H31</t>
  </si>
  <si>
    <t>全種ガス</t>
    <rPh sb="0" eb="2">
      <t>ゼンシュ</t>
    </rPh>
    <phoneticPr fontId="5"/>
  </si>
  <si>
    <t>CO2のみ</t>
    <phoneticPr fontId="5"/>
  </si>
  <si>
    <t>県内温室効果ガス排出量の推移</t>
    <rPh sb="0" eb="2">
      <t>ケンナイ</t>
    </rPh>
    <rPh sb="2" eb="4">
      <t>オンシツ</t>
    </rPh>
    <rPh sb="4" eb="6">
      <t>コウカ</t>
    </rPh>
    <rPh sb="8" eb="10">
      <t>ハイシュツ</t>
    </rPh>
    <rPh sb="10" eb="11">
      <t>リョウ</t>
    </rPh>
    <rPh sb="12" eb="14">
      <t>スイイ</t>
    </rPh>
    <phoneticPr fontId="5"/>
  </si>
  <si>
    <t>指標値</t>
    <rPh sb="0" eb="2">
      <t>シヒョウ</t>
    </rPh>
    <rPh sb="2" eb="3">
      <t>チ</t>
    </rPh>
    <phoneticPr fontId="5"/>
  </si>
  <si>
    <t>オゾン層破壊負荷</t>
    <rPh sb="3" eb="4">
      <t>ソウ</t>
    </rPh>
    <rPh sb="4" eb="6">
      <t>ハカイ</t>
    </rPh>
    <phoneticPr fontId="5"/>
  </si>
  <si>
    <t>CFC-113</t>
    <phoneticPr fontId="5"/>
  </si>
  <si>
    <t>総排出量(旧)</t>
    <rPh sb="0" eb="1">
      <t>ソウ</t>
    </rPh>
    <rPh sb="1" eb="3">
      <t>ハイシュツ</t>
    </rPh>
    <rPh sb="3" eb="4">
      <t>リョウ</t>
    </rPh>
    <rPh sb="5" eb="6">
      <t>キュウ</t>
    </rPh>
    <phoneticPr fontId="5"/>
  </si>
  <si>
    <t>注)　総排出量(新)は､2008年度に1990年度まで遡って算定方法見直し</t>
    <rPh sb="0" eb="1">
      <t>チュウ</t>
    </rPh>
    <rPh sb="16" eb="18">
      <t>ネンド</t>
    </rPh>
    <rPh sb="23" eb="25">
      <t>ネンド</t>
    </rPh>
    <rPh sb="27" eb="28">
      <t>サカノボ</t>
    </rPh>
    <rPh sb="30" eb="32">
      <t>サンテイ</t>
    </rPh>
    <rPh sb="32" eb="34">
      <t>ホウホウ</t>
    </rPh>
    <rPh sb="34" eb="36">
      <t>ミナオ</t>
    </rPh>
    <phoneticPr fontId="5"/>
  </si>
  <si>
    <t>H21</t>
    <phoneticPr fontId="5"/>
  </si>
  <si>
    <t>H22</t>
    <phoneticPr fontId="5"/>
  </si>
  <si>
    <t>H23~</t>
    <phoneticPr fontId="5"/>
  </si>
  <si>
    <t>H20</t>
    <phoneticPr fontId="5"/>
  </si>
  <si>
    <t>H19</t>
    <phoneticPr fontId="5"/>
  </si>
  <si>
    <t>人口</t>
    <rPh sb="0" eb="2">
      <t>ジンコウ</t>
    </rPh>
    <phoneticPr fontId="5"/>
  </si>
  <si>
    <t>総排出量(全種/新)</t>
    <rPh sb="0" eb="1">
      <t>ソウ</t>
    </rPh>
    <rPh sb="1" eb="3">
      <t>ハイシュツ</t>
    </rPh>
    <rPh sb="3" eb="4">
      <t>リョウ</t>
    </rPh>
    <rPh sb="5" eb="7">
      <t>ゼンシュ</t>
    </rPh>
    <rPh sb="8" eb="9">
      <t>シン</t>
    </rPh>
    <phoneticPr fontId="5"/>
  </si>
  <si>
    <t>総排出量(CO2にみ/新)</t>
    <rPh sb="0" eb="1">
      <t>ソウ</t>
    </rPh>
    <rPh sb="1" eb="3">
      <t>ハイシュツ</t>
    </rPh>
    <rPh sb="3" eb="4">
      <t>リョウ</t>
    </rPh>
    <rPh sb="11" eb="12">
      <t>シン</t>
    </rPh>
    <phoneticPr fontId="5"/>
  </si>
  <si>
    <t>1人当排出量(旧)(t/人)</t>
    <rPh sb="1" eb="2">
      <t>ニン</t>
    </rPh>
    <rPh sb="2" eb="3">
      <t>ア</t>
    </rPh>
    <rPh sb="3" eb="5">
      <t>ハイシュツ</t>
    </rPh>
    <rPh sb="5" eb="6">
      <t>リョウ</t>
    </rPh>
    <rPh sb="12" eb="13">
      <t>ニン</t>
    </rPh>
    <phoneticPr fontId="5"/>
  </si>
  <si>
    <t>1人当排出量(旧)(t/人)</t>
    <rPh sb="1" eb="2">
      <t>ニン</t>
    </rPh>
    <rPh sb="2" eb="3">
      <t>ア</t>
    </rPh>
    <rPh sb="3" eb="5">
      <t>ハイシュツ</t>
    </rPh>
    <rPh sb="5" eb="6">
      <t>リョウ</t>
    </rPh>
    <phoneticPr fontId="5"/>
  </si>
  <si>
    <t>1人当排出量(新)(t/人)</t>
    <rPh sb="1" eb="2">
      <t>ニン</t>
    </rPh>
    <rPh sb="2" eb="3">
      <t>ア</t>
    </rPh>
    <rPh sb="3" eb="5">
      <t>ハイシュツ</t>
    </rPh>
    <rPh sb="5" eb="6">
      <t>リョウ</t>
    </rPh>
    <phoneticPr fontId="5"/>
  </si>
  <si>
    <t>1人当排出量(新)(t/人)_検算</t>
    <rPh sb="1" eb="2">
      <t>ニン</t>
    </rPh>
    <rPh sb="2" eb="3">
      <t>ア</t>
    </rPh>
    <rPh sb="3" eb="5">
      <t>ハイシュツ</t>
    </rPh>
    <rPh sb="5" eb="6">
      <t>リョウ</t>
    </rPh>
    <rPh sb="15" eb="17">
      <t>ケンザン</t>
    </rPh>
    <phoneticPr fontId="5"/>
  </si>
  <si>
    <t>排出量(単位:千t-CO2)</t>
    <phoneticPr fontId="9"/>
  </si>
  <si>
    <t>増減比</t>
  </si>
  <si>
    <t>増減比　検算</t>
    <rPh sb="4" eb="6">
      <t>ケンザン</t>
    </rPh>
    <phoneticPr fontId="9"/>
  </si>
  <si>
    <t>2010
(速報値)</t>
    <phoneticPr fontId="9"/>
  </si>
  <si>
    <t>2009/2008比</t>
  </si>
  <si>
    <t>2009/1990比</t>
  </si>
  <si>
    <t>エネルギー転換</t>
  </si>
  <si>
    <t>△13.2%</t>
  </si>
  <si>
    <t>△86.0%</t>
  </si>
  <si>
    <t>産業</t>
  </si>
  <si>
    <t>△7.2%</t>
  </si>
  <si>
    <t>民生家庭</t>
  </si>
  <si>
    <t>民生業務</t>
  </si>
  <si>
    <t>△1.4%</t>
  </si>
  <si>
    <t>運輸</t>
  </si>
  <si>
    <t>廃棄物</t>
  </si>
  <si>
    <t>△0.3%</t>
  </si>
  <si>
    <t>計</t>
  </si>
  <si>
    <t>△0.8%</t>
  </si>
  <si>
    <t>検算</t>
    <rPh sb="0" eb="2">
      <t>ケンザン</t>
    </rPh>
    <phoneticPr fontId="9"/>
  </si>
  <si>
    <t>メタン(CH4)</t>
  </si>
  <si>
    <t>△0.2%</t>
  </si>
  <si>
    <t>△34.9%</t>
  </si>
  <si>
    <t>―酸化二窒素(N20)</t>
  </si>
  <si>
    <t>HFC</t>
    <phoneticPr fontId="9"/>
  </si>
  <si>
    <t>PFC</t>
    <phoneticPr fontId="9"/>
  </si>
  <si>
    <t>△29.0%</t>
  </si>
  <si>
    <t>△79.1%</t>
  </si>
  <si>
    <t>SF６</t>
    <phoneticPr fontId="9"/>
  </si>
  <si>
    <t>△17.3%</t>
  </si>
  <si>
    <t>△73.5%</t>
  </si>
  <si>
    <t>温室効果ガス排出量</t>
  </si>
  <si>
    <t>△0.7%</t>
  </si>
  <si>
    <t>※HFC,PFC,SF6は1995年度値※端数処理の関係で一部合計が合わないところがあります</t>
  </si>
  <si>
    <t>排出量(単位:千t-CO2)</t>
  </si>
  <si>
    <t>増減比</t>
    <rPh sb="0" eb="2">
      <t>ゾウゲン</t>
    </rPh>
    <phoneticPr fontId="9"/>
  </si>
  <si>
    <t>増減比_検算</t>
    <rPh sb="0" eb="2">
      <t>ゾウゲン</t>
    </rPh>
    <rPh sb="4" eb="6">
      <t>ケンザン</t>
    </rPh>
    <phoneticPr fontId="9"/>
  </si>
  <si>
    <t>エネルギー転換部門計</t>
  </si>
  <si>
    <t>電気事業</t>
    <rPh sb="0" eb="2">
      <t>デンキ</t>
    </rPh>
    <rPh sb="2" eb="4">
      <t>ジギョウ</t>
    </rPh>
    <phoneticPr fontId="9"/>
  </si>
  <si>
    <t>△15.2%</t>
  </si>
  <si>
    <t>△85.8%</t>
  </si>
  <si>
    <t>ガス事業</t>
    <phoneticPr fontId="9"/>
  </si>
  <si>
    <t>　△87.2%</t>
  </si>
  <si>
    <t>産業部門計</t>
  </si>
  <si>
    <t>非製造業</t>
    <rPh sb="0" eb="1">
      <t>ヒ</t>
    </rPh>
    <rPh sb="1" eb="4">
      <t>セイゾウギョウ</t>
    </rPh>
    <phoneticPr fontId="9"/>
  </si>
  <si>
    <t>△32.1％</t>
  </si>
  <si>
    <t>農林水産業</t>
    <phoneticPr fontId="9"/>
  </si>
  <si>
    <t>　△32.4%</t>
  </si>
  <si>
    <t>建設業･鉱業</t>
    <rPh sb="0" eb="3">
      <t>ケンセツギョウ</t>
    </rPh>
    <rPh sb="4" eb="6">
      <t>コウギョウ</t>
    </rPh>
    <phoneticPr fontId="9"/>
  </si>
  <si>
    <t>　△31.7％</t>
  </si>
  <si>
    <t>製造業計</t>
    <rPh sb="0" eb="3">
      <t>セイゾウギョウ</t>
    </rPh>
    <rPh sb="3" eb="4">
      <t>ケイ</t>
    </rPh>
    <phoneticPr fontId="9"/>
  </si>
  <si>
    <t>　△8.9%</t>
  </si>
  <si>
    <t>化学･化繊･紙パ</t>
    <phoneticPr fontId="9"/>
  </si>
  <si>
    <t>　△3.7％</t>
  </si>
  <si>
    <t>鉄鋼･非鉄･窯業土石</t>
    <rPh sb="0" eb="2">
      <t>テッコウ</t>
    </rPh>
    <rPh sb="3" eb="5">
      <t>ヒテツ</t>
    </rPh>
    <rPh sb="6" eb="8">
      <t>ヨウギョウ</t>
    </rPh>
    <rPh sb="8" eb="10">
      <t>ドセキ</t>
    </rPh>
    <phoneticPr fontId="9"/>
  </si>
  <si>
    <t>△16.7％</t>
  </si>
  <si>
    <t>機械</t>
    <rPh sb="0" eb="2">
      <t>キカイ</t>
    </rPh>
    <phoneticPr fontId="9"/>
  </si>
  <si>
    <t>重複補正</t>
    <rPh sb="0" eb="2">
      <t>チョウフク</t>
    </rPh>
    <rPh sb="2" eb="4">
      <t>ホセイ</t>
    </rPh>
    <phoneticPr fontId="9"/>
  </si>
  <si>
    <t>他業種･中小製造業</t>
    <phoneticPr fontId="9"/>
  </si>
  <si>
    <t>　△16.1％</t>
  </si>
  <si>
    <t>民生家庭部門計</t>
  </si>
  <si>
    <t>民生業務部門計</t>
  </si>
  <si>
    <t>運輸計</t>
  </si>
  <si>
    <t>自動車</t>
    <rPh sb="0" eb="3">
      <t>ジドウシャ</t>
    </rPh>
    <phoneticPr fontId="9"/>
  </si>
  <si>
    <t>鉄道</t>
    <rPh sb="0" eb="2">
      <t>テツドウ</t>
    </rPh>
    <phoneticPr fontId="9"/>
  </si>
  <si>
    <t>　△2.9%</t>
  </si>
  <si>
    <t>船舶</t>
    <rPh sb="0" eb="2">
      <t>センパク</t>
    </rPh>
    <phoneticPr fontId="9"/>
  </si>
  <si>
    <t>　△20.6%</t>
  </si>
  <si>
    <t>航空</t>
    <phoneticPr fontId="9"/>
  </si>
  <si>
    <t>　△4.2%</t>
  </si>
  <si>
    <t>廃棄物計</t>
  </si>
  <si>
    <t>一般廃棄物</t>
    <rPh sb="0" eb="2">
      <t>イッパン</t>
    </rPh>
    <rPh sb="2" eb="5">
      <t>ハイキブツ</t>
    </rPh>
    <phoneticPr fontId="9"/>
  </si>
  <si>
    <t>△4.6%</t>
  </si>
  <si>
    <t>産業廃棄物</t>
    <phoneticPr fontId="9"/>
  </si>
  <si>
    <t>CO2排出量計</t>
  </si>
  <si>
    <t>CO2排出量計(検算)</t>
    <rPh sb="8" eb="10">
      <t>ケンザン</t>
    </rPh>
    <phoneticPr fontId="9"/>
  </si>
  <si>
    <t>※端数処理の関係で一部合計が合わないところがあります</t>
  </si>
  <si>
    <t>農林水産業</t>
    <phoneticPr fontId="9"/>
  </si>
  <si>
    <t>建設業･鉱業</t>
    <phoneticPr fontId="9"/>
  </si>
  <si>
    <t>化学･化繊･紙パ</t>
  </si>
  <si>
    <t>鉄鋼･非鉄･窯業土石</t>
    <phoneticPr fontId="9"/>
  </si>
  <si>
    <t>機械</t>
  </si>
  <si>
    <t>他業種･中小製造業</t>
    <phoneticPr fontId="9"/>
  </si>
  <si>
    <t>蒸気･熱供給計(他者から)</t>
    <phoneticPr fontId="9"/>
  </si>
  <si>
    <t>電力計(他者から)</t>
    <phoneticPr fontId="9"/>
  </si>
  <si>
    <t>都市ガス</t>
    <phoneticPr fontId="9"/>
  </si>
  <si>
    <t>天然ガス</t>
    <phoneticPr fontId="9"/>
  </si>
  <si>
    <t>石油ガス</t>
    <phoneticPr fontId="9"/>
  </si>
  <si>
    <t>重質油製品</t>
    <rPh sb="0" eb="1">
      <t>ジュウ</t>
    </rPh>
    <rPh sb="1" eb="2">
      <t>シツ</t>
    </rPh>
    <rPh sb="2" eb="3">
      <t>アブラ</t>
    </rPh>
    <rPh sb="3" eb="5">
      <t>セイヒン</t>
    </rPh>
    <phoneticPr fontId="9"/>
  </si>
  <si>
    <t>軽質油製品</t>
    <rPh sb="0" eb="2">
      <t>ケイシツ</t>
    </rPh>
    <rPh sb="2" eb="3">
      <t>アブラ</t>
    </rPh>
    <rPh sb="3" eb="5">
      <t>セイヒン</t>
    </rPh>
    <phoneticPr fontId="9"/>
  </si>
  <si>
    <t>石炭製品</t>
    <phoneticPr fontId="9"/>
  </si>
  <si>
    <t>石炭</t>
    <phoneticPr fontId="9"/>
  </si>
  <si>
    <t>年度</t>
    <rPh sb="0" eb="2">
      <t>ネンド</t>
    </rPh>
    <phoneticPr fontId="9"/>
  </si>
  <si>
    <t>東北電力排出係数</t>
    <rPh sb="0" eb="2">
      <t>トウホク</t>
    </rPh>
    <rPh sb="2" eb="4">
      <t>デンリョク</t>
    </rPh>
    <rPh sb="4" eb="6">
      <t>ハイシュツ</t>
    </rPh>
    <rPh sb="6" eb="8">
      <t>ケイスウ</t>
    </rPh>
    <phoneticPr fontId="9"/>
  </si>
  <si>
    <t>(単位:t-CO2)</t>
    <phoneticPr fontId="9"/>
  </si>
  <si>
    <t>人口(人)</t>
  </si>
  <si>
    <t>CO2のみ</t>
    <phoneticPr fontId="9"/>
  </si>
  <si>
    <t>※｢基準年度｣は1990年度(HFC,PFC,SF6は1995年度)</t>
  </si>
  <si>
    <t>2008/2009比</t>
    <phoneticPr fontId="9"/>
  </si>
  <si>
    <t>△0.2％</t>
  </si>
  <si>
    <t>△0.6％</t>
  </si>
  <si>
    <t>△0.7％</t>
  </si>
  <si>
    <t>2009/1990比</t>
    <phoneticPr fontId="9"/>
  </si>
  <si>
    <t>(単位:t-CO2)</t>
  </si>
  <si>
    <t>【表2】　部門別二酸化炭素排出量</t>
    <phoneticPr fontId="5"/>
  </si>
  <si>
    <t>【表1】県内の温室効果ガス排出量及び増加率</t>
    <phoneticPr fontId="5"/>
  </si>
  <si>
    <t>【表4】　電力の排出係数について</t>
    <phoneticPr fontId="5"/>
  </si>
  <si>
    <t>【表5】　県民1人当たり温室効果ガス排出量及び増加率</t>
    <phoneticPr fontId="5"/>
  </si>
  <si>
    <t>二酸化炭素(CO2)</t>
    <phoneticPr fontId="5"/>
  </si>
  <si>
    <t>二酸化炭素(CO2)</t>
    <phoneticPr fontId="5"/>
  </si>
  <si>
    <t>2010
(速報値)</t>
    <phoneticPr fontId="5"/>
  </si>
  <si>
    <t>【表3】　エネルギー別CO2排出割合（産業部門）</t>
    <phoneticPr fontId="5"/>
  </si>
  <si>
    <t>全ガス種</t>
    <rPh sb="0" eb="1">
      <t>ゼン</t>
    </rPh>
    <rPh sb="3" eb="4">
      <t>シュ</t>
    </rPh>
    <phoneticPr fontId="9"/>
  </si>
  <si>
    <t>(単位：kg-C02/kWh）</t>
    <rPh sb="1" eb="3">
      <t>タンイ</t>
    </rPh>
    <phoneticPr fontId="5"/>
  </si>
  <si>
    <t>環境白書年版</t>
    <rPh sb="0" eb="2">
      <t>カンキョウ</t>
    </rPh>
    <rPh sb="2" eb="4">
      <t>ハクショ</t>
    </rPh>
    <rPh sb="4" eb="5">
      <t>ネン</t>
    </rPh>
    <rPh sb="5" eb="6">
      <t>バン</t>
    </rPh>
    <phoneticPr fontId="5"/>
  </si>
  <si>
    <t>ガス事業</t>
    <phoneticPr fontId="9"/>
  </si>
  <si>
    <t>化学･化繊･紙パ</t>
    <phoneticPr fontId="9"/>
  </si>
  <si>
    <t>他業種･中小製造業</t>
    <phoneticPr fontId="9"/>
  </si>
  <si>
    <t>二酸化炭素(CO2)</t>
  </si>
  <si>
    <t>ﾊﾟｰﾌﾙｵﾛｶｰﾎﾞﾝ(PFC)</t>
  </si>
  <si>
    <t>六ふっ化硫黄(SF6)</t>
  </si>
  <si>
    <t>合計</t>
  </si>
  <si>
    <t>温室効果ガス種類</t>
  </si>
  <si>
    <t>単位</t>
  </si>
  <si>
    <t>千t-CO2</t>
    <phoneticPr fontId="5"/>
  </si>
  <si>
    <t>t-CH4</t>
    <phoneticPr fontId="5"/>
  </si>
  <si>
    <t>t-N2O</t>
    <phoneticPr fontId="5"/>
  </si>
  <si>
    <t>※値は四捨五入の関係で合計値が一致しない箇所がある。</t>
  </si>
  <si>
    <t>ﾊｲドﾛﾌﾙｵﾛｶｰﾎﾟﾝ(HFC)</t>
  </si>
  <si>
    <t>※t-CO2とは二酸化炭素(CO2)にトン換算した場合の重量を指す。</t>
  </si>
  <si>
    <t>【表2-3】県内の温室効果ガス排出量の推移(二酸化炭素換算)</t>
    <rPh sb="17" eb="19">
      <t>スイイ</t>
    </rPh>
    <rPh sb="20" eb="23">
      <t>ニサンカ</t>
    </rPh>
    <rPh sb="23" eb="25">
      <t>タンソ</t>
    </rPh>
    <rPh sb="25" eb="27">
      <t>カンサン</t>
    </rPh>
    <phoneticPr fontId="5"/>
  </si>
  <si>
    <t>【表2-4】県内の温室効果ガス排出量の推移(種類別)</t>
    <rPh sb="17" eb="19">
      <t>スイイ</t>
    </rPh>
    <rPh sb="20" eb="22">
      <t>シュルイ</t>
    </rPh>
    <rPh sb="22" eb="23">
      <t>ベツ</t>
    </rPh>
    <phoneticPr fontId="5"/>
  </si>
  <si>
    <t>※二酸化炭素(C02)を１として比較した値を「地球温暖化係数(GWP:GlobaｌWarmingPotential)といい､メタンは21､一酸化二窒素は310</t>
    <phoneticPr fontId="5"/>
  </si>
  <si>
    <t>製造業</t>
  </si>
  <si>
    <t>建設業･鉱業</t>
  </si>
  <si>
    <t>農林水産業</t>
  </si>
  <si>
    <t>民生部門計</t>
  </si>
  <si>
    <t>自動車</t>
  </si>
  <si>
    <t>鉄道</t>
  </si>
  <si>
    <t>船舶</t>
  </si>
  <si>
    <t>航空</t>
  </si>
  <si>
    <t>運輸部門計</t>
  </si>
  <si>
    <t>一般廃棄物</t>
  </si>
  <si>
    <t>産業廃棄物</t>
  </si>
  <si>
    <t>廃棄物部門計</t>
  </si>
  <si>
    <t>(速報値)</t>
    <rPh sb="1" eb="4">
      <t>ソクホウチ</t>
    </rPh>
    <phoneticPr fontId="5"/>
  </si>
  <si>
    <t>民生部門(家庭)</t>
    <rPh sb="0" eb="2">
      <t>ミンセイ</t>
    </rPh>
    <rPh sb="2" eb="4">
      <t>ブモン</t>
    </rPh>
    <phoneticPr fontId="5"/>
  </si>
  <si>
    <t>民生部門(業務)</t>
    <phoneticPr fontId="5"/>
  </si>
  <si>
    <t>部門</t>
  </si>
  <si>
    <t>2010①</t>
  </si>
  <si>
    <t>2011②</t>
  </si>
  <si>
    <t>増減率(②/①)</t>
  </si>
  <si>
    <t>発電時の排出量(排出係数)が2010年度と同じ場合</t>
  </si>
  <si>
    <t>発電時の排出量(排出係数)の増加による排出量の変化</t>
  </si>
  <si>
    <t>2011③</t>
  </si>
  <si>
    <t>増減率(③/①)</t>
  </si>
  <si>
    <t>変化量(②-③)④</t>
  </si>
  <si>
    <t>変化率(④/①)</t>
  </si>
  <si>
    <t>転換部門計</t>
  </si>
  <si>
    <t>電気事業</t>
    <phoneticPr fontId="9"/>
  </si>
  <si>
    <t>ガス事業</t>
    <phoneticPr fontId="9"/>
  </si>
  <si>
    <t>家庭</t>
    <phoneticPr fontId="9"/>
  </si>
  <si>
    <t>業務</t>
    <phoneticPr fontId="9"/>
  </si>
  <si>
    <t>民生部門計</t>
    <phoneticPr fontId="9"/>
  </si>
  <si>
    <t>自動車</t>
    <phoneticPr fontId="9"/>
  </si>
  <si>
    <t>鉄道</t>
    <phoneticPr fontId="9"/>
  </si>
  <si>
    <t>船舶</t>
    <phoneticPr fontId="5"/>
  </si>
  <si>
    <t>航空</t>
    <phoneticPr fontId="5"/>
  </si>
  <si>
    <t>※値は四捨五入の関係で合計値が一致しない箇所がある。</t>
    <rPh sb="1" eb="2">
      <t>アタイ</t>
    </rPh>
    <phoneticPr fontId="5"/>
  </si>
  <si>
    <t>排出係数の変動による増加分</t>
    <rPh sb="0" eb="2">
      <t>ハイシュツ</t>
    </rPh>
    <rPh sb="2" eb="4">
      <t>ケイスウ</t>
    </rPh>
    <rPh sb="5" eb="7">
      <t>ヘンドウ</t>
    </rPh>
    <rPh sb="10" eb="13">
      <t>ゾウカブン</t>
    </rPh>
    <phoneticPr fontId="5"/>
  </si>
  <si>
    <t>表2.6県内の二酸化炭素(C02)排出量における震災の影響(単位:千t)</t>
    <rPh sb="33" eb="34">
      <t>セン</t>
    </rPh>
    <phoneticPr fontId="5"/>
  </si>
  <si>
    <t>ボイラー</t>
  </si>
  <si>
    <t>ガス機関</t>
  </si>
  <si>
    <t>燃料の燃焼計</t>
  </si>
  <si>
    <t>家畜(反すう)</t>
  </si>
  <si>
    <t>家畜(糞尿)</t>
  </si>
  <si>
    <t>水田(たん水土壌)</t>
  </si>
  <si>
    <t>農業廃棄物の焼却</t>
  </si>
  <si>
    <t>農業活動等計</t>
  </si>
  <si>
    <t>廃棄物(埋立処理)</t>
  </si>
  <si>
    <t>廃棄物(一般廃棄物焼却)</t>
  </si>
  <si>
    <t>廃棄物(産業廃棄物焼却)</t>
  </si>
  <si>
    <t>終末処理場</t>
  </si>
  <si>
    <t>生活排水処理</t>
  </si>
  <si>
    <t>し尿処理</t>
  </si>
  <si>
    <t>廃棄物処理計</t>
  </si>
  <si>
    <t>二酸化炭素換算(千t-CO2)</t>
  </si>
  <si>
    <t>燃料の燃焼</t>
  </si>
  <si>
    <t>農業活動等</t>
  </si>
  <si>
    <t>廃棄物処理</t>
  </si>
  <si>
    <t>ガスタービン</t>
  </si>
  <si>
    <t>ディーゼル機関</t>
  </si>
  <si>
    <t>水田への施肥</t>
  </si>
  <si>
    <t>畑地への施肥</t>
  </si>
  <si>
    <t>廃棄物(―廃焼却)</t>
  </si>
  <si>
    <t>廃棄物(産廃焼却)</t>
  </si>
  <si>
    <t>ハイドロフルオロカーボン(HFC)</t>
  </si>
  <si>
    <t>パーフルオロカーボン(PFC)</t>
  </si>
  <si>
    <t>表2.10県内の温室効果ガス種類別の将来推計値(二酸化炭素換算)</t>
  </si>
  <si>
    <t>1990年度との差</t>
  </si>
  <si>
    <t>2010年度との差</t>
  </si>
  <si>
    <t>千ｔ</t>
  </si>
  <si>
    <t>％</t>
  </si>
  <si>
    <t>フロン類(PFC･HFC･SF,)</t>
  </si>
  <si>
    <t>総合計</t>
  </si>
  <si>
    <t>表2.7県内のメタン(CH4)排出量(単位：t-CH4,t-CO2に換算値は最下行参照)</t>
    <rPh sb="33" eb="35">
      <t>カンサン</t>
    </rPh>
    <rPh sb="35" eb="36">
      <t>チ</t>
    </rPh>
    <rPh sb="37" eb="40">
      <t>サイカギョウ</t>
    </rPh>
    <rPh sb="40" eb="42">
      <t>サンショウ</t>
    </rPh>
    <phoneticPr fontId="5"/>
  </si>
  <si>
    <t>表2.8県内の一酸化二窒素(N2O)排出量(単位:t-N20,t-CO2に換算値は最下行参照)</t>
  </si>
  <si>
    <t>表2.9県内の種類別フロン類の排出量(二酸化炭素換算)（単位：千t-CO2)</t>
  </si>
  <si>
    <t>1990年度排出量</t>
  </si>
  <si>
    <t>2010年度排出量</t>
  </si>
  <si>
    <t>1990年度</t>
    <phoneticPr fontId="5"/>
  </si>
  <si>
    <t>2010年度</t>
    <phoneticPr fontId="5"/>
  </si>
  <si>
    <t>2020年度</t>
    <phoneticPr fontId="5"/>
  </si>
  <si>
    <t>表2.11 県内の部門別二酸化炭素(C02)排出量の将来推計値</t>
  </si>
  <si>
    <t>転換部門</t>
  </si>
  <si>
    <t>産業部門</t>
  </si>
  <si>
    <t>民生家庭部門</t>
  </si>
  <si>
    <t>民生業務部門</t>
  </si>
  <si>
    <t>運輸部門</t>
  </si>
  <si>
    <t>廃棄物部門</t>
  </si>
  <si>
    <t>2020年度排出量推計値</t>
    <rPh sb="4" eb="6">
      <t>ネンド</t>
    </rPh>
    <rPh sb="6" eb="8">
      <t>ハイシュツ</t>
    </rPh>
    <rPh sb="8" eb="9">
      <t>リョウ</t>
    </rPh>
    <rPh sb="9" eb="12">
      <t>スイケイチ</t>
    </rPh>
    <phoneticPr fontId="5"/>
  </si>
  <si>
    <t>表2.12県内のガス種類別その他の温室効果ガス排出量の将来推計値(二酸化炭素換算)</t>
  </si>
  <si>
    <t>ガス種類</t>
  </si>
  <si>
    <t>2020年度推計値</t>
    <phoneticPr fontId="5"/>
  </si>
  <si>
    <t>部門</t>
    <phoneticPr fontId="5"/>
  </si>
  <si>
    <t>2020年度推計排出量</t>
    <rPh sb="6" eb="8">
      <t>スイケイ</t>
    </rPh>
    <phoneticPr fontId="5"/>
  </si>
  <si>
    <t>1990年度　排出量</t>
  </si>
  <si>
    <t>2010年度　排出量</t>
  </si>
  <si>
    <t>メタン(CH4)</t>
    <phoneticPr fontId="5"/>
  </si>
  <si>
    <t>計</t>
    <phoneticPr fontId="5"/>
  </si>
  <si>
    <t>フロン類(HFC）</t>
  </si>
  <si>
    <t>フロン類(PFC）</t>
  </si>
  <si>
    <t>フロン類(SF6）</t>
  </si>
  <si>
    <t>森林経営</t>
  </si>
  <si>
    <t>合　計</t>
  </si>
  <si>
    <t>植林による増加及び森林減少</t>
    <phoneticPr fontId="5"/>
  </si>
  <si>
    <t>※値は四捨五入の関係で合計値が一致しない箇所がある。</t>
    <phoneticPr fontId="5"/>
  </si>
  <si>
    <t>※フロン類については、1990（平成2）年度ではなく、1995（平成７）年度排出量及びそれとの比較値を示し　ている。※値は四捨五入の関係で合計値等が一致しない箇所がある。</t>
    <phoneticPr fontId="5"/>
  </si>
  <si>
    <r>
      <t>表2.13県内森林による炭素ストックの変化の推移　</t>
    </r>
    <r>
      <rPr>
        <sz val="9"/>
        <rFont val="Meiryo UI"/>
        <family val="3"/>
        <charset val="128"/>
      </rPr>
      <t>(二酸化炭素換算､単位:千t)　(出典：林野庁)</t>
    </r>
    <rPh sb="7" eb="9">
      <t>シンリン</t>
    </rPh>
    <phoneticPr fontId="5"/>
  </si>
  <si>
    <t>宮城県地球温暖化対策実行計画（区域施策編） より</t>
    <phoneticPr fontId="5"/>
  </si>
  <si>
    <t>小計(その他5ガス)</t>
    <rPh sb="0" eb="2">
      <t>ショウケイ</t>
    </rPh>
    <rPh sb="5" eb="6">
      <t>タ</t>
    </rPh>
    <phoneticPr fontId="5"/>
  </si>
  <si>
    <t>森林吸収量</t>
    <rPh sb="0" eb="2">
      <t>シンリン</t>
    </rPh>
    <rPh sb="2" eb="4">
      <t>キュウシュウ</t>
    </rPh>
    <rPh sb="4" eb="5">
      <t>リョウ</t>
    </rPh>
    <phoneticPr fontId="5"/>
  </si>
  <si>
    <t>H12</t>
    <phoneticPr fontId="5"/>
  </si>
  <si>
    <t>H07</t>
    <phoneticPr fontId="5"/>
  </si>
  <si>
    <t>H02</t>
    <phoneticPr fontId="5"/>
  </si>
  <si>
    <t>H17</t>
    <phoneticPr fontId="5"/>
  </si>
  <si>
    <t>2013年度温室効果ガス排出状況</t>
  </si>
  <si>
    <t>1　温室効果ガス総排出量</t>
  </si>
  <si>
    <t>2013 （平成25）年度の温室効果ガス総排出量は，2,218万8千トン-CO2 ，総排出量のうち約9割を占める二酸化炭素の排出量は，2,056万7千トン-CO2でした。</t>
  </si>
  <si>
    <t>＜表1　県内の温室効果ガス排出量＞</t>
  </si>
  <si>
    <t>※四捨五入の関係で，合計値が合わない箇所があります。</t>
  </si>
  <si>
    <t>※参考値：2013年度に国の統計資料の一部について推計方法の変更などがあり，過去の公表値との整合性を図るため，「産業部門」，「民生業務部門」及び「その他5ガス」の値を遡って修正した値。</t>
  </si>
  <si>
    <t>・「エネルギー転換部門」は，前年度比で12.8%減少しています。発電設備を動かすための燃料消費量が減少するなど，エネルギー消費量が減ったことが要因となっています。</t>
  </si>
  <si>
    <t>・「産業部門」は，前年度参考値比で2.4%増加しています。製紙工場や製鉄所をはじめとした産業部門全体のエネルギー消費量が増加したことが主な要因となっています。　</t>
  </si>
  <si>
    <t>・「民生家庭部門」は，前年度比で1.1%減少しています。電力の排出係数（二酸化炭素排出原単位）が下がったことに加え，電力消費量が下がったことが要因となっています。</t>
  </si>
  <si>
    <t>・「民生業務部門」は，前年度参考値比で2.7%増加しています。民生業務部門全体でエネルギー消費量が増えたことが要因となっています。　</t>
  </si>
  <si>
    <t>・「運輸部門」は，前年度比で3.1%増加しています。自動車保有台数の増加や，軽油の消費量が増えたことが主な要因となっています。特に，軽油の消費量は，基準年に比して大きく伸びており，復旧工事関係車両の増加によるものと考えられます。</t>
  </si>
  <si>
    <t>・「廃棄物部門」は，前年度比で増減はありません。 </t>
  </si>
  <si>
    <t>2　森林吸収量</t>
  </si>
  <si>
    <t>2013 （平成25）年度の森林吸収量は，77万トン-CO2です。</t>
  </si>
  <si>
    <t>3　排出削減目標との比較</t>
  </si>
  <si>
    <t>2013（平成25）年度の温室効果ガス総排出量（2,218万8千トン-CO2）から森林吸収量（77万トン-CO2）を差し引いた排出量は2,141万8千トン-CO2です。目標年（2020年）における，排出目標量の試算値※（1,920万9千トン-CO2）と比較すると，220万9千トン-CO2多い状況となりました。</t>
  </si>
  <si>
    <t>　※試算値：基準年の排出量を参考値に置き換え，簡易的に試算した2020年の排出目標量</t>
  </si>
  <si>
    <t>県内の温室効果ガス排出量</t>
  </si>
  <si>
    <t>環境政策課</t>
  </si>
  <si>
    <t>〒980-8570 宮城県仙台市青葉区本町三丁目8番1号</t>
  </si>
  <si>
    <t>温暖化対策班</t>
  </si>
  <si>
    <t>Tel：022-211-2661</t>
  </si>
  <si>
    <t>Fax：022-211-2669</t>
  </si>
  <si>
    <t>排出量(単位：千t-CO2)</t>
    <rPh sb="0" eb="2">
      <t>ハイシュツ</t>
    </rPh>
    <rPh sb="2" eb="3">
      <t>リョウ</t>
    </rPh>
    <rPh sb="4" eb="6">
      <t>タンイ</t>
    </rPh>
    <rPh sb="7" eb="8">
      <t>セン</t>
    </rPh>
    <phoneticPr fontId="5"/>
  </si>
  <si>
    <t>2010年度(基準年)</t>
    <rPh sb="4" eb="6">
      <t>ネンド</t>
    </rPh>
    <rPh sb="7" eb="9">
      <t>キジュン</t>
    </rPh>
    <rPh sb="9" eb="10">
      <t>ネン</t>
    </rPh>
    <phoneticPr fontId="5"/>
  </si>
  <si>
    <t>2012年度</t>
    <rPh sb="4" eb="6">
      <t>ネンド</t>
    </rPh>
    <phoneticPr fontId="5"/>
  </si>
  <si>
    <t>2013年度</t>
    <rPh sb="4" eb="6">
      <t>ネンド</t>
    </rPh>
    <phoneticPr fontId="5"/>
  </si>
  <si>
    <t>排出量(c)</t>
    <rPh sb="0" eb="2">
      <t>ハイシュツ</t>
    </rPh>
    <rPh sb="2" eb="3">
      <t>リョウ</t>
    </rPh>
    <phoneticPr fontId="5"/>
  </si>
  <si>
    <t>2013年度の各種比率(参考値比)</t>
    <rPh sb="7" eb="9">
      <t>カクシュ</t>
    </rPh>
    <rPh sb="9" eb="11">
      <t>ヒリツ</t>
    </rPh>
    <rPh sb="12" eb="14">
      <t>サンコウ</t>
    </rPh>
    <rPh sb="14" eb="15">
      <t>チ</t>
    </rPh>
    <rPh sb="15" eb="16">
      <t>ヒ</t>
    </rPh>
    <phoneticPr fontId="5"/>
  </si>
  <si>
    <t>総排出量</t>
    <rPh sb="0" eb="1">
      <t>ソウ</t>
    </rPh>
    <rPh sb="1" eb="3">
      <t>ハイシュツ</t>
    </rPh>
    <rPh sb="3" eb="4">
      <t>リョウ</t>
    </rPh>
    <phoneticPr fontId="5"/>
  </si>
  <si>
    <t>エネルギー転換部門</t>
    <rPh sb="5" eb="7">
      <t>テンカン</t>
    </rPh>
    <rPh sb="7" eb="9">
      <t>ブモン</t>
    </rPh>
    <phoneticPr fontId="5"/>
  </si>
  <si>
    <t>産業部門</t>
    <rPh sb="0" eb="2">
      <t>サンギョウ</t>
    </rPh>
    <rPh sb="2" eb="4">
      <t>ブモン</t>
    </rPh>
    <phoneticPr fontId="5"/>
  </si>
  <si>
    <t>民生家庭部門</t>
    <rPh sb="0" eb="2">
      <t>ミンセイ</t>
    </rPh>
    <rPh sb="2" eb="4">
      <t>カテイ</t>
    </rPh>
    <rPh sb="4" eb="6">
      <t>ブモン</t>
    </rPh>
    <phoneticPr fontId="5"/>
  </si>
  <si>
    <t>民生業務部門</t>
    <rPh sb="0" eb="2">
      <t>ミンセイ</t>
    </rPh>
    <rPh sb="2" eb="4">
      <t>ギョウム</t>
    </rPh>
    <rPh sb="4" eb="6">
      <t>ブモン</t>
    </rPh>
    <phoneticPr fontId="5"/>
  </si>
  <si>
    <t>運輸部門</t>
    <rPh sb="0" eb="2">
      <t>ウンユ</t>
    </rPh>
    <rPh sb="2" eb="4">
      <t>ブモン</t>
    </rPh>
    <phoneticPr fontId="5"/>
  </si>
  <si>
    <t>廃棄物部門</t>
    <rPh sb="0" eb="3">
      <t>ハイキブツ</t>
    </rPh>
    <rPh sb="3" eb="5">
      <t>ブモン</t>
    </rPh>
    <phoneticPr fontId="5"/>
  </si>
  <si>
    <t>二酸化炭素構成比%</t>
    <rPh sb="0" eb="3">
      <t>ニサンカ</t>
    </rPh>
    <rPh sb="3" eb="5">
      <t>タンソ</t>
    </rPh>
    <rPh sb="5" eb="8">
      <t>コウセイヒ</t>
    </rPh>
    <phoneticPr fontId="5"/>
  </si>
  <si>
    <t>掲載日：2017年3月31日更新</t>
    <phoneticPr fontId="5"/>
  </si>
  <si>
    <t>2013年度の宮城県の温室効果ガス排出量</t>
    <phoneticPr fontId="5"/>
  </si>
  <si>
    <t>温室効果ガスインベントリオフィス(国立環境研究所)</t>
    <rPh sb="17" eb="19">
      <t>コクリツ</t>
    </rPh>
    <rPh sb="19" eb="21">
      <t>カンキョウ</t>
    </rPh>
    <rPh sb="21" eb="24">
      <t>ケンキュウショ</t>
    </rPh>
    <phoneticPr fontId="5"/>
  </si>
  <si>
    <t>Q1-1;</t>
  </si>
  <si>
    <t>温室効果ガスインベントリとは何ですか？</t>
  </si>
  <si>
    <t>A;</t>
  </si>
  <si>
    <t>　ある期間内に特定の物質（大気汚染物質や有害化学物質など）がどこからどれくらい排出されたか、を示す一覧表を、排出インベントリといいます。温室効果ガスインベントリはその一種で、二酸化炭素（CO2）など地球温暖化の原因となるガス（温室効果ガス）の排出量や吸収量を、排出源・吸収源ごとに示すものです。</t>
  </si>
  <si>
    <t>広義の温室効果ガスインベントリにはさまざまな形態・種類があります。家庭からのCO2排出量を一ヶ月ごとに計算して示す「環境家計簿」もその一例です。しかし、通常、単に「温室効果ガスインベントリ」と言う場合は、一国が一年間に排出あるいは吸収する温室効果ガスの量を示す「国家温室効果ガスインベントリ」を意味します。</t>
  </si>
  <si>
    <t>国連気候変動枠組条約（UNFCCC）や京都議定書の下で、締約国は、IPCCインベントリガイドラインに従って自国の温室効果ガスインベントリを作成し、公表する義務を負っています。京都議定書の下で排出削減・抑制目標を達成したかどうかは、各国の温室効果ガスインベントリをもとに判定されます。</t>
  </si>
  <si>
    <t>京都議定書の第一約束期間に対象となるガスは、CO2、メタン（CH4）、一酸化二窒素（N2O）、ハイドロフルオロカーボン（HFCs）、パーフルオロカーボン（PFCs）、六ふっ化硫黄（SF6）の6種類です（2013年以降の第二約束期間（2015年提出以降）は三ふっ化窒素（NF3）が加わり7種類）。</t>
  </si>
  <si>
    <t>なお、非附属書I締約国は、CO2、CH4、N2Oの報告は必須ですが、その他のガスはなるべく報告することとされています。</t>
  </si>
  <si>
    <t>Q1-2;</t>
  </si>
  <si>
    <t>温室効果ガスインベントリは、温室効果ガスインベントリ報告書（NIR）と共通報告様式（CRF）の2つから構成されると伺いましたが、これらはどのようなものですか？</t>
  </si>
  <si>
    <t>  国連気候変動枠組条約（UNFCCC）の下で、附属書I締約国は、毎年、国家温室効果ガスインベントリ報告書（NIR = National Inventory Report）と共通報告様式（CRF = Common Reporting Format）の二つを、条約事務局を通じて締約国会議に提出することが義務付けられています。</t>
  </si>
  <si>
    <t>NIRとは、排出量・吸収量の算定方法、算定に用いたデータの出所、インベントリ作成体制や品質保証・管理の手続きなどにつき、詳細な説明を記した報告書です。</t>
  </si>
  <si>
    <t>CRFとは、排出量・吸収量の算定結果や、算定に用いたデータ（各排出源・吸収源における活動量など）を報告するための、標準化された表のセットです。附属書I締約国は、これらの表に必要な数値情報を記載し、電子媒体によって提出します。</t>
  </si>
  <si>
    <t>　各国が実際に提出したNIRとCRFは、UNFCCCのホームページから入手可能です。</t>
  </si>
  <si>
    <t>http://unfccc.int/national_reports/annex_i_ghg_inventories/national_inventories_submissions/items/3929.php</t>
  </si>
  <si>
    <t>　なお、非附属書I締約国には、NIRとCRFを提出する義務はありません。非附属書I締約国の温室効果ガスインベントリは、各国が数年おきに作成・提出する国別報告書（national communications）の一部として公表されています。</t>
  </si>
  <si>
    <t>http://unfccc.int/national_reports/non-annex_i_natcom/items/2979.php</t>
  </si>
  <si>
    <t>Q1-3;</t>
  </si>
  <si>
    <t>温室効果ガスインベントリで排出量を計算している分野はいくつあるのでしょうか？</t>
  </si>
  <si>
    <t>気候変動枠組条約の下で世界各国が作成・公表している温室効果ガスインベントリでは、排出・吸収量を計上する主な分野は、「エネルギー」、「工業プロセス（及び製品の使用）」、「農業」、「土地利用、土地利用変化及び林業（LULUCF）」、「廃棄物」の5分野です。</t>
  </si>
  <si>
    <t>各分野には、カテゴリーが設けられています。例えば、農業分野は、「消化管内発酵」、「家畜排せつ物の管理」、「稲作」、「農用地の土壌」などといったように分かれています。さらに、これらのカテゴリーはサブカテゴリーと呼ばれる細区分に分かれます。例えば、「家畜排せつ物の管理」では「牛」、「豚」、「鶏」、「馬」などといった家畜別のサブカテゴリーに分かれています。</t>
  </si>
  <si>
    <t>これらの項目については、「日本国温室効果ガスインベントリ報告書 (NIR)」をご覧ください。</t>
  </si>
  <si>
    <t>Q1-4;</t>
  </si>
  <si>
    <t>HFCs（ハイドロフルオロカーボン）、PFCs（パーフルオロカーボン）にはどのような物質が含まれますか？</t>
  </si>
  <si>
    <t>HFCs、PFCsには以下の表に示す物質が含まれています。なお、第二約束期間はIPCC第四次評価報告書の結果を受けて、いくつかの物質が追加になっています。</t>
  </si>
  <si>
    <t>表　国連気候変動枠組条約および京都議定書で取り扱われるHFCsとPFCsとその地球温暖化係数（GWP）</t>
  </si>
  <si>
    <t>温室効果ガス</t>
  </si>
  <si>
    <t>地球温暖化係数（GWP）</t>
  </si>
  <si>
    <t>第一約束期間</t>
  </si>
  <si>
    <t>第二約束期間</t>
  </si>
  <si>
    <t>ハイドロフルオロカーボン（HFCs）</t>
  </si>
  <si>
    <t>HFC-23</t>
  </si>
  <si>
    <t>CHF3</t>
  </si>
  <si>
    <t>HFC-32</t>
  </si>
  <si>
    <t>CH2F2</t>
  </si>
  <si>
    <t>HFC-41</t>
  </si>
  <si>
    <t>CH3F</t>
  </si>
  <si>
    <t>HFC-43-10mee</t>
  </si>
  <si>
    <t>C5H2F10</t>
  </si>
  <si>
    <t>HFC-125</t>
  </si>
  <si>
    <t>C2HF5</t>
  </si>
  <si>
    <t>HFC-134</t>
  </si>
  <si>
    <t>C2H2F4</t>
  </si>
  <si>
    <t>(CHF2CHF2)</t>
  </si>
  <si>
    <t>HFC-134a</t>
  </si>
  <si>
    <t>(CH2FCF3)</t>
  </si>
  <si>
    <t>HFC-143</t>
  </si>
  <si>
    <t>C2H3F3</t>
  </si>
  <si>
    <t>(CHF2CH2F)</t>
  </si>
  <si>
    <t>HFC-143a</t>
  </si>
  <si>
    <t>(CF3CH3)</t>
  </si>
  <si>
    <t>HFC-152</t>
  </si>
  <si>
    <t>C2H4F2</t>
  </si>
  <si>
    <t>(CH2FCH2F)</t>
  </si>
  <si>
    <t>-</t>
  </si>
  <si>
    <t>HFC-152a</t>
  </si>
  <si>
    <t>(CH3CHF2)</t>
  </si>
  <si>
    <t>HFC-161</t>
  </si>
  <si>
    <t>C2H5F</t>
  </si>
  <si>
    <t>(CH3CH2F)</t>
  </si>
  <si>
    <t>HFC-227ea</t>
  </si>
  <si>
    <t>C3HF7</t>
  </si>
  <si>
    <t>HFC-236cb</t>
  </si>
  <si>
    <t>CH2FCF2CF3</t>
  </si>
  <si>
    <t>HFC-236ea</t>
  </si>
  <si>
    <t>CHF2CHFCF3</t>
  </si>
  <si>
    <t>HFC-236fa</t>
  </si>
  <si>
    <t>C3H2F6</t>
  </si>
  <si>
    <t>HFC-245ca</t>
  </si>
  <si>
    <t>C3H3F5</t>
  </si>
  <si>
    <t>HFC-245fa</t>
  </si>
  <si>
    <t>CHF2CH2CF3</t>
  </si>
  <si>
    <t>HFC-365mfc</t>
  </si>
  <si>
    <t>CH3CF2CH2CF3</t>
  </si>
  <si>
    <t>パーフルオロカーボン（PFCs）</t>
  </si>
  <si>
    <t>パーフルオロメタン</t>
  </si>
  <si>
    <t>CF4</t>
  </si>
  <si>
    <t>パーフルオロエタン</t>
  </si>
  <si>
    <t>C2F6</t>
  </si>
  <si>
    <t>パーフルオロプロパン</t>
  </si>
  <si>
    <t>C3F8</t>
  </si>
  <si>
    <t>パーフルオロブタン</t>
  </si>
  <si>
    <t>C4F10</t>
  </si>
  <si>
    <t>パーフルオロシクロブタン</t>
  </si>
  <si>
    <t>c-C4F8</t>
  </si>
  <si>
    <t>パーフルオロペンタン</t>
  </si>
  <si>
    <t>C5F12</t>
  </si>
  <si>
    <t>パーフルオロヘキサン</t>
  </si>
  <si>
    <t>C6F14</t>
  </si>
  <si>
    <t>パーフルオロデカリン</t>
  </si>
  <si>
    <t>C10F18</t>
  </si>
  <si>
    <t>&gt;7500</t>
  </si>
  <si>
    <t>パーフルオロシクロプロパン</t>
  </si>
  <si>
    <t>c-C3F6</t>
  </si>
  <si>
    <t>&gt;17340</t>
  </si>
  <si>
    <t>出典：第一約束期間：IPCC第二次評価報告書（100年間の影響値）</t>
  </si>
  <si>
    <t>　 　　 第二約束期間：IPCC第四次評価報告書（100年間の影響値）</t>
  </si>
  <si>
    <t>Q2-1;</t>
  </si>
  <si>
    <t>温室効果ガス排出量はどのように算定していますか？</t>
  </si>
  <si>
    <t>　温室効果ガス排出量は、直接大気を測定するのではなく、統計データなどに基づき算定しています。排出量は下図に示すように、活動量に排出係数をかけることにより算出され、更に地球温暖化係数（GWP）をかけることによりCO2換算として算出されます。</t>
  </si>
  <si>
    <t>　例えば、水稲作付によるCH4の排出量（CO2換算）は、</t>
  </si>
  <si>
    <t>なお、一般的な温室効果ガス排出量の算定方法はIPCCガイドラインに示されており、各国で共通したものを使用しています。また、詳細なデータなどが存在する場合には、国独自の高度な算定を取り入れることもできるよう設計されており、モデルなどを利用し、より現実に近い値を算出することも可能となっています。各国が選択した算定方法については各国の国家インベントリ報告書（NIR）に記載されています。</t>
  </si>
  <si>
    <t>●</t>
  </si>
  <si>
    <t>二酸化炭素以外の温室効果ガス</t>
  </si>
  <si>
    <t>Q2-2;</t>
  </si>
  <si>
    <t>「CO2換算」とはどのように算出した値ですか？</t>
  </si>
  <si>
    <t>京都会議（COP3、1997年）における決議等により、京都議定書の第一約束期間（2008～2012年）には、この係数としてIPCC第2次評価報告書（1995）で示された値のうち、排出後100年間の影響を考慮したものを用いることが義務付けられました（メタン：21、一酸化二窒素：310など）。</t>
  </si>
  <si>
    <t>なお、2013年以降の第二約束期間（2015年提出以降）はIPCC第4次評価報告書（2007）のGWP（メタン：25、一酸化二窒素：298など）が使用されます。</t>
  </si>
  <si>
    <t>換算単位</t>
  </si>
  <si>
    <t>Q2-3;</t>
  </si>
  <si>
    <t>二酸化炭素排出量は、ｋｇやトンで表現されることが多いですが、炭素トンという表現も見かけます。どうちがうのでしょうか？</t>
  </si>
  <si>
    <t>一方、地球の炭素循環を研究する自然科学分野では、大気中の二酸化炭素が陸上植物や土壌有機物に変わりながら循環することを表現するため、二酸化炭素の重さでは誤解を招きます。そのため、炭素だけの重量で表現します。</t>
  </si>
  <si>
    <t>炭素トンはｔCと表現され、世界排出量では10億を意味するG（ギガ）をつけて「GtC」あるいは「Gt炭素換算」という表現を使います。また、世界排出量を二酸化炭素の重さで表す場合は、GtCO2、あるいは、GtCO2eq.（CO2換算の意味）という表現を用います。また、より小さい排出量の表現にはMtCO2（メガトンCO2）＝100万トンCO2もよく使われます。</t>
  </si>
  <si>
    <t>Q1-1</t>
  </si>
  <si>
    <t>Q1-2</t>
  </si>
  <si>
    <t>温室効果ガスインベントリは、温室効果ガスインベントリ報告書（NIR）と共通報告様式（CRF）の2つから構成されるとききました。これらはどのようなものですか？</t>
  </si>
  <si>
    <t>Q1-3</t>
  </si>
  <si>
    <t>Q1-4</t>
  </si>
  <si>
    <t> 2.インベントリの算定方法</t>
  </si>
  <si>
    <t>●一般的な算定方法</t>
  </si>
  <si>
    <t>Q2-1</t>
  </si>
  <si>
    <t>●二酸化炭素以外の温室効果ガス</t>
  </si>
  <si>
    <t>Q2-2</t>
  </si>
  <si>
    <t>●換算単位</t>
  </si>
  <si>
    <t>Q2-3</t>
  </si>
  <si>
    <t> 3.京都議定書</t>
  </si>
  <si>
    <t>●基準年</t>
  </si>
  <si>
    <t>Q3-1</t>
  </si>
  <si>
    <t>温室効果ガス排出量のデータで、「京都議定書の基準年」と「1990年」が区別されているのはなぜですか？　両者は同じではないのですか？</t>
  </si>
  <si>
    <t>●約束期間</t>
  </si>
  <si>
    <t>Q3-2</t>
  </si>
  <si>
    <t>京都議定書の約束期間というのはいつからいつまでですか？</t>
  </si>
  <si>
    <t>●目標達成を計る温室効果ガス排出量の公式データ</t>
  </si>
  <si>
    <t>Q3-3</t>
  </si>
  <si>
    <t>京都議定書の６％削減の目標達成を判断するための日本の公式データは、公表されていますか？</t>
  </si>
  <si>
    <t> 4.世界、自治体、事業者の排出量</t>
  </si>
  <si>
    <t>●世界各国の温室効果ガス排出量</t>
  </si>
  <si>
    <t>Q4-1</t>
  </si>
  <si>
    <t>世界各国からの温室効果ガス排出量を集計したデータ資料はありますか？</t>
  </si>
  <si>
    <t>●都道府県毎のCO2測定</t>
  </si>
  <si>
    <t>Q4-2</t>
  </si>
  <si>
    <t>都道府県ごとの温室効果ガス排出量のデータはありますか？</t>
  </si>
  <si>
    <t>●事業者からの排出量</t>
  </si>
  <si>
    <t>Q4-3</t>
  </si>
  <si>
    <t>事業者からの温室効果ガス排出量のデータはありますか？</t>
  </si>
  <si>
    <t> 5.一人当たりの排出量</t>
  </si>
  <si>
    <t>●二酸化炭素（CO2）排出量(一人当たり、一世帯当たり)</t>
  </si>
  <si>
    <t>Q5-1</t>
  </si>
  <si>
    <t>日本の一人当たりのCO2排出量はどれくらいですか？</t>
  </si>
  <si>
    <t>●家庭から排出される温室効果ガスに関するデータ</t>
  </si>
  <si>
    <t>Q5-2</t>
  </si>
  <si>
    <t>温室効果ガス排出量データのシート16「家庭における世帯あたりのCO2排出量」、シート17「家庭における一人あたりのCO2排出量」はどのように算定していますか？</t>
  </si>
  <si>
    <t> 6.エネルギー分野</t>
  </si>
  <si>
    <t>●直接排出量・間接排出量</t>
  </si>
  <si>
    <t>Q6-1</t>
  </si>
  <si>
    <t>日本の二酸化炭素排出量に関するデータには、「直接排出量」と「間接排出量（電気・熱配分後）」という区別があると聞きました。この両者の違いは何ですか？</t>
  </si>
  <si>
    <t>●エネルギー転換部門</t>
  </si>
  <si>
    <t>Q6-2</t>
  </si>
  <si>
    <t>エネルギー転換部門とはどのような部門ですか？</t>
  </si>
  <si>
    <t>●自動車</t>
  </si>
  <si>
    <t>Q6-3</t>
  </si>
  <si>
    <t>運輸部門：自家用乗用車の細分について、「家庭利用寄与」と「企業利用寄与」に分けていますが、どのように分けているのでしょうか？</t>
  </si>
  <si>
    <t>基準年</t>
  </si>
  <si>
    <t>Q3-1;</t>
  </si>
  <si>
    <t>「京都議定書の基準年」の排出量を示す値は、附属書I締約国各国が第一約束期間（2008～2012年の5年間）に排出できる温室効果ガスの量（排出割当量）の算定に用いられます。原則として1990年の排出量を用いますが、HFCs、PFCs、SF6については1995年の排出量を用いてもよい、ということが京都議定書で定められています。（なお、市場経済への移行期にある一部の国では、1990年ではなく他の年あるいは期間を「基準年」として使うことが認められています。）</t>
  </si>
  <si>
    <t>一方、温室効果ガスインベントリにおける「1990年」の排出量算定値は、日本を含む多くの国で年々更新されており、今後も更新される可能性があります。気候変動枠組条約の締約国には、インベントリを継続的に改善することが求められており、各国は、新たなデータや知見が得られれば、1990年以降のすべての年について排出量を計算しなおさなければなりません。このため、毎年インベントリが提出されるたびに、「1990年」の排出量算定値が少しずつ変更されるのです。</t>
  </si>
  <si>
    <t>約束期間</t>
  </si>
  <si>
    <t>Q3-2;</t>
  </si>
  <si>
    <t>京都議定書の第一約束期間は、2008年から2012年の5年間です。また、第二約束期間は2013年から2020年の8年間です。</t>
  </si>
  <si>
    <t>目標達成を計る温室効果ガス排出量の公式データ</t>
  </si>
  <si>
    <t>Q3-3;</t>
  </si>
  <si>
    <t>環境省とGIOで作成している温室効果ガスインベントリの数値が日本の京都議定書の公式データとなります。第一約束期間の目標達成については下記を参照ください。</t>
  </si>
  <si>
    <t>「2012年度(平成24年度)の温室効果ガス排出量(確定値)について」</t>
  </si>
  <si>
    <t>世界各国の温室効果ガス排出量</t>
  </si>
  <si>
    <t>Q4-1;</t>
  </si>
  <si>
    <t>環境省「世界のエネルギー起源CO2排出量」</t>
  </si>
  <si>
    <t>オークリッジ国立研究所/CDIAC：エネルギー（セメントを含む）起源CO2排出量推移</t>
  </si>
  <si>
    <t>http://cdiac.ornl.gov/trends/emis/meth_reg.html</t>
  </si>
  <si>
    <t>IEA/ CO2 Emissions from fuel combustion：エネルギー起源CO2排出量</t>
  </si>
  <si>
    <t>http://www.iea.org/</t>
  </si>
  <si>
    <t>国連気候変動枠組条約事務局（UNFCCC）/GHG data from UNFCCC</t>
  </si>
  <si>
    <t>http://unfccc.int/ghg_emissions_data/ghg_data_from_unfccc/items/4146.php</t>
  </si>
  <si>
    <t>都道府県毎の排出量</t>
  </si>
  <si>
    <t>Q4-2;</t>
  </si>
  <si>
    <t>当オフィスでは、都道府県ごとの温室効果ガス排出量のデータを扱っておりません。</t>
  </si>
  <si>
    <t>事業者からの排出量</t>
  </si>
  <si>
    <t>Q4-3;</t>
  </si>
  <si>
    <t>http://ghg-santeikohyo.env.go.jp/</t>
  </si>
  <si>
    <t>二酸化炭素（CO2）(一人当たり、一世帯あたり）</t>
  </si>
  <si>
    <t>Q5-1;</t>
  </si>
  <si>
    <t> (2)自家用自動車の使用に伴うCO2排出量</t>
  </si>
  <si>
    <t> (3)一般廃棄物の焼却時に発生するCO2排出量</t>
  </si>
  <si>
    <t> (4)水道利用（浄水場でのエネルギー利用等）に伴うCO2排出量</t>
  </si>
  <si>
    <t xml:space="preserve">http://www-gio.nies.go.jp/aboutghg/nir/nir-j.html </t>
  </si>
  <si>
    <t>家庭から排出される温室効果ガスに関するデータ</t>
  </si>
  <si>
    <t>Q5-2;</t>
  </si>
  <si>
    <t>1. 家庭のエネルギー消費に伴うCO2排出量</t>
  </si>
  <si>
    <t>2. 自家用自動車の使用に伴うCO2排出量</t>
  </si>
  <si>
    <t>4. 水道利用（上下水処理場での燃料・電気等の使用）に伴うCO2排出量</t>
  </si>
  <si>
    <t>＜各排出量の詳細＞</t>
  </si>
  <si>
    <t xml:space="preserve">1. 家庭のエネルギー消費に伴うCO2排出量 ：石炭等、灯油、LPG、都市ガス、電力、熱 </t>
  </si>
  <si>
    <t xml:space="preserve">2. 自家用自動車の使用に伴うCO2排出量 ：ガソリン、軽油 </t>
  </si>
  <si>
    <t>3. 一般廃棄物の焼却および廃棄物処理に伴い発生するCO2排出量 ：一般廃棄物</t>
  </si>
  <si>
    <t xml:space="preserve">4. 水道利用に伴うCO2排出量水道 </t>
  </si>
  <si>
    <t>直接排出量・間接排出量</t>
  </si>
  <si>
    <t>Q6-1;</t>
  </si>
  <si>
    <t>エネルギー転換部門</t>
  </si>
  <si>
    <t>Q6-2;</t>
  </si>
  <si>
    <t>※「総合エネルギー統計の解説」</t>
  </si>
  <si>
    <t xml:space="preserve">http://www.rieti.go.jp/users/kainou-kazunari/download/index.html </t>
  </si>
  <si>
    <t>Q6-3;</t>
  </si>
  <si>
    <t>1) 家庭が保有する乗用車からのCO2排出量と</t>
  </si>
  <si>
    <t>2) それ以外（企業等が保有する乗用車からのCO2排出量）</t>
  </si>
  <si>
    <t>に分けて示すものです。</t>
  </si>
  <si>
    <t>http://www.rieti.go.jp/users/kainou-kazunari/download/index.html</t>
  </si>
  <si>
    <t>　以下、「総合エネルギー統計の解説」の記述からの引用です。ご参照ください。</t>
  </si>
  <si>
    <t>- - - - - -</t>
  </si>
  <si>
    <t> 1.温室効果ガスインベントリ</t>
    <phoneticPr fontId="19"/>
  </si>
  <si>
    <t>温室効果ガスインベントリオフィス　FAQ</t>
    <phoneticPr fontId="19"/>
  </si>
  <si>
    <t>http://www-gio.nies.go.jp/faq/faq-j.html</t>
    <phoneticPr fontId="19"/>
  </si>
  <si>
    <t>当オフィスでは、気候変動枠組条約事務局に提出されたデータをもとに「附属書I国の温室効果ガス排出量データ」、「附属書I国の温室効果ガス排出量と京都議定書達成状況」をまとめています。なお、これらのデータには中国やインドを含む発展途上国（非附属書I国）は含まれておりません。</t>
  </si>
  <si>
    <t>「水稲作付によるCH4の排出量（CO2換算）　＝水稲作付面積（活動量）　×面積当たりのCH4排出量（排出係数）　×CH4の温暖化係数」 で表されます。</t>
    <phoneticPr fontId="19"/>
  </si>
  <si>
    <t>　「CO2換算」とは、「地球温暖化係数（GWP、Global Warming Potential）」と呼ばれる、ある一定期間にそれぞれの温室効果ガスがおよぼす地球温暖化の影響について、CO2の影響を1としたときの係数を用いて計算した数値です。</t>
    <phoneticPr fontId="19"/>
  </si>
  <si>
    <t>これらは、ガス化合物重量kgあたりの比と決められています。わが国の法律「地球温暖化対策の推進に関する法律」もこの考え方に基づいています。</t>
    <phoneticPr fontId="19"/>
  </si>
  <si>
    <t>　二酸化炭素はCO2という化学式で表され、炭素1原子と酸素2原子からなる分子量約４４の気体です。温室効果ガスインベントリでは、CO2の重量を炭素と酸素を含めた重量で表現します。</t>
    <phoneticPr fontId="19"/>
  </si>
  <si>
    <t>IPCCの第4次評価報告書（2007）によれば、世界の化石起源CO2排出量は2000～2005年には年間72億炭素トン（69億～75億炭素トン）でした。これは、二酸化炭素の重さに換算すると264億トン（253億～275億トン）になります。炭素トンからCO2トンへは二酸化炭素の分子量を炭素原子の原子量の比、４４÷１２＝３．６７を係数として変換します。つまり、CO2トンは炭素トンの３．６７倍の数値になります。</t>
    <phoneticPr fontId="19"/>
  </si>
  <si>
    <t>　両者は同じ値ではありません。</t>
    <phoneticPr fontId="19"/>
  </si>
  <si>
    <t>排出割当量を確定する必要があるため、ほとんどの附属書I締約国では、2006年から2007年にかけて「京都議定書の基準年」の排出量の値を確定する作業が行われました。日本は、2006年8月に気候変動枠組条約締約国会議に「京都議定書第3条7及び8に準拠した日本国の割当量に関する報告書」を提出し、その中でHFCs、PFCs、SF6については1995年の排出量を用いることを宣言するとともに、当時の最新データを用いて算定した「京都議定書の基準年」の排出量を申告しました。同報告書は他国の専門家による審査を受け、最終的には2007年8月に公表された審査報告書において、第一約束期間における日本の「京都議定書の基準年」の排出量は1,261,331,418トン（CO2換算）だと決定されました。この値は、今後、変更されることはありません。</t>
    <phoneticPr fontId="19"/>
  </si>
  <si>
    <t>「京都議定書の基準年」と「1990年」が区別して示されるのは、以上の理由によります。</t>
    <phoneticPr fontId="19"/>
  </si>
  <si>
    <t>なお、第一約束期間の最終年である2012年度の温室効果ガス排出量（確定値）は2014年4月に公表されました。</t>
    <phoneticPr fontId="19"/>
  </si>
  <si>
    <t>関連記者発表資料（国立環境研究所）</t>
    <phoneticPr fontId="19"/>
  </si>
  <si>
    <t>中国やインドも含めた世界各国の化石燃料に由来するCO2排出量については環境省がIEA（国際エネルギー機関）のデータをまとめていますのでそちらをご利用ください。</t>
    <phoneticPr fontId="19"/>
  </si>
  <si>
    <t>http://www.env.go.jp/earth/ondanka/shiryo.html</t>
    <phoneticPr fontId="19"/>
  </si>
  <si>
    <t>ご参考までにその他の情報源を以下にお示しします。これらの情報源から得られるデータの根拠や算定方法などの詳細について、当オフィスはお答えする立場にありませんので、それぞれの情報源に直接お問い合わせください。</t>
    <phoneticPr fontId="19"/>
  </si>
  <si>
    <t>地球温暖化対策推進法（温対法）に基づく算定・報告・公表制度において、各事業者が報告している排出量については、当オフィスで扱っておりません。</t>
    <phoneticPr fontId="19"/>
  </si>
  <si>
    <t>事業者からの排出量については、環境省と経済産業省による「温室効果ガス排出量－算定・報告・公表制度について」をご参照ください。</t>
    <phoneticPr fontId="19"/>
  </si>
  <si>
    <t>「国民一人当たりのCO2排出量」にはさまざまな考え方や計算方法があります。 例えば、毎年4月頃に環境省および国立環境研究所（GIO）から発表される温室効果ガス排出量（確定値）に関する資料では、近年の日本の一人当たりCO2排出量は9～10トン程度となっています。この値は、日本全体のCO2排出量を日本の人口で割ることによって算出されたものです。この値には、製造業（工場）や企業のオフィスなど、一般家庭とは直接は関係ないところで使われるエネルギーから排出されるCO2の量も含まれていることに注意が必要です。一般の家庭生活に直接関係しているものに限定して計算すると、一人当たりのCO2排出量はもっと小さくなります。当オフィスでは、以下の合計値を家庭からのCO2排出量とみなし、それを日本の人口で割って一人当たりの排出量を計算しています。</t>
    <phoneticPr fontId="19"/>
  </si>
  <si>
    <t> (1)家庭のエネルギー消費（電力消費も含む）に伴うCO2排出量</t>
    <phoneticPr fontId="19"/>
  </si>
  <si>
    <t>　最新の算定値については、当オフィスのホームページに掲載されている「日本の温室効果ガス排出量データ」のシート5およびシート17のグラフをご参照下さい。</t>
    <phoneticPr fontId="19"/>
  </si>
  <si>
    <t>　当オフィスでは、以下の合計値を家庭からのCO2排出量とみなし、それを日本の世帯数または人口で割って家庭における一世帯当たりの排出量および家庭における一人あたりの排出量を計算しています。</t>
    <phoneticPr fontId="19"/>
  </si>
  <si>
    <t>3. 一般廃棄物の焼却（プラスチック等の焼却）および廃棄物処理（処理場での燃料・電気等の使用）に伴い発生するCO2排出量</t>
    <phoneticPr fontId="19"/>
  </si>
  <si>
    <t>電気・熱配分後の排出量（シート3および4）の家庭部門に含まれる排出量。それぞれの排出量は資源エネルギー庁の「総合エネルギー統計」を基にしている。</t>
    <phoneticPr fontId="19"/>
  </si>
  <si>
    <t>運輸（旅客）部門の自家用乗用車（家計寄与分）に含まれる排出量。それぞれの排出量は資源エネルギー庁「総合エネルギー統計」を基にしている。</t>
    <phoneticPr fontId="19"/>
  </si>
  <si>
    <t>一般廃棄物のうち、プラスチックなどの化石燃料由来廃棄物の焼却および廃棄物処理施設における燃料・電気等の使用に伴い発生するCO2排出量（電気・熱配分後）。なお、生活系ごみのみを対象としている。</t>
    <phoneticPr fontId="19"/>
  </si>
  <si>
    <t>上水道処理施設および下水処理施設での燃料・電気等の使用に伴い発生するCO2排出量（電気・熱配分後）。生活用水を対象としている。</t>
    <phoneticPr fontId="19"/>
  </si>
  <si>
    <t>なお、同じファイルのシート5「5.CO2-capita」の一人あたりのCO2排出量は、日本のすべてのCO2排出量を人口で割った数値となっています。</t>
    <phoneticPr fontId="19"/>
  </si>
  <si>
    <t>　「直接排出量」も「間接排出量（電気・熱配分後）」も、化石燃料の燃焼によるCO2排出量を、エネルギー転換部門、産業部門、民生部門、運輸部門といった部門ごと（あるいはさらにその細分類ごと）に示すものです。両者の違いは、発電や熱の生産のための化石燃料の燃焼による排出量をどの部門に配分するか、という点にあります。</t>
    <phoneticPr fontId="19"/>
  </si>
  <si>
    <t>　直接排出量は、発電や熱の生産に伴う排出量を、その電力や熱の生産者からの排出として計算したものです。電力会社の発電に伴う排出量はエネルギー転換部門の「事業用電力」に、熱供給事業者の熱生産による排出量はエネルギー転換部門の「地域熱供給」に、また、製造業の会社などによる自家用発電に伴う排出量はその会社が属する産業（産業部門の「鉄鋼」など）において計上されています。</t>
    <phoneticPr fontId="19"/>
  </si>
  <si>
    <t>　一方、間接排出量（電気・熱配分後）は、発電や熱の生産に伴う排出量を、その電力や熱の消費者からの排出として計算したものです。それらの排出量は、電力及び熱消費量に応じて最終需要部門（電力や熱の使用者）に配分されます。例えば、家庭で電気を使用した場合、それに伴う排出量は家庭部門の直接排出量には含まれませんが、間接排出量（電気・熱配分後）には含まれることになります。</t>
    <phoneticPr fontId="19"/>
  </si>
  <si>
    <t>　エネルギー転換部門とは、石油・石炭などを電力などの他のエネルギーに転換する部門です。事業用発電（発電所）、地域熱供給、石油製品製造、などがこの部門に該当します。詳細に関しては、「総合エネルギー統計の解説」（独立行政法人経済産業研究所）のエネルギー転換の項目をご参照ください。</t>
    <phoneticPr fontId="19"/>
  </si>
  <si>
    <t>　「日本の温室効果ガス排出量データ」のシート4の自家用乗用車の「家庭利用寄与」と「企業利用寄与」は、自家用乗用車によるエネルギー消費からのCO2排出量を、</t>
    <phoneticPr fontId="19"/>
  </si>
  <si>
    <t>　自動車の排出量を含むエネルギー起源CO2に関しては、資源エネルギー庁の「総合エネルギー統計」を元に作成しております。この統計の解説書である「総合エネルギー統計の解説」をご覧ください(p.86)。</t>
    <phoneticPr fontId="19"/>
  </si>
  <si>
    <t>＜自家用乗用車＞家計利用寄与、 企業利用寄与他自家用乗用車については、ガソリン・軽油の消費量について「自動車輸送統計・運輸関係エネルギー要覧」による消費量を計上する。さらに、家計調査報告の数値から推計した家計のガソリン消費量から家計利用寄与を内訳推計し、残差を企業利用寄与他とする。軽油については、家計調査報告に調査項目がないため、軽油に関する家計利用寄与・企業利用寄与他の推計は、ガソリンに関する両部門の按分比率から推計する。</t>
    <phoneticPr fontId="19"/>
  </si>
  <si>
    <t>上端行に戻る</t>
    <rPh sb="0" eb="2">
      <t>ジョウタン</t>
    </rPh>
    <rPh sb="2" eb="3">
      <t>ギョウ</t>
    </rPh>
    <rPh sb="4" eb="5">
      <t>モド</t>
    </rPh>
    <phoneticPr fontId="19"/>
  </si>
  <si>
    <t>うち二酸化炭素</t>
  </si>
  <si>
    <t>うちその他5ガス</t>
  </si>
  <si>
    <t>　　　　　　　　　　　　区分　　
温室効果
ガス種類</t>
    <rPh sb="12" eb="14">
      <t>クブン</t>
    </rPh>
    <phoneticPr fontId="5"/>
  </si>
  <si>
    <r>
      <t>公表値</t>
    </r>
    <r>
      <rPr>
        <sz val="7"/>
        <rFont val="Meiryo UI"/>
        <family val="3"/>
        <charset val="128"/>
      </rPr>
      <t>(参考値a)</t>
    </r>
    <rPh sb="0" eb="2">
      <t>コウヒョウ</t>
    </rPh>
    <rPh sb="2" eb="3">
      <t>チ</t>
    </rPh>
    <rPh sb="4" eb="6">
      <t>サンコウ</t>
    </rPh>
    <rPh sb="6" eb="7">
      <t>チ</t>
    </rPh>
    <phoneticPr fontId="5"/>
  </si>
  <si>
    <r>
      <t>公表値</t>
    </r>
    <r>
      <rPr>
        <sz val="7"/>
        <rFont val="Meiryo UI"/>
        <family val="3"/>
        <charset val="128"/>
      </rPr>
      <t>(参考値b)</t>
    </r>
    <rPh sb="0" eb="2">
      <t>コウヒョウ</t>
    </rPh>
    <rPh sb="2" eb="3">
      <t>チ</t>
    </rPh>
    <rPh sb="4" eb="6">
      <t>サンコウ</t>
    </rPh>
    <rPh sb="6" eb="7">
      <t>チ</t>
    </rPh>
    <phoneticPr fontId="5"/>
  </si>
  <si>
    <t>前年度((c-b)/c)
％</t>
    <rPh sb="0" eb="3">
      <t>ゼンネンド</t>
    </rPh>
    <phoneticPr fontId="5"/>
  </si>
  <si>
    <t>基準年((c-a)/c)
％</t>
    <rPh sb="0" eb="2">
      <t>キジュン</t>
    </rPh>
    <rPh sb="2" eb="3">
      <t>ネン</t>
    </rPh>
    <phoneticPr fontId="5"/>
  </si>
  <si>
    <t>地球温暖化対策(環境省)</t>
    <rPh sb="0" eb="2">
      <t>チキュウ</t>
    </rPh>
    <rPh sb="2" eb="5">
      <t>オンダンカ</t>
    </rPh>
    <rPh sb="5" eb="7">
      <t>タイサク</t>
    </rPh>
    <rPh sb="8" eb="11">
      <t>カンキョウショウ</t>
    </rPh>
    <phoneticPr fontId="5"/>
  </si>
  <si>
    <t>表-1 施行令第4条に定める地球温暖化係数一覧</t>
  </si>
  <si>
    <t>GWP</t>
  </si>
  <si>
    <t>GWP</t>
    <phoneticPr fontId="5"/>
  </si>
  <si>
    <t>12~14800</t>
    <phoneticPr fontId="5"/>
  </si>
  <si>
    <t>7390~17340</t>
    <phoneticPr fontId="5"/>
  </si>
  <si>
    <t>千t-CO2</t>
  </si>
  <si>
    <t>環境政策課温暖化対策班(宮城県)</t>
    <rPh sb="0" eb="2">
      <t>カンキョウ</t>
    </rPh>
    <rPh sb="2" eb="4">
      <t>セイサク</t>
    </rPh>
    <rPh sb="4" eb="5">
      <t>カ</t>
    </rPh>
    <rPh sb="5" eb="8">
      <t>オンダンカ</t>
    </rPh>
    <rPh sb="8" eb="10">
      <t>タイサク</t>
    </rPh>
    <rPh sb="10" eb="11">
      <t>ハン</t>
    </rPh>
    <rPh sb="12" eb="15">
      <t>ミヤギケン</t>
    </rPh>
    <phoneticPr fontId="23"/>
  </si>
  <si>
    <t>CFC-12</t>
    <phoneticPr fontId="5"/>
  </si>
  <si>
    <t>総合計/帰属消費･排出量</t>
  </si>
  <si>
    <t>Code</t>
  </si>
  <si>
    <t xml:space="preserve"> &lt; ｴﾈﾙｷﾞｰﾊﾞﾗﾝｽ表 / 炭素単位表 &gt;</t>
  </si>
  <si>
    <t>電力･熱配分後消費･排出量</t>
  </si>
  <si>
    <t>　宮城</t>
  </si>
  <si>
    <t>Primary &amp; Secondary Consumption &amp; Emission</t>
  </si>
  <si>
    <t>Carbon Unit</t>
  </si>
  <si>
    <t xml:space="preserve"> &lt; 炭素単位表 &gt;</t>
  </si>
  <si>
    <t>Display Unit</t>
  </si>
  <si>
    <t xml:space="preserve"> Final Energy Consumption</t>
  </si>
  <si>
    <t>最終エネルギー消費</t>
  </si>
  <si>
    <t>Industry</t>
  </si>
  <si>
    <t xml:space="preserve"> 企業･事業所他</t>
  </si>
  <si>
    <t>ABCD</t>
  </si>
  <si>
    <t xml:space="preserve"> Agriculture, Fishery, Mining and Construction, Auto Power Generation</t>
  </si>
  <si>
    <t xml:space="preserve">  農林水産鉱建設業</t>
  </si>
  <si>
    <t>AB</t>
  </si>
  <si>
    <t xml:space="preserve">     農林水産業</t>
  </si>
  <si>
    <t>C</t>
  </si>
  <si>
    <t xml:space="preserve"> Mining, Quarrying of Stone and Gravel</t>
  </si>
  <si>
    <t xml:space="preserve">     鉱業他</t>
  </si>
  <si>
    <t>D</t>
  </si>
  <si>
    <t xml:space="preserve"> Construction Work Industry</t>
  </si>
  <si>
    <t xml:space="preserve">     建設業</t>
  </si>
  <si>
    <t>E</t>
  </si>
  <si>
    <t xml:space="preserve"> Manufacturing, Auto Power Generation  </t>
  </si>
  <si>
    <t xml:space="preserve">  製造業</t>
  </si>
  <si>
    <t xml:space="preserve"> E09-10</t>
  </si>
  <si>
    <t xml:space="preserve">   Manufacture of Food, Beverages, Tobacco and Feed</t>
  </si>
  <si>
    <t xml:space="preserve">     食品飲料製造業</t>
  </si>
  <si>
    <t xml:space="preserve"> E11</t>
  </si>
  <si>
    <t xml:space="preserve">   Manufacture of Textile Mill Products</t>
  </si>
  <si>
    <t xml:space="preserve">     繊維工業</t>
  </si>
  <si>
    <t xml:space="preserve"> E12-13</t>
  </si>
  <si>
    <t xml:space="preserve">   Manufacture of Lumber, Wood Products, Furniture and Fixtures</t>
  </si>
  <si>
    <t xml:space="preserve">     木製品･家具他工業</t>
  </si>
  <si>
    <t xml:space="preserve"> E14</t>
  </si>
  <si>
    <t xml:space="preserve">   Manufacture of Pulp, Paper and Paper Products</t>
  </si>
  <si>
    <t xml:space="preserve">     パルプ･紙･紙加工品製造業</t>
  </si>
  <si>
    <t xml:space="preserve"> E15</t>
  </si>
  <si>
    <t xml:space="preserve">   Printing and Allied Industries</t>
  </si>
  <si>
    <t xml:space="preserve">     印刷･同関連業</t>
  </si>
  <si>
    <t xml:space="preserve"> E16-17</t>
  </si>
  <si>
    <t xml:space="preserve">   Manufacture of Chemical and Allied Products, Oil and Coal Products</t>
  </si>
  <si>
    <t xml:space="preserve">     化学工業 (含 石油石炭製品)</t>
  </si>
  <si>
    <t xml:space="preserve"> E18-20</t>
  </si>
  <si>
    <t xml:space="preserve">   Manufacture of Plastic Products, Rubber Products and Leather Products</t>
  </si>
  <si>
    <t xml:space="preserve">     プラスチック･ゴム･皮革製品製造業</t>
  </si>
  <si>
    <t xml:space="preserve"> E21</t>
  </si>
  <si>
    <t xml:space="preserve">   Manufacture of Ceramic, Stone and Clay Products</t>
  </si>
  <si>
    <t xml:space="preserve">     窯業･土石製品製造業</t>
  </si>
  <si>
    <t xml:space="preserve"> E22-E24</t>
  </si>
  <si>
    <t xml:space="preserve">   Manufacture of Iron and Steel</t>
  </si>
  <si>
    <t xml:space="preserve">     鉄鋼･非鉄･金属製品製造業</t>
  </si>
  <si>
    <t xml:space="preserve"> E25-E31</t>
  </si>
  <si>
    <t xml:space="preserve">   Manufacture of Machinery</t>
  </si>
  <si>
    <t xml:space="preserve">     機械製造業</t>
  </si>
  <si>
    <t xml:space="preserve"> E32</t>
  </si>
  <si>
    <t xml:space="preserve">   Miscellaneous Manufacturing Industry</t>
  </si>
  <si>
    <t xml:space="preserve">     他製造業</t>
  </si>
  <si>
    <t>F-S</t>
  </si>
  <si>
    <t xml:space="preserve"> Commercial Industry</t>
  </si>
  <si>
    <t xml:space="preserve">  業務他 (第三次産業)</t>
  </si>
  <si>
    <t>F</t>
  </si>
  <si>
    <t xml:space="preserve"> Electricity, Gas, Heat Supply and Water</t>
  </si>
  <si>
    <t xml:space="preserve">     電気ガス熱供給水道業</t>
  </si>
  <si>
    <t>G</t>
  </si>
  <si>
    <t xml:space="preserve"> Information and Communications</t>
  </si>
  <si>
    <t xml:space="preserve">     情報通信業</t>
  </si>
  <si>
    <t>H</t>
  </si>
  <si>
    <t xml:space="preserve"> Transport and Postal Activities</t>
  </si>
  <si>
    <t xml:space="preserve">     運輸業･郵便業</t>
  </si>
  <si>
    <t>I</t>
  </si>
  <si>
    <t xml:space="preserve"> Wholesale and Retail Trade</t>
  </si>
  <si>
    <t xml:space="preserve">     卸売業･小売業</t>
  </si>
  <si>
    <t>J</t>
  </si>
  <si>
    <t xml:space="preserve"> Finance and Insurance</t>
  </si>
  <si>
    <t xml:space="preserve">     金融業･保険業</t>
  </si>
  <si>
    <t>K</t>
  </si>
  <si>
    <t xml:space="preserve"> Real Estate and Goods Rental and Leasing</t>
  </si>
  <si>
    <t xml:space="preserve">     不動産業･物品賃貸業</t>
  </si>
  <si>
    <t>L</t>
  </si>
  <si>
    <t xml:space="preserve"> Scientific Research, Professional and Technical Services</t>
  </si>
  <si>
    <t xml:space="preserve">     学術研究･専門･技術サービス業</t>
  </si>
  <si>
    <t>M</t>
  </si>
  <si>
    <t xml:space="preserve"> Accommodations, Eating and Drinking Services</t>
  </si>
  <si>
    <t xml:space="preserve">     宿泊業･飲食サービス業</t>
  </si>
  <si>
    <t>N</t>
  </si>
  <si>
    <t xml:space="preserve"> Living Related and Personal Services and Amusement Services</t>
  </si>
  <si>
    <t xml:space="preserve">     生活関連サービス業･娯楽業</t>
  </si>
  <si>
    <t>O</t>
  </si>
  <si>
    <t xml:space="preserve"> Education, Learning Support</t>
  </si>
  <si>
    <t xml:space="preserve">     教育･学習支援業</t>
  </si>
  <si>
    <t>P</t>
  </si>
  <si>
    <t xml:space="preserve"> Medical, Health Care and Welfare</t>
  </si>
  <si>
    <t xml:space="preserve">     医療･福祉</t>
  </si>
  <si>
    <t>Q</t>
  </si>
  <si>
    <t xml:space="preserve"> Compound Services</t>
  </si>
  <si>
    <t xml:space="preserve">     複合サービス事業</t>
  </si>
  <si>
    <t>R</t>
  </si>
  <si>
    <t xml:space="preserve"> Miscellaneous Services</t>
  </si>
  <si>
    <t xml:space="preserve">     他サービス業</t>
  </si>
  <si>
    <t>S</t>
  </si>
  <si>
    <t xml:space="preserve"> Government </t>
  </si>
  <si>
    <t xml:space="preserve">     公　務 </t>
  </si>
  <si>
    <t xml:space="preserve"> Unable to Classify</t>
  </si>
  <si>
    <t xml:space="preserve">     業種不明・分類不能</t>
  </si>
  <si>
    <t>X</t>
  </si>
  <si>
    <t xml:space="preserve"> Residential</t>
  </si>
  <si>
    <t xml:space="preserve"> 家　庭</t>
  </si>
  <si>
    <t xml:space="preserve"> Transportation</t>
  </si>
  <si>
    <t xml:space="preserve"> 運　輸</t>
  </si>
  <si>
    <t xml:space="preserve"> Passenger Transportation</t>
  </si>
  <si>
    <t xml:space="preserve">    旅　客</t>
  </si>
  <si>
    <t xml:space="preserve">   Passenger Vehicle</t>
  </si>
  <si>
    <t xml:space="preserve">      乗用車</t>
  </si>
  <si>
    <t>Non-Energy</t>
  </si>
  <si>
    <t>非ｴﾈﾙｷﾞｰ利用</t>
  </si>
  <si>
    <t>　　産業部門</t>
  </si>
  <si>
    <t>ResCom &amp; others</t>
  </si>
  <si>
    <t>　　民生･運輸部門他</t>
  </si>
  <si>
    <t>10^3tC</t>
    <phoneticPr fontId="19"/>
  </si>
  <si>
    <t>都道府県別エネルギー消費統計(経産省資源エネ庁)</t>
    <rPh sb="15" eb="18">
      <t>ケイサンショウ</t>
    </rPh>
    <rPh sb="18" eb="20">
      <t>シゲン</t>
    </rPh>
    <rPh sb="22" eb="23">
      <t>チョウ</t>
    </rPh>
    <phoneticPr fontId="5"/>
  </si>
  <si>
    <t>http://www.enecho.meti.go.jp/statistics/energy_consumption/ec002/results.html#headline2</t>
    <phoneticPr fontId="19"/>
  </si>
  <si>
    <t xml:space="preserve"> 『04miyagi.xls』 の シート『総計』</t>
    <rPh sb="22" eb="24">
      <t>ソウケイ</t>
    </rPh>
    <phoneticPr fontId="23"/>
  </si>
  <si>
    <t>部門　＼　年</t>
    <rPh sb="0" eb="2">
      <t>ブモン</t>
    </rPh>
    <rPh sb="5" eb="6">
      <t>ネン</t>
    </rPh>
    <phoneticPr fontId="19"/>
  </si>
  <si>
    <t>10^3tC</t>
    <phoneticPr fontId="19"/>
  </si>
  <si>
    <t>上表(県別エネルギー消費統計)の主要項目を10^3tCから10^3tCO2に換算</t>
    <rPh sb="0" eb="2">
      <t>ジョウヒョウ</t>
    </rPh>
    <rPh sb="16" eb="18">
      <t>シュヨウ</t>
    </rPh>
    <rPh sb="18" eb="20">
      <t>コウモク</t>
    </rPh>
    <rPh sb="38" eb="40">
      <t>カンサン</t>
    </rPh>
    <phoneticPr fontId="19"/>
  </si>
  <si>
    <t>最終エネルギー消費</t>
    <phoneticPr fontId="19"/>
  </si>
  <si>
    <t>非ｴﾈﾙｷﾞｰ利用</t>
    <phoneticPr fontId="19"/>
  </si>
  <si>
    <t>総合計/帰属消費･排出量</t>
    <phoneticPr fontId="19"/>
  </si>
  <si>
    <t>2013年度の宮城県の温室効果ガス排出量</t>
  </si>
  <si>
    <t>エネ庁の県別ファイルを引用・改変</t>
    <rPh sb="2" eb="3">
      <t>チョウ</t>
    </rPh>
    <rPh sb="4" eb="6">
      <t>ケンベツ</t>
    </rPh>
    <rPh sb="11" eb="13">
      <t>インヨウ</t>
    </rPh>
    <rPh sb="14" eb="16">
      <t>カイヘン</t>
    </rPh>
    <phoneticPr fontId="19"/>
  </si>
  <si>
    <t>企業･事業所他</t>
    <phoneticPr fontId="19"/>
  </si>
  <si>
    <t>農林水産鉱建設業</t>
    <phoneticPr fontId="19"/>
  </si>
  <si>
    <t>製造業</t>
    <phoneticPr fontId="19"/>
  </si>
  <si>
    <t>業務他 (第三次産業)</t>
    <phoneticPr fontId="19"/>
  </si>
  <si>
    <t>家庭</t>
    <rPh sb="0" eb="2">
      <t>カテイ</t>
    </rPh>
    <phoneticPr fontId="19"/>
  </si>
  <si>
    <t>運輸</t>
    <rPh sb="0" eb="2">
      <t>ウンユ</t>
    </rPh>
    <phoneticPr fontId="19"/>
  </si>
  <si>
    <t>←自家用車のみ</t>
    <rPh sb="1" eb="5">
      <t>ジカヨウシャ</t>
    </rPh>
    <phoneticPr fontId="19"/>
  </si>
  <si>
    <t>H2</t>
    <phoneticPr fontId="19"/>
  </si>
  <si>
    <t>H3</t>
  </si>
  <si>
    <t>H4</t>
  </si>
  <si>
    <t>H5</t>
  </si>
  <si>
    <t>H6</t>
  </si>
  <si>
    <t>H7</t>
  </si>
  <si>
    <t>H8</t>
  </si>
  <si>
    <t>H9</t>
  </si>
  <si>
    <t xml:space="preserve"> Agriculture, Forestry and Fishery</t>
    <phoneticPr fontId="19"/>
  </si>
  <si>
    <t>←業務他(第三次産業)に含まれる？</t>
    <rPh sb="1" eb="3">
      <t>ギョウム</t>
    </rPh>
    <rPh sb="3" eb="4">
      <t>ホカ</t>
    </rPh>
    <rPh sb="5" eb="6">
      <t>ダイ</t>
    </rPh>
    <rPh sb="6" eb="8">
      <t>３ジ</t>
    </rPh>
    <rPh sb="8" eb="10">
      <t>サンギョウ</t>
    </rPh>
    <rPh sb="12" eb="13">
      <t>フク</t>
    </rPh>
    <phoneticPr fontId="19"/>
  </si>
  <si>
    <t>ファイル『部門別温ガス配分法』</t>
    <rPh sb="5" eb="7">
      <t>ブモン</t>
    </rPh>
    <rPh sb="7" eb="8">
      <t>ベツ</t>
    </rPh>
    <rPh sb="8" eb="9">
      <t>オン</t>
    </rPh>
    <rPh sb="11" eb="13">
      <t>ハイブン</t>
    </rPh>
    <rPh sb="13" eb="14">
      <t>ホウ</t>
    </rPh>
    <phoneticPr fontId="19"/>
  </si>
  <si>
    <t>環省とエネ庁のコメント参照</t>
    <rPh sb="0" eb="2">
      <t>カンショウ</t>
    </rPh>
    <rPh sb="5" eb="6">
      <t>チョウ</t>
    </rPh>
    <rPh sb="11" eb="13">
      <t>サンショウ</t>
    </rPh>
    <phoneticPr fontId="19"/>
  </si>
  <si>
    <t>備考</t>
    <rPh sb="0" eb="2">
      <t>ビコウ</t>
    </rPh>
    <phoneticPr fontId="19"/>
  </si>
  <si>
    <t>県別エネルギー消費統計でカバーできない部門・項目を追加補完</t>
    <rPh sb="19" eb="21">
      <t>ブモン</t>
    </rPh>
    <rPh sb="22" eb="24">
      <t>コウモク</t>
    </rPh>
    <rPh sb="25" eb="27">
      <t>ツイカ</t>
    </rPh>
    <rPh sb="27" eb="29">
      <t>ホカン</t>
    </rPh>
    <phoneticPr fontId="19"/>
  </si>
  <si>
    <t>A-S</t>
    <phoneticPr fontId="19"/>
  </si>
  <si>
    <t>【表2-5】部門別二酸化炭素排出量</t>
    <phoneticPr fontId="5"/>
  </si>
  <si>
    <t>環境総合データベース(環境省)</t>
    <rPh sb="0" eb="2">
      <t>カンキョウ</t>
    </rPh>
    <rPh sb="2" eb="4">
      <t>ソウゴウ</t>
    </rPh>
    <rPh sb="11" eb="14">
      <t>カンキョウショウ</t>
    </rPh>
    <phoneticPr fontId="5"/>
  </si>
  <si>
    <t>温室効果ガス排出量算定・報告・公表制度のWebサイト</t>
    <rPh sb="0" eb="2">
      <t>オンシツ</t>
    </rPh>
    <phoneticPr fontId="5"/>
  </si>
  <si>
    <t>全国地球温暖化防止活動推進センター(JCCCA)</t>
    <rPh sb="0" eb="2">
      <t>ゼンコク</t>
    </rPh>
    <rPh sb="2" eb="4">
      <t>チキュウ</t>
    </rPh>
    <rPh sb="4" eb="7">
      <t>オンダンカ</t>
    </rPh>
    <rPh sb="7" eb="9">
      <t>ボウシ</t>
    </rPh>
    <rPh sb="9" eb="11">
      <t>カツドウ</t>
    </rPh>
    <rPh sb="11" eb="13">
      <t>スイシン</t>
    </rPh>
    <phoneticPr fontId="5"/>
  </si>
  <si>
    <t>環境省_PRTRインフォメーション広場</t>
    <rPh sb="0" eb="3">
      <t>カンキョウショウ</t>
    </rPh>
    <rPh sb="17" eb="19">
      <t>ヒロバ</t>
    </rPh>
    <phoneticPr fontId="33"/>
  </si>
  <si>
    <t>単位:GWPI</t>
    <rPh sb="0" eb="2">
      <t>タンイ</t>
    </rPh>
    <phoneticPr fontId="23"/>
  </si>
  <si>
    <t>千ton/年</t>
    <rPh sb="0" eb="1">
      <t>セン</t>
    </rPh>
    <phoneticPr fontId="23"/>
  </si>
  <si>
    <t>年度</t>
    <rPh sb="0" eb="2">
      <t>ネンド</t>
    </rPh>
    <phoneticPr fontId="23"/>
  </si>
  <si>
    <t>指標値</t>
    <rPh sb="0" eb="2">
      <t>シヒョウ</t>
    </rPh>
    <rPh sb="2" eb="3">
      <t>チ</t>
    </rPh>
    <phoneticPr fontId="23"/>
  </si>
  <si>
    <t>CO2</t>
    <phoneticPr fontId="23"/>
  </si>
  <si>
    <t>CH4</t>
    <phoneticPr fontId="23"/>
  </si>
  <si>
    <t>N2O</t>
    <phoneticPr fontId="23"/>
  </si>
  <si>
    <t>CFC-12</t>
  </si>
  <si>
    <t>CFC-113</t>
  </si>
  <si>
    <t>CO2</t>
  </si>
  <si>
    <t>CH4</t>
  </si>
  <si>
    <t>N2O</t>
  </si>
  <si>
    <t>H02</t>
    <phoneticPr fontId="23"/>
  </si>
  <si>
    <t>H06</t>
    <phoneticPr fontId="23"/>
  </si>
  <si>
    <t>本県の二酸化炭素排出量(予測)結果</t>
    <rPh sb="0" eb="2">
      <t>ホンケン</t>
    </rPh>
    <rPh sb="3" eb="6">
      <t>ニサンカ</t>
    </rPh>
    <rPh sb="6" eb="8">
      <t>タンソ</t>
    </rPh>
    <rPh sb="8" eb="10">
      <t>ハイシュツ</t>
    </rPh>
    <rPh sb="10" eb="11">
      <t>リョウ</t>
    </rPh>
    <rPh sb="12" eb="14">
      <t>ヨソク</t>
    </rPh>
    <rPh sb="15" eb="17">
      <t>ケッカ</t>
    </rPh>
    <phoneticPr fontId="23"/>
  </si>
  <si>
    <t>単位:千t-C/年</t>
    <rPh sb="0" eb="2">
      <t>タンイ</t>
    </rPh>
    <rPh sb="3" eb="4">
      <t>セン</t>
    </rPh>
    <rPh sb="8" eb="9">
      <t>ネン</t>
    </rPh>
    <phoneticPr fontId="23"/>
  </si>
  <si>
    <t>部門</t>
    <rPh sb="0" eb="2">
      <t>ブモン</t>
    </rPh>
    <phoneticPr fontId="19"/>
  </si>
  <si>
    <t>運輸･交通部門</t>
    <rPh sb="0" eb="2">
      <t>ウンユ</t>
    </rPh>
    <rPh sb="3" eb="5">
      <t>コウツウ</t>
    </rPh>
    <rPh sb="5" eb="7">
      <t>ブモン</t>
    </rPh>
    <phoneticPr fontId="19"/>
  </si>
  <si>
    <t>民生部門_家庭系</t>
    <rPh sb="0" eb="2">
      <t>ミンセイ</t>
    </rPh>
    <rPh sb="2" eb="4">
      <t>ブモン</t>
    </rPh>
    <rPh sb="5" eb="7">
      <t>カテイ</t>
    </rPh>
    <rPh sb="7" eb="8">
      <t>ケイ</t>
    </rPh>
    <phoneticPr fontId="19"/>
  </si>
  <si>
    <t>民生部門_業務系</t>
    <rPh sb="0" eb="2">
      <t>ミンセイ</t>
    </rPh>
    <rPh sb="2" eb="4">
      <t>ブモン</t>
    </rPh>
    <rPh sb="5" eb="7">
      <t>ギョウム</t>
    </rPh>
    <rPh sb="7" eb="8">
      <t>ケイ</t>
    </rPh>
    <phoneticPr fontId="19"/>
  </si>
  <si>
    <t>産業部門_農林水産業</t>
    <rPh sb="0" eb="2">
      <t>サンギョウ</t>
    </rPh>
    <rPh sb="2" eb="4">
      <t>ブモン</t>
    </rPh>
    <rPh sb="5" eb="7">
      <t>ノウリン</t>
    </rPh>
    <rPh sb="7" eb="9">
      <t>スイサン</t>
    </rPh>
    <rPh sb="9" eb="10">
      <t>ギョウ</t>
    </rPh>
    <phoneticPr fontId="19"/>
  </si>
  <si>
    <t>産業部門_鉱業･製造業</t>
    <rPh sb="0" eb="2">
      <t>サンギョウ</t>
    </rPh>
    <rPh sb="2" eb="4">
      <t>ブモン</t>
    </rPh>
    <rPh sb="5" eb="7">
      <t>コウギョウ</t>
    </rPh>
    <rPh sb="8" eb="11">
      <t>セイゾウギョウ</t>
    </rPh>
    <phoneticPr fontId="19"/>
  </si>
  <si>
    <t>廃棄物部門</t>
    <rPh sb="0" eb="3">
      <t>ハイキブツ</t>
    </rPh>
    <rPh sb="3" eb="5">
      <t>ブモン</t>
    </rPh>
    <phoneticPr fontId="19"/>
  </si>
  <si>
    <t>エネルギー転換部門</t>
    <rPh sb="5" eb="7">
      <t>テンカン</t>
    </rPh>
    <rPh sb="7" eb="9">
      <t>ブモン</t>
    </rPh>
    <phoneticPr fontId="19"/>
  </si>
  <si>
    <t>合計</t>
    <rPh sb="0" eb="2">
      <t>ゴウケイ</t>
    </rPh>
    <phoneticPr fontId="19"/>
  </si>
  <si>
    <t>H12</t>
    <phoneticPr fontId="23"/>
  </si>
  <si>
    <t xml:space="preserve">&lt;環境基本計画H9.3資料編P167&gt; </t>
    <rPh sb="1" eb="3">
      <t>カンキョウ</t>
    </rPh>
    <rPh sb="3" eb="5">
      <t>キホン</t>
    </rPh>
    <rPh sb="5" eb="7">
      <t>ケイカク</t>
    </rPh>
    <rPh sb="11" eb="14">
      <t>シリョウヘン</t>
    </rPh>
    <phoneticPr fontId="23"/>
  </si>
  <si>
    <t>平成2年度</t>
    <rPh sb="0" eb="2">
      <t>ヘイセイ</t>
    </rPh>
    <rPh sb="3" eb="5">
      <t>ネンド</t>
    </rPh>
    <phoneticPr fontId="23"/>
  </si>
  <si>
    <t>平成12年度</t>
    <rPh sb="0" eb="2">
      <t>ヘイセイ</t>
    </rPh>
    <rPh sb="4" eb="6">
      <t>ネンド</t>
    </rPh>
    <phoneticPr fontId="23"/>
  </si>
  <si>
    <t>年平均伸び率:％</t>
    <rPh sb="0" eb="3">
      <t>ネンヘイキン</t>
    </rPh>
    <rPh sb="3" eb="4">
      <t>ノ</t>
    </rPh>
    <rPh sb="5" eb="6">
      <t>リツ</t>
    </rPh>
    <phoneticPr fontId="23"/>
  </si>
  <si>
    <t>年平均伸び率:％(検算)</t>
    <rPh sb="0" eb="3">
      <t>ネンヘイキン</t>
    </rPh>
    <rPh sb="3" eb="4">
      <t>ノ</t>
    </rPh>
    <rPh sb="5" eb="6">
      <t>リツ</t>
    </rPh>
    <rPh sb="9" eb="11">
      <t>ケンザン</t>
    </rPh>
    <phoneticPr fontId="23"/>
  </si>
  <si>
    <t>１人当たり(t/年)</t>
    <rPh sb="1" eb="2">
      <t>ニン</t>
    </rPh>
    <rPh sb="2" eb="3">
      <t>ア</t>
    </rPh>
    <rPh sb="8" eb="9">
      <t>ネン</t>
    </rPh>
    <phoneticPr fontId="19"/>
  </si>
  <si>
    <t>自動車対策</t>
    <rPh sb="0" eb="3">
      <t>ジドウシャ</t>
    </rPh>
    <rPh sb="3" eb="5">
      <t>タイサク</t>
    </rPh>
    <phoneticPr fontId="23"/>
  </si>
  <si>
    <t>公共交通の利用等</t>
    <rPh sb="0" eb="2">
      <t>コウキョウ</t>
    </rPh>
    <rPh sb="2" eb="4">
      <t>コウツウ</t>
    </rPh>
    <rPh sb="5" eb="7">
      <t>リヨウ</t>
    </rPh>
    <rPh sb="7" eb="8">
      <t>トウ</t>
    </rPh>
    <phoneticPr fontId="23"/>
  </si>
  <si>
    <t>車の渋滞対策</t>
    <rPh sb="0" eb="1">
      <t>クルマ</t>
    </rPh>
    <rPh sb="2" eb="4">
      <t>ジュウタイ</t>
    </rPh>
    <rPh sb="4" eb="6">
      <t>タイサク</t>
    </rPh>
    <phoneticPr fontId="23"/>
  </si>
  <si>
    <t>民生部門</t>
    <rPh sb="0" eb="2">
      <t>ミンセイ</t>
    </rPh>
    <rPh sb="2" eb="4">
      <t>ブモン</t>
    </rPh>
    <phoneticPr fontId="19"/>
  </si>
  <si>
    <t>省エネルギー化等</t>
    <rPh sb="0" eb="1">
      <t>ショウ</t>
    </rPh>
    <rPh sb="6" eb="7">
      <t>カ</t>
    </rPh>
    <rPh sb="7" eb="8">
      <t>トウ</t>
    </rPh>
    <phoneticPr fontId="23"/>
  </si>
  <si>
    <t>住宅の保温構造化</t>
    <rPh sb="0" eb="2">
      <t>ジュウタク</t>
    </rPh>
    <rPh sb="3" eb="5">
      <t>ホオン</t>
    </rPh>
    <rPh sb="5" eb="8">
      <t>コウゾウカ</t>
    </rPh>
    <phoneticPr fontId="23"/>
  </si>
  <si>
    <t>自然エネルギー活用</t>
    <rPh sb="0" eb="2">
      <t>シゼン</t>
    </rPh>
    <rPh sb="7" eb="9">
      <t>カツヨウ</t>
    </rPh>
    <phoneticPr fontId="23"/>
  </si>
  <si>
    <t>産業部門</t>
    <rPh sb="0" eb="2">
      <t>サンギョウ</t>
    </rPh>
    <rPh sb="2" eb="4">
      <t>ブモン</t>
    </rPh>
    <phoneticPr fontId="19"/>
  </si>
  <si>
    <t>注)　H12は対策なしの場合の予測値</t>
    <rPh sb="0" eb="1">
      <t>チュウ</t>
    </rPh>
    <phoneticPr fontId="23"/>
  </si>
  <si>
    <t>注)　H2の実績値1.96t/人･年をH12の目標値とする</t>
    <rPh sb="0" eb="1">
      <t>チュウ</t>
    </rPh>
    <rPh sb="6" eb="9">
      <t>ジッセキチ</t>
    </rPh>
    <rPh sb="15" eb="16">
      <t>ニン</t>
    </rPh>
    <rPh sb="17" eb="18">
      <t>ネン</t>
    </rPh>
    <rPh sb="23" eb="26">
      <t>モクヒョウチ</t>
    </rPh>
    <phoneticPr fontId="23"/>
  </si>
  <si>
    <t>二酸化炭素削減目標量</t>
    <rPh sb="0" eb="3">
      <t>ニサンカ</t>
    </rPh>
    <rPh sb="3" eb="5">
      <t>タンソ</t>
    </rPh>
    <rPh sb="5" eb="7">
      <t>サクゲン</t>
    </rPh>
    <rPh sb="7" eb="9">
      <t>モクヒョウ</t>
    </rPh>
    <rPh sb="9" eb="10">
      <t>リョウ</t>
    </rPh>
    <phoneticPr fontId="23"/>
  </si>
  <si>
    <t>部門別削減目標</t>
    <rPh sb="0" eb="2">
      <t>ブモン</t>
    </rPh>
    <rPh sb="2" eb="3">
      <t>ベツ</t>
    </rPh>
    <rPh sb="3" eb="5">
      <t>サクゲン</t>
    </rPh>
    <rPh sb="5" eb="7">
      <t>モクヒョウ</t>
    </rPh>
    <phoneticPr fontId="23"/>
  </si>
  <si>
    <t>特定フロン排出量とオゾン層破壊負荷指標値の推移</t>
    <rPh sb="0" eb="2">
      <t>トクテイ</t>
    </rPh>
    <rPh sb="5" eb="7">
      <t>ハイシュツ</t>
    </rPh>
    <rPh sb="7" eb="8">
      <t>リョウ</t>
    </rPh>
    <rPh sb="12" eb="13">
      <t>ソウ</t>
    </rPh>
    <rPh sb="13" eb="15">
      <t>ハカイ</t>
    </rPh>
    <rPh sb="15" eb="17">
      <t>フカ</t>
    </rPh>
    <rPh sb="17" eb="19">
      <t>シヒョウ</t>
    </rPh>
    <rPh sb="19" eb="20">
      <t>チ</t>
    </rPh>
    <rPh sb="21" eb="23">
      <t>スイイ</t>
    </rPh>
    <phoneticPr fontId="23"/>
  </si>
  <si>
    <t>平成6年度</t>
    <rPh sb="0" eb="2">
      <t>ヘイセイ</t>
    </rPh>
    <rPh sb="3" eb="5">
      <t>ネンド</t>
    </rPh>
    <phoneticPr fontId="23"/>
  </si>
  <si>
    <t>平成17年度</t>
    <rPh sb="0" eb="2">
      <t>ヘイセイ</t>
    </rPh>
    <rPh sb="4" eb="6">
      <t>ネンド</t>
    </rPh>
    <phoneticPr fontId="23"/>
  </si>
  <si>
    <t>CFC-12排出量(t)</t>
    <rPh sb="6" eb="8">
      <t>ハイシュツ</t>
    </rPh>
    <rPh sb="8" eb="9">
      <t>リョウ</t>
    </rPh>
    <phoneticPr fontId="19"/>
  </si>
  <si>
    <t>CFC-113排出量(t)</t>
    <rPh sb="7" eb="9">
      <t>ハイシュツ</t>
    </rPh>
    <rPh sb="9" eb="10">
      <t>リョウ</t>
    </rPh>
    <phoneticPr fontId="19"/>
  </si>
  <si>
    <t>オゾン層破壊負荷指標値</t>
  </si>
  <si>
    <t>単位:ポイント</t>
    <rPh sb="0" eb="2">
      <t>タンイ</t>
    </rPh>
    <phoneticPr fontId="23"/>
  </si>
  <si>
    <t>備考1：平成2･6年度は実績をもとに､CFC-12はストックの1割が排出､CFC-113は全量排出と仮定</t>
    <rPh sb="0" eb="2">
      <t>ビコウ</t>
    </rPh>
    <rPh sb="4" eb="6">
      <t>ヘイセイ</t>
    </rPh>
    <rPh sb="9" eb="11">
      <t>ネンド</t>
    </rPh>
    <rPh sb="12" eb="14">
      <t>ジッセキ</t>
    </rPh>
    <rPh sb="32" eb="33">
      <t>ワリ</t>
    </rPh>
    <rPh sb="34" eb="36">
      <t>ハイシュツ</t>
    </rPh>
    <rPh sb="45" eb="47">
      <t>ゼンリョウ</t>
    </rPh>
    <rPh sb="47" eb="49">
      <t>ハイシュツ</t>
    </rPh>
    <rPh sb="50" eb="52">
      <t>カテイ</t>
    </rPh>
    <phoneticPr fontId="23"/>
  </si>
  <si>
    <t>備考1：平成12･17年度の値は､施策を講じない場合の予測値</t>
    <rPh sb="0" eb="2">
      <t>ビコウ</t>
    </rPh>
    <rPh sb="4" eb="6">
      <t>ヘイセイ</t>
    </rPh>
    <rPh sb="11" eb="13">
      <t>ネンド</t>
    </rPh>
    <rPh sb="14" eb="15">
      <t>アタイ</t>
    </rPh>
    <rPh sb="17" eb="19">
      <t>シサク</t>
    </rPh>
    <rPh sb="20" eb="21">
      <t>コウ</t>
    </rPh>
    <rPh sb="24" eb="26">
      <t>バアイ</t>
    </rPh>
    <rPh sb="27" eb="30">
      <t>ヨソクチ</t>
    </rPh>
    <phoneticPr fontId="23"/>
  </si>
  <si>
    <t>（日本フルオロカーボン協会）</t>
  </si>
  <si>
    <t>分類</t>
  </si>
  <si>
    <t>略称</t>
  </si>
  <si>
    <t>組成(化学式)</t>
  </si>
  <si>
    <t>混合比</t>
  </si>
  <si>
    <t>分子量</t>
  </si>
  <si>
    <t>沸点</t>
  </si>
  <si>
    <t>液密度</t>
  </si>
  <si>
    <t>大気中</t>
  </si>
  <si>
    <t>オゾン</t>
  </si>
  <si>
    <t>地球温暖化係数（GWP)*3</t>
  </si>
  <si>
    <t>許容濃度</t>
  </si>
  <si>
    <t>燃焼性</t>
  </si>
  <si>
    <t>安全性分類</t>
  </si>
  <si>
    <t>化審法</t>
  </si>
  <si>
    <t>CAS番号</t>
  </si>
  <si>
    <t>冷媒番号</t>
  </si>
  <si>
    <t>推定寿命</t>
  </si>
  <si>
    <t>破壊係数</t>
  </si>
  <si>
    <t>燃焼範囲</t>
  </si>
  <si>
    <t>番号</t>
  </si>
  <si>
    <t>(wt%)</t>
  </si>
  <si>
    <t>（℃）</t>
  </si>
  <si>
    <t>（25℃）</t>
  </si>
  <si>
    <t>(年）　*3</t>
  </si>
  <si>
    <t>ODP　*1</t>
  </si>
  <si>
    <t>法律値 *2</t>
  </si>
  <si>
    <t>20年</t>
  </si>
  <si>
    <t>100年</t>
  </si>
  <si>
    <t>(ppm) *4</t>
  </si>
  <si>
    <t>(Vol %）</t>
  </si>
  <si>
    <t>ASHRAE34 *5</t>
  </si>
  <si>
    <t>CFC</t>
  </si>
  <si>
    <t>CFC-11</t>
  </si>
  <si>
    <t>( CCl3F )</t>
  </si>
  <si>
    <t>不燃</t>
  </si>
  <si>
    <t>A1</t>
  </si>
  <si>
    <t>2-2365</t>
  </si>
  <si>
    <t>75-69-4</t>
  </si>
  <si>
    <t>オゾン層破壊物質。1995年末で生産全廃。</t>
  </si>
  <si>
    <t>( CCl2F2 )</t>
  </si>
  <si>
    <t>2-50</t>
  </si>
  <si>
    <t>75-71-8</t>
  </si>
  <si>
    <t>CFC-13</t>
  </si>
  <si>
    <t>( CClF3 )</t>
  </si>
  <si>
    <t>1.298(-30℃)</t>
  </si>
  <si>
    <t>2-48</t>
  </si>
  <si>
    <t>75-72-9</t>
  </si>
  <si>
    <t>( CCl2FCClF2 )</t>
  </si>
  <si>
    <t>2-95</t>
  </si>
  <si>
    <t>76-13-1</t>
  </si>
  <si>
    <t>CFC-114</t>
  </si>
  <si>
    <t>( CClF2CClF2 )</t>
  </si>
  <si>
    <t>2-94</t>
  </si>
  <si>
    <t>76-14-2</t>
  </si>
  <si>
    <t>CFC-115</t>
  </si>
  <si>
    <t>( CClF2CF3 )</t>
  </si>
  <si>
    <t>2-87</t>
  </si>
  <si>
    <t>76-15-3</t>
  </si>
  <si>
    <t>R-500</t>
  </si>
  <si>
    <t>CFC-12/HFC-152a</t>
  </si>
  <si>
    <t>73.8/26.2</t>
  </si>
  <si>
    <t>56275-41-3</t>
  </si>
  <si>
    <t>R-502</t>
  </si>
  <si>
    <t>HCFC-22/CFC-115</t>
  </si>
  <si>
    <t>48.8/51.2</t>
  </si>
  <si>
    <t>39432-81-0</t>
  </si>
  <si>
    <t>HCFC</t>
  </si>
  <si>
    <t>HCFC-22</t>
  </si>
  <si>
    <t>( CHClF2 )</t>
  </si>
  <si>
    <t>2-93</t>
  </si>
  <si>
    <t>75-45-6</t>
  </si>
  <si>
    <t>オゾン層破壊物質。但し､破壊係数はCFCに比べ小さい。2019年末で生産全廃予定。</t>
  </si>
  <si>
    <t>HCFC-123</t>
  </si>
  <si>
    <t>( CHCl2CF3 )</t>
  </si>
  <si>
    <t>B1</t>
  </si>
  <si>
    <t>2-97</t>
  </si>
  <si>
    <t>306-83-2</t>
  </si>
  <si>
    <t>HCFC-124</t>
  </si>
  <si>
    <t>( CHClFCF3 )</t>
  </si>
  <si>
    <t>2-3676</t>
  </si>
  <si>
    <t>2837-89-0</t>
  </si>
  <si>
    <t>HCFC-141b</t>
  </si>
  <si>
    <t>( CH3CCl2F )</t>
  </si>
  <si>
    <t>9.0-15.4</t>
  </si>
  <si>
    <t>2-3682</t>
  </si>
  <si>
    <t>1717-00-6</t>
  </si>
  <si>
    <t>HCFC-142b</t>
  </si>
  <si>
    <t>( CH3CClF2 )</t>
  </si>
  <si>
    <t>6.8-18.2</t>
  </si>
  <si>
    <t>A2</t>
  </si>
  <si>
    <t>2-100</t>
  </si>
  <si>
    <t>75-68-3</t>
  </si>
  <si>
    <t>HCFC-225ca</t>
  </si>
  <si>
    <t>( CF3CF2CHCl2 )</t>
  </si>
  <si>
    <t>2-3586</t>
  </si>
  <si>
    <t>422-56-0</t>
  </si>
  <si>
    <t>HCFC-225cb</t>
  </si>
  <si>
    <t>( CClF2CF2CHClF )</t>
  </si>
  <si>
    <t>2-3587</t>
  </si>
  <si>
    <t>507-55-1</t>
  </si>
  <si>
    <t>HFC</t>
  </si>
  <si>
    <t>( CHF3 )</t>
  </si>
  <si>
    <t>2-47</t>
  </si>
  <si>
    <t>75-46-7</t>
  </si>
  <si>
    <t>オゾン層は破壊しないが地球温暖化防止の観点から排出抑制。</t>
  </si>
  <si>
    <t>( CH2F2 )</t>
  </si>
  <si>
    <t>13.3-29.3</t>
  </si>
  <si>
    <t>A2L</t>
  </si>
  <si>
    <t>2-3705</t>
  </si>
  <si>
    <t>( CHF2CF3 )</t>
  </si>
  <si>
    <t>2-3713</t>
  </si>
  <si>
    <t>354-33-6</t>
  </si>
  <si>
    <t>( CH2FCF3 )</t>
  </si>
  <si>
    <t>2-3585</t>
  </si>
  <si>
    <t>811-97-2</t>
  </si>
  <si>
    <t>( CH3CF3 )</t>
  </si>
  <si>
    <t>7.0-19.0</t>
  </si>
  <si>
    <t>2-3584</t>
  </si>
  <si>
    <t>420-46-2</t>
  </si>
  <si>
    <t>( CH3CHF2 )</t>
  </si>
  <si>
    <t>4.0-19.6</t>
  </si>
  <si>
    <t>2-86</t>
  </si>
  <si>
    <t>75-37-6</t>
  </si>
  <si>
    <t>( CF3CHFCF3 )</t>
  </si>
  <si>
    <t>2-3763</t>
  </si>
  <si>
    <t>431-89-0</t>
  </si>
  <si>
    <t>( CF3CH2CF3 )</t>
  </si>
  <si>
    <t>2-3890</t>
  </si>
  <si>
    <t>690-39-1</t>
  </si>
  <si>
    <t>( CHF2CH2CF3 )</t>
  </si>
  <si>
    <t>1.398(5℃)</t>
  </si>
  <si>
    <t>2-3783</t>
  </si>
  <si>
    <t>460-73-1</t>
  </si>
  <si>
    <t>( CH3CF2CH2CF3 )</t>
  </si>
  <si>
    <t>3.6-13.3</t>
  </si>
  <si>
    <t>2-3992</t>
  </si>
  <si>
    <t>406-58-6</t>
  </si>
  <si>
    <t>(CF3CHFCHFCF2CF3)</t>
  </si>
  <si>
    <t>2-3859</t>
  </si>
  <si>
    <t>138495-42-8</t>
  </si>
  <si>
    <t>HFC-c447ef</t>
  </si>
  <si>
    <t>(c-CH2CHFCF2CF2CF2)</t>
  </si>
  <si>
    <t>3-4446</t>
  </si>
  <si>
    <t>15290-77-4</t>
  </si>
  <si>
    <t>HFC-76-13sf</t>
  </si>
  <si>
    <t>(CH3CH2CF2CF2CF2CF2CF2CF3)</t>
  </si>
  <si>
    <t>2-4062</t>
  </si>
  <si>
    <t>80793-17-5</t>
  </si>
  <si>
    <t>HFE</t>
  </si>
  <si>
    <t>HFE-347pc-f</t>
  </si>
  <si>
    <t>(CHF2CF2OCH2CF3)</t>
  </si>
  <si>
    <t>2-3983</t>
  </si>
  <si>
    <t>406-78-0</t>
  </si>
  <si>
    <t>HFO</t>
  </si>
  <si>
    <t>HFO-1234yf</t>
  </si>
  <si>
    <t>(CH2=CFCF3)</t>
  </si>
  <si>
    <t>10.5日</t>
  </si>
  <si>
    <t>&lt;1</t>
  </si>
  <si>
    <t>6.2-12.3</t>
  </si>
  <si>
    <t>2-4136</t>
  </si>
  <si>
    <t>754-12-1</t>
  </si>
  <si>
    <t>HFO-1234ze(E)</t>
  </si>
  <si>
    <t>(trans-CHF=CHCF3)</t>
  </si>
  <si>
    <t>16.4日</t>
  </si>
  <si>
    <t>7.0-9.5</t>
  </si>
  <si>
    <t>2-4137</t>
  </si>
  <si>
    <t>29118-24-9</t>
  </si>
  <si>
    <t>混合系</t>
  </si>
  <si>
    <t>R404A</t>
  </si>
  <si>
    <t>HFC-143a/125/134a</t>
  </si>
  <si>
    <t>52/44/4</t>
  </si>
  <si>
    <t>R407C</t>
  </si>
  <si>
    <t>HFC-32/125/134a</t>
  </si>
  <si>
    <t>23/25/52</t>
  </si>
  <si>
    <t>R407E</t>
  </si>
  <si>
    <t>25/15/60</t>
  </si>
  <si>
    <t>R410A</t>
  </si>
  <si>
    <t>HFC-32/125</t>
  </si>
  <si>
    <t>50/50</t>
  </si>
  <si>
    <t>R413A</t>
  </si>
  <si>
    <t>FC-218/134a/R600a</t>
  </si>
  <si>
    <t>9/88/3</t>
  </si>
  <si>
    <t>R417A</t>
  </si>
  <si>
    <t>HFC-125/134a/R600</t>
  </si>
  <si>
    <t>46.6/50.0/3.4</t>
  </si>
  <si>
    <t>R422A</t>
  </si>
  <si>
    <t>HFC-125/134a/R600a</t>
  </si>
  <si>
    <t>85.1/11.5/3.4</t>
  </si>
  <si>
    <t>R422D</t>
  </si>
  <si>
    <t>65.1/31.5/3.4</t>
  </si>
  <si>
    <t>R437A</t>
  </si>
  <si>
    <t>HFC-125/134a/R600/601</t>
  </si>
  <si>
    <t>19.5/78.5/1.4/0.6</t>
  </si>
  <si>
    <t>R507A</t>
  </si>
  <si>
    <t>HFC-143a/125</t>
  </si>
  <si>
    <t>R509A</t>
  </si>
  <si>
    <t>HCFC-22/FC-218</t>
  </si>
  <si>
    <t>44/56</t>
  </si>
  <si>
    <t>PFC</t>
  </si>
  <si>
    <t>FC-14</t>
  </si>
  <si>
    <t>(CF4)</t>
  </si>
  <si>
    <t>2-52</t>
  </si>
  <si>
    <t>75-73-0</t>
  </si>
  <si>
    <t>FC-116</t>
  </si>
  <si>
    <t>(CF3CF3)</t>
  </si>
  <si>
    <t>1.57(-78℃)</t>
  </si>
  <si>
    <t>2-88</t>
  </si>
  <si>
    <t>76-16-4</t>
  </si>
  <si>
    <t>FC-218</t>
  </si>
  <si>
    <t>(CF3CF2CF3)</t>
  </si>
  <si>
    <t>2-99</t>
  </si>
  <si>
    <t>76-19-7</t>
  </si>
  <si>
    <t>FC-31-10</t>
  </si>
  <si>
    <t>(CF3CF2CF2CF3)</t>
  </si>
  <si>
    <t>1.52(20℃)</t>
  </si>
  <si>
    <t>2-3814</t>
  </si>
  <si>
    <t>355-25-9</t>
  </si>
  <si>
    <t>FC-41-12</t>
  </si>
  <si>
    <t>(CF3CF2CF2CF2CF3)</t>
  </si>
  <si>
    <t>2-2366</t>
  </si>
  <si>
    <t>594-91-2</t>
  </si>
  <si>
    <t>FC-51-14</t>
  </si>
  <si>
    <t>(CF3CF2CF2CF2CF2CF3)</t>
  </si>
  <si>
    <t>355-42-0</t>
  </si>
  <si>
    <t>FC-c318</t>
  </si>
  <si>
    <t>(c-CF2CF2CF2CF2)</t>
  </si>
  <si>
    <t>3-2255</t>
  </si>
  <si>
    <t>115-25-3</t>
  </si>
  <si>
    <t>SF6</t>
  </si>
  <si>
    <t>(参考）</t>
  </si>
  <si>
    <t>1-340</t>
  </si>
  <si>
    <t>2551-62-4</t>
  </si>
  <si>
    <t>NF3</t>
  </si>
  <si>
    <t>(参考)</t>
  </si>
  <si>
    <t>1-1218</t>
  </si>
  <si>
    <t>7783-54-2</t>
  </si>
  <si>
    <t>*1：出典（オゾン層保護法等） *2：地球温暖化対策の推進に関する法律施行令記載数値。但し、CFC, HCFC, HFOと混合冷媒は、平成28年　経済産業省 環境省 告示第二号、又は、平成27年経済産業省告示第五十四号記載数値。</t>
  </si>
  <si>
    <t>*3：IPCC5次評価報告（2013）、但し混合製品は組成質量による加重平均（参考値）、HFC-c447efはAER社算出値を基にAR5に準じて計算　*4：日本産業衛生学会勧告値他</t>
  </si>
  <si>
    <t>*5 ASHRAE 34 冷媒安全性分類規格(American Society of Heating, Refrigerating and Air-conditioning Engeneers,Inc.米国冷凍空調技術者協会）；A低毒性、B毒性、1不燃性、2L微燃性、2弱燃性､3強燃性。</t>
  </si>
  <si>
    <t>主なオゾン層破壊物質に対するオゾン破壊係数と参考として地球温暖化係数の一覧を以下に示す。</t>
  </si>
  <si>
    <t>オゾン層を破壊する物質に関するモントリオール議定書に記載されているオゾン層破壊物質（特定物質）[1]</t>
  </si>
  <si>
    <t>モントリオール議定書</t>
  </si>
  <si>
    <t>物質名</t>
  </si>
  <si>
    <t>化学式</t>
  </si>
  <si>
    <t>オゾン破壊係数</t>
  </si>
  <si>
    <t>地球温暖化係数[2]</t>
  </si>
  <si>
    <t>附属書A</t>
  </si>
  <si>
    <t>グループI</t>
  </si>
  <si>
    <t>CCl3F</t>
  </si>
  <si>
    <t>（クロロフルオロカーボン）</t>
  </si>
  <si>
    <t>CCl2F2</t>
  </si>
  <si>
    <t>CCl2FCClF2</t>
  </si>
  <si>
    <t>CClF2CClF2</t>
  </si>
  <si>
    <t>CClF2CF3</t>
  </si>
  <si>
    <t>グループII</t>
  </si>
  <si>
    <t>ハロン1211</t>
  </si>
  <si>
    <t>CBrClF2</t>
  </si>
  <si>
    <t>（ハロン）</t>
  </si>
  <si>
    <t>ハロン1301</t>
  </si>
  <si>
    <t>CBrF3</t>
  </si>
  <si>
    <t>ハロン2402</t>
  </si>
  <si>
    <t>CBrF2CBrF2</t>
  </si>
  <si>
    <t>附属書B</t>
  </si>
  <si>
    <t>CClF3</t>
  </si>
  <si>
    <t>（その他のCFC）</t>
  </si>
  <si>
    <t>CFC-111</t>
  </si>
  <si>
    <t>CCl3CCl2F</t>
  </si>
  <si>
    <t>CFC-112</t>
  </si>
  <si>
    <t>CCl2FCCl2F</t>
  </si>
  <si>
    <t>など10物質</t>
  </si>
  <si>
    <t>四塩化炭素</t>
  </si>
  <si>
    <t>CCl4</t>
  </si>
  <si>
    <t>グループIII</t>
  </si>
  <si>
    <t>1,1,1-トリクロロエタン</t>
  </si>
  <si>
    <t>CH3CCl3</t>
  </si>
  <si>
    <t>附属書C</t>
  </si>
  <si>
    <t>CHClF2</t>
  </si>
  <si>
    <t>（ハイドロクロロフルオロカーボン）</t>
  </si>
  <si>
    <t>CHCl2CF3</t>
  </si>
  <si>
    <t>0.02-0.06</t>
  </si>
  <si>
    <t>CH3CCl2F</t>
  </si>
  <si>
    <t>CH3CClF2</t>
  </si>
  <si>
    <t>CF3CF2CHCl2</t>
  </si>
  <si>
    <t>CClF2CF2CHClF</t>
  </si>
  <si>
    <t>など40物質</t>
  </si>
  <si>
    <t>HBFC-22B1</t>
  </si>
  <si>
    <t>CHBrF2</t>
  </si>
  <si>
    <t>（ハイドロブロモフルオロカーボン）</t>
  </si>
  <si>
    <t>など34物質</t>
  </si>
  <si>
    <t>ブロモクロロメタン</t>
  </si>
  <si>
    <t>CH2BrCl</t>
  </si>
  <si>
    <t>附属書E</t>
  </si>
  <si>
    <t>ブロモメタン</t>
  </si>
  <si>
    <t>CH3Br</t>
  </si>
  <si>
    <t>脚注[編集]</t>
  </si>
  <si>
    <t>[ヘルプ]</t>
  </si>
  <si>
    <t>1. ^ “VII オゾン層破壊物質等の概要 (PDF)”. 平成17年度 オゾン層等の監視結果に関する年次報告書. 環境省. 2007年6月27日閲覧。</t>
  </si>
  <si>
    <t>2. ^ 気候変動に関する政府間パネル（IPCC）第三次評価報告書: Climate Change 2001 The Scientific Basis, Contribution of Working Group I to the ThirdAssessment Report of the Intergovernmental Panel on Climate Change (IPCC, 2001)</t>
  </si>
  <si>
    <r>
      <rPr>
        <sz val="14"/>
        <color theme="1"/>
        <rFont val="Meiryo UI"/>
        <family val="3"/>
        <charset val="128"/>
      </rPr>
      <t xml:space="preserve">◆ </t>
    </r>
    <r>
      <rPr>
        <sz val="12"/>
        <color theme="1"/>
        <rFont val="Meiryo UI"/>
        <family val="3"/>
        <charset val="128"/>
      </rPr>
      <t>オゾン層保護法による特定フロン等の規制スケジュール</t>
    </r>
    <rPh sb="5" eb="6">
      <t>ソウ</t>
    </rPh>
    <rPh sb="6" eb="8">
      <t>ホゴ</t>
    </rPh>
    <rPh sb="8" eb="9">
      <t>ホウ</t>
    </rPh>
    <rPh sb="12" eb="14">
      <t>トクテイ</t>
    </rPh>
    <rPh sb="17" eb="18">
      <t>トウ</t>
    </rPh>
    <rPh sb="19" eb="21">
      <t>キセイ</t>
    </rPh>
    <phoneticPr fontId="23"/>
  </si>
  <si>
    <t>(Ｈ17 環境白書)</t>
    <rPh sb="5" eb="7">
      <t>カンキョウ</t>
    </rPh>
    <rPh sb="7" eb="9">
      <t>ハクショ</t>
    </rPh>
    <phoneticPr fontId="2"/>
  </si>
  <si>
    <t>ハロン</t>
  </si>
  <si>
    <t>1994年</t>
    <rPh sb="4" eb="5">
      <t>ネン</t>
    </rPh>
    <phoneticPr fontId="2"/>
  </si>
  <si>
    <t>Ｈ6</t>
  </si>
  <si>
    <t>全廃</t>
  </si>
  <si>
    <t>CFC(クロロフルオロカーボン)</t>
  </si>
  <si>
    <t>1996年</t>
    <rPh sb="4" eb="5">
      <t>ネン</t>
    </rPh>
    <phoneticPr fontId="2"/>
  </si>
  <si>
    <t>Ｈ8</t>
  </si>
  <si>
    <t>CCL4(四塩化炭素)</t>
    <rPh sb="5" eb="6">
      <t>４</t>
    </rPh>
    <rPh sb="6" eb="8">
      <t>エンカ</t>
    </rPh>
    <rPh sb="8" eb="10">
      <t>タンソ</t>
    </rPh>
    <phoneticPr fontId="2"/>
  </si>
  <si>
    <t>HBFC(ハイドロブロモフルオロカーボン)</t>
  </si>
  <si>
    <t>臭化メチル</t>
    <rPh sb="0" eb="2">
      <t>シュウカ</t>
    </rPh>
    <phoneticPr fontId="2"/>
  </si>
  <si>
    <t>2005年</t>
    <rPh sb="4" eb="5">
      <t>ネン</t>
    </rPh>
    <phoneticPr fontId="2"/>
  </si>
  <si>
    <t>Ｈ17</t>
  </si>
  <si>
    <t>HＣFC(ハイドロクロロフルオロカーボン)</t>
  </si>
  <si>
    <t>2020年</t>
    <rPh sb="4" eb="5">
      <t>ネン</t>
    </rPh>
    <phoneticPr fontId="2"/>
  </si>
  <si>
    <t>Ｈ32</t>
  </si>
  <si>
    <t>参1</t>
    <rPh sb="0" eb="1">
      <t>サン</t>
    </rPh>
    <phoneticPr fontId="23"/>
  </si>
  <si>
    <t>参2</t>
    <rPh sb="0" eb="1">
      <t>サン</t>
    </rPh>
    <phoneticPr fontId="23"/>
  </si>
  <si>
    <t>参3</t>
    <rPh sb="0" eb="1">
      <t>サン</t>
    </rPh>
    <phoneticPr fontId="23"/>
  </si>
  <si>
    <t>参4</t>
    <rPh sb="0" eb="1">
      <t>サン</t>
    </rPh>
    <phoneticPr fontId="23"/>
  </si>
  <si>
    <t>参5</t>
    <rPh sb="0" eb="1">
      <t>サン</t>
    </rPh>
    <phoneticPr fontId="23"/>
  </si>
  <si>
    <t>参6</t>
    <rPh sb="0" eb="1">
      <t>サン</t>
    </rPh>
    <phoneticPr fontId="23"/>
  </si>
  <si>
    <t>参7</t>
    <rPh sb="0" eb="1">
      <t>サン</t>
    </rPh>
    <phoneticPr fontId="23"/>
  </si>
  <si>
    <t>注)</t>
    <rPh sb="0" eb="1">
      <t>チュウ</t>
    </rPh>
    <phoneticPr fontId="23"/>
  </si>
  <si>
    <t>CFC、PCFCは温暖化係数が代替フロン並に大きいが､法対象外　　(オゾン層保護法でカバーしてるから？)</t>
    <rPh sb="9" eb="12">
      <t>オンダンカ</t>
    </rPh>
    <rPh sb="12" eb="14">
      <t>ケイスウ</t>
    </rPh>
    <rPh sb="15" eb="17">
      <t>ダイタイ</t>
    </rPh>
    <rPh sb="20" eb="21">
      <t>ナミ</t>
    </rPh>
    <rPh sb="22" eb="23">
      <t>オオ</t>
    </rPh>
    <rPh sb="27" eb="28">
      <t>ホウ</t>
    </rPh>
    <rPh sb="28" eb="30">
      <t>タイショウ</t>
    </rPh>
    <rPh sb="30" eb="31">
      <t>ガイ</t>
    </rPh>
    <rPh sb="37" eb="38">
      <t>ソウ</t>
    </rPh>
    <rPh sb="38" eb="40">
      <t>ホゴ</t>
    </rPh>
    <rPh sb="40" eb="41">
      <t>ホウ</t>
    </rPh>
    <phoneticPr fontId="23"/>
  </si>
  <si>
    <t>オランダ｢環境政策パフォーマンス指標｣</t>
    <rPh sb="5" eb="7">
      <t>カンキョウ</t>
    </rPh>
    <rPh sb="7" eb="9">
      <t>セイサク</t>
    </rPh>
    <rPh sb="16" eb="18">
      <t>シヒョウ</t>
    </rPh>
    <phoneticPr fontId="11"/>
  </si>
  <si>
    <t>IPCC第四次評価報告書(2007)</t>
    <rPh sb="4" eb="5">
      <t>ダイ</t>
    </rPh>
    <rPh sb="5" eb="6">
      <t>ヨン</t>
    </rPh>
    <rPh sb="6" eb="7">
      <t>ジ</t>
    </rPh>
    <rPh sb="7" eb="9">
      <t>ヒョウカ</t>
    </rPh>
    <rPh sb="9" eb="12">
      <t>ホウコクショ</t>
    </rPh>
    <phoneticPr fontId="11"/>
  </si>
  <si>
    <t>IPCC第二次評価報告書　(1995)</t>
    <rPh sb="4" eb="5">
      <t>ダイ</t>
    </rPh>
    <rPh sb="5" eb="7">
      <t>ニジ</t>
    </rPh>
    <rPh sb="7" eb="9">
      <t>ヒョウカ</t>
    </rPh>
    <rPh sb="9" eb="12">
      <t>ホウコクショ</t>
    </rPh>
    <phoneticPr fontId="11"/>
  </si>
  <si>
    <t>二酸化炭素　　(CO2)</t>
  </si>
  <si>
    <t>メタン　　(CH4)</t>
  </si>
  <si>
    <t>一酸化二窒素　　(N2O)</t>
  </si>
  <si>
    <t>トリフルオロメタン　　(HFC-23)</t>
  </si>
  <si>
    <t>ジフルオロメタン　　(HFC-32)</t>
  </si>
  <si>
    <t>フルオロメタン　　(HFC-41)</t>
  </si>
  <si>
    <t>1,1,1,2,2 -ペンタフルオロエタン
　　　　　　　　　　　　(HFC-125)</t>
  </si>
  <si>
    <t>1,1,2,2 -テトラフルオロエタン
　　　　　　　　　　　　(HFC-134)</t>
  </si>
  <si>
    <t>1,1,1,2 -テトラフルオロエタン
　　　　　　　　　　　　(HFC-134a)</t>
  </si>
  <si>
    <t>1,1,2 -トリフルオロエタン
　　　　　　　　　　　　(HFC-143)</t>
  </si>
  <si>
    <t>1,1,1 -トリフルオロエタン
　　　　　　　　　　　　(HFC-143a)</t>
  </si>
  <si>
    <t>1,2 -ジフルオロエタン　　(HFC-152)</t>
  </si>
  <si>
    <t>1,1 -ジフルオロエタン　　(HFC-152a)</t>
  </si>
  <si>
    <t>フルオロエタン　　(HFC-161)</t>
  </si>
  <si>
    <t>1,1,1,2,3,3,3 -ヘプタフルオロプロパン
　　　　　　　　　　　　(HFC-227ea)</t>
  </si>
  <si>
    <t>1,1,1,2,2,3 -ヘキサフルオロプロパン
　　　　　　　　　　　　(HFC-236cb)</t>
  </si>
  <si>
    <t>1,1,1,2,3,3 -ヘキサフルオロプロパン
　　　　　　　　　　　　(HFC-236ea)</t>
  </si>
  <si>
    <t>1,1,1,3,3,3 -ヘキサフルオロプロパン
　　　　　　　　　　　　(HFC-236fa)</t>
  </si>
  <si>
    <t>1,1,2,2,3 -ペンタフルオロプロパン
　　　　　　　　　　　　(HFC-245ca)</t>
  </si>
  <si>
    <t>1,1,1,3,3,-ペンタフルオロプロパン
　　　　　　　　　　　　(HFC-245fa)</t>
  </si>
  <si>
    <t>1,1,1,3,3,-ペンタフルオロブタン
　　　　　　　　　　　　(HFC-365mfc)</t>
  </si>
  <si>
    <t>1,1,1,2,3,4,4,5,5,5 -デカフルオロペンタン
　　　　　　　　　　　　(HFC-43-10mee)</t>
  </si>
  <si>
    <t>パーフルオロメタン　　(PFC-14)</t>
  </si>
  <si>
    <t>パーフルオロエタン　　(PFC-116)</t>
  </si>
  <si>
    <t>パーフルオロプロパン　　(PFC-218)</t>
  </si>
  <si>
    <t>パーフルオロブタン　　(PFC-31-10)</t>
  </si>
  <si>
    <t>パーフルオロシクロブタン　　(PFC-c318)</t>
  </si>
  <si>
    <t>パーフルオロペンタン　　(PFC-41-12)</t>
  </si>
  <si>
    <t>パーフルオロヘキサン　　(PFC-51-14)</t>
  </si>
  <si>
    <t>パーフルオロデカリン 　　(PFC-9-1-18)</t>
  </si>
  <si>
    <t>六ふっ化硫黄　　(SF6)</t>
  </si>
  <si>
    <t>三ふっ化窒素　　(NF3)</t>
  </si>
  <si>
    <t>温暖化係数</t>
    <rPh sb="0" eb="3">
      <t>オンダンカ</t>
    </rPh>
    <rPh sb="3" eb="5">
      <t>ケイスウ</t>
    </rPh>
    <phoneticPr fontId="19"/>
  </si>
  <si>
    <t>左表の検算</t>
    <rPh sb="0" eb="1">
      <t>サ</t>
    </rPh>
    <rPh sb="1" eb="2">
      <t>ヒョウ</t>
    </rPh>
    <rPh sb="3" eb="5">
      <t>ケンザン</t>
    </rPh>
    <phoneticPr fontId="23"/>
  </si>
  <si>
    <t>京都議定書第1約束期間は2012年まで,2013年以降は第2約束期間</t>
    <rPh sb="0" eb="2">
      <t>キョウト</t>
    </rPh>
    <rPh sb="2" eb="5">
      <t>ギテイショ</t>
    </rPh>
    <rPh sb="5" eb="6">
      <t>ダイ</t>
    </rPh>
    <rPh sb="7" eb="9">
      <t>ヤクソク</t>
    </rPh>
    <rPh sb="9" eb="11">
      <t>キカン</t>
    </rPh>
    <rPh sb="16" eb="17">
      <t>ネン</t>
    </rPh>
    <rPh sb="24" eb="27">
      <t>ネンイコウ</t>
    </rPh>
    <rPh sb="28" eb="29">
      <t>ダイ</t>
    </rPh>
    <rPh sb="30" eb="32">
      <t>ヤクソク</t>
    </rPh>
    <rPh sb="32" eb="34">
      <t>キカン</t>
    </rPh>
    <phoneticPr fontId="23"/>
  </si>
  <si>
    <t>≧2013*</t>
    <phoneticPr fontId="23"/>
  </si>
  <si>
    <t>2012≦*</t>
    <phoneticPr fontId="23"/>
  </si>
  <si>
    <t>HFC ハイドロフルオロカーボン</t>
    <phoneticPr fontId="19"/>
  </si>
  <si>
    <t>PFC パーフルオロカーボン</t>
    <phoneticPr fontId="19"/>
  </si>
  <si>
    <t>CFC-12</t>
    <phoneticPr fontId="19"/>
  </si>
  <si>
    <t>CFC-113</t>
    <phoneticPr fontId="19"/>
  </si>
  <si>
    <t>CFC-11</t>
    <phoneticPr fontId="23"/>
  </si>
  <si>
    <t>CFC-114</t>
    <phoneticPr fontId="23"/>
  </si>
  <si>
    <t>CFC-115</t>
    <phoneticPr fontId="23"/>
  </si>
  <si>
    <t>CFC-1211</t>
    <phoneticPr fontId="23"/>
  </si>
  <si>
    <t>CFC-1301</t>
    <phoneticPr fontId="23"/>
  </si>
  <si>
    <t>メタン(CH4)の係数</t>
    <rPh sb="9" eb="11">
      <t>ケイスウ</t>
    </rPh>
    <phoneticPr fontId="5"/>
  </si>
  <si>
    <t>―酸化二窒素(N20)の係数</t>
    <phoneticPr fontId="5"/>
  </si>
  <si>
    <t>宮城県が白書やホームページで公表してきた温室効果ガス排出量などの数値の変遷</t>
    <rPh sb="0" eb="3">
      <t>ミヤギケン</t>
    </rPh>
    <rPh sb="4" eb="6">
      <t>ハクショ</t>
    </rPh>
    <rPh sb="14" eb="16">
      <t>コウヒョウ</t>
    </rPh>
    <rPh sb="20" eb="22">
      <t>オンシツ</t>
    </rPh>
    <rPh sb="22" eb="24">
      <t>コウカ</t>
    </rPh>
    <rPh sb="26" eb="28">
      <t>ハイシュツ</t>
    </rPh>
    <rPh sb="28" eb="29">
      <t>リョウ</t>
    </rPh>
    <rPh sb="32" eb="34">
      <t>スウチ</t>
    </rPh>
    <rPh sb="35" eb="37">
      <t>ヘンセン</t>
    </rPh>
    <phoneticPr fontId="5"/>
  </si>
  <si>
    <t>フロン類回収量(フロン排出抑制法第一種･第二種特定製品)(環省)</t>
    <rPh sb="29" eb="31">
      <t>カンショウ</t>
    </rPh>
    <phoneticPr fontId="5"/>
  </si>
  <si>
    <t>http://www.jfma.org/database/table.html</t>
    <phoneticPr fontId="23"/>
  </si>
  <si>
    <t>◎　特定フロン（CFC/HCFC）およびフルオロカーボン類の環境・安全データ一覧表</t>
    <phoneticPr fontId="19"/>
  </si>
  <si>
    <t>◎　ウィキペディア　　主なオゾン層破壊物質のオゾン破壊係数[編集]</t>
    <phoneticPr fontId="23"/>
  </si>
  <si>
    <t>◎　施行令第4条に定める地球温暖化係数一覧</t>
    <phoneticPr fontId="19"/>
  </si>
  <si>
    <t>≧2013*</t>
    <phoneticPr fontId="23"/>
  </si>
  <si>
    <t>2012≦*</t>
    <phoneticPr fontId="23"/>
  </si>
  <si>
    <t>HFC ハイドロフルオロカーボン</t>
    <phoneticPr fontId="19"/>
  </si>
  <si>
    <t>1,2 -ジフルオロエタン(HFC-152)</t>
    <phoneticPr fontId="19"/>
  </si>
  <si>
    <t>1,1 -ジフルオロエタン(HFC-152a)</t>
    <phoneticPr fontId="19"/>
  </si>
  <si>
    <t>1,1,1,3,3,3 -ヘキサフルオロプロパン
　　　　　　　　　　　　(HFC-236fa)</t>
    <phoneticPr fontId="19"/>
  </si>
  <si>
    <t>1,1,2,2,3 -ペンタフルオロプロパン
　　　　　　　　　　　　(HFC-245ca)</t>
    <phoneticPr fontId="19"/>
  </si>
  <si>
    <t>パーフルオロメタン(PFC-14)</t>
    <phoneticPr fontId="19"/>
  </si>
  <si>
    <t>PFC パーフルオロカーボン</t>
    <phoneticPr fontId="19"/>
  </si>
  <si>
    <t>パーフルオロエタン(PFC-116)</t>
    <phoneticPr fontId="19"/>
  </si>
  <si>
    <t>パーフルオロプロパン(PFC-218)</t>
    <phoneticPr fontId="19"/>
  </si>
  <si>
    <t>パーフルオロブタン(PFC-31-10)</t>
    <phoneticPr fontId="19"/>
  </si>
  <si>
    <t>パーフルオロシクロブタン(PFC-c318)</t>
    <phoneticPr fontId="19"/>
  </si>
  <si>
    <t>パーフルオロペンタン(PFC-41-12)</t>
    <phoneticPr fontId="19"/>
  </si>
  <si>
    <t>パーフルオロヘキサン(PFC-51-14)</t>
    <phoneticPr fontId="19"/>
  </si>
  <si>
    <t>パーフルオロデカリン (PFC-9-1-18)</t>
    <phoneticPr fontId="19"/>
  </si>
  <si>
    <r>
      <rPr>
        <sz val="14"/>
        <color theme="1"/>
        <rFont val="Meiryo UI"/>
        <family val="3"/>
        <charset val="128"/>
      </rPr>
      <t>◎　</t>
    </r>
    <r>
      <rPr>
        <sz val="12"/>
        <color theme="1"/>
        <rFont val="Meiryo UI"/>
        <family val="3"/>
        <charset val="128"/>
      </rPr>
      <t>オゾン層保護法による特定フロン等の規制スケジュール</t>
    </r>
    <rPh sb="5" eb="6">
      <t>ソウ</t>
    </rPh>
    <rPh sb="6" eb="8">
      <t>ホゴ</t>
    </rPh>
    <rPh sb="8" eb="9">
      <t>ホウ</t>
    </rPh>
    <rPh sb="12" eb="14">
      <t>トクテイ</t>
    </rPh>
    <rPh sb="17" eb="18">
      <t>トウ</t>
    </rPh>
    <rPh sb="19" eb="21">
      <t>キセイ</t>
    </rPh>
    <phoneticPr fontId="23"/>
  </si>
  <si>
    <t>(環境白書)</t>
    <rPh sb="1" eb="3">
      <t>カンキョウ</t>
    </rPh>
    <rPh sb="3" eb="5">
      <t>ハクショ</t>
    </rPh>
    <phoneticPr fontId="1"/>
  </si>
  <si>
    <t>1994年</t>
    <rPh sb="4" eb="5">
      <t>ネン</t>
    </rPh>
    <phoneticPr fontId="1"/>
  </si>
  <si>
    <t>1996年</t>
    <rPh sb="4" eb="5">
      <t>ネン</t>
    </rPh>
    <phoneticPr fontId="1"/>
  </si>
  <si>
    <t>CCL4(四塩化炭素)</t>
    <rPh sb="5" eb="6">
      <t>４</t>
    </rPh>
    <rPh sb="6" eb="8">
      <t>エンカ</t>
    </rPh>
    <rPh sb="8" eb="10">
      <t>タンソ</t>
    </rPh>
    <phoneticPr fontId="1"/>
  </si>
  <si>
    <t>CFC-12</t>
    <phoneticPr fontId="19"/>
  </si>
  <si>
    <t>CFC-113</t>
    <phoneticPr fontId="19"/>
  </si>
  <si>
    <t>CFC-11</t>
    <phoneticPr fontId="23"/>
  </si>
  <si>
    <t>臭化メチル</t>
    <rPh sb="0" eb="2">
      <t>シュウカ</t>
    </rPh>
    <phoneticPr fontId="1"/>
  </si>
  <si>
    <t>2005年</t>
    <rPh sb="4" eb="5">
      <t>ネン</t>
    </rPh>
    <phoneticPr fontId="1"/>
  </si>
  <si>
    <t>CFC-114</t>
    <phoneticPr fontId="23"/>
  </si>
  <si>
    <t>2020年</t>
    <rPh sb="4" eb="5">
      <t>ネン</t>
    </rPh>
    <phoneticPr fontId="1"/>
  </si>
  <si>
    <t>CFC-115</t>
    <phoneticPr fontId="23"/>
  </si>
  <si>
    <t>CFC-1211</t>
    <phoneticPr fontId="23"/>
  </si>
  <si>
    <t>CFC-1301</t>
    <phoneticPr fontId="23"/>
  </si>
  <si>
    <t>現状(原則として1990年度)の宮城県における二酸化炭素排出量の算定</t>
    <rPh sb="0" eb="2">
      <t>ゲンジョウ</t>
    </rPh>
    <rPh sb="3" eb="5">
      <t>ゲンソク</t>
    </rPh>
    <rPh sb="12" eb="14">
      <t>ネンド</t>
    </rPh>
    <rPh sb="16" eb="19">
      <t>ミヤギケン</t>
    </rPh>
    <rPh sb="23" eb="26">
      <t>ニサンカ</t>
    </rPh>
    <rPh sb="26" eb="28">
      <t>タンソ</t>
    </rPh>
    <rPh sb="28" eb="30">
      <t>ハイシュツ</t>
    </rPh>
    <rPh sb="30" eb="31">
      <t>リョウ</t>
    </rPh>
    <rPh sb="32" eb="34">
      <t>サンテイ</t>
    </rPh>
    <phoneticPr fontId="49"/>
  </si>
  <si>
    <t>｢宮城県地球温暖化対策地域推進計画｣H7.3の手法</t>
    <rPh sb="23" eb="25">
      <t>シュホウ</t>
    </rPh>
    <phoneticPr fontId="49"/>
  </si>
  <si>
    <t>表3-2-1　二酸化炭素排出係数</t>
    <rPh sb="0" eb="1">
      <t>ヒョウ</t>
    </rPh>
    <rPh sb="7" eb="10">
      <t>ニサンカ</t>
    </rPh>
    <rPh sb="10" eb="12">
      <t>タンソ</t>
    </rPh>
    <rPh sb="12" eb="14">
      <t>ハイシュツ</t>
    </rPh>
    <rPh sb="14" eb="16">
      <t>ケイスウ</t>
    </rPh>
    <phoneticPr fontId="49"/>
  </si>
  <si>
    <t>｢宮城県地球温暖化対策地域推進計画｣H7.3― p48</t>
    <rPh sb="1" eb="4">
      <t>ミヤギケン</t>
    </rPh>
    <rPh sb="4" eb="6">
      <t>チキュウ</t>
    </rPh>
    <rPh sb="6" eb="9">
      <t>オンダンカ</t>
    </rPh>
    <rPh sb="9" eb="11">
      <t>タイサク</t>
    </rPh>
    <rPh sb="11" eb="13">
      <t>チイキ</t>
    </rPh>
    <rPh sb="13" eb="15">
      <t>スイシン</t>
    </rPh>
    <rPh sb="15" eb="17">
      <t>ケイカク</t>
    </rPh>
    <phoneticPr fontId="49"/>
  </si>
  <si>
    <t>原油</t>
    <rPh sb="0" eb="2">
      <t>ゲンユ</t>
    </rPh>
    <phoneticPr fontId="49"/>
  </si>
  <si>
    <t>ガソリン</t>
    <phoneticPr fontId="49"/>
  </si>
  <si>
    <t>ナフサ</t>
    <phoneticPr fontId="49"/>
  </si>
  <si>
    <t>改質精製油</t>
    <rPh sb="0" eb="2">
      <t>カイシツ</t>
    </rPh>
    <rPh sb="2" eb="4">
      <t>セイセイ</t>
    </rPh>
    <rPh sb="4" eb="5">
      <t>ユ</t>
    </rPh>
    <phoneticPr fontId="49"/>
  </si>
  <si>
    <t>灯油</t>
    <rPh sb="0" eb="2">
      <t>トウユ</t>
    </rPh>
    <phoneticPr fontId="49"/>
  </si>
  <si>
    <t>軽油</t>
    <rPh sb="0" eb="2">
      <t>ケイユ</t>
    </rPh>
    <phoneticPr fontId="49"/>
  </si>
  <si>
    <t>A重油</t>
    <rPh sb="1" eb="3">
      <t>ジュウユ</t>
    </rPh>
    <phoneticPr fontId="49"/>
  </si>
  <si>
    <t>B重油</t>
    <rPh sb="1" eb="3">
      <t>ジュウユ</t>
    </rPh>
    <phoneticPr fontId="49"/>
  </si>
  <si>
    <t>C重油</t>
    <rPh sb="1" eb="3">
      <t>ジュウユ</t>
    </rPh>
    <phoneticPr fontId="49"/>
  </si>
  <si>
    <t>ジェット燃料</t>
    <rPh sb="4" eb="6">
      <t>ネンリョウ</t>
    </rPh>
    <phoneticPr fontId="49"/>
  </si>
  <si>
    <t>LPG</t>
    <phoneticPr fontId="49"/>
  </si>
  <si>
    <t>石油系炭化水素ガス</t>
    <rPh sb="0" eb="3">
      <t>セキユケイ</t>
    </rPh>
    <rPh sb="3" eb="5">
      <t>タンカ</t>
    </rPh>
    <rPh sb="5" eb="7">
      <t>スイソ</t>
    </rPh>
    <phoneticPr fontId="49"/>
  </si>
  <si>
    <t>石油コークス</t>
    <rPh sb="0" eb="2">
      <t>セキユ</t>
    </rPh>
    <phoneticPr fontId="49"/>
  </si>
  <si>
    <t>石炭</t>
    <rPh sb="0" eb="2">
      <t>セキタン</t>
    </rPh>
    <phoneticPr fontId="49"/>
  </si>
  <si>
    <t>石炭コークス</t>
    <rPh sb="0" eb="2">
      <t>セキタン</t>
    </rPh>
    <phoneticPr fontId="49"/>
  </si>
  <si>
    <t>コークス炉ガス</t>
    <rPh sb="4" eb="5">
      <t>ロ</t>
    </rPh>
    <phoneticPr fontId="49"/>
  </si>
  <si>
    <t>高炉ガス</t>
    <rPh sb="0" eb="2">
      <t>コウロ</t>
    </rPh>
    <phoneticPr fontId="49"/>
  </si>
  <si>
    <t>転炉ガス</t>
    <rPh sb="0" eb="2">
      <t>テンロ</t>
    </rPh>
    <phoneticPr fontId="49"/>
  </si>
  <si>
    <t>電気炉ガス</t>
    <rPh sb="0" eb="3">
      <t>デンキロ</t>
    </rPh>
    <phoneticPr fontId="49"/>
  </si>
  <si>
    <t>天然ガス</t>
    <rPh sb="0" eb="2">
      <t>テンネン</t>
    </rPh>
    <phoneticPr fontId="49"/>
  </si>
  <si>
    <t>LNG</t>
    <phoneticPr fontId="49"/>
  </si>
  <si>
    <t>都市ガス</t>
    <rPh sb="0" eb="2">
      <t>トシ</t>
    </rPh>
    <phoneticPr fontId="49"/>
  </si>
  <si>
    <t>回収黒液</t>
    <rPh sb="0" eb="2">
      <t>カイシュウ</t>
    </rPh>
    <rPh sb="2" eb="4">
      <t>コクエキ</t>
    </rPh>
    <phoneticPr fontId="49"/>
  </si>
  <si>
    <t>NGL</t>
    <phoneticPr fontId="49"/>
  </si>
  <si>
    <t>練炭豆炭</t>
    <rPh sb="0" eb="2">
      <t>レンタン</t>
    </rPh>
    <rPh sb="2" eb="4">
      <t>マメタン</t>
    </rPh>
    <phoneticPr fontId="49"/>
  </si>
  <si>
    <t>廃棄物※1</t>
    <rPh sb="0" eb="3">
      <t>ハイキブツ</t>
    </rPh>
    <phoneticPr fontId="49"/>
  </si>
  <si>
    <t>購入電力</t>
    <rPh sb="0" eb="2">
      <t>コウニュウ</t>
    </rPh>
    <rPh sb="2" eb="4">
      <t>デンリョク</t>
    </rPh>
    <phoneticPr fontId="49"/>
  </si>
  <si>
    <t>石灰石※2</t>
    <rPh sb="0" eb="2">
      <t>セッカイ</t>
    </rPh>
    <rPh sb="2" eb="3">
      <t>セキ</t>
    </rPh>
    <phoneticPr fontId="49"/>
  </si>
  <si>
    <t>単位</t>
    <rPh sb="0" eb="2">
      <t>タンイ</t>
    </rPh>
    <phoneticPr fontId="49"/>
  </si>
  <si>
    <t>燃料単位</t>
    <rPh sb="0" eb="2">
      <t>ネンリョウ</t>
    </rPh>
    <rPh sb="2" eb="4">
      <t>タンイ</t>
    </rPh>
    <phoneticPr fontId="49"/>
  </si>
  <si>
    <t>ℓ</t>
    <phoneticPr fontId="49"/>
  </si>
  <si>
    <t>m3</t>
    <phoneticPr fontId="49"/>
  </si>
  <si>
    <t>kg</t>
    <phoneticPr fontId="49"/>
  </si>
  <si>
    <t>kWh</t>
    <phoneticPr fontId="49"/>
  </si>
  <si>
    <t>発熱量当りCO2排出原単位</t>
    <rPh sb="0" eb="2">
      <t>ハツネツ</t>
    </rPh>
    <rPh sb="2" eb="3">
      <t>リョウ</t>
    </rPh>
    <rPh sb="3" eb="4">
      <t>ア</t>
    </rPh>
    <rPh sb="8" eb="10">
      <t>ハイシュツ</t>
    </rPh>
    <rPh sb="10" eb="13">
      <t>ゲンタンイ</t>
    </rPh>
    <phoneticPr fontId="49"/>
  </si>
  <si>
    <t>別方式で推計</t>
    <rPh sb="0" eb="1">
      <t>ベツ</t>
    </rPh>
    <rPh sb="1" eb="3">
      <t>ホウシキ</t>
    </rPh>
    <rPh sb="4" eb="6">
      <t>スイケイ</t>
    </rPh>
    <phoneticPr fontId="49"/>
  </si>
  <si>
    <t>kg-C/10^4kcal</t>
    <phoneticPr fontId="49"/>
  </si>
  <si>
    <t>平均発熱量</t>
    <rPh sb="0" eb="2">
      <t>ヘイキン</t>
    </rPh>
    <rPh sb="2" eb="4">
      <t>ハツネツ</t>
    </rPh>
    <rPh sb="4" eb="5">
      <t>リョウ</t>
    </rPh>
    <phoneticPr fontId="49"/>
  </si>
  <si>
    <t>kcal/燃料単位</t>
    <rPh sb="5" eb="7">
      <t>ネンリョウ</t>
    </rPh>
    <rPh sb="7" eb="9">
      <t>タンイ</t>
    </rPh>
    <phoneticPr fontId="49"/>
  </si>
  <si>
    <t>固有単位当りCO2排出原単位</t>
    <rPh sb="0" eb="2">
      <t>コユウ</t>
    </rPh>
    <rPh sb="2" eb="4">
      <t>タンイ</t>
    </rPh>
    <rPh sb="4" eb="5">
      <t>ア</t>
    </rPh>
    <rPh sb="9" eb="11">
      <t>ハイシュツ</t>
    </rPh>
    <rPh sb="11" eb="14">
      <t>ゲンタンイ</t>
    </rPh>
    <phoneticPr fontId="49"/>
  </si>
  <si>
    <t>kg-C/燃料単位</t>
    <rPh sb="5" eb="7">
      <t>ネンリョウ</t>
    </rPh>
    <rPh sb="7" eb="9">
      <t>タンイ</t>
    </rPh>
    <phoneticPr fontId="49"/>
  </si>
  <si>
    <t>表3-4-8　一般廃棄物の二酸化炭素排出量</t>
    <rPh sb="0" eb="1">
      <t>ヒョウ</t>
    </rPh>
    <rPh sb="7" eb="9">
      <t>イッパン</t>
    </rPh>
    <rPh sb="9" eb="12">
      <t>ハイキブツ</t>
    </rPh>
    <rPh sb="13" eb="16">
      <t>ニサンカ</t>
    </rPh>
    <rPh sb="16" eb="18">
      <t>タンソ</t>
    </rPh>
    <rPh sb="18" eb="20">
      <t>ハイシュツ</t>
    </rPh>
    <rPh sb="20" eb="21">
      <t>リョウ</t>
    </rPh>
    <phoneticPr fontId="49"/>
  </si>
  <si>
    <t>p70</t>
    <phoneticPr fontId="49"/>
  </si>
  <si>
    <t>廃棄物全体の平均排出原単位を逆算</t>
    <rPh sb="0" eb="3">
      <t>ハイキブツ</t>
    </rPh>
    <rPh sb="3" eb="5">
      <t>ゼンタイ</t>
    </rPh>
    <rPh sb="6" eb="8">
      <t>ヘイキン</t>
    </rPh>
    <rPh sb="8" eb="10">
      <t>ハイシュツ</t>
    </rPh>
    <rPh sb="10" eb="13">
      <t>ゲンタンイ</t>
    </rPh>
    <rPh sb="14" eb="16">
      <t>ギャクサン</t>
    </rPh>
    <phoneticPr fontId="49"/>
  </si>
  <si>
    <t>(全国)</t>
  </si>
  <si>
    <t>項目</t>
    <rPh sb="0" eb="2">
      <t>コウモク</t>
    </rPh>
    <phoneticPr fontId="49"/>
  </si>
  <si>
    <t>宮城県</t>
    <rPh sb="0" eb="3">
      <t>ミヤギケン</t>
    </rPh>
    <phoneticPr fontId="49"/>
  </si>
  <si>
    <t>全国</t>
    <rPh sb="0" eb="2">
      <t>ゼンコク</t>
    </rPh>
    <phoneticPr fontId="49"/>
  </si>
  <si>
    <t>一般廃棄物</t>
    <rPh sb="0" eb="2">
      <t>イッパン</t>
    </rPh>
    <rPh sb="2" eb="5">
      <t>ハイキブツ</t>
    </rPh>
    <phoneticPr fontId="49"/>
  </si>
  <si>
    <t>産業廃棄物</t>
    <rPh sb="0" eb="2">
      <t>サンギョウ</t>
    </rPh>
    <rPh sb="2" eb="5">
      <t>ハイキブツ</t>
    </rPh>
    <phoneticPr fontId="49"/>
  </si>
  <si>
    <t>廃棄物</t>
    <rPh sb="0" eb="3">
      <t>ハイキブツ</t>
    </rPh>
    <phoneticPr fontId="49"/>
  </si>
  <si>
    <t>焼却処理量(t/年)</t>
    <rPh sb="0" eb="2">
      <t>ショウキャク</t>
    </rPh>
    <rPh sb="2" eb="4">
      <t>ショリ</t>
    </rPh>
    <rPh sb="4" eb="5">
      <t>リョウ</t>
    </rPh>
    <rPh sb="8" eb="9">
      <t>ネン</t>
    </rPh>
    <phoneticPr fontId="49"/>
  </si>
  <si>
    <t>二酸化炭素排出量(t-C/年)</t>
    <rPh sb="0" eb="3">
      <t>ニサンカ</t>
    </rPh>
    <rPh sb="3" eb="5">
      <t>タンソ</t>
    </rPh>
    <rPh sb="5" eb="7">
      <t>ハイシュツ</t>
    </rPh>
    <rPh sb="7" eb="8">
      <t>リョウ</t>
    </rPh>
    <rPh sb="13" eb="14">
      <t>ネン</t>
    </rPh>
    <phoneticPr fontId="49"/>
  </si>
  <si>
    <t>表3-4-9　産業廃棄物の二酸化炭素排出量</t>
    <rPh sb="0" eb="1">
      <t>ヒョウ</t>
    </rPh>
    <rPh sb="7" eb="9">
      <t>サンギョウ</t>
    </rPh>
    <rPh sb="9" eb="12">
      <t>ハイキブツ</t>
    </rPh>
    <rPh sb="13" eb="16">
      <t>ニサンカ</t>
    </rPh>
    <rPh sb="16" eb="18">
      <t>タンソ</t>
    </rPh>
    <rPh sb="18" eb="20">
      <t>ハイシュツ</t>
    </rPh>
    <rPh sb="20" eb="21">
      <t>リョウ</t>
    </rPh>
    <phoneticPr fontId="49"/>
  </si>
  <si>
    <t>p72</t>
    <phoneticPr fontId="49"/>
  </si>
  <si>
    <t>宮城県1989年度</t>
    <rPh sb="0" eb="3">
      <t>ミヤギケン</t>
    </rPh>
    <rPh sb="7" eb="9">
      <t>ネンド</t>
    </rPh>
    <phoneticPr fontId="49"/>
  </si>
  <si>
    <t>全国1990年度</t>
    <rPh sb="0" eb="2">
      <t>ゼンコク</t>
    </rPh>
    <rPh sb="6" eb="8">
      <t>ネンド</t>
    </rPh>
    <phoneticPr fontId="49"/>
  </si>
  <si>
    <t>算定方法</t>
    <rPh sb="0" eb="2">
      <t>サンテイ</t>
    </rPh>
    <rPh sb="2" eb="4">
      <t>ホウホウ</t>
    </rPh>
    <phoneticPr fontId="49"/>
  </si>
  <si>
    <t>(ア)</t>
    <phoneticPr fontId="49"/>
  </si>
  <si>
    <t>(イ)</t>
    <phoneticPr fontId="49"/>
  </si>
  <si>
    <t>(ウ)</t>
    <phoneticPr fontId="49"/>
  </si>
  <si>
    <t>(エ)委託処理焼却量</t>
    <rPh sb="3" eb="5">
      <t>イタク</t>
    </rPh>
    <rPh sb="5" eb="7">
      <t>ショリ</t>
    </rPh>
    <rPh sb="7" eb="9">
      <t>ショウキャク</t>
    </rPh>
    <rPh sb="9" eb="10">
      <t>リョウ</t>
    </rPh>
    <phoneticPr fontId="49"/>
  </si>
  <si>
    <t>(ウ)+(エ)</t>
    <phoneticPr fontId="49"/>
  </si>
  <si>
    <t>1. 部門別･産業分類などの区分別に消費エネルギーを統計データから収集</t>
    <rPh sb="14" eb="16">
      <t>クブン</t>
    </rPh>
    <rPh sb="16" eb="17">
      <t>ベツ</t>
    </rPh>
    <rPh sb="18" eb="20">
      <t>ショウヒ</t>
    </rPh>
    <rPh sb="26" eb="28">
      <t>トウケイ</t>
    </rPh>
    <rPh sb="33" eb="35">
      <t>シュウシュウ</t>
    </rPh>
    <phoneticPr fontId="49"/>
  </si>
  <si>
    <t>排出量</t>
    <rPh sb="0" eb="2">
      <t>ハイシュツ</t>
    </rPh>
    <rPh sb="2" eb="3">
      <t>リョウ</t>
    </rPh>
    <phoneticPr fontId="49"/>
  </si>
  <si>
    <t>自己中間処理</t>
    <rPh sb="0" eb="2">
      <t>ジコ</t>
    </rPh>
    <rPh sb="2" eb="4">
      <t>チュウカン</t>
    </rPh>
    <rPh sb="4" eb="6">
      <t>ショリ</t>
    </rPh>
    <phoneticPr fontId="49"/>
  </si>
  <si>
    <t>(イ)の焼却量</t>
    <rPh sb="4" eb="6">
      <t>ショウキャク</t>
    </rPh>
    <rPh sb="6" eb="7">
      <t>リョウ</t>
    </rPh>
    <phoneticPr fontId="49"/>
  </si>
  <si>
    <t>自治体処理</t>
    <rPh sb="0" eb="3">
      <t>ジチタイ</t>
    </rPh>
    <rPh sb="3" eb="5">
      <t>ショリ</t>
    </rPh>
    <phoneticPr fontId="49"/>
  </si>
  <si>
    <t>業者中間処理ｂ</t>
    <rPh sb="0" eb="2">
      <t>ギョウシャ</t>
    </rPh>
    <rPh sb="2" eb="4">
      <t>チュウカン</t>
    </rPh>
    <rPh sb="4" eb="6">
      <t>ショリ</t>
    </rPh>
    <phoneticPr fontId="49"/>
  </si>
  <si>
    <t>県焼却量</t>
    <rPh sb="0" eb="1">
      <t>ケン</t>
    </rPh>
    <rPh sb="1" eb="3">
      <t>ショウキャク</t>
    </rPh>
    <rPh sb="3" eb="4">
      <t>リョウ</t>
    </rPh>
    <phoneticPr fontId="49"/>
  </si>
  <si>
    <t>二酸化炭素排出量</t>
    <rPh sb="0" eb="3">
      <t>ニサンカ</t>
    </rPh>
    <rPh sb="3" eb="5">
      <t>タンソ</t>
    </rPh>
    <rPh sb="5" eb="7">
      <t>ハイシュツ</t>
    </rPh>
    <rPh sb="7" eb="8">
      <t>リョウ</t>
    </rPh>
    <phoneticPr fontId="49"/>
  </si>
  <si>
    <t>焼却量</t>
    <rPh sb="0" eb="2">
      <t>ショウキャク</t>
    </rPh>
    <rPh sb="2" eb="3">
      <t>リョウ</t>
    </rPh>
    <phoneticPr fontId="49"/>
  </si>
  <si>
    <t>2. 消費エネルギーＸ発熱量当りCO2排出原単位から燃焼に伴うCO2排量を (t-C/年)単位で求める
3. 44/12を掛けて (t-CO2/年)単位の排出量を求める</t>
    <rPh sb="3" eb="5">
      <t>ショウヒ</t>
    </rPh>
    <rPh sb="11" eb="13">
      <t>ハツネツ</t>
    </rPh>
    <rPh sb="13" eb="14">
      <t>リョウ</t>
    </rPh>
    <rPh sb="14" eb="15">
      <t>アタ</t>
    </rPh>
    <rPh sb="19" eb="21">
      <t>ハイシュツ</t>
    </rPh>
    <rPh sb="21" eb="24">
      <t>ゲンタンイ</t>
    </rPh>
    <rPh sb="26" eb="28">
      <t>ネンショウ</t>
    </rPh>
    <rPh sb="29" eb="30">
      <t>トモナ</t>
    </rPh>
    <rPh sb="34" eb="35">
      <t>ハイ</t>
    </rPh>
    <rPh sb="35" eb="36">
      <t>リョウ</t>
    </rPh>
    <rPh sb="45" eb="47">
      <t>タンイ</t>
    </rPh>
    <rPh sb="48" eb="49">
      <t>モト</t>
    </rPh>
    <rPh sb="61" eb="62">
      <t>カ</t>
    </rPh>
    <rPh sb="77" eb="79">
      <t>ハイシュツ</t>
    </rPh>
    <rPh sb="79" eb="80">
      <t>リョウ</t>
    </rPh>
    <rPh sb="81" eb="82">
      <t>モト</t>
    </rPh>
    <phoneticPr fontId="49"/>
  </si>
  <si>
    <t>t/年</t>
    <rPh sb="2" eb="3">
      <t>ネン</t>
    </rPh>
    <phoneticPr fontId="49"/>
  </si>
  <si>
    <t>t-C/年</t>
    <rPh sb="4" eb="5">
      <t>ネン</t>
    </rPh>
    <phoneticPr fontId="49"/>
  </si>
  <si>
    <t>千t/年</t>
    <rPh sb="0" eb="1">
      <t>セン</t>
    </rPh>
    <rPh sb="3" eb="4">
      <t>ネン</t>
    </rPh>
    <phoneticPr fontId="49"/>
  </si>
  <si>
    <t>千t-C/年</t>
    <rPh sb="0" eb="1">
      <t>セン</t>
    </rPh>
    <rPh sb="5" eb="6">
      <t>ネン</t>
    </rPh>
    <phoneticPr fontId="49"/>
  </si>
  <si>
    <t>汚泥</t>
    <rPh sb="0" eb="2">
      <t>オデイ</t>
    </rPh>
    <phoneticPr fontId="49"/>
  </si>
  <si>
    <t>1-1</t>
    <phoneticPr fontId="49"/>
  </si>
  <si>
    <t>宮城県消費エネルギーの部門別･燃料別内訳(単位：10^6kcal/年)</t>
    <rPh sb="0" eb="3">
      <t>ミヤギケン</t>
    </rPh>
    <rPh sb="3" eb="5">
      <t>ショウヒ</t>
    </rPh>
    <rPh sb="11" eb="13">
      <t>ブモン</t>
    </rPh>
    <rPh sb="13" eb="14">
      <t>ベツ</t>
    </rPh>
    <rPh sb="15" eb="17">
      <t>ネンリョウ</t>
    </rPh>
    <rPh sb="17" eb="18">
      <t>ベツ</t>
    </rPh>
    <rPh sb="18" eb="20">
      <t>ウチワケ</t>
    </rPh>
    <rPh sb="21" eb="23">
      <t>タンイ</t>
    </rPh>
    <rPh sb="33" eb="34">
      <t>ネン</t>
    </rPh>
    <phoneticPr fontId="49"/>
  </si>
  <si>
    <t>廃油</t>
    <rPh sb="0" eb="2">
      <t>ハイユ</t>
    </rPh>
    <phoneticPr fontId="49"/>
  </si>
  <si>
    <t>1-2</t>
  </si>
  <si>
    <t>宮城県二酸化炭素排出量の部門別･燃料別内訳(単位：t-C/年)</t>
    <rPh sb="0" eb="3">
      <t>ミヤギケン</t>
    </rPh>
    <rPh sb="3" eb="6">
      <t>ニサンカ</t>
    </rPh>
    <rPh sb="6" eb="8">
      <t>タンソ</t>
    </rPh>
    <rPh sb="8" eb="10">
      <t>ハイシュツ</t>
    </rPh>
    <rPh sb="10" eb="11">
      <t>リョウ</t>
    </rPh>
    <rPh sb="12" eb="14">
      <t>ブモン</t>
    </rPh>
    <rPh sb="14" eb="15">
      <t>ベツ</t>
    </rPh>
    <rPh sb="16" eb="18">
      <t>ネンリョウ</t>
    </rPh>
    <rPh sb="18" eb="19">
      <t>ベツ</t>
    </rPh>
    <rPh sb="19" eb="21">
      <t>ウチワケ</t>
    </rPh>
    <rPh sb="22" eb="24">
      <t>タンイ</t>
    </rPh>
    <rPh sb="29" eb="30">
      <t>ネン</t>
    </rPh>
    <phoneticPr fontId="49"/>
  </si>
  <si>
    <t>廃プラ</t>
    <rPh sb="0" eb="1">
      <t>ハイ</t>
    </rPh>
    <phoneticPr fontId="49"/>
  </si>
  <si>
    <t>1-3</t>
  </si>
  <si>
    <t>宮城県二酸化炭素排出量の部門別･燃料別内訳(単位：t-CO2/年)</t>
    <rPh sb="0" eb="3">
      <t>ミヤギケン</t>
    </rPh>
    <rPh sb="3" eb="6">
      <t>ニサンカ</t>
    </rPh>
    <rPh sb="6" eb="8">
      <t>タンソ</t>
    </rPh>
    <rPh sb="8" eb="10">
      <t>ハイシュツ</t>
    </rPh>
    <rPh sb="10" eb="11">
      <t>リョウ</t>
    </rPh>
    <rPh sb="12" eb="14">
      <t>ブモン</t>
    </rPh>
    <rPh sb="14" eb="15">
      <t>ベツ</t>
    </rPh>
    <rPh sb="16" eb="18">
      <t>ネンリョウ</t>
    </rPh>
    <rPh sb="18" eb="19">
      <t>ベツ</t>
    </rPh>
    <rPh sb="19" eb="21">
      <t>ウチワケ</t>
    </rPh>
    <rPh sb="22" eb="24">
      <t>タンイ</t>
    </rPh>
    <rPh sb="31" eb="32">
      <t>ネン</t>
    </rPh>
    <phoneticPr fontId="49"/>
  </si>
  <si>
    <t>紙くず</t>
    <rPh sb="0" eb="1">
      <t>カミ</t>
    </rPh>
    <phoneticPr fontId="49"/>
  </si>
  <si>
    <t>2-1</t>
    <phoneticPr fontId="49"/>
  </si>
  <si>
    <t>全国消費エネルギーの部門別･燃料別内訳(単位：10^9　kcal/年)</t>
    <rPh sb="0" eb="2">
      <t>ゼンコク</t>
    </rPh>
    <rPh sb="2" eb="4">
      <t>ショウヒ</t>
    </rPh>
    <rPh sb="10" eb="12">
      <t>ブモン</t>
    </rPh>
    <rPh sb="12" eb="13">
      <t>ベツ</t>
    </rPh>
    <rPh sb="14" eb="16">
      <t>ネンリョウ</t>
    </rPh>
    <rPh sb="16" eb="17">
      <t>ベツ</t>
    </rPh>
    <rPh sb="17" eb="19">
      <t>ウチワケ</t>
    </rPh>
    <rPh sb="20" eb="22">
      <t>タンイ</t>
    </rPh>
    <rPh sb="33" eb="34">
      <t>ネン</t>
    </rPh>
    <phoneticPr fontId="49"/>
  </si>
  <si>
    <t>木くず</t>
    <rPh sb="0" eb="1">
      <t>キ</t>
    </rPh>
    <phoneticPr fontId="49"/>
  </si>
  <si>
    <t>2-2</t>
  </si>
  <si>
    <t>全国二酸化炭素排出量の部門別･燃料別内訳(単位：千t-C/年)</t>
    <rPh sb="0" eb="2">
      <t>ゼンコク</t>
    </rPh>
    <rPh sb="2" eb="5">
      <t>ニサンカ</t>
    </rPh>
    <rPh sb="5" eb="7">
      <t>タンソ</t>
    </rPh>
    <rPh sb="7" eb="9">
      <t>ハイシュツ</t>
    </rPh>
    <rPh sb="9" eb="10">
      <t>リョウ</t>
    </rPh>
    <rPh sb="11" eb="13">
      <t>ブモン</t>
    </rPh>
    <rPh sb="13" eb="14">
      <t>ベツ</t>
    </rPh>
    <rPh sb="15" eb="17">
      <t>ネンリョウ</t>
    </rPh>
    <rPh sb="17" eb="18">
      <t>ベツ</t>
    </rPh>
    <rPh sb="18" eb="20">
      <t>ウチワケ</t>
    </rPh>
    <rPh sb="21" eb="23">
      <t>タンイ</t>
    </rPh>
    <rPh sb="24" eb="25">
      <t>セン</t>
    </rPh>
    <rPh sb="29" eb="30">
      <t>ネン</t>
    </rPh>
    <phoneticPr fontId="49"/>
  </si>
  <si>
    <t>繊維くず</t>
    <rPh sb="0" eb="2">
      <t>センイ</t>
    </rPh>
    <phoneticPr fontId="49"/>
  </si>
  <si>
    <t>2-3</t>
  </si>
  <si>
    <t>全国二酸化炭素排出量の部門別･燃料別内訳(単位：千t-CO2/年)</t>
    <rPh sb="0" eb="2">
      <t>ゼンコク</t>
    </rPh>
    <rPh sb="2" eb="5">
      <t>ニサンカ</t>
    </rPh>
    <rPh sb="5" eb="7">
      <t>タンソ</t>
    </rPh>
    <rPh sb="7" eb="9">
      <t>ハイシュツ</t>
    </rPh>
    <rPh sb="9" eb="10">
      <t>リョウ</t>
    </rPh>
    <rPh sb="11" eb="13">
      <t>ブモン</t>
    </rPh>
    <rPh sb="13" eb="14">
      <t>ベツ</t>
    </rPh>
    <rPh sb="15" eb="17">
      <t>ネンリョウ</t>
    </rPh>
    <rPh sb="17" eb="18">
      <t>ベツ</t>
    </rPh>
    <rPh sb="18" eb="20">
      <t>ウチワケ</t>
    </rPh>
    <rPh sb="21" eb="23">
      <t>タンイ</t>
    </rPh>
    <rPh sb="24" eb="25">
      <t>セン</t>
    </rPh>
    <rPh sb="31" eb="32">
      <t>ネン</t>
    </rPh>
    <phoneticPr fontId="49"/>
  </si>
  <si>
    <t>動植物性残渣</t>
    <rPh sb="0" eb="3">
      <t>ドウショクブツ</t>
    </rPh>
    <rPh sb="3" eb="4">
      <t>セイ</t>
    </rPh>
    <rPh sb="4" eb="6">
      <t>ザンサ</t>
    </rPh>
    <phoneticPr fontId="49"/>
  </si>
  <si>
    <t>ゴムくず</t>
    <phoneticPr fontId="49"/>
  </si>
  <si>
    <t>合計</t>
    <rPh sb="0" eb="2">
      <t>ゴウケイ</t>
    </rPh>
    <phoneticPr fontId="49"/>
  </si>
  <si>
    <t>１-1　宮城県消費エネルギーの部門別･燃料別内訳(単位：10^6kcal/年)</t>
    <rPh sb="4" eb="7">
      <t>ミヤギケン</t>
    </rPh>
    <rPh sb="7" eb="9">
      <t>ショウヒ</t>
    </rPh>
    <rPh sb="15" eb="17">
      <t>ブモン</t>
    </rPh>
    <rPh sb="17" eb="18">
      <t>ベツ</t>
    </rPh>
    <rPh sb="19" eb="21">
      <t>ネンリョウ</t>
    </rPh>
    <rPh sb="21" eb="22">
      <t>ベツ</t>
    </rPh>
    <rPh sb="22" eb="24">
      <t>ウチワケ</t>
    </rPh>
    <rPh sb="25" eb="27">
      <t>タンイ</t>
    </rPh>
    <rPh sb="37" eb="38">
      <t>ネン</t>
    </rPh>
    <phoneticPr fontId="49"/>
  </si>
  <si>
    <t>｢宮城県地球温暖化対策地域推進計画｣H7.3― p168</t>
    <rPh sb="1" eb="4">
      <t>ミヤギケン</t>
    </rPh>
    <rPh sb="4" eb="6">
      <t>チキュウ</t>
    </rPh>
    <rPh sb="6" eb="9">
      <t>オンダンカ</t>
    </rPh>
    <rPh sb="9" eb="11">
      <t>タイサク</t>
    </rPh>
    <rPh sb="11" eb="13">
      <t>チイキ</t>
    </rPh>
    <rPh sb="13" eb="15">
      <t>スイシン</t>
    </rPh>
    <rPh sb="15" eb="17">
      <t>ケイカク</t>
    </rPh>
    <phoneticPr fontId="49"/>
  </si>
  <si>
    <t>※1：廃棄物は上記の表3-4-8､表3-4-9参照</t>
    <rPh sb="3" eb="6">
      <t>ハイキブツ</t>
    </rPh>
    <rPh sb="7" eb="9">
      <t>ジョウキ</t>
    </rPh>
    <rPh sb="10" eb="11">
      <t>ヒョウ</t>
    </rPh>
    <rPh sb="17" eb="18">
      <t>ヒョウ</t>
    </rPh>
    <rPh sb="23" eb="25">
      <t>サンショウ</t>
    </rPh>
    <phoneticPr fontId="49"/>
  </si>
  <si>
    <t>※2：石灰岩は燃焼に伴うものでなく直接揮散､本県該当なし</t>
    <rPh sb="3" eb="6">
      <t>セッカイガン</t>
    </rPh>
    <rPh sb="7" eb="9">
      <t>ネンショウ</t>
    </rPh>
    <rPh sb="10" eb="11">
      <t>トモナ</t>
    </rPh>
    <rPh sb="17" eb="19">
      <t>チョクセツ</t>
    </rPh>
    <rPh sb="19" eb="21">
      <t>キサン</t>
    </rPh>
    <rPh sb="22" eb="24">
      <t>ホンケン</t>
    </rPh>
    <rPh sb="24" eb="26">
      <t>ガイトウ</t>
    </rPh>
    <phoneticPr fontId="49"/>
  </si>
  <si>
    <t>燃料種別
部門別･産業分類など</t>
    <rPh sb="5" eb="7">
      <t>ブモン</t>
    </rPh>
    <rPh sb="7" eb="8">
      <t>ベツ</t>
    </rPh>
    <rPh sb="9" eb="11">
      <t>サンギョウ</t>
    </rPh>
    <rPh sb="11" eb="13">
      <t>ブンルイ</t>
    </rPh>
    <phoneticPr fontId="49"/>
  </si>
  <si>
    <t>電気事業</t>
    <rPh sb="0" eb="2">
      <t>デンキ</t>
    </rPh>
    <rPh sb="2" eb="4">
      <t>ジギョウ</t>
    </rPh>
    <phoneticPr fontId="49"/>
  </si>
  <si>
    <t>ガス事業</t>
    <rPh sb="2" eb="4">
      <t>ジギョウ</t>
    </rPh>
    <phoneticPr fontId="49"/>
  </si>
  <si>
    <t>転換部門　計</t>
    <rPh sb="0" eb="2">
      <t>テンカン</t>
    </rPh>
    <rPh sb="2" eb="4">
      <t>ブモン</t>
    </rPh>
    <rPh sb="5" eb="6">
      <t>ケイ</t>
    </rPh>
    <phoneticPr fontId="49"/>
  </si>
  <si>
    <t>農林水産業</t>
    <phoneticPr fontId="49"/>
  </si>
  <si>
    <t>鉱業</t>
    <phoneticPr fontId="49"/>
  </si>
  <si>
    <t>建設業</t>
    <phoneticPr fontId="49"/>
  </si>
  <si>
    <t>食料品</t>
    <rPh sb="0" eb="3">
      <t>ショクリョウヒン</t>
    </rPh>
    <phoneticPr fontId="49"/>
  </si>
  <si>
    <t>飲料･飼料･たばこ</t>
    <rPh sb="3" eb="5">
      <t>シリョウ</t>
    </rPh>
    <phoneticPr fontId="49"/>
  </si>
  <si>
    <t>繊維工業</t>
  </si>
  <si>
    <t>衣類･その他</t>
    <rPh sb="0" eb="2">
      <t>イルイ</t>
    </rPh>
    <rPh sb="5" eb="6">
      <t>タ</t>
    </rPh>
    <phoneticPr fontId="49"/>
  </si>
  <si>
    <t>木材･木製品</t>
    <rPh sb="0" eb="2">
      <t>モクザイ</t>
    </rPh>
    <rPh sb="3" eb="6">
      <t>モクセイヒン</t>
    </rPh>
    <phoneticPr fontId="49"/>
  </si>
  <si>
    <t>家具･装備品</t>
    <rPh sb="0" eb="2">
      <t>カグ</t>
    </rPh>
    <rPh sb="3" eb="6">
      <t>ソウビヒン</t>
    </rPh>
    <phoneticPr fontId="49"/>
  </si>
  <si>
    <t>パルプ･紙･加工品</t>
    <phoneticPr fontId="49"/>
  </si>
  <si>
    <t>出版･印刷等</t>
    <rPh sb="0" eb="2">
      <t>シュッパン</t>
    </rPh>
    <rPh sb="3" eb="5">
      <t>インサツ</t>
    </rPh>
    <rPh sb="5" eb="6">
      <t>トウ</t>
    </rPh>
    <phoneticPr fontId="48"/>
  </si>
  <si>
    <t>化学工業</t>
    <rPh sb="0" eb="2">
      <t>カガク</t>
    </rPh>
    <rPh sb="2" eb="4">
      <t>コウギョウ</t>
    </rPh>
    <phoneticPr fontId="48"/>
  </si>
  <si>
    <t>石油石炭製品</t>
    <rPh sb="0" eb="2">
      <t>セキユ</t>
    </rPh>
    <rPh sb="2" eb="4">
      <t>セキタン</t>
    </rPh>
    <rPh sb="4" eb="6">
      <t>セイヒン</t>
    </rPh>
    <phoneticPr fontId="48"/>
  </si>
  <si>
    <t>プラスチック製品</t>
    <rPh sb="6" eb="8">
      <t>セイヒン</t>
    </rPh>
    <phoneticPr fontId="48"/>
  </si>
  <si>
    <t>ゴム製品</t>
    <rPh sb="2" eb="4">
      <t>セイヒン</t>
    </rPh>
    <phoneticPr fontId="48"/>
  </si>
  <si>
    <t>なめし皮･同製品</t>
    <rPh sb="3" eb="4">
      <t>カワ</t>
    </rPh>
    <rPh sb="5" eb="8">
      <t>ドウセイヒン</t>
    </rPh>
    <phoneticPr fontId="49"/>
  </si>
  <si>
    <t>窯業･土石製品</t>
    <rPh sb="0" eb="2">
      <t>ヨウギョウ</t>
    </rPh>
    <rPh sb="3" eb="5">
      <t>ドセキ</t>
    </rPh>
    <rPh sb="5" eb="7">
      <t>セイヒン</t>
    </rPh>
    <phoneticPr fontId="48"/>
  </si>
  <si>
    <t>鉄鋼業</t>
    <rPh sb="0" eb="2">
      <t>テッコウ</t>
    </rPh>
    <rPh sb="2" eb="3">
      <t>ギョウ</t>
    </rPh>
    <phoneticPr fontId="49"/>
  </si>
  <si>
    <t>非鉄金属</t>
    <rPh sb="0" eb="2">
      <t>ヒテツ</t>
    </rPh>
    <rPh sb="2" eb="4">
      <t>キンゾク</t>
    </rPh>
    <phoneticPr fontId="49"/>
  </si>
  <si>
    <t>金属製品</t>
    <rPh sb="0" eb="2">
      <t>キンゾク</t>
    </rPh>
    <rPh sb="2" eb="4">
      <t>セイヒン</t>
    </rPh>
    <phoneticPr fontId="49"/>
  </si>
  <si>
    <t>一般機械器具</t>
    <rPh sb="0" eb="2">
      <t>イッパン</t>
    </rPh>
    <rPh sb="2" eb="4">
      <t>キカイ</t>
    </rPh>
    <rPh sb="4" eb="6">
      <t>キグ</t>
    </rPh>
    <phoneticPr fontId="48"/>
  </si>
  <si>
    <t>電気機械器具</t>
    <rPh sb="0" eb="2">
      <t>デンキ</t>
    </rPh>
    <rPh sb="2" eb="4">
      <t>キカイ</t>
    </rPh>
    <rPh sb="4" eb="6">
      <t>キグ</t>
    </rPh>
    <phoneticPr fontId="48"/>
  </si>
  <si>
    <t>輸送用機械器具</t>
    <rPh sb="0" eb="3">
      <t>ユソウヨウ</t>
    </rPh>
    <rPh sb="3" eb="5">
      <t>キカイ</t>
    </rPh>
    <rPh sb="5" eb="7">
      <t>キグ</t>
    </rPh>
    <phoneticPr fontId="48"/>
  </si>
  <si>
    <t>精密機械器具</t>
    <rPh sb="0" eb="2">
      <t>セイミツ</t>
    </rPh>
    <rPh sb="2" eb="4">
      <t>キカイ</t>
    </rPh>
    <rPh sb="4" eb="6">
      <t>キグ</t>
    </rPh>
    <phoneticPr fontId="48"/>
  </si>
  <si>
    <t>武器</t>
    <rPh sb="0" eb="2">
      <t>ブキ</t>
    </rPh>
    <phoneticPr fontId="49"/>
  </si>
  <si>
    <t>その他の製造業</t>
  </si>
  <si>
    <t>製造業　小計</t>
    <rPh sb="0" eb="3">
      <t>セイゾウギョウ</t>
    </rPh>
    <rPh sb="4" eb="6">
      <t>ショウケイ</t>
    </rPh>
    <phoneticPr fontId="49"/>
  </si>
  <si>
    <t>産業部門　計</t>
    <rPh sb="0" eb="2">
      <t>サンギョウ</t>
    </rPh>
    <rPh sb="2" eb="4">
      <t>ブモン</t>
    </rPh>
    <rPh sb="5" eb="6">
      <t>ケイ</t>
    </rPh>
    <phoneticPr fontId="49"/>
  </si>
  <si>
    <t>家庭用</t>
    <rPh sb="0" eb="3">
      <t>カテイヨウ</t>
    </rPh>
    <phoneticPr fontId="49"/>
  </si>
  <si>
    <t>業務用</t>
    <rPh sb="0" eb="3">
      <t>ギョウムヨウ</t>
    </rPh>
    <phoneticPr fontId="49"/>
  </si>
  <si>
    <t>民生部門 計</t>
    <rPh sb="0" eb="2">
      <t>ミンセイ</t>
    </rPh>
    <rPh sb="2" eb="4">
      <t>ブモン</t>
    </rPh>
    <rPh sb="5" eb="6">
      <t>ケイ</t>
    </rPh>
    <phoneticPr fontId="49"/>
  </si>
  <si>
    <t>自動車</t>
    <rPh sb="0" eb="3">
      <t>ジドウシャ</t>
    </rPh>
    <phoneticPr fontId="49"/>
  </si>
  <si>
    <t>鉄道</t>
    <rPh sb="0" eb="2">
      <t>テツドウ</t>
    </rPh>
    <phoneticPr fontId="49"/>
  </si>
  <si>
    <t>国内船舶</t>
    <rPh sb="0" eb="2">
      <t>コクナイ</t>
    </rPh>
    <rPh sb="2" eb="4">
      <t>センパク</t>
    </rPh>
    <phoneticPr fontId="49"/>
  </si>
  <si>
    <t>国内航空</t>
    <rPh sb="0" eb="2">
      <t>コクナイ</t>
    </rPh>
    <rPh sb="2" eb="4">
      <t>コウクウ</t>
    </rPh>
    <phoneticPr fontId="49"/>
  </si>
  <si>
    <t>運輸部門 計</t>
    <rPh sb="0" eb="2">
      <t>ウンユ</t>
    </rPh>
    <rPh sb="2" eb="4">
      <t>ブモン</t>
    </rPh>
    <rPh sb="5" eb="6">
      <t>ケイ</t>
    </rPh>
    <phoneticPr fontId="49"/>
  </si>
  <si>
    <t>最終消費部門 計</t>
    <rPh sb="0" eb="2">
      <t>サイシュウ</t>
    </rPh>
    <rPh sb="2" eb="4">
      <t>ショウヒ</t>
    </rPh>
    <rPh sb="4" eb="6">
      <t>ブモン</t>
    </rPh>
    <rPh sb="7" eb="8">
      <t>ケイ</t>
    </rPh>
    <phoneticPr fontId="49"/>
  </si>
  <si>
    <t>廃棄物部門 計</t>
    <rPh sb="0" eb="3">
      <t>ハイキブツ</t>
    </rPh>
    <rPh sb="3" eb="5">
      <t>ブモン</t>
    </rPh>
    <rPh sb="6" eb="7">
      <t>ケイ</t>
    </rPh>
    <phoneticPr fontId="49"/>
  </si>
  <si>
    <t>セメント</t>
    <phoneticPr fontId="49"/>
  </si>
  <si>
    <t>石灰石部門 計</t>
    <rPh sb="0" eb="3">
      <t>セッカイセキ</t>
    </rPh>
    <rPh sb="3" eb="5">
      <t>ブモン</t>
    </rPh>
    <rPh sb="6" eb="7">
      <t>ケイ</t>
    </rPh>
    <phoneticPr fontId="49"/>
  </si>
  <si>
    <t>1-2　宮城県二酸化炭素排出量の部門別･燃料別内訳(単位：t-C/年)</t>
    <rPh sb="4" eb="7">
      <t>ミヤギケン</t>
    </rPh>
    <rPh sb="7" eb="10">
      <t>ニサンカ</t>
    </rPh>
    <rPh sb="10" eb="12">
      <t>タンソ</t>
    </rPh>
    <rPh sb="12" eb="14">
      <t>ハイシュツ</t>
    </rPh>
    <rPh sb="14" eb="15">
      <t>リョウ</t>
    </rPh>
    <rPh sb="16" eb="18">
      <t>ブモン</t>
    </rPh>
    <rPh sb="18" eb="19">
      <t>ベツ</t>
    </rPh>
    <rPh sb="20" eb="22">
      <t>ネンリョウ</t>
    </rPh>
    <rPh sb="22" eb="23">
      <t>ベツ</t>
    </rPh>
    <rPh sb="23" eb="25">
      <t>ウチワケ</t>
    </rPh>
    <rPh sb="26" eb="28">
      <t>タンイ</t>
    </rPh>
    <rPh sb="33" eb="34">
      <t>ネン</t>
    </rPh>
    <phoneticPr fontId="49"/>
  </si>
  <si>
    <t>｢宮城県地球温暖化対策地域推進計画｣H7.3― p170</t>
    <rPh sb="1" eb="4">
      <t>ミヤギケン</t>
    </rPh>
    <rPh sb="4" eb="6">
      <t>チキュウ</t>
    </rPh>
    <rPh sb="6" eb="9">
      <t>オンダンカ</t>
    </rPh>
    <rPh sb="9" eb="11">
      <t>タイサク</t>
    </rPh>
    <rPh sb="11" eb="13">
      <t>チイキ</t>
    </rPh>
    <rPh sb="13" eb="15">
      <t>スイシン</t>
    </rPh>
    <rPh sb="15" eb="17">
      <t>ケイカク</t>
    </rPh>
    <phoneticPr fontId="49"/>
  </si>
  <si>
    <t>農林水産業</t>
    <phoneticPr fontId="49"/>
  </si>
  <si>
    <t>鉱業</t>
    <phoneticPr fontId="49"/>
  </si>
  <si>
    <t>建設業</t>
    <phoneticPr fontId="49"/>
  </si>
  <si>
    <t>パルプ･紙･加工品</t>
    <phoneticPr fontId="49"/>
  </si>
  <si>
    <t>1-3　宮城県二酸化炭素排出量の部門別･燃料別内訳(単位：t-CO2/年)</t>
    <rPh sb="4" eb="7">
      <t>ミヤギケン</t>
    </rPh>
    <rPh sb="7" eb="10">
      <t>ニサンカ</t>
    </rPh>
    <rPh sb="10" eb="12">
      <t>タンソ</t>
    </rPh>
    <rPh sb="12" eb="14">
      <t>ハイシュツ</t>
    </rPh>
    <rPh sb="14" eb="15">
      <t>リョウ</t>
    </rPh>
    <rPh sb="16" eb="18">
      <t>ブモン</t>
    </rPh>
    <rPh sb="18" eb="19">
      <t>ベツ</t>
    </rPh>
    <rPh sb="20" eb="22">
      <t>ネンリョウ</t>
    </rPh>
    <rPh sb="22" eb="23">
      <t>ベツ</t>
    </rPh>
    <rPh sb="23" eb="25">
      <t>ウチワケ</t>
    </rPh>
    <rPh sb="26" eb="28">
      <t>タンイ</t>
    </rPh>
    <rPh sb="35" eb="36">
      <t>ネン</t>
    </rPh>
    <phoneticPr fontId="49"/>
  </si>
  <si>
    <t>｢宮城県地球温暖化対策地域推進計画｣H7.3を改変</t>
    <rPh sb="1" eb="4">
      <t>ミヤギケン</t>
    </rPh>
    <rPh sb="4" eb="6">
      <t>チキュウ</t>
    </rPh>
    <rPh sb="6" eb="9">
      <t>オンダンカ</t>
    </rPh>
    <rPh sb="9" eb="11">
      <t>タイサク</t>
    </rPh>
    <rPh sb="11" eb="13">
      <t>チイキ</t>
    </rPh>
    <rPh sb="13" eb="15">
      <t>スイシン</t>
    </rPh>
    <rPh sb="15" eb="17">
      <t>ケイカク</t>
    </rPh>
    <rPh sb="23" eb="25">
      <t>カイヘン</t>
    </rPh>
    <phoneticPr fontId="49"/>
  </si>
  <si>
    <t>2-1　全国消費エネルギーの部門別･燃料別内訳(単位：10^9　kcal/年)</t>
    <rPh sb="4" eb="6">
      <t>ゼンコク</t>
    </rPh>
    <rPh sb="6" eb="8">
      <t>ショウヒ</t>
    </rPh>
    <rPh sb="14" eb="16">
      <t>ブモン</t>
    </rPh>
    <rPh sb="16" eb="17">
      <t>ベツ</t>
    </rPh>
    <rPh sb="18" eb="20">
      <t>ネンリョウ</t>
    </rPh>
    <rPh sb="20" eb="21">
      <t>ベツ</t>
    </rPh>
    <rPh sb="21" eb="23">
      <t>ウチワケ</t>
    </rPh>
    <rPh sb="24" eb="26">
      <t>タンイ</t>
    </rPh>
    <rPh sb="37" eb="38">
      <t>ネン</t>
    </rPh>
    <phoneticPr fontId="49"/>
  </si>
  <si>
    <t>※2：石灰岩は燃焼に伴うものでなく直接揮散だから本表は空欄</t>
    <rPh sb="3" eb="6">
      <t>セッカイガン</t>
    </rPh>
    <rPh sb="7" eb="9">
      <t>ネンショウ</t>
    </rPh>
    <rPh sb="10" eb="11">
      <t>トモナ</t>
    </rPh>
    <rPh sb="17" eb="19">
      <t>チョクセツ</t>
    </rPh>
    <rPh sb="19" eb="21">
      <t>キサン</t>
    </rPh>
    <rPh sb="24" eb="25">
      <t>ホン</t>
    </rPh>
    <rPh sb="25" eb="26">
      <t>ヒョウ</t>
    </rPh>
    <rPh sb="27" eb="29">
      <t>クウラン</t>
    </rPh>
    <phoneticPr fontId="49"/>
  </si>
  <si>
    <t>2-2　全国二酸化炭素排出量の部門別･燃料別内訳(単位：千t-C/年)</t>
    <rPh sb="4" eb="6">
      <t>ゼンコク</t>
    </rPh>
    <rPh sb="6" eb="9">
      <t>ニサンカ</t>
    </rPh>
    <rPh sb="9" eb="11">
      <t>タンソ</t>
    </rPh>
    <rPh sb="11" eb="13">
      <t>ハイシュツ</t>
    </rPh>
    <rPh sb="13" eb="14">
      <t>リョウ</t>
    </rPh>
    <rPh sb="15" eb="17">
      <t>ブモン</t>
    </rPh>
    <rPh sb="17" eb="18">
      <t>ベツ</t>
    </rPh>
    <rPh sb="19" eb="21">
      <t>ネンリョウ</t>
    </rPh>
    <rPh sb="21" eb="22">
      <t>ベツ</t>
    </rPh>
    <rPh sb="22" eb="24">
      <t>ウチワケ</t>
    </rPh>
    <rPh sb="25" eb="27">
      <t>タンイ</t>
    </rPh>
    <rPh sb="28" eb="29">
      <t>セン</t>
    </rPh>
    <rPh sb="33" eb="34">
      <t>ネン</t>
    </rPh>
    <phoneticPr fontId="49"/>
  </si>
  <si>
    <t>※2：石灰岩は燃焼に伴うものでなく直接揮散</t>
    <rPh sb="3" eb="6">
      <t>セッカイガン</t>
    </rPh>
    <rPh sb="7" eb="9">
      <t>ネンショウ</t>
    </rPh>
    <rPh sb="10" eb="11">
      <t>トモナ</t>
    </rPh>
    <rPh sb="17" eb="19">
      <t>チョクセツ</t>
    </rPh>
    <rPh sb="19" eb="21">
      <t>キサン</t>
    </rPh>
    <phoneticPr fontId="49"/>
  </si>
  <si>
    <t>2-3　全国二酸化炭素排出量の部門別･燃料別内訳(単位：千t-CO2/年)</t>
    <rPh sb="4" eb="6">
      <t>ゼンコク</t>
    </rPh>
    <rPh sb="6" eb="9">
      <t>ニサンカ</t>
    </rPh>
    <rPh sb="9" eb="11">
      <t>タンソ</t>
    </rPh>
    <rPh sb="11" eb="13">
      <t>ハイシュツ</t>
    </rPh>
    <rPh sb="13" eb="14">
      <t>リョウ</t>
    </rPh>
    <rPh sb="15" eb="17">
      <t>ブモン</t>
    </rPh>
    <rPh sb="17" eb="18">
      <t>ベツ</t>
    </rPh>
    <rPh sb="19" eb="21">
      <t>ネンリョウ</t>
    </rPh>
    <rPh sb="21" eb="22">
      <t>ベツ</t>
    </rPh>
    <rPh sb="22" eb="24">
      <t>ウチワケ</t>
    </rPh>
    <rPh sb="25" eb="27">
      <t>タンイ</t>
    </rPh>
    <rPh sb="28" eb="29">
      <t>セン</t>
    </rPh>
    <rPh sb="35" eb="36">
      <t>ネン</t>
    </rPh>
    <phoneticPr fontId="49"/>
  </si>
  <si>
    <t>地球温暖化対策実行計画（区域施策編）策定支援サイト</t>
    <phoneticPr fontId="5"/>
  </si>
  <si>
    <t>再生可能エネルギー導入ポテンシャル調査</t>
    <phoneticPr fontId="5"/>
  </si>
  <si>
    <t>オゾン層等の監視結果に関する年次報告書</t>
    <phoneticPr fontId="5"/>
  </si>
  <si>
    <t>フロン類の回収・破壊等の状況</t>
    <phoneticPr fontId="5"/>
  </si>
  <si>
    <t>再生可能エネルギー導入ポテンシャル調査</t>
    <phoneticPr fontId="5"/>
  </si>
  <si>
    <t>オゾン層等の監視結果に関する年次報告書</t>
    <phoneticPr fontId="5"/>
  </si>
  <si>
    <t>フロン類の回収・破壊等の状況</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</si>
</sst>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76" formatCode="0.0"/>
    <numFmt numFmtId="177" formatCode="0.000_ "/>
    <numFmt numFmtId="178" formatCode="0.0_ "/>
    <numFmt numFmtId="179" formatCode="0.0;&quot;△ &quot;0.0"/>
    <numFmt numFmtId="180" formatCode="0_ "/>
    <numFmt numFmtId="181" formatCode="0.00_ "/>
    <numFmt numFmtId="182" formatCode="0_);[Red]\(0\)"/>
    <numFmt numFmtId="183" formatCode="0_);\(0\)"/>
    <numFmt numFmtId="184" formatCode="0.0;&quot;▲ &quot;0.0"/>
    <numFmt numFmtId="185" formatCode="0.000"/>
    <numFmt numFmtId="186" formatCode=".0000"/>
  </numFmts>
  <fonts count="54">
    <font>
      <sz val="11"/>
      <name val="明朝"/>
      <family val="1"/>
      <charset val="128"/>
    </font>
    <font>
      <sz val="9"/>
      <color theme="1"/>
      <name val="Meiryo UI"/>
      <family val="2"/>
      <charset val="128"/>
    </font>
    <font>
      <sz val="9"/>
      <color theme="1"/>
      <name val="Meiryo UI"/>
      <family val="2"/>
      <charset val="128"/>
    </font>
    <font>
      <sz val="9"/>
      <name val="Meiryo UI"/>
      <family val="3"/>
      <charset val="128"/>
    </font>
    <font>
      <sz val="8"/>
      <name val="Meiryo UI"/>
      <family val="3"/>
      <charset val="128"/>
    </font>
    <font>
      <sz val="6"/>
      <name val="明朝"/>
      <family val="3"/>
      <charset val="128"/>
    </font>
    <font>
      <sz val="11"/>
      <name val="Meiryo UI"/>
      <family val="3"/>
      <charset val="128"/>
    </font>
    <font>
      <sz val="8"/>
      <name val="明朝"/>
      <family val="1"/>
      <charset val="128"/>
    </font>
    <font>
      <sz val="7"/>
      <name val="Meiryo UI"/>
      <family val="3"/>
      <charset val="128"/>
    </font>
    <font>
      <sz val="11"/>
      <color indexed="40"/>
      <name val="ＭＳ Ｐ明朝"/>
      <family val="1"/>
      <charset val="128"/>
    </font>
    <font>
      <sz val="9"/>
      <name val="明朝"/>
      <family val="1"/>
      <charset val="128"/>
    </font>
    <font>
      <sz val="8"/>
      <color indexed="9"/>
      <name val="明朝"/>
      <family val="1"/>
      <charset val="128"/>
    </font>
    <font>
      <sz val="12"/>
      <name val="Meiryo UI"/>
      <family val="3"/>
      <charset val="128"/>
    </font>
    <font>
      <sz val="10"/>
      <name val="Meiryo UI"/>
      <family val="3"/>
      <charset val="128"/>
    </font>
    <font>
      <sz val="9"/>
      <color indexed="9"/>
      <name val="Meiryo UI"/>
      <family val="3"/>
      <charset val="128"/>
    </font>
    <font>
      <u/>
      <sz val="11"/>
      <color theme="10"/>
      <name val="明朝"/>
      <family val="1"/>
      <charset val="128"/>
    </font>
    <font>
      <u/>
      <sz val="9"/>
      <color theme="10"/>
      <name val="Meiryo UI"/>
      <family val="3"/>
      <charset val="128"/>
    </font>
    <font>
      <sz val="9"/>
      <color rgb="FF000000"/>
      <name val="Meiryo UI"/>
      <family val="3"/>
      <charset val="128"/>
    </font>
    <font>
      <b/>
      <sz val="9"/>
      <color rgb="FF000000"/>
      <name val="Meiryo UI"/>
      <family val="3"/>
      <charset val="128"/>
    </font>
    <font>
      <sz val="6"/>
      <name val="明朝"/>
      <family val="1"/>
      <charset val="128"/>
    </font>
    <font>
      <b/>
      <sz val="9"/>
      <name val="Meiryo UI"/>
      <family val="3"/>
      <charset val="128"/>
    </font>
    <font>
      <sz val="9"/>
      <color theme="0"/>
      <name val="Meiryo UI"/>
      <family val="3"/>
      <charset val="128"/>
    </font>
    <font>
      <b/>
      <sz val="9"/>
      <color theme="0"/>
      <name val="Meiryo UI"/>
      <family val="3"/>
      <charset val="128"/>
    </font>
    <font>
      <sz val="6"/>
      <name val="Meiryo UI"/>
      <family val="2"/>
      <charset val="128"/>
    </font>
    <font>
      <sz val="9"/>
      <color theme="1"/>
      <name val="Meiryo UI"/>
      <family val="3"/>
      <charset val="128"/>
    </font>
    <font>
      <sz val="8.5"/>
      <name val="Meiryo UI"/>
      <family val="3"/>
      <charset val="128"/>
    </font>
    <font>
      <sz val="12"/>
      <name val="ＭＳ Ｐゴシック"/>
      <family val="3"/>
      <charset val="128"/>
    </font>
    <font>
      <b/>
      <sz val="9"/>
      <color theme="1"/>
      <name val="Meiryo UI"/>
      <family val="3"/>
      <charset val="128"/>
    </font>
    <font>
      <u/>
      <sz val="8"/>
      <color theme="10"/>
      <name val="Meiryo UI"/>
      <family val="3"/>
      <charset val="128"/>
    </font>
    <font>
      <sz val="7.5"/>
      <name val="Meiryo UI"/>
      <family val="3"/>
      <charset val="128"/>
    </font>
    <font>
      <sz val="6"/>
      <name val="Meiryo UI"/>
      <family val="3"/>
      <charset val="128"/>
    </font>
    <font>
      <sz val="6"/>
      <color theme="1"/>
      <name val="Meiryo UI"/>
      <family val="3"/>
      <charset val="128"/>
    </font>
    <font>
      <sz val="12"/>
      <name val="細明朝体"/>
      <family val="3"/>
      <charset val="128"/>
    </font>
    <font>
      <b/>
      <sz val="18"/>
      <color theme="3"/>
      <name val="ＭＳ Ｐゴシック"/>
      <family val="2"/>
      <charset val="128"/>
      <scheme val="major"/>
    </font>
    <font>
      <u/>
      <sz val="9"/>
      <color theme="10"/>
      <name val="Meiryo UI"/>
      <family val="2"/>
      <charset val="128"/>
    </font>
    <font>
      <u/>
      <sz val="8"/>
      <color theme="10"/>
      <name val="Meiryo UI"/>
      <family val="2"/>
      <charset val="128"/>
    </font>
    <font>
      <sz val="11"/>
      <name val="明朝"/>
      <family val="1"/>
      <charset val="128"/>
    </font>
    <font>
      <sz val="7.5"/>
      <color theme="1"/>
      <name val="Meiryo UI"/>
      <family val="3"/>
      <charset val="128"/>
    </font>
    <font>
      <sz val="8"/>
      <color theme="1"/>
      <name val="Meiryo UI"/>
      <family val="3"/>
      <charset val="128"/>
    </font>
    <font>
      <sz val="11"/>
      <color theme="1"/>
      <name val="Meiryo UI"/>
      <family val="3"/>
      <charset val="128"/>
    </font>
    <font>
      <sz val="10"/>
      <color theme="1"/>
      <name val="Meiryo UI"/>
      <family val="3"/>
      <charset val="128"/>
    </font>
    <font>
      <sz val="11"/>
      <name val="ＭＳ Ｐゴシック"/>
      <family val="3"/>
      <charset val="128"/>
    </font>
    <font>
      <sz val="11"/>
      <name val="ＭＳ ゴシック"/>
      <family val="3"/>
      <charset val="128"/>
    </font>
    <font>
      <sz val="9"/>
      <color theme="1"/>
      <name val="ＭＳ Ｐゴシック"/>
      <family val="3"/>
      <charset val="128"/>
      <scheme val="minor"/>
    </font>
    <font>
      <sz val="10"/>
      <name val="ＭＳ 明朝"/>
      <family val="1"/>
      <charset val="128"/>
    </font>
    <font>
      <sz val="14"/>
      <color theme="1"/>
      <name val="Meiryo UI"/>
      <family val="3"/>
      <charset val="128"/>
    </font>
    <font>
      <sz val="12"/>
      <color theme="1"/>
      <name val="Meiryo UI"/>
      <family val="3"/>
      <charset val="128"/>
    </font>
    <font>
      <b/>
      <sz val="11.5"/>
      <name val="ＭＳ Ｐゴシック"/>
      <family val="3"/>
      <charset val="128"/>
      <scheme val="major"/>
    </font>
    <font>
      <sz val="9"/>
      <color rgb="FF9C6500"/>
      <name val="Meiryo UI"/>
      <family val="2"/>
      <charset val="128"/>
    </font>
    <font>
      <sz val="6"/>
      <name val="ＭＳ Ｐゴシック"/>
      <family val="3"/>
      <charset val="128"/>
      <scheme val="minor"/>
    </font>
    <font>
      <sz val="7"/>
      <color theme="1"/>
      <name val="Meiryo UI"/>
      <family val="3"/>
      <charset val="128"/>
    </font>
    <font>
      <sz val="6.5"/>
      <color theme="1"/>
      <name val="Meiryo UI"/>
      <family val="3"/>
      <charset val="128"/>
    </font>
    <font>
      <sz val="8"/>
      <color theme="1"/>
      <name val="ＭＳ Ｐゴシック"/>
      <family val="3"/>
      <charset val="128"/>
      <scheme val="minor"/>
    </font>
    <font>
      <u/>
      <sz val="9"/>
      <color theme="10"/>
      <name val="ＭＳ Ｐゴシック"/>
      <family val="3"/>
      <charset val="128"/>
      <scheme val="minor"/>
    </font>
  </fonts>
  <fills count="22">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rgb="FFCCFFCC"/>
        <bgColor indexed="64"/>
      </patternFill>
    </fill>
    <fill>
      <patternFill patternType="solid">
        <fgColor rgb="FFF0F8FF"/>
        <bgColor indexed="64"/>
      </patternFill>
    </fill>
    <fill>
      <patternFill patternType="solid">
        <fgColor rgb="FFFFFFFF"/>
        <bgColor indexed="64"/>
      </patternFill>
    </fill>
    <fill>
      <patternFill patternType="solid">
        <fgColor rgb="FF00B0F0"/>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99FF99"/>
        <bgColor indexed="64"/>
      </patternFill>
    </fill>
    <fill>
      <patternFill patternType="solid">
        <fgColor rgb="FFDBEEF3"/>
        <bgColor indexed="64"/>
      </patternFill>
    </fill>
    <fill>
      <patternFill patternType="solid">
        <fgColor rgb="FFFFFFCC"/>
        <bgColor indexed="64"/>
      </patternFill>
    </fill>
    <fill>
      <patternFill patternType="solid">
        <fgColor rgb="FFF2DDDC"/>
        <bgColor indexed="64"/>
      </patternFill>
    </fill>
    <fill>
      <patternFill patternType="solid">
        <fgColor rgb="FFD8D8D8"/>
        <bgColor indexed="64"/>
      </patternFill>
    </fill>
    <fill>
      <patternFill patternType="solid">
        <fgColor theme="9" tint="0.79998168889431442"/>
        <bgColor indexed="64"/>
      </patternFill>
    </fill>
    <fill>
      <patternFill patternType="solid">
        <fgColor theme="0" tint="-0.14999847407452621"/>
        <bgColor indexed="64"/>
      </patternFill>
    </fill>
  </fills>
  <borders count="153">
    <border>
      <left/>
      <right/>
      <top/>
      <bottom/>
      <diagonal/>
    </border>
    <border>
      <left style="hair">
        <color indexed="64"/>
      </left>
      <right style="hair">
        <color indexed="64"/>
      </right>
      <top style="hair">
        <color indexed="64"/>
      </top>
      <bottom style="hair">
        <color indexed="64"/>
      </bottom>
      <diagonal/>
    </border>
    <border>
      <left/>
      <right/>
      <top style="thin">
        <color indexed="9"/>
      </top>
      <bottom/>
      <diagonal/>
    </border>
    <border>
      <left/>
      <right style="thin">
        <color indexed="9"/>
      </right>
      <top style="thin">
        <color indexed="9"/>
      </top>
      <bottom/>
      <diagonal/>
    </border>
    <border>
      <left style="hair">
        <color indexed="8"/>
      </left>
      <right/>
      <top style="hair">
        <color indexed="8"/>
      </top>
      <bottom/>
      <diagonal/>
    </border>
    <border>
      <left/>
      <right style="hair">
        <color indexed="8"/>
      </right>
      <top style="hair">
        <color indexed="8"/>
      </top>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top/>
      <bottom style="hair">
        <color indexed="8"/>
      </bottom>
      <diagonal/>
    </border>
    <border>
      <left/>
      <right style="hair">
        <color indexed="8"/>
      </right>
      <top/>
      <bottom style="hair">
        <color indexed="8"/>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style="thin">
        <color indexed="9"/>
      </left>
      <right/>
      <top/>
      <bottom style="thin">
        <color indexed="9"/>
      </bottom>
      <diagonal/>
    </border>
    <border>
      <left/>
      <right/>
      <top/>
      <bottom style="thin">
        <color indexed="9"/>
      </bottom>
      <diagonal/>
    </border>
    <border>
      <left/>
      <right style="thin">
        <color indexed="9"/>
      </right>
      <top/>
      <bottom style="thin">
        <color indexed="9"/>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9"/>
      </left>
      <right/>
      <top style="thin">
        <color indexed="9"/>
      </top>
      <bottom/>
      <diagonal/>
    </border>
    <border>
      <left/>
      <right/>
      <top style="hair">
        <color indexed="8"/>
      </top>
      <bottom/>
      <diagonal/>
    </border>
    <border>
      <left style="hair">
        <color indexed="8"/>
      </left>
      <right style="hair">
        <color indexed="8"/>
      </right>
      <top style="hair">
        <color indexed="8"/>
      </top>
      <bottom/>
      <diagonal/>
    </border>
    <border>
      <left/>
      <right/>
      <top/>
      <bottom style="hair">
        <color indexed="8"/>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8"/>
      </left>
      <right style="hair">
        <color indexed="64"/>
      </right>
      <top/>
      <bottom style="hair">
        <color indexed="8"/>
      </bottom>
      <diagonal/>
    </border>
    <border>
      <left style="hair">
        <color indexed="64"/>
      </left>
      <right style="hair">
        <color indexed="8"/>
      </right>
      <top/>
      <bottom/>
      <diagonal/>
    </border>
    <border>
      <left style="hair">
        <color indexed="8"/>
      </left>
      <right style="hair">
        <color indexed="64"/>
      </right>
      <top style="hair">
        <color indexed="8"/>
      </top>
      <bottom style="hair">
        <color indexed="8"/>
      </bottom>
      <diagonal/>
    </border>
    <border>
      <left style="hair">
        <color indexed="64"/>
      </left>
      <right style="hair">
        <color indexed="8"/>
      </right>
      <top/>
      <bottom style="hair">
        <color indexed="8"/>
      </bottom>
      <diagonal/>
    </border>
    <border>
      <left style="hair">
        <color indexed="64"/>
      </left>
      <right style="hair">
        <color indexed="8"/>
      </right>
      <top style="hair">
        <color indexed="8"/>
      </top>
      <bottom style="hair">
        <color indexed="8"/>
      </bottom>
      <diagonal/>
    </border>
    <border>
      <left style="hair">
        <color indexed="64"/>
      </left>
      <right style="hair">
        <color indexed="8"/>
      </right>
      <top style="hair">
        <color indexed="8"/>
      </top>
      <bottom/>
      <diagonal/>
    </border>
    <border>
      <left style="hair">
        <color indexed="64"/>
      </left>
      <right style="hair">
        <color indexed="8"/>
      </right>
      <top style="hair">
        <color indexed="8"/>
      </top>
      <bottom style="hair">
        <color indexed="64"/>
      </bottom>
      <diagonal/>
    </border>
    <border>
      <left style="hair">
        <color indexed="8"/>
      </left>
      <right style="hair">
        <color indexed="8"/>
      </right>
      <top style="hair">
        <color indexed="8"/>
      </top>
      <bottom style="hair">
        <color indexed="64"/>
      </bottom>
      <diagonal/>
    </border>
    <border>
      <left style="hair">
        <color indexed="8"/>
      </left>
      <right style="hair">
        <color indexed="64"/>
      </right>
      <top style="hair">
        <color indexed="8"/>
      </top>
      <bottom style="hair">
        <color indexed="64"/>
      </bottom>
      <diagonal/>
    </border>
    <border>
      <left style="hair">
        <color indexed="8"/>
      </left>
      <right style="hair">
        <color indexed="8"/>
      </right>
      <top style="hair">
        <color indexed="64"/>
      </top>
      <bottom/>
      <diagonal/>
    </border>
    <border diagonalDown="1">
      <left style="hair">
        <color indexed="64"/>
      </left>
      <right style="hair">
        <color indexed="64"/>
      </right>
      <top style="hair">
        <color indexed="64"/>
      </top>
      <bottom/>
      <diagonal style="hair">
        <color indexed="64"/>
      </diagonal>
    </border>
    <border diagonalDown="1">
      <left style="hair">
        <color indexed="64"/>
      </left>
      <right style="hair">
        <color indexed="64"/>
      </right>
      <top/>
      <bottom style="hair">
        <color indexed="64"/>
      </bottom>
      <diagonal style="hair">
        <color indexed="64"/>
      </diagonal>
    </border>
    <border diagonalDown="1">
      <left style="hair">
        <color indexed="64"/>
      </left>
      <right/>
      <top style="hair">
        <color indexed="64"/>
      </top>
      <bottom/>
      <diagonal style="hair">
        <color indexed="64"/>
      </diagonal>
    </border>
    <border diagonalDown="1">
      <left style="hair">
        <color indexed="64"/>
      </left>
      <right/>
      <top/>
      <bottom/>
      <diagonal style="hair">
        <color indexed="64"/>
      </diagonal>
    </border>
    <border>
      <left style="hair">
        <color indexed="8"/>
      </left>
      <right style="hair">
        <color indexed="8"/>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indexed="64"/>
      </left>
      <right/>
      <top/>
      <bottom/>
      <diagonal/>
    </border>
    <border>
      <left/>
      <right style="hair">
        <color indexed="8"/>
      </right>
      <top style="hair">
        <color indexed="8"/>
      </top>
      <bottom style="hair">
        <color indexed="64"/>
      </bottom>
      <diagonal/>
    </border>
    <border>
      <left/>
      <right/>
      <top/>
      <bottom style="hair">
        <color indexed="64"/>
      </bottom>
      <diagonal/>
    </border>
    <border>
      <left/>
      <right/>
      <top style="hair">
        <color indexed="8"/>
      </top>
      <bottom/>
      <diagonal/>
    </border>
    <border>
      <left/>
      <right/>
      <top style="hair">
        <color indexed="8"/>
      </top>
      <bottom style="hair">
        <color indexed="8"/>
      </bottom>
      <diagonal/>
    </border>
    <border>
      <left/>
      <right style="hair">
        <color indexed="8"/>
      </right>
      <top style="hair">
        <color indexed="8"/>
      </top>
      <bottom/>
      <diagonal/>
    </border>
    <border>
      <left style="hair">
        <color indexed="8"/>
      </left>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style="hair">
        <color indexed="8"/>
      </right>
      <top style="hair">
        <color indexed="8"/>
      </top>
      <bottom style="hair">
        <color indexed="64"/>
      </bottom>
      <diagonal/>
    </border>
    <border diagonalDown="1">
      <left/>
      <right/>
      <top style="hair">
        <color indexed="64"/>
      </top>
      <bottom/>
      <diagonal style="hair">
        <color indexed="64"/>
      </diagonal>
    </border>
    <border diagonalDown="1">
      <left/>
      <right style="hair">
        <color auto="1"/>
      </right>
      <top style="hair">
        <color indexed="64"/>
      </top>
      <bottom/>
      <diagonal style="hair">
        <color indexed="64"/>
      </diagonal>
    </border>
    <border diagonalDown="1">
      <left/>
      <right/>
      <top/>
      <bottom/>
      <diagonal style="hair">
        <color indexed="64"/>
      </diagonal>
    </border>
    <border diagonalDown="1">
      <left/>
      <right style="hair">
        <color auto="1"/>
      </right>
      <top/>
      <bottom/>
      <diagonal style="hair">
        <color indexed="64"/>
      </diagonal>
    </border>
    <border diagonalDown="1">
      <left style="hair">
        <color indexed="64"/>
      </left>
      <right/>
      <top/>
      <bottom style="hair">
        <color indexed="64"/>
      </bottom>
      <diagonal style="hair">
        <color indexed="64"/>
      </diagonal>
    </border>
    <border diagonalDown="1">
      <left/>
      <right/>
      <top/>
      <bottom style="hair">
        <color indexed="64"/>
      </bottom>
      <diagonal style="hair">
        <color indexed="64"/>
      </diagonal>
    </border>
    <border diagonalDown="1">
      <left/>
      <right style="hair">
        <color indexed="64"/>
      </right>
      <top/>
      <bottom style="hair">
        <color indexed="64"/>
      </bottom>
      <diagonal style="hair">
        <color indexed="64"/>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style="hair">
        <color auto="1"/>
      </right>
      <top/>
      <bottom/>
      <diagonal/>
    </border>
    <border>
      <left/>
      <right style="hair">
        <color auto="1"/>
      </right>
      <top/>
      <bottom/>
      <diagonal/>
    </border>
    <border>
      <left style="hair">
        <color auto="1"/>
      </left>
      <right/>
      <top/>
      <bottom/>
      <diagonal/>
    </border>
    <border diagonalUp="1">
      <left style="hair">
        <color auto="1"/>
      </left>
      <right style="hair">
        <color auto="1"/>
      </right>
      <top style="hair">
        <color auto="1"/>
      </top>
      <bottom style="hair">
        <color auto="1"/>
      </bottom>
      <diagonal style="thin">
        <color auto="1"/>
      </diagonal>
    </border>
    <border>
      <left style="hair">
        <color indexed="64"/>
      </left>
      <right/>
      <top style="hair">
        <color indexed="64"/>
      </top>
      <bottom/>
      <diagonal/>
    </border>
    <border>
      <left/>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style="thick">
        <color indexed="64"/>
      </right>
      <top style="thick">
        <color indexed="64"/>
      </top>
      <bottom/>
      <diagonal/>
    </border>
    <border>
      <left style="thick">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ck">
        <color indexed="64"/>
      </right>
      <top/>
      <bottom/>
      <diagonal/>
    </border>
    <border>
      <left style="thick">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ck">
        <color indexed="64"/>
      </right>
      <top/>
      <bottom style="medium">
        <color indexed="64"/>
      </bottom>
      <diagonal/>
    </border>
    <border>
      <left style="thick">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right style="thick">
        <color indexed="64"/>
      </right>
      <top/>
      <bottom style="medium">
        <color auto="1"/>
      </bottom>
      <diagonal/>
    </border>
    <border>
      <left/>
      <right style="thick">
        <color indexed="64"/>
      </right>
      <top style="medium">
        <color indexed="64"/>
      </top>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style="medium">
        <color indexed="64"/>
      </right>
      <top/>
      <bottom style="thick">
        <color indexed="64"/>
      </bottom>
      <diagonal/>
    </border>
    <border>
      <left/>
      <right style="thick">
        <color indexed="64"/>
      </right>
      <top/>
      <bottom style="thick">
        <color indexed="64"/>
      </bottom>
      <diagonal/>
    </border>
    <border>
      <left/>
      <right style="thick">
        <color indexed="64"/>
      </right>
      <top/>
      <bottom/>
      <diagonal/>
    </border>
    <border>
      <left style="thick">
        <color indexed="64"/>
      </left>
      <right style="medium">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auto="1"/>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style="thin">
        <color indexed="64"/>
      </left>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diagonal/>
    </border>
    <border>
      <left style="thin">
        <color auto="1"/>
      </left>
      <right/>
      <top/>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auto="1"/>
      </left>
      <right/>
      <top/>
      <bottom style="thin">
        <color auto="1"/>
      </bottom>
      <diagonal/>
    </border>
    <border>
      <left style="thin">
        <color indexed="64"/>
      </left>
      <right/>
      <top style="hair">
        <color indexed="64"/>
      </top>
      <bottom style="thin">
        <color indexed="64"/>
      </bottom>
      <diagonal/>
    </border>
    <border>
      <left/>
      <right style="hair">
        <color auto="1"/>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hair">
        <color auto="1"/>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diagonalUp="1">
      <left style="hair">
        <color auto="1"/>
      </left>
      <right style="hair">
        <color auto="1"/>
      </right>
      <top style="hair">
        <color auto="1"/>
      </top>
      <bottom style="hair">
        <color auto="1"/>
      </bottom>
      <diagonal style="hair">
        <color auto="1"/>
      </diagonal>
    </border>
    <border>
      <left/>
      <right style="thin">
        <color auto="1"/>
      </right>
      <top style="hair">
        <color auto="1"/>
      </top>
      <bottom style="hair">
        <color auto="1"/>
      </bottom>
      <diagonal/>
    </border>
    <border>
      <left style="thin">
        <color auto="1"/>
      </left>
      <right style="hair">
        <color auto="1"/>
      </right>
      <top style="hair">
        <color auto="1"/>
      </top>
      <bottom/>
      <diagonal/>
    </border>
    <border>
      <left style="thin">
        <color auto="1"/>
      </left>
      <right style="hair">
        <color auto="1"/>
      </right>
      <top/>
      <bottom/>
      <diagonal/>
    </border>
    <border>
      <left style="thin">
        <color auto="1"/>
      </left>
      <right style="hair">
        <color auto="1"/>
      </right>
      <top/>
      <bottom style="hair">
        <color auto="1"/>
      </bottom>
      <diagonal/>
    </border>
    <border>
      <left style="thin">
        <color auto="1"/>
      </left>
      <right style="hair">
        <color auto="1"/>
      </right>
      <top style="hair">
        <color auto="1"/>
      </top>
      <bottom style="hair">
        <color auto="1"/>
      </bottom>
      <diagonal/>
    </border>
  </borders>
  <cellStyleXfs count="12">
    <xf numFmtId="0" fontId="0" fillId="0" borderId="0"/>
    <xf numFmtId="0" fontId="15" fillId="0" borderId="0" applyNumberFormat="0" applyFill="0" applyBorder="0" applyAlignment="0" applyProtection="0"/>
    <xf numFmtId="0" fontId="26" fillId="0" borderId="0">
      <alignment vertical="center"/>
    </xf>
    <xf numFmtId="0" fontId="32" fillId="0" borderId="0"/>
    <xf numFmtId="0" fontId="34" fillId="0" borderId="0" applyNumberFormat="0" applyFill="0" applyBorder="0" applyAlignment="0" applyProtection="0">
      <alignment vertical="center"/>
    </xf>
    <xf numFmtId="0" fontId="2" fillId="0" borderId="0">
      <alignment vertical="center"/>
    </xf>
    <xf numFmtId="38" fontId="41" fillId="0" borderId="0" applyFont="0" applyFill="0" applyBorder="0" applyAlignment="0" applyProtection="0">
      <alignment vertical="center"/>
    </xf>
    <xf numFmtId="0" fontId="42" fillId="0" borderId="0">
      <alignment vertical="center"/>
    </xf>
    <xf numFmtId="0" fontId="43" fillId="0" borderId="0">
      <alignment vertical="center"/>
    </xf>
    <xf numFmtId="0" fontId="36" fillId="0" borderId="0"/>
    <xf numFmtId="0" fontId="44" fillId="0" borderId="0" applyNumberFormat="0" applyFont="0" applyFill="0" applyBorder="0" applyProtection="0">
      <alignment vertical="center"/>
    </xf>
    <xf numFmtId="0" fontId="2" fillId="0" borderId="0">
      <alignment vertical="center"/>
    </xf>
  </cellStyleXfs>
  <cellXfs count="708">
    <xf numFmtId="0" fontId="0" fillId="0" borderId="0" xfId="0"/>
    <xf numFmtId="0" fontId="3" fillId="0" borderId="0" xfId="0" applyFont="1" applyAlignment="1">
      <alignment vertical="center"/>
    </xf>
    <xf numFmtId="0" fontId="3" fillId="0" borderId="1" xfId="0" applyFont="1" applyBorder="1" applyAlignment="1">
      <alignment vertical="center"/>
    </xf>
    <xf numFmtId="0" fontId="3" fillId="0" borderId="1" xfId="0" applyFont="1" applyBorder="1" applyAlignment="1">
      <alignment vertical="center" shrinkToFit="1"/>
    </xf>
    <xf numFmtId="0" fontId="3" fillId="0" borderId="1" xfId="0" applyNumberFormat="1" applyFont="1" applyBorder="1" applyAlignment="1">
      <alignment vertical="center" shrinkToFit="1"/>
    </xf>
    <xf numFmtId="0" fontId="3" fillId="2" borderId="1" xfId="0" applyFont="1" applyFill="1" applyBorder="1" applyAlignment="1">
      <alignment vertical="center" shrinkToFit="1"/>
    </xf>
    <xf numFmtId="0" fontId="6" fillId="0" borderId="0" xfId="0" applyFont="1" applyAlignment="1">
      <alignment horizontal="left" vertical="center"/>
    </xf>
    <xf numFmtId="0" fontId="3" fillId="0" borderId="1" xfId="0" applyNumberFormat="1" applyFont="1" applyBorder="1" applyAlignment="1">
      <alignment horizontal="center" vertical="center" shrinkToFit="1"/>
    </xf>
    <xf numFmtId="0" fontId="3" fillId="0" borderId="1" xfId="0" quotePrefix="1" applyNumberFormat="1" applyFont="1" applyBorder="1" applyAlignment="1">
      <alignment horizontal="center" vertical="center" shrinkToFit="1"/>
    </xf>
    <xf numFmtId="178" fontId="3" fillId="2" borderId="1" xfId="0" applyNumberFormat="1" applyFont="1" applyFill="1" applyBorder="1" applyAlignment="1">
      <alignment vertical="center" shrinkToFit="1"/>
    </xf>
    <xf numFmtId="0" fontId="6" fillId="0" borderId="0" xfId="0" quotePrefix="1" applyFont="1" applyAlignment="1">
      <alignment horizontal="left" vertical="center"/>
    </xf>
    <xf numFmtId="0" fontId="3" fillId="0" borderId="1" xfId="0" quotePrefix="1" applyFont="1" applyBorder="1" applyAlignment="1">
      <alignment horizontal="left" vertical="center"/>
    </xf>
    <xf numFmtId="0" fontId="4" fillId="0" borderId="0" xfId="0" applyFont="1" applyAlignment="1">
      <alignment vertical="center"/>
    </xf>
    <xf numFmtId="0" fontId="3" fillId="3" borderId="1" xfId="0" applyNumberFormat="1" applyFont="1" applyFill="1" applyBorder="1" applyAlignment="1">
      <alignment horizontal="center" vertical="center" shrinkToFit="1"/>
    </xf>
    <xf numFmtId="0" fontId="3" fillId="3" borderId="1" xfId="0" quotePrefix="1" applyNumberFormat="1" applyFont="1" applyFill="1" applyBorder="1" applyAlignment="1">
      <alignment horizontal="center" vertical="center" shrinkToFit="1"/>
    </xf>
    <xf numFmtId="0" fontId="3" fillId="3" borderId="1" xfId="0" applyFont="1" applyFill="1" applyBorder="1" applyAlignment="1">
      <alignment vertical="center" shrinkToFit="1"/>
    </xf>
    <xf numFmtId="178" fontId="3" fillId="3" borderId="1" xfId="0" applyNumberFormat="1" applyFont="1" applyFill="1" applyBorder="1" applyAlignment="1">
      <alignment vertical="center" shrinkToFit="1"/>
    </xf>
    <xf numFmtId="2" fontId="3" fillId="0" borderId="1" xfId="0" applyNumberFormat="1" applyFont="1" applyBorder="1" applyAlignment="1">
      <alignment vertical="center" shrinkToFit="1"/>
    </xf>
    <xf numFmtId="2" fontId="3" fillId="3" borderId="1" xfId="0" applyNumberFormat="1" applyFont="1" applyFill="1" applyBorder="1" applyAlignment="1">
      <alignment vertical="center" shrinkToFit="1"/>
    </xf>
    <xf numFmtId="0" fontId="3" fillId="0" borderId="1" xfId="0" quotePrefix="1" applyFont="1" applyBorder="1" applyAlignment="1">
      <alignment vertical="top" wrapText="1"/>
    </xf>
    <xf numFmtId="0" fontId="3" fillId="0" borderId="1" xfId="0" applyFont="1" applyBorder="1" applyAlignment="1">
      <alignment vertical="top" wrapText="1"/>
    </xf>
    <xf numFmtId="0" fontId="3" fillId="2" borderId="1" xfId="0" applyFont="1" applyFill="1" applyBorder="1" applyAlignment="1">
      <alignment vertical="top" wrapText="1"/>
    </xf>
    <xf numFmtId="0" fontId="4" fillId="0" borderId="1" xfId="0" quotePrefix="1" applyFont="1" applyBorder="1" applyAlignment="1">
      <alignment vertical="top" wrapText="1"/>
    </xf>
    <xf numFmtId="0" fontId="4" fillId="0" borderId="1" xfId="0" quotePrefix="1" applyFont="1" applyBorder="1" applyAlignment="1">
      <alignment horizontal="left" vertical="top" wrapText="1"/>
    </xf>
    <xf numFmtId="0" fontId="3" fillId="0" borderId="1" xfId="0" applyNumberFormat="1" applyFont="1" applyBorder="1" applyAlignment="1">
      <alignment horizontal="right" vertical="center"/>
    </xf>
    <xf numFmtId="2" fontId="3" fillId="2" borderId="1" xfId="0" applyNumberFormat="1" applyFont="1" applyFill="1" applyBorder="1" applyAlignment="1">
      <alignment vertical="center" shrinkToFit="1"/>
    </xf>
    <xf numFmtId="0" fontId="8" fillId="0" borderId="1" xfId="0" quotePrefix="1" applyFont="1" applyBorder="1" applyAlignment="1">
      <alignment horizontal="left" vertical="top" wrapText="1"/>
    </xf>
    <xf numFmtId="0" fontId="3" fillId="0" borderId="2" xfId="0" applyNumberFormat="1" applyFont="1" applyFill="1" applyBorder="1" applyAlignment="1">
      <alignment vertical="top"/>
    </xf>
    <xf numFmtId="0" fontId="3" fillId="0" borderId="3" xfId="0" applyNumberFormat="1" applyFont="1" applyFill="1" applyBorder="1" applyAlignment="1">
      <alignment vertical="top"/>
    </xf>
    <xf numFmtId="0" fontId="3" fillId="0" borderId="0" xfId="0" applyNumberFormat="1" applyFont="1" applyAlignment="1">
      <alignment vertical="top"/>
    </xf>
    <xf numFmtId="0" fontId="3" fillId="0" borderId="4" xfId="0" applyNumberFormat="1" applyFont="1" applyFill="1" applyBorder="1" applyAlignment="1">
      <alignment vertical="top"/>
    </xf>
    <xf numFmtId="0" fontId="3" fillId="0" borderId="5" xfId="0" applyNumberFormat="1" applyFont="1" applyFill="1" applyBorder="1" applyAlignment="1">
      <alignment vertical="top"/>
    </xf>
    <xf numFmtId="0" fontId="3" fillId="0" borderId="6" xfId="0" quotePrefix="1" applyNumberFormat="1" applyFont="1" applyFill="1" applyBorder="1" applyAlignment="1">
      <alignment horizontal="left" vertical="top"/>
    </xf>
    <xf numFmtId="0" fontId="3" fillId="0" borderId="7" xfId="0" applyNumberFormat="1" applyFont="1" applyFill="1" applyBorder="1" applyAlignment="1">
      <alignment vertical="top"/>
    </xf>
    <xf numFmtId="0" fontId="3" fillId="0" borderId="8" xfId="0" applyNumberFormat="1" applyFont="1" applyFill="1" applyBorder="1" applyAlignment="1">
      <alignment vertical="top"/>
    </xf>
    <xf numFmtId="0" fontId="3" fillId="0" borderId="6" xfId="0" applyNumberFormat="1" applyFont="1" applyFill="1" applyBorder="1" applyAlignment="1">
      <alignment vertical="top"/>
    </xf>
    <xf numFmtId="0" fontId="3" fillId="2" borderId="6" xfId="0" quotePrefix="1" applyNumberFormat="1" applyFont="1" applyFill="1" applyBorder="1" applyAlignment="1">
      <alignment horizontal="left" vertical="top"/>
    </xf>
    <xf numFmtId="0" fontId="3" fillId="2" borderId="8" xfId="0" applyNumberFormat="1" applyFont="1" applyFill="1" applyBorder="1" applyAlignment="1">
      <alignment vertical="top"/>
    </xf>
    <xf numFmtId="0" fontId="3" fillId="0" borderId="9" xfId="0" applyNumberFormat="1" applyFont="1" applyFill="1" applyBorder="1" applyAlignment="1">
      <alignment vertical="top"/>
    </xf>
    <xf numFmtId="0" fontId="3" fillId="0" borderId="10" xfId="0" applyNumberFormat="1" applyFont="1" applyFill="1" applyBorder="1" applyAlignment="1">
      <alignment vertical="top"/>
    </xf>
    <xf numFmtId="0" fontId="3" fillId="0" borderId="11" xfId="0" applyNumberFormat="1" applyFont="1" applyFill="1" applyBorder="1" applyAlignment="1">
      <alignment vertical="top"/>
    </xf>
    <xf numFmtId="0" fontId="3" fillId="0" borderId="11" xfId="0" quotePrefix="1" applyNumberFormat="1" applyFont="1" applyFill="1" applyBorder="1" applyAlignment="1">
      <alignment horizontal="left" vertical="top" wrapText="1"/>
    </xf>
    <xf numFmtId="0" fontId="3" fillId="0" borderId="11" xfId="0" applyNumberFormat="1" applyFont="1" applyFill="1" applyBorder="1" applyAlignment="1">
      <alignment vertical="top" wrapText="1"/>
    </xf>
    <xf numFmtId="0" fontId="3" fillId="2" borderId="11" xfId="0" applyNumberFormat="1" applyFont="1" applyFill="1" applyBorder="1" applyAlignment="1">
      <alignment vertical="top" wrapText="1"/>
    </xf>
    <xf numFmtId="0" fontId="3" fillId="0" borderId="12" xfId="0" applyNumberFormat="1" applyFont="1" applyFill="1" applyBorder="1" applyAlignment="1">
      <alignment vertical="top"/>
    </xf>
    <xf numFmtId="0" fontId="3" fillId="2" borderId="5" xfId="0" applyNumberFormat="1" applyFont="1" applyFill="1" applyBorder="1" applyAlignment="1">
      <alignment vertical="top"/>
    </xf>
    <xf numFmtId="0" fontId="3" fillId="2" borderId="6" xfId="0" applyNumberFormat="1" applyFont="1" applyFill="1" applyBorder="1" applyAlignment="1">
      <alignment vertical="top"/>
    </xf>
    <xf numFmtId="0" fontId="3" fillId="0" borderId="13" xfId="0" applyNumberFormat="1" applyFont="1" applyFill="1" applyBorder="1" applyAlignment="1">
      <alignment vertical="top"/>
    </xf>
    <xf numFmtId="0" fontId="3" fillId="0" borderId="14" xfId="0" applyNumberFormat="1" applyFont="1" applyFill="1" applyBorder="1" applyAlignment="1">
      <alignment vertical="top"/>
    </xf>
    <xf numFmtId="0" fontId="3" fillId="0" borderId="15" xfId="0" applyNumberFormat="1" applyFont="1" applyFill="1" applyBorder="1" applyAlignment="1">
      <alignment vertical="top"/>
    </xf>
    <xf numFmtId="0" fontId="4" fillId="0" borderId="6" xfId="0" applyNumberFormat="1" applyFont="1" applyFill="1" applyBorder="1" applyAlignment="1">
      <alignment vertical="top"/>
    </xf>
    <xf numFmtId="0" fontId="4" fillId="0" borderId="10" xfId="0" applyNumberFormat="1" applyFont="1" applyFill="1" applyBorder="1" applyAlignment="1">
      <alignment vertical="top" wrapText="1"/>
    </xf>
    <xf numFmtId="0" fontId="3" fillId="0" borderId="12" xfId="0" applyNumberFormat="1" applyFont="1" applyFill="1" applyBorder="1" applyAlignment="1">
      <alignment vertical="top" shrinkToFit="1"/>
    </xf>
    <xf numFmtId="179" fontId="3" fillId="2" borderId="12" xfId="0" applyNumberFormat="1" applyFont="1" applyFill="1" applyBorder="1" applyAlignment="1">
      <alignment vertical="top" shrinkToFit="1"/>
    </xf>
    <xf numFmtId="0" fontId="3" fillId="2" borderId="8" xfId="0" applyNumberFormat="1" applyFont="1" applyFill="1" applyBorder="1" applyAlignment="1">
      <alignment vertical="top" shrinkToFit="1"/>
    </xf>
    <xf numFmtId="0" fontId="3" fillId="0" borderId="8" xfId="0" applyNumberFormat="1" applyFont="1" applyFill="1" applyBorder="1" applyAlignment="1">
      <alignment vertical="top" shrinkToFit="1"/>
    </xf>
    <xf numFmtId="0" fontId="3" fillId="0" borderId="2" xfId="0" applyFont="1" applyFill="1" applyBorder="1" applyAlignment="1">
      <alignment vertical="top"/>
    </xf>
    <xf numFmtId="0" fontId="3" fillId="0" borderId="3" xfId="0" applyFont="1" applyFill="1" applyBorder="1" applyAlignment="1">
      <alignment vertical="top"/>
    </xf>
    <xf numFmtId="0" fontId="3" fillId="0" borderId="0" xfId="0" applyFont="1" applyAlignment="1">
      <alignment vertical="top"/>
    </xf>
    <xf numFmtId="0" fontId="3" fillId="0" borderId="7" xfId="0" applyFont="1" applyFill="1" applyBorder="1" applyAlignment="1">
      <alignment vertical="top"/>
    </xf>
    <xf numFmtId="0" fontId="3" fillId="0" borderId="8" xfId="0" applyFont="1" applyFill="1" applyBorder="1" applyAlignment="1">
      <alignment vertical="top"/>
    </xf>
    <xf numFmtId="180" fontId="3" fillId="0" borderId="8" xfId="0" applyNumberFormat="1" applyFont="1" applyFill="1" applyBorder="1" applyAlignment="1">
      <alignment vertical="top" shrinkToFit="1"/>
    </xf>
    <xf numFmtId="180" fontId="3" fillId="0" borderId="12" xfId="0" applyNumberFormat="1" applyFont="1" applyFill="1" applyBorder="1" applyAlignment="1">
      <alignment vertical="top" shrinkToFit="1"/>
    </xf>
    <xf numFmtId="0" fontId="3" fillId="0" borderId="12" xfId="0" applyNumberFormat="1" applyFont="1" applyFill="1" applyBorder="1" applyAlignment="1">
      <alignment vertical="top" wrapText="1"/>
    </xf>
    <xf numFmtId="0" fontId="3" fillId="3" borderId="12" xfId="0" applyNumberFormat="1" applyFont="1" applyFill="1" applyBorder="1" applyAlignment="1">
      <alignment vertical="top" shrinkToFit="1"/>
    </xf>
    <xf numFmtId="178" fontId="3" fillId="2" borderId="12" xfId="0" applyNumberFormat="1" applyFont="1" applyFill="1" applyBorder="1" applyAlignment="1">
      <alignment vertical="top" shrinkToFit="1"/>
    </xf>
    <xf numFmtId="10" fontId="3" fillId="0" borderId="12" xfId="0" applyNumberFormat="1" applyFont="1" applyFill="1" applyBorder="1" applyAlignment="1">
      <alignment vertical="top" shrinkToFit="1"/>
    </xf>
    <xf numFmtId="10" fontId="3" fillId="3" borderId="12" xfId="0" applyNumberFormat="1" applyFont="1" applyFill="1" applyBorder="1" applyAlignment="1">
      <alignment vertical="top" shrinkToFit="1"/>
    </xf>
    <xf numFmtId="0" fontId="3" fillId="0" borderId="12" xfId="0" applyNumberFormat="1" applyFont="1" applyBorder="1" applyAlignment="1">
      <alignment vertical="top" shrinkToFit="1"/>
    </xf>
    <xf numFmtId="0" fontId="3" fillId="0" borderId="4" xfId="0" applyFont="1" applyFill="1" applyBorder="1" applyAlignment="1">
      <alignment vertical="top"/>
    </xf>
    <xf numFmtId="0" fontId="3" fillId="0" borderId="9" xfId="0" applyFont="1" applyFill="1" applyBorder="1" applyAlignment="1">
      <alignment vertical="top"/>
    </xf>
    <xf numFmtId="0" fontId="3" fillId="3" borderId="6" xfId="0" applyNumberFormat="1" applyFont="1" applyFill="1" applyBorder="1" applyAlignment="1">
      <alignment vertical="top"/>
    </xf>
    <xf numFmtId="0" fontId="3" fillId="0" borderId="6" xfId="0" applyNumberFormat="1" applyFont="1" applyFill="1" applyBorder="1" applyAlignment="1">
      <alignment horizontal="left" vertical="top"/>
    </xf>
    <xf numFmtId="0" fontId="3" fillId="3" borderId="8" xfId="0" applyNumberFormat="1" applyFont="1" applyFill="1" applyBorder="1" applyAlignment="1">
      <alignment vertical="top" shrinkToFit="1"/>
    </xf>
    <xf numFmtId="0" fontId="3" fillId="2" borderId="8" xfId="0" applyFont="1" applyFill="1" applyBorder="1" applyAlignment="1">
      <alignment vertical="top"/>
    </xf>
    <xf numFmtId="0" fontId="3" fillId="2" borderId="12" xfId="0" applyFont="1" applyFill="1" applyBorder="1" applyAlignment="1">
      <alignment vertical="top" shrinkToFit="1"/>
    </xf>
    <xf numFmtId="0" fontId="4" fillId="0" borderId="1" xfId="0" applyFont="1" applyBorder="1" applyAlignment="1">
      <alignment vertical="top" wrapText="1"/>
    </xf>
    <xf numFmtId="0" fontId="4" fillId="0" borderId="1" xfId="0" quotePrefix="1" applyNumberFormat="1" applyFont="1" applyFill="1" applyBorder="1" applyAlignment="1">
      <alignment horizontal="left" vertical="top" wrapText="1"/>
    </xf>
    <xf numFmtId="0" fontId="3" fillId="0" borderId="1" xfId="0" applyNumberFormat="1" applyFont="1" applyFill="1" applyBorder="1" applyAlignment="1">
      <alignment vertical="top" wrapText="1"/>
    </xf>
    <xf numFmtId="181" fontId="3" fillId="0" borderId="1" xfId="0" applyNumberFormat="1" applyFont="1" applyBorder="1" applyAlignment="1">
      <alignment vertical="top" shrinkToFit="1"/>
    </xf>
    <xf numFmtId="181" fontId="3" fillId="0" borderId="1" xfId="0" applyNumberFormat="1" applyFont="1" applyFill="1" applyBorder="1" applyAlignment="1">
      <alignment vertical="top" shrinkToFit="1"/>
    </xf>
    <xf numFmtId="0" fontId="3" fillId="0" borderId="16" xfId="0" applyFont="1" applyBorder="1" applyAlignment="1">
      <alignment vertical="top"/>
    </xf>
    <xf numFmtId="0" fontId="3" fillId="0" borderId="16" xfId="0" applyFont="1" applyBorder="1" applyAlignment="1">
      <alignment horizontal="left" vertical="top"/>
    </xf>
    <xf numFmtId="0" fontId="3" fillId="0" borderId="16" xfId="0" quotePrefix="1" applyFont="1" applyBorder="1" applyAlignment="1">
      <alignment horizontal="left" vertical="top"/>
    </xf>
    <xf numFmtId="0" fontId="3" fillId="0" borderId="16" xfId="0" applyNumberFormat="1" applyFont="1" applyFill="1" applyBorder="1" applyAlignment="1">
      <alignment horizontal="left" vertical="top"/>
    </xf>
    <xf numFmtId="0" fontId="3" fillId="0" borderId="17" xfId="0" quotePrefix="1" applyFont="1" applyBorder="1" applyAlignment="1">
      <alignment vertical="top" wrapText="1"/>
    </xf>
    <xf numFmtId="181" fontId="3" fillId="0" borderId="17" xfId="0" applyNumberFormat="1" applyFont="1" applyBorder="1" applyAlignment="1">
      <alignment vertical="top" shrinkToFit="1"/>
    </xf>
    <xf numFmtId="0" fontId="3" fillId="0" borderId="12" xfId="0" quotePrefix="1" applyNumberFormat="1" applyFont="1" applyFill="1" applyBorder="1" applyAlignment="1">
      <alignment horizontal="left" vertical="top" wrapText="1"/>
    </xf>
    <xf numFmtId="0" fontId="3" fillId="0" borderId="18" xfId="0" quotePrefix="1" applyNumberFormat="1" applyFont="1" applyFill="1" applyBorder="1" applyAlignment="1">
      <alignment horizontal="left" vertical="top"/>
    </xf>
    <xf numFmtId="0" fontId="3" fillId="0" borderId="0" xfId="0" applyFont="1" applyAlignment="1">
      <alignment vertical="center" wrapText="1"/>
    </xf>
    <xf numFmtId="0" fontId="3" fillId="0" borderId="12" xfId="0" applyFont="1" applyBorder="1" applyAlignment="1">
      <alignment vertical="center" wrapText="1"/>
    </xf>
    <xf numFmtId="0" fontId="3" fillId="0" borderId="0" xfId="0" quotePrefix="1" applyFont="1" applyAlignment="1">
      <alignment horizontal="left" vertical="top"/>
    </xf>
    <xf numFmtId="0" fontId="11" fillId="0" borderId="11" xfId="0" quotePrefix="1" applyFont="1" applyBorder="1" applyAlignment="1">
      <alignment horizontal="left" vertical="top" wrapText="1"/>
    </xf>
    <xf numFmtId="0" fontId="3" fillId="0" borderId="0" xfId="0" applyFont="1" applyAlignment="1">
      <alignment vertical="center" shrinkToFit="1"/>
    </xf>
    <xf numFmtId="0" fontId="3" fillId="4" borderId="6" xfId="0" applyNumberFormat="1" applyFont="1" applyFill="1" applyBorder="1" applyAlignment="1">
      <alignment vertical="top"/>
    </xf>
    <xf numFmtId="0" fontId="3" fillId="4" borderId="8" xfId="0" applyNumberFormat="1" applyFont="1" applyFill="1" applyBorder="1" applyAlignment="1">
      <alignment vertical="top" shrinkToFit="1"/>
    </xf>
    <xf numFmtId="0" fontId="3" fillId="4" borderId="12" xfId="0" applyNumberFormat="1" applyFont="1" applyFill="1" applyBorder="1" applyAlignment="1">
      <alignment vertical="top" shrinkToFit="1"/>
    </xf>
    <xf numFmtId="10" fontId="3" fillId="4" borderId="12" xfId="0" applyNumberFormat="1" applyFont="1" applyFill="1" applyBorder="1" applyAlignment="1">
      <alignment vertical="top" shrinkToFit="1"/>
    </xf>
    <xf numFmtId="0" fontId="3" fillId="0" borderId="12" xfId="0" quotePrefix="1" applyNumberFormat="1" applyFont="1" applyFill="1" applyBorder="1" applyAlignment="1">
      <alignment horizontal="right" vertical="top"/>
    </xf>
    <xf numFmtId="0" fontId="3" fillId="0" borderId="12" xfId="0" applyNumberFormat="1" applyFont="1" applyFill="1" applyBorder="1" applyAlignment="1">
      <alignment horizontal="left" vertical="top" wrapText="1"/>
    </xf>
    <xf numFmtId="0" fontId="3" fillId="0" borderId="0" xfId="0" quotePrefix="1" applyFont="1" applyAlignment="1">
      <alignment horizontal="left" vertical="center"/>
    </xf>
    <xf numFmtId="0" fontId="3" fillId="0" borderId="0" xfId="0" applyNumberFormat="1" applyFont="1" applyFill="1" applyBorder="1" applyAlignment="1">
      <alignment vertical="top"/>
    </xf>
    <xf numFmtId="0" fontId="3" fillId="0" borderId="0" xfId="0" quotePrefix="1" applyNumberFormat="1" applyFont="1" applyFill="1" applyBorder="1" applyAlignment="1">
      <alignment horizontal="left" vertical="top"/>
    </xf>
    <xf numFmtId="0" fontId="3" fillId="0" borderId="0" xfId="0" applyFont="1" applyBorder="1" applyAlignment="1">
      <alignment vertical="center"/>
    </xf>
    <xf numFmtId="0" fontId="3" fillId="0" borderId="1" xfId="0" applyNumberFormat="1" applyFont="1" applyFill="1" applyBorder="1" applyAlignment="1">
      <alignment vertical="top"/>
    </xf>
    <xf numFmtId="0" fontId="3" fillId="0" borderId="1" xfId="0" applyNumberFormat="1" applyFont="1" applyFill="1" applyBorder="1" applyAlignment="1">
      <alignment vertical="top" shrinkToFit="1"/>
    </xf>
    <xf numFmtId="0" fontId="4" fillId="0" borderId="1" xfId="0" applyNumberFormat="1" applyFont="1" applyFill="1" applyBorder="1" applyAlignment="1">
      <alignment vertical="top"/>
    </xf>
    <xf numFmtId="0" fontId="6" fillId="0" borderId="0" xfId="0" quotePrefix="1" applyNumberFormat="1" applyFont="1" applyFill="1" applyBorder="1" applyAlignment="1">
      <alignment horizontal="left" vertical="top"/>
    </xf>
    <xf numFmtId="0" fontId="3" fillId="0" borderId="1" xfId="0" applyFont="1" applyBorder="1"/>
    <xf numFmtId="0" fontId="3" fillId="0" borderId="0" xfId="0" applyFont="1" applyBorder="1" applyAlignment="1">
      <alignment horizontal="left" vertical="center" indent="1"/>
    </xf>
    <xf numFmtId="0" fontId="3" fillId="0" borderId="0" xfId="0" applyFont="1" applyAlignment="1">
      <alignment horizontal="left" vertical="center" indent="1"/>
    </xf>
    <xf numFmtId="0" fontId="3" fillId="0" borderId="0" xfId="0" applyFont="1" applyFill="1" applyBorder="1" applyAlignment="1">
      <alignment vertical="center"/>
    </xf>
    <xf numFmtId="0" fontId="3" fillId="0" borderId="0" xfId="0" applyFont="1" applyFill="1" applyBorder="1" applyAlignment="1">
      <alignment vertical="top"/>
    </xf>
    <xf numFmtId="0" fontId="3" fillId="3" borderId="12" xfId="0" applyNumberFormat="1" applyFont="1" applyFill="1" applyBorder="1" applyAlignment="1">
      <alignment vertical="top"/>
    </xf>
    <xf numFmtId="0" fontId="3" fillId="2" borderId="12" xfId="0" applyNumberFormat="1" applyFont="1" applyFill="1" applyBorder="1" applyAlignment="1">
      <alignment vertical="top"/>
    </xf>
    <xf numFmtId="0" fontId="3" fillId="2" borderId="12" xfId="0" applyNumberFormat="1" applyFont="1" applyFill="1" applyBorder="1" applyAlignment="1">
      <alignment vertical="top" shrinkToFit="1"/>
    </xf>
    <xf numFmtId="0" fontId="4" fillId="0" borderId="0" xfId="0" applyNumberFormat="1" applyFont="1" applyFill="1" applyBorder="1" applyAlignment="1">
      <alignment vertical="top"/>
    </xf>
    <xf numFmtId="0" fontId="3" fillId="0" borderId="12" xfId="0" applyFont="1" applyFill="1" applyBorder="1" applyAlignment="1">
      <alignment vertical="top" wrapText="1"/>
    </xf>
    <xf numFmtId="180" fontId="3" fillId="0" borderId="12" xfId="0" applyNumberFormat="1" applyFont="1" applyFill="1" applyBorder="1" applyAlignment="1">
      <alignment vertical="top" wrapText="1" shrinkToFit="1"/>
    </xf>
    <xf numFmtId="0" fontId="3" fillId="0" borderId="19" xfId="0" applyNumberFormat="1" applyFont="1" applyFill="1" applyBorder="1" applyAlignment="1">
      <alignment vertical="top"/>
    </xf>
    <xf numFmtId="0" fontId="13" fillId="0" borderId="20" xfId="0" applyFont="1" applyFill="1" applyBorder="1" applyAlignment="1">
      <alignment horizontal="center" vertical="top"/>
    </xf>
    <xf numFmtId="0" fontId="13" fillId="0" borderId="5" xfId="0" applyNumberFormat="1" applyFont="1" applyFill="1" applyBorder="1" applyAlignment="1">
      <alignment horizontal="center" vertical="top" wrapText="1"/>
    </xf>
    <xf numFmtId="0" fontId="13" fillId="0" borderId="20" xfId="0" applyFont="1" applyFill="1" applyBorder="1" applyAlignment="1">
      <alignment horizontal="center" vertical="top" wrapText="1"/>
    </xf>
    <xf numFmtId="0" fontId="13" fillId="0" borderId="11" xfId="0" applyFont="1" applyFill="1" applyBorder="1" applyAlignment="1">
      <alignment horizontal="center" vertical="top"/>
    </xf>
    <xf numFmtId="0" fontId="13" fillId="2" borderId="20" xfId="0" applyFont="1" applyFill="1" applyBorder="1" applyAlignment="1">
      <alignment vertical="top" wrapText="1"/>
    </xf>
    <xf numFmtId="180" fontId="3" fillId="2" borderId="11" xfId="0" applyNumberFormat="1" applyFont="1" applyFill="1" applyBorder="1" applyAlignment="1">
      <alignment vertical="top" shrinkToFit="1"/>
    </xf>
    <xf numFmtId="9" fontId="3" fillId="2" borderId="12" xfId="0" applyNumberFormat="1" applyFont="1" applyFill="1" applyBorder="1" applyAlignment="1">
      <alignment vertical="center"/>
    </xf>
    <xf numFmtId="9" fontId="3" fillId="2" borderId="12" xfId="0" applyNumberFormat="1" applyFont="1" applyFill="1" applyBorder="1" applyAlignment="1">
      <alignment vertical="center" shrinkToFit="1"/>
    </xf>
    <xf numFmtId="0" fontId="3" fillId="0" borderId="0" xfId="0" applyNumberFormat="1" applyFont="1" applyFill="1" applyBorder="1" applyAlignment="1">
      <alignment vertical="center"/>
    </xf>
    <xf numFmtId="0" fontId="7" fillId="0" borderId="0" xfId="0" applyNumberFormat="1" applyFont="1" applyFill="1" applyBorder="1" applyAlignment="1">
      <alignment vertical="top"/>
    </xf>
    <xf numFmtId="0" fontId="4" fillId="0" borderId="0" xfId="0" applyNumberFormat="1" applyFont="1" applyFill="1" applyBorder="1" applyAlignment="1">
      <alignment vertical="top" shrinkToFit="1"/>
    </xf>
    <xf numFmtId="0" fontId="3" fillId="0" borderId="0" xfId="0" applyNumberFormat="1" applyFont="1" applyFill="1" applyBorder="1" applyAlignment="1">
      <alignment vertical="top" shrinkToFit="1"/>
    </xf>
    <xf numFmtId="180" fontId="14" fillId="5" borderId="10" xfId="0" applyNumberFormat="1" applyFont="1" applyFill="1" applyBorder="1" applyAlignment="1">
      <alignment horizontal="center" vertical="top" shrinkToFit="1"/>
    </xf>
    <xf numFmtId="180" fontId="14" fillId="5" borderId="11" xfId="0" applyNumberFormat="1" applyFont="1" applyFill="1" applyBorder="1" applyAlignment="1">
      <alignment horizontal="center" vertical="top" shrinkToFit="1"/>
    </xf>
    <xf numFmtId="9" fontId="3" fillId="3" borderId="12" xfId="0" applyNumberFormat="1" applyFont="1" applyFill="1" applyBorder="1" applyAlignment="1">
      <alignment vertical="center"/>
    </xf>
    <xf numFmtId="9" fontId="3" fillId="3" borderId="12" xfId="0" applyNumberFormat="1" applyFont="1" applyFill="1" applyBorder="1" applyAlignment="1">
      <alignment vertical="center" shrinkToFit="1"/>
    </xf>
    <xf numFmtId="178" fontId="3" fillId="0" borderId="12" xfId="0" applyNumberFormat="1" applyFont="1" applyFill="1" applyBorder="1" applyAlignment="1">
      <alignment vertical="top" shrinkToFit="1"/>
    </xf>
    <xf numFmtId="0" fontId="3" fillId="3" borderId="7" xfId="0" applyNumberFormat="1" applyFont="1" applyFill="1" applyBorder="1" applyAlignment="1">
      <alignment vertical="top"/>
    </xf>
    <xf numFmtId="0" fontId="3" fillId="3" borderId="8" xfId="0" applyNumberFormat="1" applyFont="1" applyFill="1" applyBorder="1" applyAlignment="1">
      <alignment vertical="top"/>
    </xf>
    <xf numFmtId="0" fontId="3" fillId="0" borderId="21" xfId="0" applyNumberFormat="1" applyFont="1" applyFill="1" applyBorder="1" applyAlignment="1">
      <alignment vertical="top"/>
    </xf>
    <xf numFmtId="180" fontId="3" fillId="0" borderId="1" xfId="0" applyNumberFormat="1" applyFont="1" applyFill="1" applyBorder="1" applyAlignment="1">
      <alignment vertical="top" shrinkToFit="1"/>
    </xf>
    <xf numFmtId="0" fontId="3" fillId="0" borderId="1" xfId="0" applyFont="1" applyBorder="1" applyAlignment="1">
      <alignment horizontal="right" vertical="center"/>
    </xf>
    <xf numFmtId="0" fontId="4" fillId="0" borderId="1" xfId="0" applyFont="1" applyBorder="1" applyAlignment="1">
      <alignment horizontal="right" vertical="center"/>
    </xf>
    <xf numFmtId="0" fontId="3" fillId="0" borderId="22" xfId="0" applyFont="1" applyBorder="1" applyAlignment="1">
      <alignment vertical="center"/>
    </xf>
    <xf numFmtId="0" fontId="3" fillId="0" borderId="23" xfId="0" applyFont="1" applyBorder="1" applyAlignment="1">
      <alignment vertical="center"/>
    </xf>
    <xf numFmtId="0" fontId="3" fillId="0" borderId="24" xfId="0" applyFont="1" applyBorder="1" applyAlignment="1">
      <alignment vertical="center"/>
    </xf>
    <xf numFmtId="0" fontId="3" fillId="2" borderId="1" xfId="0" applyFont="1" applyFill="1" applyBorder="1" applyAlignment="1">
      <alignment vertical="center"/>
    </xf>
    <xf numFmtId="0" fontId="3" fillId="2" borderId="1" xfId="0" applyFont="1" applyFill="1" applyBorder="1" applyAlignment="1">
      <alignment horizontal="right" vertical="center"/>
    </xf>
    <xf numFmtId="180" fontId="3" fillId="2" borderId="1" xfId="0" applyNumberFormat="1" applyFont="1" applyFill="1" applyBorder="1" applyAlignment="1">
      <alignmen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2" xfId="0" applyFont="1" applyBorder="1" applyAlignment="1">
      <alignment vertical="center"/>
    </xf>
    <xf numFmtId="180" fontId="3" fillId="0" borderId="12" xfId="0" applyNumberFormat="1" applyFont="1" applyFill="1" applyBorder="1" applyAlignment="1">
      <alignment vertical="top"/>
    </xf>
    <xf numFmtId="0" fontId="3" fillId="2" borderId="12" xfId="0" applyFont="1" applyFill="1" applyBorder="1" applyAlignment="1">
      <alignment vertical="center"/>
    </xf>
    <xf numFmtId="0" fontId="3" fillId="0" borderId="0" xfId="0" applyFont="1" applyBorder="1" applyAlignment="1">
      <alignment vertical="top"/>
    </xf>
    <xf numFmtId="182" fontId="3" fillId="2" borderId="12" xfId="0" applyNumberFormat="1" applyFont="1" applyFill="1" applyBorder="1" applyAlignment="1">
      <alignment vertical="center" shrinkToFit="1"/>
    </xf>
    <xf numFmtId="182" fontId="3" fillId="2" borderId="12" xfId="0" applyNumberFormat="1" applyFont="1" applyFill="1" applyBorder="1" applyAlignment="1">
      <alignment vertical="top" shrinkToFit="1"/>
    </xf>
    <xf numFmtId="180" fontId="3" fillId="0" borderId="12" xfId="0" applyNumberFormat="1" applyFont="1" applyBorder="1" applyAlignment="1">
      <alignment vertical="center" shrinkToFit="1"/>
    </xf>
    <xf numFmtId="177" fontId="3" fillId="0" borderId="12" xfId="0" applyNumberFormat="1" applyFont="1" applyFill="1" applyBorder="1" applyAlignment="1">
      <alignment vertical="top" shrinkToFit="1"/>
    </xf>
    <xf numFmtId="177" fontId="3" fillId="2" borderId="12" xfId="0" applyNumberFormat="1" applyFont="1" applyFill="1" applyBorder="1" applyAlignment="1">
      <alignment vertical="top" shrinkToFit="1"/>
    </xf>
    <xf numFmtId="0" fontId="3" fillId="0" borderId="22" xfId="0" applyNumberFormat="1" applyFont="1" applyFill="1" applyBorder="1" applyAlignment="1">
      <alignment vertical="top"/>
    </xf>
    <xf numFmtId="0" fontId="3" fillId="0" borderId="23" xfId="0" applyFont="1" applyBorder="1" applyAlignment="1">
      <alignment vertical="center" wrapText="1"/>
    </xf>
    <xf numFmtId="0" fontId="3" fillId="0" borderId="16" xfId="0" applyFont="1" applyBorder="1" applyAlignment="1">
      <alignment vertical="center"/>
    </xf>
    <xf numFmtId="0" fontId="3" fillId="0" borderId="25" xfId="0" applyFont="1" applyBorder="1" applyAlignment="1">
      <alignment vertical="center"/>
    </xf>
    <xf numFmtId="0" fontId="3" fillId="0" borderId="17" xfId="0" applyFont="1" applyBorder="1" applyAlignment="1">
      <alignment vertical="center"/>
    </xf>
    <xf numFmtId="0" fontId="14" fillId="0" borderId="22" xfId="0" applyFont="1" applyBorder="1" applyAlignment="1">
      <alignment vertical="center" wrapText="1"/>
    </xf>
    <xf numFmtId="0" fontId="14" fillId="0" borderId="22" xfId="0" applyFont="1" applyBorder="1" applyAlignment="1">
      <alignment vertical="center"/>
    </xf>
    <xf numFmtId="0" fontId="3" fillId="0" borderId="10" xfId="0" applyFont="1" applyBorder="1" applyAlignment="1">
      <alignment horizontal="center" vertical="center"/>
    </xf>
    <xf numFmtId="0" fontId="3" fillId="0" borderId="22" xfId="0" applyFont="1" applyBorder="1" applyAlignment="1">
      <alignment horizontal="center" vertical="center"/>
    </xf>
    <xf numFmtId="180" fontId="3" fillId="0" borderId="11" xfId="0" applyNumberFormat="1" applyFont="1" applyFill="1" applyBorder="1" applyAlignment="1">
      <alignment horizontal="center" vertical="top"/>
    </xf>
    <xf numFmtId="180" fontId="3" fillId="2" borderId="12" xfId="0" applyNumberFormat="1" applyFont="1" applyFill="1" applyBorder="1" applyAlignment="1">
      <alignment vertical="center" shrinkToFit="1"/>
    </xf>
    <xf numFmtId="180" fontId="3" fillId="2" borderId="12" xfId="0" applyNumberFormat="1" applyFont="1" applyFill="1" applyBorder="1" applyAlignment="1">
      <alignment vertical="top" shrinkToFit="1"/>
    </xf>
    <xf numFmtId="0" fontId="3" fillId="2" borderId="12" xfId="0" applyFont="1" applyFill="1" applyBorder="1" applyAlignment="1">
      <alignment horizontal="center" vertical="center"/>
    </xf>
    <xf numFmtId="0" fontId="12" fillId="0" borderId="0" xfId="0" applyFont="1" applyAlignment="1">
      <alignment vertical="center"/>
    </xf>
    <xf numFmtId="0" fontId="3" fillId="0" borderId="26" xfId="0" applyFont="1" applyBorder="1" applyAlignment="1">
      <alignment vertical="center" wrapText="1"/>
    </xf>
    <xf numFmtId="0" fontId="14" fillId="0" borderId="27" xfId="0" applyFont="1" applyBorder="1" applyAlignment="1">
      <alignment vertical="center" wrapText="1"/>
    </xf>
    <xf numFmtId="0" fontId="3" fillId="0" borderId="23" xfId="0" applyFont="1" applyBorder="1" applyAlignment="1">
      <alignment horizontal="center" vertical="center"/>
    </xf>
    <xf numFmtId="176" fontId="3" fillId="0" borderId="12" xfId="0" applyNumberFormat="1" applyFont="1" applyFill="1" applyBorder="1" applyAlignment="1">
      <alignment vertical="top" shrinkToFit="1"/>
    </xf>
    <xf numFmtId="176" fontId="3" fillId="2" borderId="12" xfId="0" applyNumberFormat="1" applyFont="1" applyFill="1" applyBorder="1" applyAlignment="1">
      <alignment vertical="top" shrinkToFit="1"/>
    </xf>
    <xf numFmtId="0" fontId="3" fillId="6" borderId="1" xfId="0" applyNumberFormat="1" applyFont="1" applyFill="1" applyBorder="1" applyAlignment="1">
      <alignment vertical="top"/>
    </xf>
    <xf numFmtId="0" fontId="3" fillId="6" borderId="1" xfId="0" applyNumberFormat="1" applyFont="1" applyFill="1" applyBorder="1" applyAlignment="1">
      <alignment vertical="top" shrinkToFit="1"/>
    </xf>
    <xf numFmtId="0" fontId="8" fillId="0" borderId="1" xfId="0" applyFont="1" applyBorder="1" applyAlignment="1">
      <alignment horizontal="right"/>
    </xf>
    <xf numFmtId="180" fontId="3" fillId="0" borderId="28" xfId="0" applyNumberFormat="1" applyFont="1" applyFill="1" applyBorder="1" applyAlignment="1">
      <alignment horizontal="center" vertical="top"/>
    </xf>
    <xf numFmtId="0" fontId="3" fillId="0" borderId="29" xfId="0" applyNumberFormat="1" applyFont="1" applyFill="1" applyBorder="1" applyAlignment="1">
      <alignment vertical="top"/>
    </xf>
    <xf numFmtId="177" fontId="3" fillId="0" borderId="30" xfId="0" applyNumberFormat="1" applyFont="1" applyFill="1" applyBorder="1" applyAlignment="1">
      <alignment vertical="top" shrinkToFit="1"/>
    </xf>
    <xf numFmtId="0" fontId="3" fillId="0" borderId="31" xfId="0" applyNumberFormat="1" applyFont="1" applyFill="1" applyBorder="1" applyAlignment="1">
      <alignment vertical="top"/>
    </xf>
    <xf numFmtId="0" fontId="3" fillId="2" borderId="32" xfId="0" applyNumberFormat="1" applyFont="1" applyFill="1" applyBorder="1" applyAlignment="1">
      <alignment vertical="top"/>
    </xf>
    <xf numFmtId="177" fontId="3" fillId="2" borderId="30" xfId="0" applyNumberFormat="1" applyFont="1" applyFill="1" applyBorder="1" applyAlignment="1">
      <alignment vertical="top" shrinkToFit="1"/>
    </xf>
    <xf numFmtId="0" fontId="3" fillId="0" borderId="33" xfId="0" applyNumberFormat="1" applyFont="1" applyFill="1" applyBorder="1" applyAlignment="1">
      <alignment vertical="top"/>
    </xf>
    <xf numFmtId="0" fontId="3" fillId="2" borderId="34" xfId="0" applyNumberFormat="1" applyFont="1" applyFill="1" applyBorder="1" applyAlignment="1">
      <alignment horizontal="center" vertical="top"/>
    </xf>
    <xf numFmtId="182" fontId="3" fillId="2" borderId="35" xfId="0" applyNumberFormat="1" applyFont="1" applyFill="1" applyBorder="1" applyAlignment="1">
      <alignment vertical="center" shrinkToFit="1"/>
    </xf>
    <xf numFmtId="182" fontId="3" fillId="2" borderId="35" xfId="0" applyNumberFormat="1" applyFont="1" applyFill="1" applyBorder="1" applyAlignment="1">
      <alignment vertical="top" shrinkToFit="1"/>
    </xf>
    <xf numFmtId="177" fontId="3" fillId="2" borderId="35" xfId="0" applyNumberFormat="1" applyFont="1" applyFill="1" applyBorder="1" applyAlignment="1">
      <alignment vertical="top" shrinkToFit="1"/>
    </xf>
    <xf numFmtId="177" fontId="3" fillId="2" borderId="36" xfId="0" applyNumberFormat="1" applyFont="1" applyFill="1" applyBorder="1" applyAlignment="1">
      <alignment vertical="top" shrinkToFit="1"/>
    </xf>
    <xf numFmtId="0" fontId="3" fillId="6" borderId="12" xfId="0" applyNumberFormat="1" applyFont="1" applyFill="1" applyBorder="1" applyAlignment="1">
      <alignment vertical="top"/>
    </xf>
    <xf numFmtId="0" fontId="3" fillId="0" borderId="19" xfId="0" applyFont="1" applyFill="1" applyBorder="1" applyAlignment="1">
      <alignment vertical="top"/>
    </xf>
    <xf numFmtId="180" fontId="3" fillId="0" borderId="20" xfId="0" applyNumberFormat="1" applyFont="1" applyFill="1" applyBorder="1" applyAlignment="1">
      <alignment vertical="top" shrinkToFit="1"/>
    </xf>
    <xf numFmtId="0" fontId="3" fillId="0" borderId="21" xfId="0" applyFont="1" applyFill="1" applyBorder="1" applyAlignment="1">
      <alignment vertical="top"/>
    </xf>
    <xf numFmtId="180" fontId="3" fillId="0" borderId="11" xfId="0" applyNumberFormat="1" applyFont="1" applyFill="1" applyBorder="1" applyAlignment="1">
      <alignment horizontal="center" vertical="top" shrinkToFit="1"/>
    </xf>
    <xf numFmtId="0" fontId="3" fillId="0" borderId="11" xfId="0" applyNumberFormat="1" applyFont="1" applyFill="1" applyBorder="1" applyAlignment="1">
      <alignment horizontal="center" vertical="top"/>
    </xf>
    <xf numFmtId="0" fontId="3" fillId="0" borderId="37" xfId="0" applyNumberFormat="1" applyFont="1" applyFill="1" applyBorder="1" applyAlignment="1">
      <alignment vertical="top"/>
    </xf>
    <xf numFmtId="0" fontId="3" fillId="0" borderId="22" xfId="0" applyFont="1" applyBorder="1" applyAlignment="1">
      <alignment horizontal="left" vertical="center"/>
    </xf>
    <xf numFmtId="0" fontId="17" fillId="7" borderId="0" xfId="0" applyFont="1" applyFill="1" applyAlignment="1">
      <alignment vertical="top"/>
    </xf>
    <xf numFmtId="0" fontId="18" fillId="8" borderId="0" xfId="0" applyFont="1" applyFill="1" applyAlignment="1">
      <alignment vertical="top"/>
    </xf>
    <xf numFmtId="0" fontId="16" fillId="0" borderId="0" xfId="1" applyFont="1" applyAlignment="1">
      <alignment vertical="top"/>
    </xf>
    <xf numFmtId="0" fontId="17" fillId="7" borderId="0" xfId="0" applyFont="1" applyFill="1" applyBorder="1" applyAlignment="1">
      <alignment vertical="top"/>
    </xf>
    <xf numFmtId="0" fontId="16" fillId="7" borderId="0" xfId="1" applyFont="1" applyFill="1" applyBorder="1" applyAlignment="1">
      <alignment vertical="top"/>
    </xf>
    <xf numFmtId="0" fontId="16" fillId="7" borderId="0" xfId="1" applyFont="1" applyFill="1" applyAlignment="1">
      <alignment vertical="top"/>
    </xf>
    <xf numFmtId="0" fontId="18" fillId="7" borderId="0" xfId="0" applyFont="1" applyFill="1" applyBorder="1" applyAlignment="1">
      <alignment vertical="top"/>
    </xf>
    <xf numFmtId="0" fontId="3" fillId="7" borderId="0" xfId="0" applyFont="1" applyFill="1" applyBorder="1" applyAlignment="1">
      <alignment vertical="top"/>
    </xf>
    <xf numFmtId="0" fontId="20" fillId="8" borderId="0" xfId="0" applyFont="1" applyFill="1" applyBorder="1" applyAlignment="1">
      <alignment vertical="top"/>
    </xf>
    <xf numFmtId="0" fontId="18" fillId="8" borderId="0" xfId="0" applyFont="1" applyFill="1" applyBorder="1" applyAlignment="1">
      <alignment vertical="top"/>
    </xf>
    <xf numFmtId="0" fontId="17" fillId="7" borderId="0" xfId="0" applyFont="1" applyFill="1" applyBorder="1" applyAlignment="1">
      <alignment vertical="top" wrapText="1"/>
    </xf>
    <xf numFmtId="0" fontId="21" fillId="9" borderId="0" xfId="0" applyFont="1" applyFill="1" applyAlignment="1">
      <alignment vertical="top"/>
    </xf>
    <xf numFmtId="0" fontId="22" fillId="9" borderId="0" xfId="0" applyFont="1" applyFill="1" applyAlignment="1">
      <alignment vertical="top"/>
    </xf>
    <xf numFmtId="0" fontId="3" fillId="9" borderId="0" xfId="0" applyFont="1" applyFill="1" applyAlignment="1">
      <alignment vertical="top"/>
    </xf>
    <xf numFmtId="0" fontId="17" fillId="7" borderId="43" xfId="0" applyFont="1" applyFill="1" applyBorder="1" applyAlignment="1">
      <alignment vertical="top"/>
    </xf>
    <xf numFmtId="0" fontId="3" fillId="0" borderId="52" xfId="0" applyFont="1" applyBorder="1" applyAlignment="1">
      <alignment vertical="top"/>
    </xf>
    <xf numFmtId="0" fontId="17" fillId="7" borderId="50" xfId="0" applyFont="1" applyFill="1" applyBorder="1" applyAlignment="1">
      <alignment vertical="top"/>
    </xf>
    <xf numFmtId="0" fontId="3" fillId="0" borderId="51" xfId="0" applyFont="1" applyBorder="1" applyAlignment="1">
      <alignment vertical="top"/>
    </xf>
    <xf numFmtId="0" fontId="3" fillId="0" borderId="50" xfId="0" applyFont="1" applyBorder="1" applyAlignment="1">
      <alignment vertical="top"/>
    </xf>
    <xf numFmtId="0" fontId="3" fillId="0" borderId="0" xfId="0" applyFont="1"/>
    <xf numFmtId="0" fontId="16" fillId="0" borderId="0" xfId="1" applyFont="1" applyBorder="1" applyAlignment="1">
      <alignment vertical="top"/>
    </xf>
    <xf numFmtId="0" fontId="3" fillId="0" borderId="0" xfId="0" applyFont="1" applyBorder="1" applyAlignment="1">
      <alignment vertical="top" wrapText="1"/>
    </xf>
    <xf numFmtId="0" fontId="16" fillId="6" borderId="0" xfId="1" applyFont="1" applyFill="1" applyAlignment="1">
      <alignment vertical="top"/>
    </xf>
    <xf numFmtId="0" fontId="3" fillId="6" borderId="0" xfId="0" applyFont="1" applyFill="1" applyAlignment="1">
      <alignment vertical="top"/>
    </xf>
    <xf numFmtId="0" fontId="3" fillId="0" borderId="53" xfId="0" applyFont="1" applyBorder="1" applyAlignment="1">
      <alignment vertical="center"/>
    </xf>
    <xf numFmtId="0" fontId="3" fillId="2" borderId="7" xfId="0" applyNumberFormat="1" applyFont="1" applyFill="1" applyBorder="1" applyAlignment="1">
      <alignment vertical="top"/>
    </xf>
    <xf numFmtId="0" fontId="13" fillId="0" borderId="5" xfId="0" applyFont="1" applyFill="1" applyBorder="1" applyAlignment="1">
      <alignment horizontal="center" vertical="top"/>
    </xf>
    <xf numFmtId="0" fontId="13" fillId="0" borderId="10" xfId="0" applyFont="1" applyFill="1" applyBorder="1" applyAlignment="1">
      <alignment horizontal="center" vertical="top"/>
    </xf>
    <xf numFmtId="0" fontId="3" fillId="2" borderId="54" xfId="0" applyNumberFormat="1" applyFont="1" applyFill="1" applyBorder="1" applyAlignment="1">
      <alignment horizontal="center" vertical="top"/>
    </xf>
    <xf numFmtId="0" fontId="3" fillId="0" borderId="55" xfId="0" applyFont="1" applyBorder="1" applyAlignment="1">
      <alignment horizontal="left" vertical="center"/>
    </xf>
    <xf numFmtId="0" fontId="3" fillId="0" borderId="53" xfId="0" applyFont="1" applyBorder="1" applyAlignment="1">
      <alignment horizontal="left" vertical="center"/>
    </xf>
    <xf numFmtId="0" fontId="3" fillId="0" borderId="56" xfId="0" applyFont="1" applyFill="1" applyBorder="1" applyAlignment="1">
      <alignment vertical="top"/>
    </xf>
    <xf numFmtId="0" fontId="3" fillId="0" borderId="57" xfId="0" applyNumberFormat="1" applyFont="1" applyFill="1" applyBorder="1" applyAlignment="1">
      <alignment vertical="top"/>
    </xf>
    <xf numFmtId="0" fontId="3" fillId="3" borderId="57" xfId="0" applyNumberFormat="1" applyFont="1" applyFill="1" applyBorder="1" applyAlignment="1">
      <alignment vertical="top"/>
    </xf>
    <xf numFmtId="0" fontId="3" fillId="2" borderId="57" xfId="0" applyNumberFormat="1" applyFont="1" applyFill="1" applyBorder="1" applyAlignment="1">
      <alignment vertical="top"/>
    </xf>
    <xf numFmtId="0" fontId="13" fillId="0" borderId="58" xfId="0" applyFont="1" applyFill="1" applyBorder="1" applyAlignment="1">
      <alignment horizontal="center" vertical="top"/>
    </xf>
    <xf numFmtId="0" fontId="3" fillId="0" borderId="59" xfId="0" applyNumberFormat="1" applyFont="1" applyFill="1" applyBorder="1" applyAlignment="1">
      <alignment vertical="top"/>
    </xf>
    <xf numFmtId="0" fontId="3" fillId="2" borderId="59" xfId="0" applyNumberFormat="1" applyFont="1" applyFill="1" applyBorder="1" applyAlignment="1">
      <alignment vertical="top"/>
    </xf>
    <xf numFmtId="0" fontId="3" fillId="0" borderId="60" xfId="0" applyNumberFormat="1" applyFont="1" applyFill="1" applyBorder="1" applyAlignment="1">
      <alignment vertical="top"/>
    </xf>
    <xf numFmtId="0" fontId="3" fillId="2" borderId="60" xfId="0" applyNumberFormat="1" applyFont="1" applyFill="1" applyBorder="1" applyAlignment="1">
      <alignment vertical="top"/>
    </xf>
    <xf numFmtId="0" fontId="3" fillId="3" borderId="60" xfId="0" applyNumberFormat="1" applyFont="1" applyFill="1" applyBorder="1" applyAlignment="1">
      <alignment vertical="top"/>
    </xf>
    <xf numFmtId="0" fontId="3" fillId="2" borderId="61" xfId="0" applyNumberFormat="1" applyFont="1" applyFill="1" applyBorder="1" applyAlignment="1">
      <alignment vertical="top"/>
    </xf>
    <xf numFmtId="0" fontId="3" fillId="2" borderId="62" xfId="0" applyNumberFormat="1" applyFont="1" applyFill="1" applyBorder="1" applyAlignment="1">
      <alignment horizontal="center" vertical="top"/>
    </xf>
    <xf numFmtId="0" fontId="3" fillId="6" borderId="60" xfId="0" applyNumberFormat="1" applyFont="1" applyFill="1" applyBorder="1" applyAlignment="1">
      <alignment vertical="top"/>
    </xf>
    <xf numFmtId="0" fontId="3" fillId="0" borderId="55" xfId="0" applyFont="1" applyBorder="1" applyAlignment="1">
      <alignment vertical="center"/>
    </xf>
    <xf numFmtId="0" fontId="3" fillId="0" borderId="71" xfId="0" applyFont="1" applyBorder="1" applyAlignment="1">
      <alignment vertical="center"/>
    </xf>
    <xf numFmtId="0" fontId="3" fillId="0" borderId="72" xfId="0" applyFont="1" applyBorder="1" applyAlignment="1">
      <alignment vertical="center"/>
    </xf>
    <xf numFmtId="0" fontId="3" fillId="0" borderId="73" xfId="0" applyFont="1" applyBorder="1" applyAlignment="1">
      <alignment vertical="center"/>
    </xf>
    <xf numFmtId="0" fontId="3" fillId="0" borderId="71" xfId="0" applyFont="1" applyBorder="1" applyAlignment="1">
      <alignment vertical="top"/>
    </xf>
    <xf numFmtId="0" fontId="3" fillId="0" borderId="75" xfId="0" applyFont="1" applyBorder="1" applyAlignment="1">
      <alignment horizontal="left" vertical="center"/>
    </xf>
    <xf numFmtId="0" fontId="3" fillId="0" borderId="76" xfId="0" applyFont="1" applyBorder="1" applyAlignment="1">
      <alignment horizontal="left" vertical="center"/>
    </xf>
    <xf numFmtId="0" fontId="3" fillId="0" borderId="77" xfId="0" applyFont="1" applyBorder="1" applyAlignment="1">
      <alignment horizontal="left" vertical="center"/>
    </xf>
    <xf numFmtId="0" fontId="3" fillId="0" borderId="49" xfId="0" applyFont="1" applyBorder="1" applyAlignment="1">
      <alignment horizontal="left" vertical="center"/>
    </xf>
    <xf numFmtId="0" fontId="3" fillId="0" borderId="75" xfId="0" applyFont="1" applyBorder="1" applyAlignment="1">
      <alignment vertical="center"/>
    </xf>
    <xf numFmtId="0" fontId="3" fillId="0" borderId="76" xfId="0" applyFont="1" applyBorder="1" applyAlignment="1">
      <alignment vertical="center"/>
    </xf>
    <xf numFmtId="0" fontId="3" fillId="0" borderId="77" xfId="0" applyFont="1" applyBorder="1" applyAlignment="1">
      <alignment vertical="center"/>
    </xf>
    <xf numFmtId="0" fontId="3" fillId="0" borderId="49" xfId="0" applyFont="1" applyBorder="1" applyAlignment="1">
      <alignment vertical="center"/>
    </xf>
    <xf numFmtId="0" fontId="3" fillId="0" borderId="47" xfId="0" applyFont="1" applyBorder="1" applyAlignment="1">
      <alignment vertical="center"/>
    </xf>
    <xf numFmtId="0" fontId="3" fillId="0" borderId="47" xfId="0" applyFont="1" applyBorder="1" applyAlignment="1">
      <alignment horizontal="left" vertical="center"/>
    </xf>
    <xf numFmtId="0" fontId="10" fillId="0" borderId="0" xfId="0" applyFont="1" applyAlignment="1">
      <alignment vertical="center"/>
    </xf>
    <xf numFmtId="183" fontId="3" fillId="0" borderId="22" xfId="0" applyNumberFormat="1" applyFont="1" applyBorder="1" applyAlignment="1">
      <alignment vertical="center" shrinkToFit="1"/>
    </xf>
    <xf numFmtId="0" fontId="3" fillId="6" borderId="74" xfId="0" applyFont="1" applyFill="1" applyBorder="1" applyAlignment="1">
      <alignment vertical="center" shrinkToFit="1"/>
    </xf>
    <xf numFmtId="0" fontId="3" fillId="0" borderId="74" xfId="0" applyFont="1" applyBorder="1" applyAlignment="1">
      <alignment vertical="center" shrinkToFit="1"/>
    </xf>
    <xf numFmtId="176" fontId="3" fillId="0" borderId="74" xfId="0" applyNumberFormat="1" applyFont="1" applyBorder="1" applyAlignment="1">
      <alignment vertical="center" shrinkToFit="1"/>
    </xf>
    <xf numFmtId="0" fontId="3" fillId="0" borderId="22" xfId="0" applyFont="1" applyBorder="1" applyAlignment="1">
      <alignment vertical="center" shrinkToFit="1"/>
    </xf>
    <xf numFmtId="0" fontId="3" fillId="6" borderId="22" xfId="0" applyFont="1" applyFill="1" applyBorder="1" applyAlignment="1">
      <alignment vertical="center" shrinkToFit="1"/>
    </xf>
    <xf numFmtId="176" fontId="3" fillId="6" borderId="22" xfId="0" applyNumberFormat="1" applyFont="1" applyFill="1" applyBorder="1" applyAlignment="1">
      <alignment vertical="center" shrinkToFit="1"/>
    </xf>
    <xf numFmtId="176" fontId="3" fillId="6" borderId="74" xfId="0" applyNumberFormat="1" applyFont="1" applyFill="1" applyBorder="1" applyAlignment="1">
      <alignment vertical="center" shrinkToFit="1"/>
    </xf>
    <xf numFmtId="0" fontId="3" fillId="0" borderId="70" xfId="0" applyFont="1" applyBorder="1" applyAlignment="1">
      <alignment vertical="center" shrinkToFit="1"/>
    </xf>
    <xf numFmtId="176" fontId="3" fillId="6" borderId="70" xfId="0" applyNumberFormat="1" applyFont="1" applyFill="1" applyBorder="1" applyAlignment="1">
      <alignment vertical="center" shrinkToFit="1"/>
    </xf>
    <xf numFmtId="0" fontId="3" fillId="0" borderId="49" xfId="0" applyFont="1" applyFill="1" applyBorder="1" applyAlignment="1">
      <alignment horizontal="left" vertical="center"/>
    </xf>
    <xf numFmtId="0" fontId="4" fillId="0" borderId="70" xfId="0" applyFont="1" applyBorder="1" applyAlignment="1">
      <alignment horizontal="center" vertical="top" wrapText="1"/>
    </xf>
    <xf numFmtId="0" fontId="3" fillId="0" borderId="70" xfId="0" applyFont="1" applyBorder="1" applyAlignment="1">
      <alignment horizontal="center" vertical="top" wrapText="1"/>
    </xf>
    <xf numFmtId="0" fontId="3" fillId="0" borderId="70" xfId="0" applyFont="1" applyBorder="1" applyAlignment="1">
      <alignment horizontal="center" vertical="center" wrapText="1"/>
    </xf>
    <xf numFmtId="184" fontId="3" fillId="6" borderId="22" xfId="0" applyNumberFormat="1" applyFont="1" applyFill="1" applyBorder="1" applyAlignment="1">
      <alignment vertical="center" shrinkToFit="1"/>
    </xf>
    <xf numFmtId="0" fontId="3" fillId="0" borderId="52" xfId="0" applyFont="1" applyBorder="1"/>
    <xf numFmtId="0" fontId="3" fillId="0" borderId="52" xfId="0" applyNumberFormat="1" applyFont="1" applyFill="1" applyBorder="1" applyAlignment="1">
      <alignment vertical="top"/>
    </xf>
    <xf numFmtId="0" fontId="4" fillId="0" borderId="52" xfId="0" applyNumberFormat="1" applyFont="1" applyFill="1" applyBorder="1" applyAlignment="1">
      <alignment vertical="top"/>
    </xf>
    <xf numFmtId="0" fontId="3" fillId="6" borderId="52" xfId="0" applyNumberFormat="1" applyFont="1" applyFill="1" applyBorder="1" applyAlignment="1">
      <alignment vertical="top"/>
    </xf>
    <xf numFmtId="0" fontId="3" fillId="0" borderId="50" xfId="0" applyFont="1" applyBorder="1"/>
    <xf numFmtId="0" fontId="3" fillId="0" borderId="51" xfId="0" applyFont="1" applyBorder="1"/>
    <xf numFmtId="0" fontId="3" fillId="0" borderId="50" xfId="0" applyNumberFormat="1" applyFont="1" applyFill="1" applyBorder="1" applyAlignment="1">
      <alignment vertical="top"/>
    </xf>
    <xf numFmtId="0" fontId="3" fillId="0" borderId="51" xfId="0" applyNumberFormat="1" applyFont="1" applyFill="1" applyBorder="1" applyAlignment="1">
      <alignment vertical="top"/>
    </xf>
    <xf numFmtId="0" fontId="4" fillId="0" borderId="50" xfId="0" applyNumberFormat="1" applyFont="1" applyFill="1" applyBorder="1" applyAlignment="1">
      <alignment vertical="top"/>
    </xf>
    <xf numFmtId="0" fontId="4" fillId="0" borderId="51" xfId="0" applyNumberFormat="1" applyFont="1" applyFill="1" applyBorder="1" applyAlignment="1">
      <alignment vertical="top"/>
    </xf>
    <xf numFmtId="0" fontId="3" fillId="6" borderId="50" xfId="0" applyNumberFormat="1" applyFont="1" applyFill="1" applyBorder="1" applyAlignment="1">
      <alignment vertical="top"/>
    </xf>
    <xf numFmtId="0" fontId="3" fillId="6" borderId="51" xfId="0" applyNumberFormat="1" applyFont="1" applyFill="1" applyBorder="1" applyAlignment="1">
      <alignment vertical="top"/>
    </xf>
    <xf numFmtId="0" fontId="3" fillId="0" borderId="52" xfId="0" applyFont="1" applyBorder="1" applyAlignment="1">
      <alignment horizontal="center" vertical="top" wrapText="1"/>
    </xf>
    <xf numFmtId="0" fontId="3" fillId="0" borderId="52" xfId="0" applyNumberFormat="1" applyFont="1" applyFill="1" applyBorder="1" applyAlignment="1">
      <alignment vertical="center" shrinkToFit="1"/>
    </xf>
    <xf numFmtId="0" fontId="3" fillId="6" borderId="1" xfId="0" applyFont="1" applyFill="1" applyBorder="1"/>
    <xf numFmtId="0" fontId="4" fillId="6" borderId="1" xfId="0" applyNumberFormat="1" applyFont="1" applyFill="1" applyBorder="1" applyAlignment="1">
      <alignment vertical="top"/>
    </xf>
    <xf numFmtId="0" fontId="4" fillId="6" borderId="50" xfId="0" applyNumberFormat="1" applyFont="1" applyFill="1" applyBorder="1" applyAlignment="1">
      <alignment vertical="top"/>
    </xf>
    <xf numFmtId="0" fontId="4" fillId="6" borderId="51" xfId="0" applyNumberFormat="1" applyFont="1" applyFill="1" applyBorder="1" applyAlignment="1">
      <alignment vertical="top"/>
    </xf>
    <xf numFmtId="0" fontId="4" fillId="6" borderId="52" xfId="0" applyNumberFormat="1" applyFont="1" applyFill="1" applyBorder="1" applyAlignment="1">
      <alignment vertical="top"/>
    </xf>
    <xf numFmtId="1" fontId="3" fillId="6" borderId="1" xfId="0" applyNumberFormat="1" applyFont="1" applyFill="1" applyBorder="1" applyAlignment="1">
      <alignment vertical="top" shrinkToFit="1"/>
    </xf>
    <xf numFmtId="0" fontId="3" fillId="0" borderId="6" xfId="0" applyNumberFormat="1" applyFont="1" applyFill="1" applyBorder="1" applyAlignment="1">
      <alignment horizontal="left" vertical="top" indent="1"/>
    </xf>
    <xf numFmtId="0" fontId="3" fillId="0" borderId="7" xfId="0" applyNumberFormat="1" applyFont="1" applyFill="1" applyBorder="1" applyAlignment="1">
      <alignment horizontal="left" vertical="top" indent="1"/>
    </xf>
    <xf numFmtId="0" fontId="25" fillId="0" borderId="0" xfId="0" applyFont="1" applyBorder="1" applyAlignment="1">
      <alignment horizontal="right" vertical="center"/>
    </xf>
    <xf numFmtId="0" fontId="4" fillId="6" borderId="1" xfId="0" applyFont="1" applyFill="1" applyBorder="1" applyAlignment="1">
      <alignment horizontal="right" vertical="center"/>
    </xf>
    <xf numFmtId="0" fontId="3" fillId="0" borderId="1" xfId="0" quotePrefix="1" applyFont="1" applyBorder="1" applyAlignment="1">
      <alignment horizontal="center" vertical="center" shrinkToFit="1"/>
    </xf>
    <xf numFmtId="0" fontId="3" fillId="2" borderId="1" xfId="0" applyFont="1" applyFill="1" applyBorder="1" applyAlignment="1">
      <alignment horizontal="center" vertical="center" shrinkToFit="1"/>
    </xf>
    <xf numFmtId="0" fontId="3" fillId="0" borderId="1" xfId="0" applyFont="1" applyBorder="1" applyAlignment="1">
      <alignment horizontal="center" vertical="center" shrinkToFit="1"/>
    </xf>
    <xf numFmtId="0" fontId="3" fillId="2" borderId="1" xfId="0" quotePrefix="1" applyFont="1" applyFill="1" applyBorder="1" applyAlignment="1">
      <alignment horizontal="center" vertical="center" shrinkToFit="1"/>
    </xf>
    <xf numFmtId="2" fontId="3" fillId="0" borderId="0" xfId="0" applyNumberFormat="1" applyFont="1" applyAlignment="1">
      <alignment shrinkToFit="1"/>
    </xf>
    <xf numFmtId="1" fontId="3" fillId="0" borderId="0" xfId="0" applyNumberFormat="1" applyFont="1" applyAlignment="1">
      <alignment shrinkToFit="1"/>
    </xf>
    <xf numFmtId="176" fontId="3" fillId="0" borderId="0" xfId="0" applyNumberFormat="1" applyFont="1" applyAlignment="1">
      <alignment shrinkToFit="1"/>
    </xf>
    <xf numFmtId="0" fontId="27" fillId="12" borderId="0" xfId="0" applyFont="1" applyFill="1" applyAlignment="1">
      <alignment vertical="center"/>
    </xf>
    <xf numFmtId="0" fontId="24" fillId="12" borderId="0" xfId="0" applyFont="1" applyFill="1" applyAlignment="1">
      <alignment vertical="center"/>
    </xf>
    <xf numFmtId="0" fontId="28" fillId="0" borderId="0" xfId="1" applyFont="1" applyFill="1" applyBorder="1" applyAlignment="1">
      <alignment vertical="center"/>
    </xf>
    <xf numFmtId="0" fontId="4" fillId="0" borderId="0" xfId="0" applyFont="1"/>
    <xf numFmtId="0" fontId="3" fillId="0" borderId="71" xfId="0" applyFont="1" applyBorder="1"/>
    <xf numFmtId="1" fontId="3" fillId="6" borderId="70" xfId="0" applyNumberFormat="1" applyFont="1" applyFill="1" applyBorder="1" applyAlignment="1">
      <alignment shrinkToFit="1"/>
    </xf>
    <xf numFmtId="0" fontId="3" fillId="0" borderId="23" xfId="0" applyFont="1" applyBorder="1" applyAlignment="1">
      <alignment horizontal="center" vertical="center" wrapText="1"/>
    </xf>
    <xf numFmtId="1" fontId="3" fillId="0" borderId="23" xfId="0" applyNumberFormat="1" applyFont="1" applyBorder="1" applyAlignment="1">
      <alignment shrinkToFit="1"/>
    </xf>
    <xf numFmtId="1" fontId="3" fillId="0" borderId="79" xfId="0" applyNumberFormat="1" applyFont="1" applyBorder="1" applyAlignment="1">
      <alignment shrinkToFit="1"/>
    </xf>
    <xf numFmtId="1" fontId="3" fillId="0" borderId="83" xfId="0" applyNumberFormat="1" applyFont="1" applyBorder="1" applyAlignment="1">
      <alignment shrinkToFit="1"/>
    </xf>
    <xf numFmtId="1" fontId="3" fillId="0" borderId="70" xfId="0" applyNumberFormat="1" applyFont="1" applyBorder="1" applyAlignment="1">
      <alignment shrinkToFit="1"/>
    </xf>
    <xf numFmtId="1" fontId="3" fillId="13" borderId="23" xfId="0" applyNumberFormat="1" applyFont="1" applyFill="1" applyBorder="1" applyAlignment="1">
      <alignment shrinkToFit="1"/>
    </xf>
    <xf numFmtId="1" fontId="3" fillId="13" borderId="79" xfId="0" applyNumberFormat="1" applyFont="1" applyFill="1" applyBorder="1" applyAlignment="1">
      <alignment shrinkToFit="1"/>
    </xf>
    <xf numFmtId="0" fontId="3" fillId="0" borderId="70" xfId="0" applyFont="1" applyBorder="1" applyAlignment="1">
      <alignment horizontal="center"/>
    </xf>
    <xf numFmtId="0" fontId="3" fillId="0" borderId="47" xfId="0" applyFont="1" applyBorder="1"/>
    <xf numFmtId="0" fontId="3" fillId="0" borderId="55" xfId="0" applyFont="1" applyBorder="1"/>
    <xf numFmtId="0" fontId="3" fillId="0" borderId="84" xfId="0" applyFont="1" applyBorder="1"/>
    <xf numFmtId="0" fontId="3" fillId="0" borderId="45" xfId="0" applyFont="1" applyBorder="1"/>
    <xf numFmtId="0" fontId="3" fillId="0" borderId="46" xfId="0" applyFont="1" applyBorder="1"/>
    <xf numFmtId="0" fontId="3" fillId="0" borderId="49" xfId="0" applyFont="1" applyBorder="1"/>
    <xf numFmtId="0" fontId="4" fillId="0" borderId="53" xfId="0" applyFont="1" applyBorder="1"/>
    <xf numFmtId="0" fontId="3" fillId="0" borderId="0" xfId="0" applyFont="1" applyBorder="1"/>
    <xf numFmtId="0" fontId="3" fillId="0" borderId="81" xfId="0" applyFont="1" applyBorder="1"/>
    <xf numFmtId="2" fontId="3" fillId="0" borderId="53" xfId="0" applyNumberFormat="1" applyFont="1" applyBorder="1" applyAlignment="1">
      <alignment shrinkToFit="1"/>
    </xf>
    <xf numFmtId="2" fontId="3" fillId="0" borderId="0" xfId="0" applyNumberFormat="1" applyFont="1" applyBorder="1" applyAlignment="1">
      <alignment shrinkToFit="1"/>
    </xf>
    <xf numFmtId="2" fontId="3" fillId="0" borderId="81" xfId="0" applyNumberFormat="1" applyFont="1" applyBorder="1" applyAlignment="1">
      <alignment shrinkToFit="1"/>
    </xf>
    <xf numFmtId="2" fontId="4" fillId="0" borderId="53" xfId="0" applyNumberFormat="1" applyFont="1" applyBorder="1" applyAlignment="1"/>
    <xf numFmtId="0" fontId="3" fillId="0" borderId="53" xfId="0" applyFont="1" applyBorder="1"/>
    <xf numFmtId="0" fontId="4" fillId="0" borderId="47" xfId="0" applyFont="1" applyBorder="1" applyAlignment="1">
      <alignment horizontal="left" indent="1"/>
    </xf>
    <xf numFmtId="0" fontId="4" fillId="0" borderId="53" xfId="0" applyFont="1" applyBorder="1" applyAlignment="1">
      <alignment horizontal="left" indent="1"/>
    </xf>
    <xf numFmtId="0" fontId="29" fillId="0" borderId="70" xfId="0" applyFont="1" applyBorder="1" applyAlignment="1">
      <alignment horizontal="center" vertical="top" wrapText="1"/>
    </xf>
    <xf numFmtId="0" fontId="4" fillId="0" borderId="13" xfId="0" applyNumberFormat="1" applyFont="1" applyFill="1" applyBorder="1" applyAlignment="1">
      <alignment vertical="top"/>
    </xf>
    <xf numFmtId="0" fontId="4" fillId="0" borderId="0" xfId="0" quotePrefix="1" applyNumberFormat="1" applyFont="1" applyFill="1" applyBorder="1" applyAlignment="1">
      <alignment horizontal="left" vertical="top"/>
    </xf>
    <xf numFmtId="185" fontId="3" fillId="0" borderId="12" xfId="0" applyNumberFormat="1" applyFont="1" applyFill="1" applyBorder="1" applyAlignment="1">
      <alignment vertical="top" shrinkToFit="1"/>
    </xf>
    <xf numFmtId="185" fontId="3" fillId="0" borderId="12" xfId="0" applyNumberFormat="1" applyFont="1" applyBorder="1" applyAlignment="1">
      <alignment vertical="top"/>
    </xf>
    <xf numFmtId="0" fontId="30" fillId="0" borderId="0" xfId="0" applyFont="1" applyAlignment="1">
      <alignment vertical="top" wrapText="1"/>
    </xf>
    <xf numFmtId="0" fontId="24" fillId="0" borderId="0" xfId="0" applyFont="1" applyFill="1" applyAlignment="1">
      <alignment vertical="center"/>
    </xf>
    <xf numFmtId="0" fontId="31" fillId="0" borderId="0" xfId="0" applyFont="1" applyFill="1" applyAlignment="1">
      <alignment vertical="top" wrapText="1"/>
    </xf>
    <xf numFmtId="0" fontId="31" fillId="0" borderId="0" xfId="0" applyFont="1" applyFill="1" applyAlignment="1">
      <alignment vertical="center"/>
    </xf>
    <xf numFmtId="0" fontId="12" fillId="0" borderId="0" xfId="3" applyFont="1" applyFill="1" applyAlignment="1">
      <alignment vertical="center"/>
    </xf>
    <xf numFmtId="0" fontId="28" fillId="0" borderId="0" xfId="4" applyFont="1" applyAlignment="1">
      <alignment vertical="center"/>
    </xf>
    <xf numFmtId="0" fontId="4" fillId="0" borderId="0" xfId="0" applyFont="1" applyFill="1" applyBorder="1" applyAlignment="1">
      <alignment vertical="center"/>
    </xf>
    <xf numFmtId="0" fontId="0" fillId="0" borderId="0" xfId="0" applyAlignment="1">
      <alignment vertical="center"/>
    </xf>
    <xf numFmtId="0" fontId="35" fillId="0" borderId="0" xfId="4" applyFont="1" applyBorder="1" applyAlignment="1">
      <alignment vertical="center"/>
    </xf>
    <xf numFmtId="0" fontId="0" fillId="0" borderId="0" xfId="0" applyBorder="1" applyAlignment="1">
      <alignment vertical="center"/>
    </xf>
    <xf numFmtId="0" fontId="0" fillId="0" borderId="0" xfId="0" applyAlignment="1">
      <alignment vertical="center"/>
    </xf>
    <xf numFmtId="0" fontId="2" fillId="0" borderId="0" xfId="0" applyFont="1" applyAlignment="1">
      <alignment vertical="center"/>
    </xf>
    <xf numFmtId="0" fontId="29" fillId="0" borderId="0" xfId="0" applyFont="1" applyFill="1" applyBorder="1" applyAlignment="1">
      <alignment vertical="center"/>
    </xf>
    <xf numFmtId="0" fontId="24" fillId="0" borderId="0" xfId="0" applyFont="1" applyAlignment="1">
      <alignment vertical="center"/>
    </xf>
    <xf numFmtId="0" fontId="24" fillId="0" borderId="43" xfId="0" applyFont="1" applyBorder="1" applyAlignment="1">
      <alignment horizontal="center" vertical="center"/>
    </xf>
    <xf numFmtId="2" fontId="24" fillId="0" borderId="43" xfId="0" applyNumberFormat="1" applyFont="1" applyBorder="1" applyAlignment="1">
      <alignment vertical="center" shrinkToFit="1"/>
    </xf>
    <xf numFmtId="1" fontId="24" fillId="0" borderId="43" xfId="0" applyNumberFormat="1" applyFont="1" applyBorder="1" applyAlignment="1">
      <alignment vertical="center" shrinkToFit="1"/>
    </xf>
    <xf numFmtId="176" fontId="24" fillId="0" borderId="43" xfId="0" applyNumberFormat="1" applyFont="1" applyBorder="1" applyAlignment="1">
      <alignment vertical="center" shrinkToFit="1"/>
    </xf>
    <xf numFmtId="185" fontId="24" fillId="0" borderId="43" xfId="0" applyNumberFormat="1" applyFont="1" applyBorder="1" applyAlignment="1">
      <alignment vertical="center" shrinkToFit="1"/>
    </xf>
    <xf numFmtId="0" fontId="40" fillId="0" borderId="0" xfId="0" applyFont="1" applyAlignment="1">
      <alignment vertical="center"/>
    </xf>
    <xf numFmtId="0" fontId="38" fillId="0" borderId="0" xfId="0" applyFont="1" applyAlignment="1">
      <alignment horizontal="right" vertical="center"/>
    </xf>
    <xf numFmtId="0" fontId="24" fillId="0" borderId="43" xfId="0" applyFont="1" applyBorder="1" applyAlignment="1">
      <alignment horizontal="center" vertical="center" wrapText="1"/>
    </xf>
    <xf numFmtId="0" fontId="24" fillId="6" borderId="43" xfId="0" applyFont="1" applyFill="1" applyBorder="1" applyAlignment="1">
      <alignment horizontal="center" vertical="center" wrapText="1"/>
    </xf>
    <xf numFmtId="0" fontId="3" fillId="0" borderId="50" xfId="0" applyFont="1" applyBorder="1" applyAlignment="1">
      <alignment vertical="center"/>
    </xf>
    <xf numFmtId="0" fontId="3" fillId="0" borderId="51" xfId="0" applyFont="1" applyBorder="1" applyAlignment="1">
      <alignment vertical="center"/>
    </xf>
    <xf numFmtId="0" fontId="3" fillId="0" borderId="52" xfId="0" applyFont="1" applyBorder="1" applyAlignment="1">
      <alignment vertical="center"/>
    </xf>
    <xf numFmtId="0" fontId="3" fillId="0" borderId="43" xfId="0" applyFont="1" applyBorder="1" applyAlignment="1">
      <alignment vertical="center"/>
    </xf>
    <xf numFmtId="0" fontId="3" fillId="6" borderId="50" xfId="0" applyFont="1" applyFill="1" applyBorder="1" applyAlignment="1">
      <alignment vertical="center"/>
    </xf>
    <xf numFmtId="0" fontId="3" fillId="6" borderId="51" xfId="0" applyFont="1" applyFill="1" applyBorder="1" applyAlignment="1">
      <alignment vertical="center"/>
    </xf>
    <xf numFmtId="0" fontId="3" fillId="6" borderId="52" xfId="0" applyFont="1" applyFill="1" applyBorder="1" applyAlignment="1">
      <alignment vertical="center"/>
    </xf>
    <xf numFmtId="0" fontId="3" fillId="6" borderId="43" xfId="0" applyFont="1" applyFill="1" applyBorder="1" applyAlignment="1">
      <alignment vertical="center"/>
    </xf>
    <xf numFmtId="2" fontId="3" fillId="6" borderId="43" xfId="0" applyNumberFormat="1" applyFont="1" applyFill="1" applyBorder="1" applyAlignment="1">
      <alignment vertical="center"/>
    </xf>
    <xf numFmtId="0" fontId="37" fillId="6" borderId="43" xfId="0" applyFont="1" applyFill="1" applyBorder="1" applyAlignment="1">
      <alignment horizontal="center" vertical="center" wrapText="1"/>
    </xf>
    <xf numFmtId="2" fontId="3" fillId="0" borderId="43" xfId="0" applyNumberFormat="1" applyFont="1" applyFill="1" applyBorder="1" applyAlignment="1">
      <alignment vertical="center"/>
    </xf>
    <xf numFmtId="0" fontId="38" fillId="0" borderId="43" xfId="0" applyFont="1" applyFill="1" applyBorder="1" applyAlignment="1">
      <alignment horizontal="center" vertical="center" wrapText="1"/>
    </xf>
    <xf numFmtId="0" fontId="3" fillId="14" borderId="43" xfId="0" applyFont="1" applyFill="1" applyBorder="1" applyAlignment="1">
      <alignment vertical="center"/>
    </xf>
    <xf numFmtId="0" fontId="3" fillId="0" borderId="44" xfId="0" applyFont="1" applyBorder="1" applyAlignment="1">
      <alignment vertical="center"/>
    </xf>
    <xf numFmtId="0" fontId="4" fillId="0" borderId="0" xfId="0" applyFont="1" applyAlignment="1">
      <alignment horizontal="left" vertical="center" indent="1"/>
    </xf>
    <xf numFmtId="176" fontId="3" fillId="0" borderId="43" xfId="0" applyNumberFormat="1" applyFont="1" applyBorder="1" applyAlignment="1">
      <alignment vertical="center"/>
    </xf>
    <xf numFmtId="176" fontId="3" fillId="0" borderId="51" xfId="0" applyNumberFormat="1" applyFont="1" applyBorder="1" applyAlignment="1">
      <alignment vertical="center"/>
    </xf>
    <xf numFmtId="176" fontId="3" fillId="0" borderId="52" xfId="0" applyNumberFormat="1" applyFont="1" applyBorder="1" applyAlignment="1">
      <alignment vertical="center"/>
    </xf>
    <xf numFmtId="0" fontId="29" fillId="0" borderId="0" xfId="0" applyFont="1" applyAlignment="1">
      <alignment horizontal="left" vertical="center" indent="1"/>
    </xf>
    <xf numFmtId="0" fontId="24" fillId="0" borderId="0" xfId="5" applyFont="1" applyAlignment="1">
      <alignment vertical="center"/>
    </xf>
    <xf numFmtId="0" fontId="16" fillId="0" borderId="0" xfId="4" applyFont="1" applyAlignment="1">
      <alignment vertical="center"/>
    </xf>
    <xf numFmtId="0" fontId="2" fillId="0" borderId="0" xfId="5" applyAlignment="1">
      <alignment vertical="center"/>
    </xf>
    <xf numFmtId="0" fontId="24" fillId="0" borderId="85" xfId="5" applyFont="1" applyBorder="1" applyAlignment="1">
      <alignment vertical="center"/>
    </xf>
    <xf numFmtId="0" fontId="39" fillId="0" borderId="85" xfId="5" applyFont="1" applyBorder="1" applyAlignment="1">
      <alignment vertical="center"/>
    </xf>
    <xf numFmtId="0" fontId="24" fillId="0" borderId="86" xfId="5" applyFont="1" applyBorder="1" applyAlignment="1">
      <alignment vertical="center"/>
    </xf>
    <xf numFmtId="0" fontId="24" fillId="0" borderId="87" xfId="5" applyFont="1" applyBorder="1" applyAlignment="1">
      <alignment vertical="center"/>
    </xf>
    <xf numFmtId="0" fontId="24" fillId="0" borderId="88" xfId="5" applyFont="1" applyBorder="1" applyAlignment="1">
      <alignment vertical="center"/>
    </xf>
    <xf numFmtId="0" fontId="24" fillId="0" borderId="89" xfId="5" applyFont="1" applyBorder="1" applyAlignment="1">
      <alignment vertical="center"/>
    </xf>
    <xf numFmtId="0" fontId="24" fillId="0" borderId="90" xfId="5" applyFont="1" applyBorder="1" applyAlignment="1">
      <alignment vertical="center"/>
    </xf>
    <xf numFmtId="0" fontId="24" fillId="0" borderId="91" xfId="5" applyFont="1" applyBorder="1" applyAlignment="1">
      <alignment vertical="center"/>
    </xf>
    <xf numFmtId="0" fontId="24" fillId="0" borderId="92" xfId="5" applyFont="1" applyBorder="1" applyAlignment="1">
      <alignment vertical="center"/>
    </xf>
    <xf numFmtId="0" fontId="24" fillId="0" borderId="93" xfId="5" applyFont="1" applyBorder="1" applyAlignment="1">
      <alignment vertical="center"/>
    </xf>
    <xf numFmtId="0" fontId="24" fillId="0" borderId="94" xfId="5" applyFont="1" applyBorder="1" applyAlignment="1">
      <alignment vertical="center"/>
    </xf>
    <xf numFmtId="0" fontId="24" fillId="0" borderId="95" xfId="5" applyFont="1" applyBorder="1" applyAlignment="1">
      <alignment vertical="center"/>
    </xf>
    <xf numFmtId="0" fontId="24" fillId="0" borderId="96" xfId="5" applyFont="1" applyBorder="1" applyAlignment="1">
      <alignment vertical="center"/>
    </xf>
    <xf numFmtId="0" fontId="24" fillId="0" borderId="97" xfId="5" applyFont="1" applyBorder="1" applyAlignment="1">
      <alignment vertical="center"/>
    </xf>
    <xf numFmtId="0" fontId="24" fillId="0" borderId="98" xfId="5" applyFont="1" applyBorder="1" applyAlignment="1">
      <alignment vertical="center"/>
    </xf>
    <xf numFmtId="0" fontId="24" fillId="0" borderId="99" xfId="5" applyFont="1" applyBorder="1" applyAlignment="1">
      <alignment vertical="center"/>
    </xf>
    <xf numFmtId="0" fontId="24" fillId="0" borderId="100" xfId="5" applyFont="1" applyBorder="1" applyAlignment="1">
      <alignment vertical="center"/>
    </xf>
    <xf numFmtId="0" fontId="24" fillId="0" borderId="101" xfId="5" applyFont="1" applyBorder="1" applyAlignment="1">
      <alignment vertical="center"/>
    </xf>
    <xf numFmtId="0" fontId="24" fillId="0" borderId="102" xfId="5" applyFont="1" applyBorder="1" applyAlignment="1">
      <alignment vertical="center"/>
    </xf>
    <xf numFmtId="0" fontId="24" fillId="0" borderId="103" xfId="5" applyFont="1" applyBorder="1" applyAlignment="1">
      <alignment vertical="center"/>
    </xf>
    <xf numFmtId="0" fontId="24" fillId="0" borderId="104" xfId="5" applyFont="1" applyBorder="1" applyAlignment="1">
      <alignment vertical="center"/>
    </xf>
    <xf numFmtId="0" fontId="24" fillId="0" borderId="105" xfId="5" applyFont="1" applyBorder="1" applyAlignment="1">
      <alignment vertical="center"/>
    </xf>
    <xf numFmtId="0" fontId="24" fillId="0" borderId="107" xfId="5" applyFont="1" applyBorder="1" applyAlignment="1">
      <alignment vertical="center"/>
    </xf>
    <xf numFmtId="0" fontId="24" fillId="0" borderId="0" xfId="5" applyFont="1" applyBorder="1" applyAlignment="1">
      <alignment vertical="center"/>
    </xf>
    <xf numFmtId="0" fontId="24" fillId="15" borderId="92" xfId="5" applyFont="1" applyFill="1" applyBorder="1" applyAlignment="1">
      <alignment vertical="center"/>
    </xf>
    <xf numFmtId="0" fontId="24" fillId="15" borderId="107" xfId="5" applyFont="1" applyFill="1" applyBorder="1" applyAlignment="1">
      <alignment vertical="center"/>
    </xf>
    <xf numFmtId="0" fontId="24" fillId="15" borderId="93" xfId="5" applyFont="1" applyFill="1" applyBorder="1" applyAlignment="1">
      <alignment vertical="center"/>
    </xf>
    <xf numFmtId="0" fontId="24" fillId="15" borderId="0" xfId="5" applyFont="1" applyFill="1" applyBorder="1" applyAlignment="1">
      <alignment vertical="center"/>
    </xf>
    <xf numFmtId="0" fontId="24" fillId="16" borderId="92" xfId="5" applyFont="1" applyFill="1" applyBorder="1" applyAlignment="1">
      <alignment vertical="center"/>
    </xf>
    <xf numFmtId="0" fontId="24" fillId="16" borderId="107" xfId="5" applyFont="1" applyFill="1" applyBorder="1" applyAlignment="1">
      <alignment vertical="center"/>
    </xf>
    <xf numFmtId="0" fontId="24" fillId="16" borderId="93" xfId="5" applyFont="1" applyFill="1" applyBorder="1" applyAlignment="1">
      <alignment vertical="center"/>
    </xf>
    <xf numFmtId="0" fontId="24" fillId="16" borderId="0" xfId="5" applyFont="1" applyFill="1" applyBorder="1" applyAlignment="1">
      <alignment vertical="center"/>
    </xf>
    <xf numFmtId="0" fontId="24" fillId="16" borderId="99" xfId="5" applyFont="1" applyFill="1" applyBorder="1" applyAlignment="1">
      <alignment vertical="center"/>
    </xf>
    <xf numFmtId="0" fontId="24" fillId="16" borderId="97" xfId="5" applyFont="1" applyFill="1" applyBorder="1" applyAlignment="1">
      <alignment vertical="center"/>
    </xf>
    <xf numFmtId="0" fontId="24" fillId="16" borderId="94" xfId="5" applyFont="1" applyFill="1" applyBorder="1" applyAlignment="1">
      <alignment vertical="center"/>
    </xf>
    <xf numFmtId="0" fontId="24" fillId="16" borderId="96" xfId="5" applyFont="1" applyFill="1" applyBorder="1" applyAlignment="1">
      <alignment vertical="center"/>
    </xf>
    <xf numFmtId="14" fontId="24" fillId="0" borderId="0" xfId="5" applyNumberFormat="1" applyFont="1" applyBorder="1" applyAlignment="1">
      <alignment vertical="center"/>
    </xf>
    <xf numFmtId="0" fontId="24" fillId="17" borderId="92" xfId="5" applyFont="1" applyFill="1" applyBorder="1" applyAlignment="1">
      <alignment vertical="center"/>
    </xf>
    <xf numFmtId="0" fontId="24" fillId="17" borderId="107" xfId="5" applyFont="1" applyFill="1" applyBorder="1" applyAlignment="1">
      <alignment vertical="center"/>
    </xf>
    <xf numFmtId="0" fontId="24" fillId="17" borderId="93" xfId="5" applyFont="1" applyFill="1" applyBorder="1" applyAlignment="1">
      <alignment vertical="center"/>
    </xf>
    <xf numFmtId="0" fontId="24" fillId="17" borderId="0" xfId="5" applyFont="1" applyFill="1" applyBorder="1" applyAlignment="1">
      <alignment vertical="center"/>
    </xf>
    <xf numFmtId="0" fontId="24" fillId="0" borderId="109" xfId="5" applyFont="1" applyBorder="1" applyAlignment="1">
      <alignment vertical="center"/>
    </xf>
    <xf numFmtId="0" fontId="24" fillId="17" borderId="102" xfId="5" applyFont="1" applyFill="1" applyBorder="1" applyAlignment="1">
      <alignment vertical="center"/>
    </xf>
    <xf numFmtId="0" fontId="24" fillId="17" borderId="103" xfId="5" applyFont="1" applyFill="1" applyBorder="1" applyAlignment="1">
      <alignment vertical="center"/>
    </xf>
    <xf numFmtId="0" fontId="24" fillId="17" borderId="104" xfId="5" applyFont="1" applyFill="1" applyBorder="1" applyAlignment="1">
      <alignment vertical="center"/>
    </xf>
    <xf numFmtId="0" fontId="24" fillId="17" borderId="110" xfId="5" applyFont="1" applyFill="1" applyBorder="1" applyAlignment="1">
      <alignment vertical="center"/>
    </xf>
    <xf numFmtId="0" fontId="24" fillId="0" borderId="111" xfId="5" applyFont="1" applyBorder="1" applyAlignment="1">
      <alignment vertical="center"/>
    </xf>
    <xf numFmtId="0" fontId="24" fillId="0" borderId="112" xfId="5" applyFont="1" applyBorder="1" applyAlignment="1">
      <alignment vertical="center"/>
    </xf>
    <xf numFmtId="0" fontId="24" fillId="0" borderId="113" xfId="5" applyFont="1" applyBorder="1" applyAlignment="1">
      <alignment vertical="center"/>
    </xf>
    <xf numFmtId="0" fontId="24" fillId="0" borderId="114" xfId="5" applyFont="1" applyBorder="1" applyAlignment="1">
      <alignment vertical="center"/>
    </xf>
    <xf numFmtId="0" fontId="24" fillId="0" borderId="115" xfId="5" applyFont="1" applyBorder="1" applyAlignment="1">
      <alignment vertical="center"/>
    </xf>
    <xf numFmtId="0" fontId="24" fillId="18" borderId="92" xfId="5" applyFont="1" applyFill="1" applyBorder="1" applyAlignment="1">
      <alignment vertical="center"/>
    </xf>
    <xf numFmtId="0" fontId="24" fillId="18" borderId="107" xfId="5" applyFont="1" applyFill="1" applyBorder="1" applyAlignment="1">
      <alignment vertical="center"/>
    </xf>
    <xf numFmtId="0" fontId="24" fillId="18" borderId="93" xfId="5" applyFont="1" applyFill="1" applyBorder="1" applyAlignment="1">
      <alignment vertical="center"/>
    </xf>
    <xf numFmtId="0" fontId="24" fillId="18" borderId="115" xfId="5" applyFont="1" applyFill="1" applyBorder="1" applyAlignment="1">
      <alignment vertical="center"/>
    </xf>
    <xf numFmtId="0" fontId="24" fillId="18" borderId="111" xfId="5" applyFont="1" applyFill="1" applyBorder="1" applyAlignment="1">
      <alignment vertical="center"/>
    </xf>
    <xf numFmtId="0" fontId="24" fillId="18" borderId="112" xfId="5" applyFont="1" applyFill="1" applyBorder="1" applyAlignment="1">
      <alignment vertical="center"/>
    </xf>
    <xf numFmtId="0" fontId="24" fillId="18" borderId="113" xfId="5" applyFont="1" applyFill="1" applyBorder="1" applyAlignment="1">
      <alignment vertical="center"/>
    </xf>
    <xf numFmtId="0" fontId="24" fillId="18" borderId="114" xfId="5" applyFont="1" applyFill="1" applyBorder="1" applyAlignment="1">
      <alignment vertical="center"/>
    </xf>
    <xf numFmtId="0" fontId="24" fillId="19" borderId="92" xfId="5" applyFont="1" applyFill="1" applyBorder="1" applyAlignment="1">
      <alignment vertical="center"/>
    </xf>
    <xf numFmtId="0" fontId="24" fillId="19" borderId="107" xfId="5" applyFont="1" applyFill="1" applyBorder="1" applyAlignment="1">
      <alignment vertical="center"/>
    </xf>
    <xf numFmtId="0" fontId="24" fillId="19" borderId="93" xfId="5" applyFont="1" applyFill="1" applyBorder="1" applyAlignment="1">
      <alignment vertical="center"/>
    </xf>
    <xf numFmtId="0" fontId="24" fillId="19" borderId="0" xfId="5" applyFont="1" applyFill="1" applyBorder="1" applyAlignment="1">
      <alignment vertical="center"/>
    </xf>
    <xf numFmtId="0" fontId="24" fillId="0" borderId="116" xfId="5" applyFont="1" applyBorder="1" applyAlignment="1">
      <alignment vertical="center"/>
    </xf>
    <xf numFmtId="0" fontId="24" fillId="0" borderId="117" xfId="5" applyFont="1" applyBorder="1" applyAlignment="1">
      <alignment vertical="center"/>
    </xf>
    <xf numFmtId="0" fontId="24" fillId="0" borderId="118" xfId="5" applyFont="1" applyBorder="1" applyAlignment="1">
      <alignment vertical="center"/>
    </xf>
    <xf numFmtId="0" fontId="24" fillId="0" borderId="119" xfId="5" applyFont="1" applyBorder="1" applyAlignment="1">
      <alignment vertical="center"/>
    </xf>
    <xf numFmtId="0" fontId="24" fillId="19" borderId="111" xfId="5" applyFont="1" applyFill="1" applyBorder="1" applyAlignment="1">
      <alignment vertical="center"/>
    </xf>
    <xf numFmtId="0" fontId="24" fillId="19" borderId="112" xfId="5" applyFont="1" applyFill="1" applyBorder="1" applyAlignment="1">
      <alignment vertical="center"/>
    </xf>
    <xf numFmtId="0" fontId="24" fillId="19" borderId="113" xfId="5" applyFont="1" applyFill="1" applyBorder="1" applyAlignment="1">
      <alignment vertical="center"/>
    </xf>
    <xf numFmtId="0" fontId="24" fillId="19" borderId="115" xfId="5" applyFont="1" applyFill="1" applyBorder="1" applyAlignment="1">
      <alignment vertical="center"/>
    </xf>
    <xf numFmtId="0" fontId="24" fillId="0" borderId="120" xfId="5" applyFont="1" applyBorder="1" applyAlignment="1">
      <alignment vertical="center"/>
    </xf>
    <xf numFmtId="0" fontId="24" fillId="0" borderId="121" xfId="5" applyFont="1" applyBorder="1" applyAlignment="1">
      <alignment vertical="center"/>
    </xf>
    <xf numFmtId="0" fontId="24" fillId="0" borderId="122" xfId="5" applyFont="1" applyBorder="1" applyAlignment="1">
      <alignment vertical="center"/>
    </xf>
    <xf numFmtId="0" fontId="24" fillId="0" borderId="123" xfId="5" applyFont="1" applyBorder="1" applyAlignment="1">
      <alignment vertical="center"/>
    </xf>
    <xf numFmtId="0" fontId="24" fillId="0" borderId="124" xfId="5" applyFont="1" applyBorder="1" applyAlignment="1">
      <alignment vertical="center"/>
    </xf>
    <xf numFmtId="0" fontId="24" fillId="0" borderId="125" xfId="5" applyFont="1" applyBorder="1" applyAlignment="1">
      <alignment vertical="center"/>
    </xf>
    <xf numFmtId="0" fontId="24" fillId="0" borderId="126" xfId="5" applyFont="1" applyBorder="1" applyAlignment="1">
      <alignment vertical="center"/>
    </xf>
    <xf numFmtId="0" fontId="24" fillId="0" borderId="127" xfId="5" applyFont="1" applyBorder="1" applyAlignment="1">
      <alignment vertical="center"/>
    </xf>
    <xf numFmtId="0" fontId="24" fillId="0" borderId="128" xfId="5" applyFont="1" applyBorder="1" applyAlignment="1">
      <alignment vertical="center"/>
    </xf>
    <xf numFmtId="0" fontId="24" fillId="0" borderId="129" xfId="5" applyFont="1" applyBorder="1" applyAlignment="1">
      <alignment vertical="center"/>
    </xf>
    <xf numFmtId="0" fontId="24" fillId="0" borderId="130" xfId="5" applyFont="1" applyBorder="1" applyAlignment="1">
      <alignment vertical="center"/>
    </xf>
    <xf numFmtId="0" fontId="24" fillId="0" borderId="131" xfId="5" applyFont="1" applyBorder="1" applyAlignment="1">
      <alignment vertical="center"/>
    </xf>
    <xf numFmtId="0" fontId="24" fillId="0" borderId="132" xfId="5" applyFont="1" applyBorder="1" applyAlignment="1">
      <alignment vertical="center"/>
    </xf>
    <xf numFmtId="0" fontId="24" fillId="0" borderId="133" xfId="5" applyFont="1" applyBorder="1" applyAlignment="1">
      <alignment vertical="center"/>
    </xf>
    <xf numFmtId="0" fontId="24" fillId="0" borderId="134" xfId="5" applyFont="1" applyBorder="1" applyAlignment="1">
      <alignment vertical="center"/>
    </xf>
    <xf numFmtId="0" fontId="24" fillId="0" borderId="135" xfId="5" applyFont="1" applyBorder="1" applyAlignment="1">
      <alignment vertical="center"/>
    </xf>
    <xf numFmtId="0" fontId="24" fillId="0" borderId="136" xfId="5" applyFont="1" applyBorder="1" applyAlignment="1">
      <alignment vertical="center"/>
    </xf>
    <xf numFmtId="0" fontId="24" fillId="0" borderId="137" xfId="5" applyFont="1" applyBorder="1" applyAlignment="1">
      <alignment vertical="center"/>
    </xf>
    <xf numFmtId="0" fontId="24" fillId="0" borderId="138" xfId="5" applyFont="1" applyBorder="1" applyAlignment="1">
      <alignment vertical="center"/>
    </xf>
    <xf numFmtId="0" fontId="24" fillId="0" borderId="139" xfId="5" applyFont="1" applyBorder="1" applyAlignment="1">
      <alignment vertical="center"/>
    </xf>
    <xf numFmtId="3" fontId="24" fillId="0" borderId="139" xfId="5" applyNumberFormat="1" applyFont="1" applyBorder="1" applyAlignment="1">
      <alignment vertical="center"/>
    </xf>
    <xf numFmtId="0" fontId="24" fillId="0" borderId="140" xfId="5" applyFont="1" applyBorder="1" applyAlignment="1">
      <alignment vertical="center"/>
    </xf>
    <xf numFmtId="0" fontId="24" fillId="0" borderId="141" xfId="5" applyFont="1" applyBorder="1" applyAlignment="1">
      <alignment vertical="center"/>
    </xf>
    <xf numFmtId="0" fontId="24" fillId="0" borderId="142" xfId="5" applyFont="1" applyBorder="1" applyAlignment="1">
      <alignment vertical="center"/>
    </xf>
    <xf numFmtId="0" fontId="24" fillId="0" borderId="143" xfId="5" applyFont="1" applyBorder="1" applyAlignment="1">
      <alignment vertical="center"/>
    </xf>
    <xf numFmtId="0" fontId="24" fillId="0" borderId="144" xfId="5" applyFont="1" applyBorder="1" applyAlignment="1">
      <alignment vertical="center"/>
    </xf>
    <xf numFmtId="0" fontId="24" fillId="0" borderId="145" xfId="5" applyFont="1" applyBorder="1" applyAlignment="1">
      <alignment vertical="center"/>
    </xf>
    <xf numFmtId="0" fontId="24" fillId="0" borderId="146" xfId="5" applyFont="1" applyBorder="1" applyAlignment="1">
      <alignment vertical="center"/>
    </xf>
    <xf numFmtId="0" fontId="37" fillId="0" borderId="0" xfId="5" applyFont="1" applyAlignment="1">
      <alignment vertical="center"/>
    </xf>
    <xf numFmtId="0" fontId="39" fillId="0" borderId="0" xfId="5" applyFont="1" applyAlignment="1">
      <alignment vertical="center"/>
    </xf>
    <xf numFmtId="176" fontId="3" fillId="0" borderId="0" xfId="0" applyNumberFormat="1" applyFont="1" applyBorder="1" applyAlignment="1">
      <alignment vertical="center"/>
    </xf>
    <xf numFmtId="0" fontId="3" fillId="0" borderId="70" xfId="5" applyFont="1" applyBorder="1" applyAlignment="1">
      <alignment horizontal="center" vertical="top" shrinkToFit="1"/>
    </xf>
    <xf numFmtId="0" fontId="3" fillId="0" borderId="70" xfId="5" applyFont="1" applyBorder="1" applyAlignment="1">
      <alignment vertical="top"/>
    </xf>
    <xf numFmtId="3" fontId="3" fillId="0" borderId="147" xfId="5" applyNumberFormat="1" applyFont="1" applyFill="1" applyBorder="1" applyAlignment="1">
      <alignment horizontal="center" vertical="top"/>
    </xf>
    <xf numFmtId="3" fontId="3" fillId="0" borderId="70" xfId="5" applyNumberFormat="1" applyFont="1" applyFill="1" applyBorder="1" applyAlignment="1">
      <alignment vertical="top"/>
    </xf>
    <xf numFmtId="0" fontId="29" fillId="0" borderId="0" xfId="5" applyFont="1" applyAlignment="1">
      <alignment horizontal="center" vertical="top"/>
    </xf>
    <xf numFmtId="0" fontId="29" fillId="0" borderId="0" xfId="5" applyFont="1" applyAlignment="1">
      <alignment vertical="top"/>
    </xf>
    <xf numFmtId="0" fontId="3" fillId="0" borderId="0" xfId="5" applyFont="1" applyAlignment="1">
      <alignment vertical="top"/>
    </xf>
    <xf numFmtId="0" fontId="8" fillId="0" borderId="70" xfId="5" applyFont="1" applyBorder="1" applyAlignment="1">
      <alignment vertical="top" wrapText="1"/>
    </xf>
    <xf numFmtId="0" fontId="3" fillId="0" borderId="70" xfId="5" applyFont="1" applyFill="1" applyBorder="1" applyAlignment="1">
      <alignment vertical="top"/>
    </xf>
    <xf numFmtId="0" fontId="3" fillId="0" borderId="70" xfId="5" applyFont="1" applyFill="1" applyBorder="1" applyAlignment="1">
      <alignment horizontal="right" vertical="top"/>
    </xf>
    <xf numFmtId="0" fontId="6" fillId="0" borderId="55" xfId="5" applyFont="1" applyBorder="1" applyAlignment="1">
      <alignment vertical="center"/>
    </xf>
    <xf numFmtId="0" fontId="0" fillId="0" borderId="55" xfId="0" applyBorder="1" applyAlignment="1">
      <alignment vertical="center"/>
    </xf>
    <xf numFmtId="0" fontId="3" fillId="0" borderId="0" xfId="5" applyFont="1" applyAlignment="1">
      <alignment vertical="center"/>
    </xf>
    <xf numFmtId="0" fontId="3" fillId="0" borderId="70" xfId="5" applyFont="1" applyBorder="1" applyAlignment="1">
      <alignment horizontal="center" vertical="center" shrinkToFit="1"/>
    </xf>
    <xf numFmtId="0" fontId="4" fillId="0" borderId="70" xfId="5" applyFont="1" applyBorder="1" applyAlignment="1">
      <alignment vertical="top" wrapText="1"/>
    </xf>
    <xf numFmtId="0" fontId="29" fillId="0" borderId="70" xfId="5" applyFont="1" applyBorder="1" applyAlignment="1">
      <alignment vertical="top" wrapText="1"/>
    </xf>
    <xf numFmtId="0" fontId="3" fillId="0" borderId="70" xfId="0" applyFont="1" applyBorder="1" applyAlignment="1">
      <alignment vertical="center"/>
    </xf>
    <xf numFmtId="2" fontId="24" fillId="6" borderId="43" xfId="0" applyNumberFormat="1" applyFont="1" applyFill="1" applyBorder="1" applyAlignment="1">
      <alignment vertical="center" shrinkToFit="1"/>
    </xf>
    <xf numFmtId="0" fontId="24" fillId="6" borderId="43" xfId="0" applyFont="1" applyFill="1" applyBorder="1" applyAlignment="1">
      <alignment horizontal="center" vertical="center"/>
    </xf>
    <xf numFmtId="0" fontId="29" fillId="6" borderId="1" xfId="0" applyNumberFormat="1" applyFont="1" applyFill="1" applyBorder="1" applyAlignment="1">
      <alignment vertical="top"/>
    </xf>
    <xf numFmtId="0" fontId="0" fillId="0" borderId="0" xfId="0" applyAlignment="1">
      <alignment vertical="center"/>
    </xf>
    <xf numFmtId="0" fontId="16" fillId="0" borderId="0" xfId="1" applyFont="1" applyAlignment="1">
      <alignment vertical="center"/>
    </xf>
    <xf numFmtId="0" fontId="16" fillId="0" borderId="0" xfId="4" applyFont="1" applyFill="1" applyBorder="1" applyAlignment="1">
      <alignment vertical="center"/>
    </xf>
    <xf numFmtId="0" fontId="47" fillId="0" borderId="0" xfId="0" applyFont="1" applyAlignment="1">
      <alignment vertical="center"/>
    </xf>
    <xf numFmtId="0" fontId="0" fillId="0" borderId="0" xfId="0" applyAlignment="1">
      <alignment vertical="center"/>
    </xf>
    <xf numFmtId="0" fontId="40" fillId="0" borderId="0" xfId="5" applyFont="1" applyAlignment="1">
      <alignment vertical="center"/>
    </xf>
    <xf numFmtId="0" fontId="13" fillId="0" borderId="55" xfId="5" applyFont="1" applyBorder="1" applyAlignment="1">
      <alignment vertical="center"/>
    </xf>
    <xf numFmtId="0" fontId="3" fillId="0" borderId="71" xfId="5" applyFont="1" applyBorder="1" applyAlignment="1">
      <alignment horizontal="center" vertical="center" shrinkToFit="1"/>
    </xf>
    <xf numFmtId="0" fontId="3" fillId="0" borderId="72" xfId="5" applyFont="1" applyFill="1" applyBorder="1" applyAlignment="1">
      <alignment vertical="top"/>
    </xf>
    <xf numFmtId="0" fontId="3" fillId="0" borderId="73" xfId="5" applyFont="1" applyFill="1" applyBorder="1" applyAlignment="1">
      <alignment vertical="top"/>
    </xf>
    <xf numFmtId="0" fontId="24" fillId="0" borderId="49" xfId="5" applyFont="1" applyBorder="1" applyAlignment="1">
      <alignment vertical="center"/>
    </xf>
    <xf numFmtId="0" fontId="24" fillId="0" borderId="79" xfId="5" applyFont="1" applyBorder="1" applyAlignment="1">
      <alignment vertical="center"/>
    </xf>
    <xf numFmtId="3" fontId="24" fillId="0" borderId="79" xfId="5" applyNumberFormat="1" applyFont="1" applyBorder="1" applyAlignment="1">
      <alignment vertical="center"/>
    </xf>
    <xf numFmtId="0" fontId="3" fillId="0" borderId="71" xfId="5" applyFont="1" applyBorder="1" applyAlignment="1">
      <alignment vertical="top"/>
    </xf>
    <xf numFmtId="0" fontId="24" fillId="0" borderId="73" xfId="5" applyFont="1" applyBorder="1" applyAlignment="1">
      <alignment vertical="center"/>
    </xf>
    <xf numFmtId="0" fontId="24" fillId="0" borderId="71" xfId="5" applyFont="1" applyBorder="1" applyAlignment="1">
      <alignment vertical="center"/>
    </xf>
    <xf numFmtId="0" fontId="24" fillId="0" borderId="70" xfId="5" applyFont="1" applyBorder="1" applyAlignment="1">
      <alignment vertical="center"/>
    </xf>
    <xf numFmtId="3" fontId="24" fillId="0" borderId="70" xfId="5" applyNumberFormat="1" applyFont="1" applyBorder="1" applyAlignment="1">
      <alignment vertical="center"/>
    </xf>
    <xf numFmtId="0" fontId="3" fillId="0" borderId="72" xfId="5" applyFont="1" applyFill="1" applyBorder="1" applyAlignment="1">
      <alignment horizontal="center" vertical="center" textRotation="180"/>
    </xf>
    <xf numFmtId="0" fontId="3" fillId="0" borderId="73" xfId="5" applyFont="1" applyFill="1" applyBorder="1" applyAlignment="1">
      <alignment horizontal="center" vertical="center" textRotation="180"/>
    </xf>
    <xf numFmtId="0" fontId="2" fillId="0" borderId="72" xfId="5" applyFill="1" applyBorder="1" applyAlignment="1">
      <alignment horizontal="center" vertical="center" textRotation="180"/>
    </xf>
    <xf numFmtId="0" fontId="2" fillId="0" borderId="73" xfId="5" applyFill="1" applyBorder="1" applyAlignment="1">
      <alignment horizontal="center" vertical="center" textRotation="180"/>
    </xf>
    <xf numFmtId="0" fontId="4" fillId="0" borderId="71" xfId="5" applyFont="1" applyBorder="1" applyAlignment="1">
      <alignment vertical="top"/>
    </xf>
    <xf numFmtId="0" fontId="29" fillId="0" borderId="71" xfId="5" applyFont="1" applyBorder="1" applyAlignment="1">
      <alignment vertical="top"/>
    </xf>
    <xf numFmtId="0" fontId="1" fillId="0" borderId="0" xfId="0" applyFont="1" applyAlignment="1">
      <alignment vertical="center"/>
    </xf>
    <xf numFmtId="0" fontId="1" fillId="0" borderId="71" xfId="0" applyFont="1" applyBorder="1" applyAlignment="1">
      <alignment vertical="center"/>
    </xf>
    <xf numFmtId="0" fontId="1" fillId="0" borderId="73" xfId="0" applyFont="1" applyBorder="1" applyAlignment="1">
      <alignment vertical="center"/>
    </xf>
    <xf numFmtId="0" fontId="1" fillId="0" borderId="70" xfId="0" applyFont="1" applyBorder="1" applyAlignment="1">
      <alignment vertical="center"/>
    </xf>
    <xf numFmtId="0" fontId="39" fillId="0" borderId="0" xfId="0" applyFont="1" applyAlignment="1">
      <alignment vertical="center"/>
    </xf>
    <xf numFmtId="0" fontId="24" fillId="0" borderId="0" xfId="0" applyFont="1" applyAlignment="1"/>
    <xf numFmtId="0" fontId="24" fillId="0" borderId="70" xfId="0" applyFont="1" applyBorder="1" applyAlignment="1">
      <alignment horizontal="center" vertical="center" wrapText="1"/>
    </xf>
    <xf numFmtId="0" fontId="50" fillId="0" borderId="70" xfId="0" applyFont="1" applyBorder="1" applyAlignment="1">
      <alignment horizontal="center" vertical="center" wrapText="1"/>
    </xf>
    <xf numFmtId="0" fontId="38" fillId="0" borderId="70" xfId="0" applyFont="1" applyBorder="1" applyAlignment="1">
      <alignment horizontal="center" vertical="center" wrapText="1"/>
    </xf>
    <xf numFmtId="0" fontId="24" fillId="0" borderId="0" xfId="0" applyFont="1" applyAlignment="1">
      <alignment horizontal="center" vertical="center" wrapText="1"/>
    </xf>
    <xf numFmtId="0" fontId="24" fillId="0" borderId="70" xfId="0" applyFont="1" applyBorder="1" applyAlignment="1">
      <alignment vertical="center" wrapText="1"/>
    </xf>
    <xf numFmtId="0" fontId="24" fillId="0" borderId="70" xfId="0" applyFont="1" applyBorder="1" applyAlignment="1">
      <alignment vertical="center"/>
    </xf>
    <xf numFmtId="0" fontId="51" fillId="20" borderId="70" xfId="0" applyFont="1" applyFill="1" applyBorder="1" applyAlignment="1">
      <alignment horizontal="right" vertical="center"/>
    </xf>
    <xf numFmtId="186" fontId="24" fillId="20" borderId="70" xfId="0" applyNumberFormat="1" applyFont="1" applyFill="1" applyBorder="1" applyAlignment="1">
      <alignment horizontal="center" vertical="center" shrinkToFit="1"/>
    </xf>
    <xf numFmtId="0" fontId="38" fillId="20" borderId="70" xfId="0" applyFont="1" applyFill="1" applyBorder="1" applyAlignment="1">
      <alignment vertical="center"/>
    </xf>
    <xf numFmtId="0" fontId="24" fillId="0" borderId="70" xfId="0" applyFont="1" applyBorder="1" applyAlignment="1">
      <alignment horizontal="center" vertical="center" shrinkToFit="1"/>
    </xf>
    <xf numFmtId="0" fontId="38" fillId="0" borderId="70" xfId="0" applyFont="1" applyBorder="1" applyAlignment="1">
      <alignment vertical="center"/>
    </xf>
    <xf numFmtId="0" fontId="51" fillId="0" borderId="70" xfId="0" applyFont="1" applyBorder="1" applyAlignment="1">
      <alignment horizontal="right" vertical="center"/>
    </xf>
    <xf numFmtId="186" fontId="24" fillId="0" borderId="70" xfId="0" applyNumberFormat="1" applyFont="1" applyBorder="1" applyAlignment="1">
      <alignment horizontal="center" vertical="center" shrinkToFit="1"/>
    </xf>
    <xf numFmtId="0" fontId="38" fillId="0" borderId="0" xfId="0" applyFont="1" applyAlignment="1">
      <alignment vertical="center"/>
    </xf>
    <xf numFmtId="0" fontId="24" fillId="0" borderId="0" xfId="0" applyFont="1" applyAlignment="1">
      <alignment horizontal="center" vertical="center"/>
    </xf>
    <xf numFmtId="0" fontId="24" fillId="0" borderId="71" xfId="0" applyFont="1" applyBorder="1" applyAlignment="1">
      <alignment vertical="center"/>
    </xf>
    <xf numFmtId="0" fontId="24" fillId="0" borderId="72" xfId="0" applyFont="1" applyBorder="1" applyAlignment="1">
      <alignment vertical="center"/>
    </xf>
    <xf numFmtId="0" fontId="24" fillId="0" borderId="73" xfId="0" applyFont="1" applyBorder="1" applyAlignment="1">
      <alignment vertical="center"/>
    </xf>
    <xf numFmtId="0" fontId="24" fillId="0" borderId="132" xfId="0" applyFont="1" applyBorder="1" applyAlignment="1">
      <alignment vertical="center"/>
    </xf>
    <xf numFmtId="0" fontId="24" fillId="0" borderId="84" xfId="0" applyFont="1" applyBorder="1" applyAlignment="1">
      <alignment vertical="center"/>
    </xf>
    <xf numFmtId="0" fontId="24" fillId="0" borderId="78" xfId="0" applyFont="1" applyBorder="1" applyAlignment="1">
      <alignment horizontal="center" vertical="center"/>
    </xf>
    <xf numFmtId="0" fontId="24" fillId="0" borderId="84" xfId="0" applyFont="1" applyBorder="1" applyAlignment="1">
      <alignment horizontal="center" vertical="center"/>
    </xf>
    <xf numFmtId="0" fontId="50" fillId="0" borderId="78" xfId="0" applyFont="1" applyBorder="1" applyAlignment="1">
      <alignment vertical="center"/>
    </xf>
    <xf numFmtId="0" fontId="24" fillId="0" borderId="149" xfId="0" applyFont="1" applyBorder="1" applyAlignment="1">
      <alignment horizontal="center" vertical="center"/>
    </xf>
    <xf numFmtId="0" fontId="24" fillId="0" borderId="78" xfId="0" applyFont="1" applyBorder="1" applyAlignment="1">
      <alignment vertical="center"/>
    </xf>
    <xf numFmtId="0" fontId="24" fillId="0" borderId="82" xfId="0" applyFont="1" applyBorder="1" applyAlignment="1">
      <alignment vertical="center"/>
    </xf>
    <xf numFmtId="0" fontId="38" fillId="0" borderId="80" xfId="0" applyFont="1" applyBorder="1" applyAlignment="1">
      <alignment horizontal="center" vertical="top" wrapText="1"/>
    </xf>
    <xf numFmtId="0" fontId="50" fillId="0" borderId="82" xfId="0" applyFont="1" applyBorder="1" applyAlignment="1">
      <alignment horizontal="center" vertical="top" wrapText="1"/>
    </xf>
    <xf numFmtId="0" fontId="24" fillId="0" borderId="80" xfId="0" applyFont="1" applyBorder="1" applyAlignment="1">
      <alignment horizontal="center" vertical="top" wrapText="1"/>
    </xf>
    <xf numFmtId="0" fontId="50" fillId="0" borderId="80" xfId="0" applyFont="1" applyBorder="1" applyAlignment="1">
      <alignment horizontal="center" vertical="top" wrapText="1"/>
    </xf>
    <xf numFmtId="0" fontId="24" fillId="0" borderId="150" xfId="0" applyFont="1" applyBorder="1" applyAlignment="1">
      <alignment horizontal="center" vertical="top" wrapText="1"/>
    </xf>
    <xf numFmtId="0" fontId="51" fillId="0" borderId="80" xfId="0" applyFont="1" applyBorder="1" applyAlignment="1">
      <alignment horizontal="center" vertical="top" wrapText="1"/>
    </xf>
    <xf numFmtId="0" fontId="24" fillId="0" borderId="80" xfId="0" applyFont="1" applyBorder="1" applyAlignment="1">
      <alignment horizontal="center" vertical="center"/>
    </xf>
    <xf numFmtId="0" fontId="24" fillId="0" borderId="82" xfId="0" applyFont="1" applyBorder="1" applyAlignment="1">
      <alignment horizontal="center" vertical="center"/>
    </xf>
    <xf numFmtId="0" fontId="24" fillId="0" borderId="79" xfId="0" applyFont="1" applyBorder="1" applyAlignment="1">
      <alignment horizontal="center" vertical="center"/>
    </xf>
    <xf numFmtId="0" fontId="24" fillId="0" borderId="129" xfId="0" applyFont="1" applyBorder="1" applyAlignment="1">
      <alignment horizontal="center" vertical="center"/>
    </xf>
    <xf numFmtId="0" fontId="24" fillId="0" borderId="151" xfId="0" applyFont="1" applyBorder="1" applyAlignment="1">
      <alignment horizontal="center" vertical="center"/>
    </xf>
    <xf numFmtId="0" fontId="38" fillId="0" borderId="79" xfId="0" applyFont="1" applyBorder="1" applyAlignment="1">
      <alignment horizontal="center" vertical="center"/>
    </xf>
    <xf numFmtId="1" fontId="24" fillId="0" borderId="70" xfId="0" applyNumberFormat="1" applyFont="1" applyBorder="1" applyAlignment="1">
      <alignment vertical="center" shrinkToFit="1"/>
    </xf>
    <xf numFmtId="1" fontId="24" fillId="0" borderId="71" xfId="0" applyNumberFormat="1" applyFont="1" applyBorder="1" applyAlignment="1">
      <alignment vertical="center" shrinkToFit="1"/>
    </xf>
    <xf numFmtId="1" fontId="24" fillId="0" borderId="152" xfId="0" applyNumberFormat="1" applyFont="1" applyBorder="1" applyAlignment="1">
      <alignment vertical="center" shrinkToFit="1"/>
    </xf>
    <xf numFmtId="56" fontId="24" fillId="0" borderId="0" xfId="0" quotePrefix="1" applyNumberFormat="1" applyFont="1" applyAlignment="1">
      <alignment horizontal="center"/>
    </xf>
    <xf numFmtId="0" fontId="53" fillId="0" borderId="0" xfId="1" applyFont="1" applyAlignment="1"/>
    <xf numFmtId="0" fontId="53" fillId="0" borderId="0" xfId="1" applyFont="1" applyAlignment="1">
      <alignment vertical="center"/>
    </xf>
    <xf numFmtId="56" fontId="24" fillId="0" borderId="0" xfId="0" quotePrefix="1" applyNumberFormat="1" applyFont="1" applyAlignment="1">
      <alignment horizontal="center" vertical="center"/>
    </xf>
    <xf numFmtId="0" fontId="24" fillId="6" borderId="70" xfId="0" applyFont="1" applyFill="1" applyBorder="1" applyAlignment="1">
      <alignment vertical="center"/>
    </xf>
    <xf numFmtId="1" fontId="24" fillId="6" borderId="70" xfId="0" applyNumberFormat="1" applyFont="1" applyFill="1" applyBorder="1" applyAlignment="1">
      <alignment vertical="center" shrinkToFit="1"/>
    </xf>
    <xf numFmtId="1" fontId="24" fillId="6" borderId="71" xfId="0" applyNumberFormat="1" applyFont="1" applyFill="1" applyBorder="1" applyAlignment="1">
      <alignment vertical="center" shrinkToFit="1"/>
    </xf>
    <xf numFmtId="1" fontId="24" fillId="6" borderId="152" xfId="0" applyNumberFormat="1" applyFont="1" applyFill="1" applyBorder="1" applyAlignment="1">
      <alignment vertical="center" shrinkToFit="1"/>
    </xf>
    <xf numFmtId="0" fontId="38" fillId="0" borderId="0" xfId="0" applyFont="1" applyAlignment="1"/>
    <xf numFmtId="0" fontId="24" fillId="6" borderId="139" xfId="0" applyFont="1" applyFill="1" applyBorder="1" applyAlignment="1">
      <alignment vertical="center"/>
    </xf>
    <xf numFmtId="1" fontId="24" fillId="6" borderId="139" xfId="0" applyNumberFormat="1" applyFont="1" applyFill="1" applyBorder="1" applyAlignment="1">
      <alignment vertical="center" shrinkToFit="1"/>
    </xf>
    <xf numFmtId="0" fontId="24" fillId="0" borderId="79" xfId="0" applyFont="1" applyBorder="1" applyAlignment="1">
      <alignment vertical="center"/>
    </xf>
    <xf numFmtId="1" fontId="24" fillId="0" borderId="79" xfId="0" applyNumberFormat="1" applyFont="1" applyBorder="1" applyAlignment="1">
      <alignment vertical="center" shrinkToFit="1"/>
    </xf>
    <xf numFmtId="0" fontId="24" fillId="0" borderId="139" xfId="0" applyFont="1" applyBorder="1" applyAlignment="1">
      <alignment vertical="center"/>
    </xf>
    <xf numFmtId="1" fontId="24" fillId="0" borderId="139" xfId="0" applyNumberFormat="1" applyFont="1" applyBorder="1" applyAlignment="1">
      <alignment vertical="center" shrinkToFit="1"/>
    </xf>
    <xf numFmtId="1" fontId="38" fillId="21" borderId="79" xfId="0" applyNumberFormat="1" applyFont="1" applyFill="1" applyBorder="1" applyAlignment="1">
      <alignment vertical="center" shrinkToFit="1"/>
    </xf>
    <xf numFmtId="1" fontId="38" fillId="21" borderId="70" xfId="0" applyNumberFormat="1" applyFont="1" applyFill="1" applyBorder="1" applyAlignment="1">
      <alignment vertical="center" shrinkToFit="1"/>
    </xf>
    <xf numFmtId="0" fontId="0" fillId="0" borderId="0" xfId="0" applyAlignment="1">
      <alignment vertical="center"/>
    </xf>
    <xf numFmtId="0" fontId="3" fillId="0" borderId="6" xfId="0" applyFont="1" applyFill="1" applyBorder="1" applyAlignment="1">
      <alignment vertical="top" wrapText="1"/>
    </xf>
    <xf numFmtId="0" fontId="3" fillId="0" borderId="8" xfId="0" applyFont="1" applyFill="1" applyBorder="1" applyAlignment="1">
      <alignment vertical="top" wrapText="1"/>
    </xf>
    <xf numFmtId="0" fontId="10" fillId="0" borderId="8" xfId="0" applyFont="1" applyBorder="1" applyAlignment="1">
      <alignment vertical="top" wrapText="1"/>
    </xf>
    <xf numFmtId="0" fontId="3" fillId="0" borderId="74"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40" xfId="0" applyFont="1" applyBorder="1" applyAlignment="1">
      <alignment vertical="center" wrapText="1"/>
    </xf>
    <xf numFmtId="0" fontId="0" fillId="0" borderId="63" xfId="0" applyBorder="1" applyAlignment="1">
      <alignment vertical="center" wrapText="1"/>
    </xf>
    <xf numFmtId="0" fontId="0" fillId="0" borderId="64" xfId="0" applyBorder="1" applyAlignment="1">
      <alignment vertical="center" wrapText="1"/>
    </xf>
    <xf numFmtId="0" fontId="3" fillId="0" borderId="41" xfId="0" applyFont="1" applyBorder="1" applyAlignment="1">
      <alignment vertical="center" wrapText="1"/>
    </xf>
    <xf numFmtId="0" fontId="0" fillId="0" borderId="65" xfId="0" applyBorder="1" applyAlignment="1">
      <alignment vertical="center" wrapText="1"/>
    </xf>
    <xf numFmtId="0" fontId="0" fillId="0" borderId="66" xfId="0" applyBorder="1" applyAlignment="1">
      <alignment vertical="center" wrapText="1"/>
    </xf>
    <xf numFmtId="0" fontId="0" fillId="0" borderId="67" xfId="0" applyBorder="1" applyAlignment="1">
      <alignment vertical="center" wrapText="1"/>
    </xf>
    <xf numFmtId="0" fontId="0" fillId="0" borderId="68" xfId="0" applyBorder="1" applyAlignment="1">
      <alignment vertical="center" wrapText="1"/>
    </xf>
    <xf numFmtId="0" fontId="0" fillId="0" borderId="69" xfId="0" applyBorder="1" applyAlignment="1">
      <alignment vertical="center" wrapText="1"/>
    </xf>
    <xf numFmtId="0" fontId="3" fillId="0" borderId="38" xfId="0" applyFont="1" applyFill="1" applyBorder="1" applyAlignment="1">
      <alignment vertical="center" shrinkToFit="1"/>
    </xf>
    <xf numFmtId="0" fontId="0" fillId="0" borderId="39" xfId="0" applyBorder="1" applyAlignment="1">
      <alignment vertical="center" shrinkToFit="1"/>
    </xf>
    <xf numFmtId="0" fontId="3" fillId="0" borderId="0" xfId="0" applyFont="1" applyAlignment="1">
      <alignment vertical="top" wrapText="1"/>
    </xf>
    <xf numFmtId="0" fontId="0" fillId="0" borderId="0" xfId="0" applyAlignment="1">
      <alignment vertical="top" wrapText="1"/>
    </xf>
    <xf numFmtId="0" fontId="4" fillId="0" borderId="50" xfId="0" applyFont="1" applyBorder="1" applyAlignment="1">
      <alignment vertical="top" wrapText="1"/>
    </xf>
    <xf numFmtId="0" fontId="7" fillId="0" borderId="52" xfId="0" applyFont="1" applyBorder="1" applyAlignment="1">
      <alignment vertical="top" wrapText="1"/>
    </xf>
    <xf numFmtId="0" fontId="4" fillId="2" borderId="16" xfId="0" quotePrefix="1" applyFont="1" applyFill="1" applyBorder="1" applyAlignment="1">
      <alignment horizontal="left" vertical="top" wrapText="1"/>
    </xf>
    <xf numFmtId="0" fontId="7" fillId="2" borderId="17" xfId="0" applyFont="1" applyFill="1" applyBorder="1" applyAlignment="1">
      <alignment vertical="top" wrapText="1"/>
    </xf>
    <xf numFmtId="0" fontId="4" fillId="0" borderId="20" xfId="0" quotePrefix="1" applyNumberFormat="1" applyFont="1" applyFill="1" applyBorder="1" applyAlignment="1">
      <alignment horizontal="left" vertical="top" wrapText="1"/>
    </xf>
    <xf numFmtId="0" fontId="0" fillId="0" borderId="42" xfId="0" applyBorder="1" applyAlignment="1">
      <alignment vertical="top" wrapText="1"/>
    </xf>
    <xf numFmtId="0" fontId="4" fillId="0" borderId="16" xfId="0" quotePrefix="1" applyFont="1" applyBorder="1" applyAlignment="1">
      <alignment horizontal="left" vertical="top" wrapText="1"/>
    </xf>
    <xf numFmtId="0" fontId="7" fillId="0" borderId="17" xfId="0" applyFont="1" applyBorder="1" applyAlignment="1">
      <alignment vertical="top" wrapText="1"/>
    </xf>
    <xf numFmtId="0" fontId="24" fillId="0" borderId="71" xfId="0" applyFont="1" applyBorder="1" applyAlignment="1">
      <alignment horizontal="center" vertical="center" shrinkToFit="1"/>
    </xf>
    <xf numFmtId="0" fontId="0" fillId="0" borderId="73" xfId="0" applyBorder="1" applyAlignment="1">
      <alignment horizontal="center" vertical="center" shrinkToFit="1"/>
    </xf>
    <xf numFmtId="186" fontId="38" fillId="21" borderId="78" xfId="0" applyNumberFormat="1" applyFont="1" applyFill="1" applyBorder="1" applyAlignment="1">
      <alignment horizontal="center" vertical="center" wrapText="1"/>
    </xf>
    <xf numFmtId="0" fontId="52" fillId="0" borderId="80" xfId="0" applyFont="1" applyBorder="1" applyAlignment="1">
      <alignment horizontal="center" vertical="center" wrapText="1"/>
    </xf>
    <xf numFmtId="0" fontId="52" fillId="0" borderId="79" xfId="0" applyFont="1" applyBorder="1" applyAlignment="1">
      <alignment horizontal="center" vertical="center" wrapText="1"/>
    </xf>
    <xf numFmtId="0" fontId="24" fillId="0" borderId="71" xfId="0" applyFont="1" applyBorder="1" applyAlignment="1">
      <alignment vertical="center" shrinkToFit="1"/>
    </xf>
    <xf numFmtId="0" fontId="0" fillId="0" borderId="73" xfId="0" applyBorder="1" applyAlignment="1">
      <alignment vertical="center" shrinkToFit="1"/>
    </xf>
    <xf numFmtId="0" fontId="0" fillId="0" borderId="72" xfId="0" applyBorder="1" applyAlignment="1">
      <alignment vertical="center" shrinkToFit="1"/>
    </xf>
    <xf numFmtId="0" fontId="0" fillId="0" borderId="148" xfId="0" applyBorder="1" applyAlignment="1">
      <alignment horizontal="center" vertical="center" shrinkToFit="1"/>
    </xf>
    <xf numFmtId="0" fontId="38" fillId="0" borderId="82" xfId="0" applyFont="1" applyBorder="1" applyAlignment="1">
      <alignment horizontal="center" vertical="top" wrapText="1"/>
    </xf>
    <xf numFmtId="0" fontId="52" fillId="0" borderId="81" xfId="0" applyFont="1" applyBorder="1" applyAlignment="1">
      <alignment horizontal="center" vertical="top" wrapText="1"/>
    </xf>
    <xf numFmtId="0" fontId="24" fillId="0" borderId="0" xfId="0" applyFont="1" applyAlignment="1">
      <alignment vertical="center" wrapText="1"/>
    </xf>
    <xf numFmtId="0" fontId="0" fillId="0" borderId="0" xfId="0" applyAlignment="1">
      <alignment vertical="center" wrapText="1"/>
    </xf>
    <xf numFmtId="186" fontId="24" fillId="0" borderId="71" xfId="0" applyNumberFormat="1" applyFont="1" applyBorder="1" applyAlignment="1">
      <alignment horizontal="center" vertical="center" shrinkToFit="1"/>
    </xf>
    <xf numFmtId="186" fontId="0" fillId="0" borderId="73" xfId="0" applyNumberFormat="1" applyBorder="1" applyAlignment="1">
      <alignment horizontal="center" vertical="center" shrinkToFit="1"/>
    </xf>
    <xf numFmtId="186" fontId="0" fillId="0" borderId="148" xfId="0" applyNumberFormat="1" applyBorder="1" applyAlignment="1">
      <alignment horizontal="center" vertical="center" shrinkToFit="1"/>
    </xf>
    <xf numFmtId="0" fontId="24" fillId="0" borderId="84" xfId="0" applyFont="1" applyBorder="1" applyAlignment="1">
      <alignment horizontal="center" vertical="center" shrinkToFit="1"/>
    </xf>
    <xf numFmtId="0" fontId="0" fillId="0" borderId="46" xfId="0" applyBorder="1" applyAlignment="1">
      <alignment horizontal="center" vertical="center" shrinkToFit="1"/>
    </xf>
    <xf numFmtId="1" fontId="24" fillId="0" borderId="71" xfId="0" applyNumberFormat="1" applyFont="1" applyBorder="1" applyAlignment="1">
      <alignment vertical="center" shrinkToFit="1"/>
    </xf>
    <xf numFmtId="1" fontId="24" fillId="6" borderId="71" xfId="0" applyNumberFormat="1" applyFont="1" applyFill="1" applyBorder="1" applyAlignment="1">
      <alignment vertical="center" shrinkToFit="1"/>
    </xf>
    <xf numFmtId="0" fontId="0" fillId="6" borderId="73" xfId="0" applyFill="1" applyBorder="1" applyAlignment="1">
      <alignment vertical="center" shrinkToFit="1"/>
    </xf>
    <xf numFmtId="0" fontId="24" fillId="0" borderId="129" xfId="0" applyFont="1" applyBorder="1" applyAlignment="1">
      <alignment horizontal="center" vertical="center" shrinkToFit="1"/>
    </xf>
    <xf numFmtId="0" fontId="0" fillId="0" borderId="49" xfId="0" applyBorder="1" applyAlignment="1">
      <alignment horizontal="center" vertical="center" shrinkToFit="1"/>
    </xf>
    <xf numFmtId="0" fontId="3" fillId="0" borderId="0" xfId="0" applyFont="1" applyBorder="1" applyAlignment="1">
      <alignment vertical="top" wrapText="1"/>
    </xf>
    <xf numFmtId="0" fontId="17" fillId="7" borderId="0" xfId="0" applyFont="1" applyFill="1" applyAlignment="1">
      <alignment vertical="top" wrapText="1"/>
    </xf>
    <xf numFmtId="0" fontId="17" fillId="7" borderId="0" xfId="0" applyFont="1" applyFill="1" applyBorder="1" applyAlignment="1">
      <alignment vertical="top" wrapText="1"/>
    </xf>
    <xf numFmtId="0" fontId="22" fillId="9" borderId="0" xfId="0" applyFont="1" applyFill="1" applyAlignment="1">
      <alignment vertical="top" wrapText="1"/>
    </xf>
    <xf numFmtId="0" fontId="17" fillId="7" borderId="44" xfId="0" applyFont="1" applyFill="1" applyBorder="1" applyAlignment="1">
      <alignment vertical="center" wrapText="1"/>
    </xf>
    <xf numFmtId="0" fontId="3" fillId="0" borderId="45" xfId="0" applyFont="1" applyBorder="1" applyAlignment="1">
      <alignment vertical="center" wrapText="1"/>
    </xf>
    <xf numFmtId="0" fontId="3" fillId="0" borderId="46" xfId="0" applyFont="1" applyBorder="1" applyAlignment="1">
      <alignment vertical="center" wrapText="1"/>
    </xf>
    <xf numFmtId="0" fontId="3" fillId="0" borderId="47" xfId="0" applyFont="1" applyBorder="1" applyAlignment="1">
      <alignment vertical="center" wrapText="1"/>
    </xf>
    <xf numFmtId="0" fontId="3" fillId="0" borderId="48" xfId="0" applyFont="1" applyBorder="1" applyAlignment="1">
      <alignment vertical="center" wrapText="1"/>
    </xf>
    <xf numFmtId="0" fontId="3" fillId="0" borderId="49" xfId="0" applyFont="1" applyBorder="1" applyAlignment="1">
      <alignment vertical="center" wrapText="1"/>
    </xf>
    <xf numFmtId="0" fontId="17" fillId="7" borderId="50" xfId="0" applyFont="1" applyFill="1" applyBorder="1" applyAlignment="1">
      <alignment vertical="center" wrapText="1"/>
    </xf>
    <xf numFmtId="0" fontId="3" fillId="0" borderId="51" xfId="0" applyFont="1" applyBorder="1" applyAlignment="1">
      <alignment vertical="center" wrapText="1"/>
    </xf>
    <xf numFmtId="0" fontId="3" fillId="0" borderId="52" xfId="0" applyFont="1" applyBorder="1" applyAlignment="1">
      <alignment vertical="center" wrapText="1"/>
    </xf>
    <xf numFmtId="0" fontId="18" fillId="7" borderId="50" xfId="0" applyFont="1" applyFill="1" applyBorder="1" applyAlignment="1">
      <alignment vertical="center" wrapText="1"/>
    </xf>
    <xf numFmtId="0" fontId="18" fillId="7" borderId="43" xfId="0" applyFont="1" applyFill="1" applyBorder="1" applyAlignment="1">
      <alignment vertical="center" wrapText="1"/>
    </xf>
    <xf numFmtId="0" fontId="3" fillId="0" borderId="43" xfId="0" applyFont="1" applyBorder="1" applyAlignment="1">
      <alignment vertical="center" wrapText="1"/>
    </xf>
    <xf numFmtId="0" fontId="17" fillId="7" borderId="50" xfId="0" applyFont="1" applyFill="1" applyBorder="1" applyAlignment="1">
      <alignment horizontal="center" vertical="center" shrinkToFit="1"/>
    </xf>
    <xf numFmtId="0" fontId="3" fillId="0" borderId="52" xfId="0" applyFont="1" applyBorder="1" applyAlignment="1">
      <alignment horizontal="center" vertical="center" shrinkToFit="1"/>
    </xf>
    <xf numFmtId="0" fontId="3" fillId="10" borderId="78" xfId="5" applyFont="1" applyFill="1" applyBorder="1" applyAlignment="1">
      <alignment horizontal="center" vertical="center" textRotation="180"/>
    </xf>
    <xf numFmtId="0" fontId="2" fillId="10" borderId="80" xfId="5" applyFill="1" applyBorder="1" applyAlignment="1">
      <alignment horizontal="center" vertical="center" textRotation="180"/>
    </xf>
    <xf numFmtId="0" fontId="2" fillId="10" borderId="79" xfId="5" applyFill="1" applyBorder="1" applyAlignment="1">
      <alignment horizontal="center" vertical="center" textRotation="180"/>
    </xf>
    <xf numFmtId="0" fontId="3" fillId="11" borderId="78" xfId="5" applyFont="1" applyFill="1" applyBorder="1" applyAlignment="1">
      <alignment horizontal="center" vertical="center" textRotation="180"/>
    </xf>
    <xf numFmtId="0" fontId="2" fillId="11" borderId="80" xfId="5" applyFill="1" applyBorder="1" applyAlignment="1">
      <alignment horizontal="center" vertical="center" textRotation="180"/>
    </xf>
    <xf numFmtId="0" fontId="2" fillId="11" borderId="79" xfId="5" applyFill="1" applyBorder="1" applyAlignment="1">
      <alignment horizontal="center" vertical="center" textRotation="180"/>
    </xf>
    <xf numFmtId="0" fontId="30" fillId="0" borderId="0" xfId="0" applyFont="1" applyAlignment="1">
      <alignment vertical="top" wrapText="1"/>
    </xf>
    <xf numFmtId="0" fontId="3" fillId="0" borderId="44" xfId="0" applyFont="1" applyBorder="1" applyAlignment="1">
      <alignment horizontal="center" vertical="center" textRotation="90" wrapText="1"/>
    </xf>
    <xf numFmtId="0" fontId="0" fillId="0" borderId="46" xfId="0" applyBorder="1" applyAlignment="1">
      <alignment horizontal="center" vertical="center" wrapText="1"/>
    </xf>
    <xf numFmtId="0" fontId="3" fillId="0" borderId="82" xfId="0" applyFont="1" applyBorder="1" applyAlignment="1">
      <alignment horizontal="center" vertical="center" textRotation="90" wrapText="1"/>
    </xf>
    <xf numFmtId="0" fontId="0" fillId="0" borderId="81" xfId="0" applyBorder="1" applyAlignment="1">
      <alignment horizontal="center" vertical="center" wrapText="1"/>
    </xf>
    <xf numFmtId="0" fontId="0" fillId="0" borderId="53" xfId="0" applyBorder="1" applyAlignment="1">
      <alignment horizontal="center" vertical="center" textRotation="90" wrapText="1"/>
    </xf>
    <xf numFmtId="0" fontId="0" fillId="0" borderId="82" xfId="0" applyBorder="1" applyAlignment="1">
      <alignment horizontal="center" vertical="center" textRotation="90" wrapText="1"/>
    </xf>
    <xf numFmtId="0" fontId="0" fillId="0" borderId="47" xfId="0" applyBorder="1" applyAlignment="1">
      <alignment horizontal="center" vertical="center" textRotation="90" wrapText="1"/>
    </xf>
    <xf numFmtId="0" fontId="0" fillId="0" borderId="49" xfId="0" applyBorder="1" applyAlignment="1">
      <alignment horizontal="center" vertical="center" wrapText="1"/>
    </xf>
    <xf numFmtId="0" fontId="3" fillId="0" borderId="84" xfId="0" applyFont="1" applyBorder="1" applyAlignment="1">
      <alignment horizontal="center" vertical="center" shrinkToFit="1"/>
    </xf>
    <xf numFmtId="0" fontId="0" fillId="0" borderId="45" xfId="0" applyBorder="1" applyAlignment="1">
      <alignment horizontal="center" vertical="center" shrinkToFit="1"/>
    </xf>
    <xf numFmtId="0" fontId="0" fillId="0" borderId="47" xfId="0" applyBorder="1" applyAlignment="1">
      <alignment horizontal="center" vertical="center" shrinkToFit="1"/>
    </xf>
    <xf numFmtId="0" fontId="0" fillId="0" borderId="55" xfId="0" applyBorder="1" applyAlignment="1">
      <alignment horizontal="center" vertical="center" shrinkToFit="1"/>
    </xf>
    <xf numFmtId="0" fontId="29" fillId="0" borderId="74" xfId="0" applyFont="1" applyBorder="1" applyAlignment="1">
      <alignment horizontal="center" vertical="center" wrapText="1"/>
    </xf>
    <xf numFmtId="0" fontId="29" fillId="0" borderId="22" xfId="0" applyFont="1" applyBorder="1" applyAlignment="1">
      <alignment horizontal="center" vertical="center" wrapText="1"/>
    </xf>
    <xf numFmtId="0" fontId="3" fillId="10" borderId="78" xfId="5" applyFont="1" applyFill="1" applyBorder="1" applyAlignment="1">
      <alignment horizontal="center" vertical="center" textRotation="180" shrinkToFit="1"/>
    </xf>
    <xf numFmtId="0" fontId="0" fillId="0" borderId="80" xfId="0" applyBorder="1" applyAlignment="1">
      <alignment horizontal="center" vertical="center" textRotation="180" shrinkToFit="1"/>
    </xf>
    <xf numFmtId="0" fontId="0" fillId="0" borderId="79" xfId="0" applyBorder="1" applyAlignment="1">
      <alignment horizontal="center" vertical="center" textRotation="180" shrinkToFit="1"/>
    </xf>
    <xf numFmtId="0" fontId="3" fillId="11" borderId="78" xfId="5" applyFont="1" applyFill="1" applyBorder="1" applyAlignment="1">
      <alignment horizontal="center" vertical="center" textRotation="180" shrinkToFit="1"/>
    </xf>
    <xf numFmtId="0" fontId="3" fillId="0" borderId="78" xfId="5" applyFont="1" applyBorder="1" applyAlignment="1">
      <alignment horizontal="center" vertical="center" wrapText="1"/>
    </xf>
    <xf numFmtId="0" fontId="0" fillId="0" borderId="79" xfId="0" applyBorder="1" applyAlignment="1">
      <alignment horizontal="center" vertical="center" wrapText="1"/>
    </xf>
    <xf numFmtId="0" fontId="3" fillId="0" borderId="84" xfId="5" applyFont="1" applyBorder="1" applyAlignment="1">
      <alignment horizontal="center" vertical="center" wrapText="1" shrinkToFit="1"/>
    </xf>
    <xf numFmtId="0" fontId="0" fillId="0" borderId="45" xfId="0" applyBorder="1" applyAlignment="1">
      <alignment horizontal="center" vertical="center" wrapText="1"/>
    </xf>
    <xf numFmtId="0" fontId="0" fillId="0" borderId="129" xfId="0" applyBorder="1" applyAlignment="1">
      <alignment horizontal="center" vertical="center" wrapText="1"/>
    </xf>
    <xf numFmtId="0" fontId="0" fillId="0" borderId="55" xfId="0" applyBorder="1" applyAlignment="1">
      <alignment horizontal="center" vertical="center" wrapText="1"/>
    </xf>
    <xf numFmtId="0" fontId="8" fillId="0" borderId="78" xfId="5" applyFont="1" applyBorder="1" applyAlignment="1">
      <alignment horizontal="center" vertical="center" wrapText="1"/>
    </xf>
    <xf numFmtId="57" fontId="24" fillId="0" borderId="85" xfId="5" applyNumberFormat="1" applyFont="1" applyBorder="1" applyAlignment="1">
      <alignment horizontal="center" vertical="center" shrinkToFit="1"/>
    </xf>
    <xf numFmtId="0" fontId="2" fillId="0" borderId="85" xfId="5" applyBorder="1" applyAlignment="1">
      <alignment horizontal="center" vertical="center" shrinkToFit="1"/>
    </xf>
    <xf numFmtId="0" fontId="24" fillId="0" borderId="106" xfId="5" applyFont="1" applyBorder="1" applyAlignment="1">
      <alignment vertical="center" wrapText="1"/>
    </xf>
    <xf numFmtId="0" fontId="2" fillId="0" borderId="103" xfId="5" applyBorder="1" applyAlignment="1">
      <alignment vertical="center" wrapText="1"/>
    </xf>
    <xf numFmtId="0" fontId="2" fillId="0" borderId="108" xfId="5" applyBorder="1" applyAlignment="1">
      <alignment vertical="center" wrapText="1"/>
    </xf>
    <xf numFmtId="0" fontId="2" fillId="0" borderId="107" xfId="5" applyBorder="1" applyAlignment="1">
      <alignment vertical="center" wrapText="1"/>
    </xf>
    <xf numFmtId="0" fontId="2" fillId="0" borderId="95" xfId="5" applyBorder="1" applyAlignment="1">
      <alignment vertical="center" wrapText="1"/>
    </xf>
    <xf numFmtId="0" fontId="2" fillId="0" borderId="97" xfId="5" applyBorder="1" applyAlignment="1">
      <alignment vertical="center" wrapText="1"/>
    </xf>
    <xf numFmtId="0" fontId="16" fillId="0" borderId="0" xfId="4" applyFont="1" applyBorder="1" applyAlignment="1">
      <alignment vertical="center"/>
    </xf>
    <xf numFmtId="0" fontId="3" fillId="0" borderId="0" xfId="0" applyNumberFormat="1" applyFont="1" applyBorder="1" applyAlignment="1">
      <alignment vertical="center"/>
    </xf>
  </cellXfs>
  <cellStyles count="12">
    <cellStyle name="ハイパーリンク" xfId="1" builtinId="8"/>
    <cellStyle name="ハイパーリンク 2" xfId="4"/>
    <cellStyle name="桁区切り 2 2" xfId="6"/>
    <cellStyle name="標準" xfId="0" builtinId="0"/>
    <cellStyle name="標準 2" xfId="2"/>
    <cellStyle name="標準 2 2" xfId="5"/>
    <cellStyle name="標準 2 2 2" xfId="7"/>
    <cellStyle name="標準 3" xfId="8"/>
    <cellStyle name="標準 4" xfId="9"/>
    <cellStyle name="標準 5" xfId="10"/>
    <cellStyle name="標準 6" xfId="11"/>
    <cellStyle name="標準_6gasデータ2001q" xfId="3"/>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100" b="0" i="0" u="none" strike="noStrike" baseline="0">
                <a:solidFill>
                  <a:srgbClr val="000000"/>
                </a:solidFill>
                <a:latin typeface="Meiryo UI"/>
                <a:ea typeface="Meiryo UI"/>
              </a:rPr>
              <a:t>県内の温室効果ガス</a:t>
            </a:r>
          </a:p>
          <a:p>
            <a:pPr>
              <a:defRPr sz="1100" b="0" i="0" u="none" strike="noStrike" baseline="0">
                <a:solidFill>
                  <a:srgbClr val="000000"/>
                </a:solidFill>
                <a:latin typeface="明朝"/>
                <a:ea typeface="明朝"/>
                <a:cs typeface="明朝"/>
              </a:defRPr>
            </a:pPr>
            <a:r>
              <a:rPr lang="ja-JP" altLang="en-US" sz="1100" b="0" i="0" u="none" strike="noStrike" baseline="0">
                <a:solidFill>
                  <a:srgbClr val="000000"/>
                </a:solidFill>
                <a:latin typeface="Meiryo UI"/>
                <a:ea typeface="Meiryo UI"/>
              </a:rPr>
              <a:t>排出量の推移</a:t>
            </a:r>
          </a:p>
        </c:rich>
      </c:tx>
      <c:layout>
        <c:manualLayout>
          <c:xMode val="edge"/>
          <c:yMode val="edge"/>
          <c:x val="0.31972912638589213"/>
          <c:y val="0.59726024120402676"/>
        </c:manualLayout>
      </c:layout>
      <c:overlay val="0"/>
      <c:spPr>
        <a:solidFill>
          <a:srgbClr val="FFFFFF"/>
        </a:solidFill>
        <a:ln w="25400">
          <a:noFill/>
        </a:ln>
      </c:spPr>
    </c:title>
    <c:autoTitleDeleted val="0"/>
    <c:plotArea>
      <c:layout>
        <c:manualLayout>
          <c:layoutTarget val="inner"/>
          <c:xMode val="edge"/>
          <c:yMode val="edge"/>
          <c:x val="0.18027270764478251"/>
          <c:y val="0.20273972602739726"/>
          <c:w val="0.77551278005680024"/>
          <c:h val="0.67671232876712328"/>
        </c:manualLayout>
      </c:layout>
      <c:barChart>
        <c:barDir val="col"/>
        <c:grouping val="stacked"/>
        <c:varyColors val="0"/>
        <c:ser>
          <c:idx val="0"/>
          <c:order val="0"/>
          <c:tx>
            <c:strRef>
              <c:f>'h26.1地温計'!$B$50</c:f>
              <c:strCache>
                <c:ptCount val="1"/>
                <c:pt idx="0">
                  <c:v>二酸化炭素(CO2)</c:v>
                </c:pt>
              </c:strCache>
            </c:strRef>
          </c:tx>
          <c:spPr>
            <a:pattFill prst="pct30">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'h26.1地温計'!$G$49:$Q$49</c:f>
              <c:numCache>
                <c:formatCode>General</c:formatCode>
                <c:ptCount val="11"/>
                <c:pt idx="0">
                  <c:v>1990</c:v>
                </c:pt>
                <c:pt idx="1">
                  <c:v>1995</c:v>
                </c:pt>
                <c:pt idx="2">
                  <c:v>2000</c:v>
                </c:pt>
                <c:pt idx="3">
                  <c:v>2005</c:v>
                </c:pt>
                <c:pt idx="4">
                  <c:v>2006</c:v>
                </c:pt>
                <c:pt idx="5">
                  <c:v>2007</c:v>
                </c:pt>
                <c:pt idx="6">
                  <c:v>2008</c:v>
                </c:pt>
                <c:pt idx="7">
                  <c:v>2009</c:v>
                </c:pt>
                <c:pt idx="8">
                  <c:v>2010</c:v>
                </c:pt>
                <c:pt idx="9">
                  <c:v>2011</c:v>
                </c:pt>
                <c:pt idx="10">
                  <c:v>2012</c:v>
                </c:pt>
              </c:numCache>
            </c:numRef>
          </c:cat>
          <c:val>
            <c:numRef>
              <c:f>'h26.1地温計'!$G$50:$Q$50</c:f>
              <c:numCache>
                <c:formatCode>General</c:formatCode>
                <c:ptCount val="11"/>
                <c:pt idx="0">
                  <c:v>19549</c:v>
                </c:pt>
                <c:pt idx="1">
                  <c:v>25219</c:v>
                </c:pt>
                <c:pt idx="2">
                  <c:v>23255</c:v>
                </c:pt>
                <c:pt idx="3">
                  <c:v>23697</c:v>
                </c:pt>
                <c:pt idx="4">
                  <c:v>22748</c:v>
                </c:pt>
                <c:pt idx="5">
                  <c:v>21876</c:v>
                </c:pt>
                <c:pt idx="6">
                  <c:v>20628</c:v>
                </c:pt>
                <c:pt idx="7">
                  <c:v>20276</c:v>
                </c:pt>
                <c:pt idx="8">
                  <c:v>19107</c:v>
                </c:pt>
                <c:pt idx="9">
                  <c:v>18192</c:v>
                </c:pt>
                <c:pt idx="10">
                  <c:v>18878</c:v>
                </c:pt>
              </c:numCache>
            </c:numRef>
          </c:val>
        </c:ser>
        <c:ser>
          <c:idx val="1"/>
          <c:order val="1"/>
          <c:tx>
            <c:strRef>
              <c:f>'h26.1地温計'!$B$51</c:f>
              <c:strCache>
                <c:ptCount val="1"/>
                <c:pt idx="0">
                  <c:v>メタン(CH4)</c:v>
                </c:pt>
              </c:strCache>
            </c:strRef>
          </c:tx>
          <c:spPr>
            <a:pattFill prst="pct30">
              <a:fgClr>
                <a:srgbClr xmlns:mc="http://schemas.openxmlformats.org/markup-compatibility/2006" xmlns:a14="http://schemas.microsoft.com/office/drawing/2010/main" val="993366" mc:Ignorable="a14" a14:legacySpreadsheetColorIndex="2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'h26.1地温計'!$G$49:$Q$49</c:f>
              <c:numCache>
                <c:formatCode>General</c:formatCode>
                <c:ptCount val="11"/>
                <c:pt idx="0">
                  <c:v>1990</c:v>
                </c:pt>
                <c:pt idx="1">
                  <c:v>1995</c:v>
                </c:pt>
                <c:pt idx="2">
                  <c:v>2000</c:v>
                </c:pt>
                <c:pt idx="3">
                  <c:v>2005</c:v>
                </c:pt>
                <c:pt idx="4">
                  <c:v>2006</c:v>
                </c:pt>
                <c:pt idx="5">
                  <c:v>2007</c:v>
                </c:pt>
                <c:pt idx="6">
                  <c:v>2008</c:v>
                </c:pt>
                <c:pt idx="7">
                  <c:v>2009</c:v>
                </c:pt>
                <c:pt idx="8">
                  <c:v>2010</c:v>
                </c:pt>
                <c:pt idx="9">
                  <c:v>2011</c:v>
                </c:pt>
                <c:pt idx="10">
                  <c:v>2012</c:v>
                </c:pt>
              </c:numCache>
            </c:numRef>
          </c:cat>
          <c:val>
            <c:numRef>
              <c:f>'h26.1地温計'!$G$51:$Q$51</c:f>
              <c:numCache>
                <c:formatCode>General</c:formatCode>
                <c:ptCount val="11"/>
                <c:pt idx="0">
                  <c:v>893</c:v>
                </c:pt>
                <c:pt idx="1">
                  <c:v>832</c:v>
                </c:pt>
                <c:pt idx="2">
                  <c:v>715</c:v>
                </c:pt>
                <c:pt idx="3">
                  <c:v>647</c:v>
                </c:pt>
                <c:pt idx="7">
                  <c:v>582</c:v>
                </c:pt>
                <c:pt idx="8">
                  <c:v>573</c:v>
                </c:pt>
                <c:pt idx="9">
                  <c:v>533</c:v>
                </c:pt>
              </c:numCache>
            </c:numRef>
          </c:val>
        </c:ser>
        <c:ser>
          <c:idx val="2"/>
          <c:order val="2"/>
          <c:tx>
            <c:strRef>
              <c:f>'h26.1地温計'!$B$52</c:f>
              <c:strCache>
                <c:ptCount val="1"/>
                <c:pt idx="0">
                  <c:v>―酸化二窒素(N20)</c:v>
                </c:pt>
              </c:strCache>
            </c:strRef>
          </c:tx>
          <c:spPr>
            <a:solidFill>
              <a:srgbClr val="FFFFCC"/>
            </a:solidFill>
            <a:ln w="12700">
              <a:solidFill>
                <a:srgbClr val="000000"/>
              </a:solidFill>
              <a:prstDash val="solid"/>
            </a:ln>
          </c:spPr>
          <c:invertIfNegative val="0"/>
          <c:cat>
            <c:numRef>
              <c:f>'h26.1地温計'!$G$49:$Q$49</c:f>
              <c:numCache>
                <c:formatCode>General</c:formatCode>
                <c:ptCount val="11"/>
                <c:pt idx="0">
                  <c:v>1990</c:v>
                </c:pt>
                <c:pt idx="1">
                  <c:v>1995</c:v>
                </c:pt>
                <c:pt idx="2">
                  <c:v>2000</c:v>
                </c:pt>
                <c:pt idx="3">
                  <c:v>2005</c:v>
                </c:pt>
                <c:pt idx="4">
                  <c:v>2006</c:v>
                </c:pt>
                <c:pt idx="5">
                  <c:v>2007</c:v>
                </c:pt>
                <c:pt idx="6">
                  <c:v>2008</c:v>
                </c:pt>
                <c:pt idx="7">
                  <c:v>2009</c:v>
                </c:pt>
                <c:pt idx="8">
                  <c:v>2010</c:v>
                </c:pt>
                <c:pt idx="9">
                  <c:v>2011</c:v>
                </c:pt>
                <c:pt idx="10">
                  <c:v>2012</c:v>
                </c:pt>
              </c:numCache>
            </c:numRef>
          </c:cat>
          <c:val>
            <c:numRef>
              <c:f>'h26.1地温計'!$G$52:$Q$52</c:f>
              <c:numCache>
                <c:formatCode>General</c:formatCode>
                <c:ptCount val="11"/>
                <c:pt idx="0">
                  <c:v>364</c:v>
                </c:pt>
                <c:pt idx="1">
                  <c:v>361</c:v>
                </c:pt>
                <c:pt idx="2">
                  <c:v>358</c:v>
                </c:pt>
                <c:pt idx="3">
                  <c:v>343</c:v>
                </c:pt>
                <c:pt idx="7">
                  <c:v>338</c:v>
                </c:pt>
                <c:pt idx="8">
                  <c:v>334</c:v>
                </c:pt>
                <c:pt idx="9">
                  <c:v>325</c:v>
                </c:pt>
              </c:numCache>
            </c:numRef>
          </c:val>
        </c:ser>
        <c:ser>
          <c:idx val="3"/>
          <c:order val="3"/>
          <c:tx>
            <c:strRef>
              <c:f>'h26.1地温計'!$B$53</c:f>
              <c:strCache>
                <c:ptCount val="1"/>
                <c:pt idx="0">
                  <c:v>ﾊｲドﾛﾌﾙｵﾛｶｰﾎﾟﾝ(HFC)</c:v>
                </c:pt>
              </c:strCache>
            </c:strRef>
          </c:tx>
          <c:spPr>
            <a:pattFill prst="narHorz">
              <a:fgClr>
                <a:srgbClr xmlns:mc="http://schemas.openxmlformats.org/markup-compatibility/2006" xmlns:a14="http://schemas.microsoft.com/office/drawing/2010/main" val="CCFFFF" mc:Ignorable="a14" a14:legacySpreadsheetColorIndex="2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'h26.1地温計'!$G$49:$Q$49</c:f>
              <c:numCache>
                <c:formatCode>General</c:formatCode>
                <c:ptCount val="11"/>
                <c:pt idx="0">
                  <c:v>1990</c:v>
                </c:pt>
                <c:pt idx="1">
                  <c:v>1995</c:v>
                </c:pt>
                <c:pt idx="2">
                  <c:v>2000</c:v>
                </c:pt>
                <c:pt idx="3">
                  <c:v>2005</c:v>
                </c:pt>
                <c:pt idx="4">
                  <c:v>2006</c:v>
                </c:pt>
                <c:pt idx="5">
                  <c:v>2007</c:v>
                </c:pt>
                <c:pt idx="6">
                  <c:v>2008</c:v>
                </c:pt>
                <c:pt idx="7">
                  <c:v>2009</c:v>
                </c:pt>
                <c:pt idx="8">
                  <c:v>2010</c:v>
                </c:pt>
                <c:pt idx="9">
                  <c:v>2011</c:v>
                </c:pt>
                <c:pt idx="10">
                  <c:v>2012</c:v>
                </c:pt>
              </c:numCache>
            </c:numRef>
          </c:cat>
          <c:val>
            <c:numRef>
              <c:f>'h26.1地温計'!$G$53:$Q$53</c:f>
              <c:numCache>
                <c:formatCode>General</c:formatCode>
                <c:ptCount val="11"/>
                <c:pt idx="0">
                  <c:v>43</c:v>
                </c:pt>
                <c:pt idx="1">
                  <c:v>43</c:v>
                </c:pt>
                <c:pt idx="2">
                  <c:v>109</c:v>
                </c:pt>
                <c:pt idx="3">
                  <c:v>173</c:v>
                </c:pt>
                <c:pt idx="7">
                  <c:v>297</c:v>
                </c:pt>
                <c:pt idx="8">
                  <c:v>322</c:v>
                </c:pt>
                <c:pt idx="9">
                  <c:v>346</c:v>
                </c:pt>
              </c:numCache>
            </c:numRef>
          </c:val>
        </c:ser>
        <c:ser>
          <c:idx val="4"/>
          <c:order val="4"/>
          <c:tx>
            <c:strRef>
              <c:f>'h26.1地温計'!$B$54</c:f>
              <c:strCache>
                <c:ptCount val="1"/>
                <c:pt idx="0">
                  <c:v>ﾊﾟｰﾌﾙｵﾛｶｰﾎﾞﾝ(PFC)</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'h26.1地温計'!$G$49:$Q$49</c:f>
              <c:numCache>
                <c:formatCode>General</c:formatCode>
                <c:ptCount val="11"/>
                <c:pt idx="0">
                  <c:v>1990</c:v>
                </c:pt>
                <c:pt idx="1">
                  <c:v>1995</c:v>
                </c:pt>
                <c:pt idx="2">
                  <c:v>2000</c:v>
                </c:pt>
                <c:pt idx="3">
                  <c:v>2005</c:v>
                </c:pt>
                <c:pt idx="4">
                  <c:v>2006</c:v>
                </c:pt>
                <c:pt idx="5">
                  <c:v>2007</c:v>
                </c:pt>
                <c:pt idx="6">
                  <c:v>2008</c:v>
                </c:pt>
                <c:pt idx="7">
                  <c:v>2009</c:v>
                </c:pt>
                <c:pt idx="8">
                  <c:v>2010</c:v>
                </c:pt>
                <c:pt idx="9">
                  <c:v>2011</c:v>
                </c:pt>
                <c:pt idx="10">
                  <c:v>2012</c:v>
                </c:pt>
              </c:numCache>
            </c:numRef>
          </c:cat>
          <c:val>
            <c:numRef>
              <c:f>'h26.1地温計'!$G$54:$Q$54</c:f>
              <c:numCache>
                <c:formatCode>General</c:formatCode>
                <c:ptCount val="11"/>
                <c:pt idx="0">
                  <c:v>227</c:v>
                </c:pt>
                <c:pt idx="1">
                  <c:v>227</c:v>
                </c:pt>
                <c:pt idx="2">
                  <c:v>158</c:v>
                </c:pt>
                <c:pt idx="3">
                  <c:v>97</c:v>
                </c:pt>
                <c:pt idx="7">
                  <c:v>47</c:v>
                </c:pt>
                <c:pt idx="8">
                  <c:v>22</c:v>
                </c:pt>
                <c:pt idx="9">
                  <c:v>34</c:v>
                </c:pt>
              </c:numCache>
            </c:numRef>
          </c:val>
        </c:ser>
        <c:ser>
          <c:idx val="5"/>
          <c:order val="5"/>
          <c:tx>
            <c:strRef>
              <c:f>'h26.1地温計'!$B$55</c:f>
              <c:strCache>
                <c:ptCount val="1"/>
                <c:pt idx="0">
                  <c:v>六ふっ化硫黄(SF6)</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'h26.1地温計'!$G$49:$Q$49</c:f>
              <c:numCache>
                <c:formatCode>General</c:formatCode>
                <c:ptCount val="11"/>
                <c:pt idx="0">
                  <c:v>1990</c:v>
                </c:pt>
                <c:pt idx="1">
                  <c:v>1995</c:v>
                </c:pt>
                <c:pt idx="2">
                  <c:v>2000</c:v>
                </c:pt>
                <c:pt idx="3">
                  <c:v>2005</c:v>
                </c:pt>
                <c:pt idx="4">
                  <c:v>2006</c:v>
                </c:pt>
                <c:pt idx="5">
                  <c:v>2007</c:v>
                </c:pt>
                <c:pt idx="6">
                  <c:v>2008</c:v>
                </c:pt>
                <c:pt idx="7">
                  <c:v>2009</c:v>
                </c:pt>
                <c:pt idx="8">
                  <c:v>2010</c:v>
                </c:pt>
                <c:pt idx="9">
                  <c:v>2011</c:v>
                </c:pt>
                <c:pt idx="10">
                  <c:v>2012</c:v>
                </c:pt>
              </c:numCache>
            </c:numRef>
          </c:cat>
          <c:val>
            <c:numRef>
              <c:f>'h26.1地温計'!$G$55:$Q$55</c:f>
              <c:numCache>
                <c:formatCode>General</c:formatCode>
                <c:ptCount val="11"/>
                <c:pt idx="0">
                  <c:v>75</c:v>
                </c:pt>
                <c:pt idx="1">
                  <c:v>75</c:v>
                </c:pt>
                <c:pt idx="2">
                  <c:v>65</c:v>
                </c:pt>
                <c:pt idx="3">
                  <c:v>53</c:v>
                </c:pt>
                <c:pt idx="7">
                  <c:v>20</c:v>
                </c:pt>
                <c:pt idx="8">
                  <c:v>9</c:v>
                </c:pt>
                <c:pt idx="9">
                  <c:v>22</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39566080"/>
        <c:axId val="140711040"/>
      </c:barChart>
      <c:catAx>
        <c:axId val="139566080"/>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40711040"/>
        <c:crosses val="autoZero"/>
        <c:auto val="0"/>
        <c:lblAlgn val="ctr"/>
        <c:lblOffset val="100"/>
        <c:tickLblSkip val="1"/>
        <c:tickMarkSkip val="1"/>
        <c:noMultiLvlLbl val="0"/>
      </c:catAx>
      <c:valAx>
        <c:axId val="140711040"/>
        <c:scaling>
          <c:logBase val="10"/>
          <c:orientation val="minMax"/>
        </c:scaling>
        <c:delete val="0"/>
        <c:axPos val="l"/>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明朝"/>
                <a:ea typeface="明朝"/>
                <a:cs typeface="明朝"/>
              </a:defRPr>
            </a:pPr>
            <a:endParaRPr lang="ja-JP"/>
          </a:p>
        </c:txPr>
        <c:crossAx val="139566080"/>
        <c:crosses val="autoZero"/>
        <c:crossBetween val="between"/>
      </c:valAx>
      <c:spPr>
        <a:solidFill>
          <a:srgbClr val="FFFFFF"/>
        </a:solidFill>
        <a:ln w="12700">
          <a:solidFill>
            <a:srgbClr val="808080"/>
          </a:solidFill>
          <a:prstDash val="solid"/>
        </a:ln>
      </c:spPr>
    </c:plotArea>
    <c:legend>
      <c:legendPos val="b"/>
      <c:layout>
        <c:manualLayout>
          <c:xMode val="edge"/>
          <c:yMode val="edge"/>
          <c:x val="1.1455525354704328E-2"/>
          <c:y val="1.3698528190305327E-2"/>
          <c:w val="0.95238415482762162"/>
          <c:h val="0.18630147180969467"/>
        </c:manualLayout>
      </c:layout>
      <c:overlay val="0"/>
      <c:spPr>
        <a:noFill/>
        <a:ln w="25400">
          <a:noFill/>
        </a:ln>
      </c:spPr>
      <c:txPr>
        <a:bodyPr/>
        <a:lstStyle/>
        <a:p>
          <a:pPr>
            <a:defRPr sz="1100" b="0" i="0" u="none" strike="noStrike" baseline="3000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フロン類の排出量の推移</a:t>
            </a:r>
          </a:p>
          <a:p>
            <a:pPr>
              <a:defRPr sz="1100" b="0" i="0" u="none" strike="noStrike" baseline="0">
                <a:solidFill>
                  <a:srgbClr val="000000"/>
                </a:solidFill>
                <a:latin typeface="明朝"/>
                <a:ea typeface="明朝"/>
                <a:cs typeface="明朝"/>
              </a:defRPr>
            </a:pPr>
            <a:r>
              <a:rPr lang="ja-JP" altLang="en-US" sz="1000" b="0" i="0" u="none" strike="noStrike" baseline="0">
                <a:solidFill>
                  <a:srgbClr val="000000"/>
                </a:solidFill>
                <a:latin typeface="Meiryo UI"/>
                <a:ea typeface="Meiryo UI"/>
              </a:rPr>
              <a:t>(千t-CO2)</a:t>
            </a:r>
          </a:p>
        </c:rich>
      </c:tx>
      <c:layout>
        <c:manualLayout>
          <c:xMode val="edge"/>
          <c:yMode val="edge"/>
          <c:x val="0.64112961637371091"/>
          <c:y val="6.6667166604174474E-2"/>
        </c:manualLayout>
      </c:layout>
      <c:overlay val="0"/>
      <c:spPr>
        <a:noFill/>
        <a:ln w="25400">
          <a:noFill/>
        </a:ln>
      </c:spPr>
    </c:title>
    <c:autoTitleDeleted val="0"/>
    <c:plotArea>
      <c:layout>
        <c:manualLayout>
          <c:layoutTarget val="inner"/>
          <c:xMode val="edge"/>
          <c:yMode val="edge"/>
          <c:x val="7.6612978646534227E-2"/>
          <c:y val="7.6190830500513854E-2"/>
          <c:w val="0.53629085052573966"/>
          <c:h val="0.67619362069206046"/>
        </c:manualLayout>
      </c:layout>
      <c:barChart>
        <c:barDir val="col"/>
        <c:grouping val="stacked"/>
        <c:varyColors val="0"/>
        <c:ser>
          <c:idx val="0"/>
          <c:order val="0"/>
          <c:tx>
            <c:strRef>
              <c:f>'h26.1地温計'!$B$185</c:f>
              <c:strCache>
                <c:ptCount val="1"/>
                <c:pt idx="0">
                  <c:v>ハイドロフルオロカーボン(HFC)</c:v>
                </c:pt>
              </c:strCache>
            </c:strRef>
          </c:tx>
          <c:spPr>
            <a:pattFill prst="smGrid">
              <a:fgClr>
                <a:srgbClr xmlns:mc="http://schemas.openxmlformats.org/markup-compatibility/2006" xmlns:a14="http://schemas.microsoft.com/office/drawing/2010/main" val="FF99CC" mc:Ignorable="a14" a14:legacySpreadsheetColorIndex="4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'h26.1地温計'!$G$184:$Q$184</c:f>
              <c:numCache>
                <c:formatCode>0_ </c:formatCode>
                <c:ptCount val="11"/>
                <c:pt idx="0" formatCode="General">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'h26.1地温計'!$G$185:$Q$185</c:f>
              <c:numCache>
                <c:formatCode>0.0</c:formatCode>
                <c:ptCount val="11"/>
                <c:pt idx="1">
                  <c:v>42.6</c:v>
                </c:pt>
                <c:pt idx="2">
                  <c:v>108.5</c:v>
                </c:pt>
                <c:pt idx="3">
                  <c:v>173.5</c:v>
                </c:pt>
                <c:pt idx="7">
                  <c:v>296.89999999999998</c:v>
                </c:pt>
                <c:pt idx="8">
                  <c:v>322</c:v>
                </c:pt>
                <c:pt idx="9">
                  <c:v>346.3</c:v>
                </c:pt>
              </c:numCache>
            </c:numRef>
          </c:val>
        </c:ser>
        <c:ser>
          <c:idx val="1"/>
          <c:order val="1"/>
          <c:tx>
            <c:strRef>
              <c:f>'h26.1地温計'!$B$186</c:f>
              <c:strCache>
                <c:ptCount val="1"/>
                <c:pt idx="0">
                  <c:v>パーフルオロカーボン(PFC)</c:v>
                </c:pt>
              </c:strCache>
            </c:strRef>
          </c:tx>
          <c:spPr>
            <a:pattFill prst="pct30">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'h26.1地温計'!$G$184:$Q$184</c:f>
              <c:numCache>
                <c:formatCode>0_ </c:formatCode>
                <c:ptCount val="11"/>
                <c:pt idx="0" formatCode="General">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'h26.1地温計'!$G$186:$Q$186</c:f>
              <c:numCache>
                <c:formatCode>0.0</c:formatCode>
                <c:ptCount val="11"/>
                <c:pt idx="1">
                  <c:v>227</c:v>
                </c:pt>
                <c:pt idx="2">
                  <c:v>158.19999999999999</c:v>
                </c:pt>
                <c:pt idx="3">
                  <c:v>96.8</c:v>
                </c:pt>
                <c:pt idx="7">
                  <c:v>47.4</c:v>
                </c:pt>
                <c:pt idx="8">
                  <c:v>22.2</c:v>
                </c:pt>
                <c:pt idx="9">
                  <c:v>33.6</c:v>
                </c:pt>
              </c:numCache>
            </c:numRef>
          </c:val>
        </c:ser>
        <c:ser>
          <c:idx val="2"/>
          <c:order val="2"/>
          <c:tx>
            <c:strRef>
              <c:f>'h26.1地温計'!$B$187</c:f>
              <c:strCache>
                <c:ptCount val="1"/>
                <c:pt idx="0">
                  <c:v>六ふっ化硫黄(SF6)</c:v>
                </c:pt>
              </c:strCache>
            </c:strRef>
          </c:tx>
          <c:spPr>
            <a:solidFill>
              <a:srgbClr val="FFFFCC"/>
            </a:solidFill>
            <a:ln w="12700">
              <a:solidFill>
                <a:srgbClr val="000000"/>
              </a:solidFill>
              <a:prstDash val="solid"/>
            </a:ln>
          </c:spPr>
          <c:invertIfNegative val="0"/>
          <c:cat>
            <c:numRef>
              <c:f>'h26.1地温計'!$G$184:$Q$184</c:f>
              <c:numCache>
                <c:formatCode>0_ </c:formatCode>
                <c:ptCount val="11"/>
                <c:pt idx="0" formatCode="General">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'h26.1地温計'!$G$187:$Q$187</c:f>
              <c:numCache>
                <c:formatCode>0.0</c:formatCode>
                <c:ptCount val="11"/>
                <c:pt idx="1">
                  <c:v>74.5</c:v>
                </c:pt>
                <c:pt idx="2">
                  <c:v>64.7</c:v>
                </c:pt>
                <c:pt idx="3">
                  <c:v>52.9</c:v>
                </c:pt>
                <c:pt idx="7">
                  <c:v>19.8</c:v>
                </c:pt>
                <c:pt idx="8">
                  <c:v>9.1999999999999993</c:v>
                </c:pt>
                <c:pt idx="9">
                  <c:v>21.8</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40909568"/>
        <c:axId val="140915456"/>
      </c:barChart>
      <c:catAx>
        <c:axId val="140909568"/>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140915456"/>
        <c:crosses val="autoZero"/>
        <c:auto val="1"/>
        <c:lblAlgn val="ctr"/>
        <c:lblOffset val="100"/>
        <c:tickLblSkip val="1"/>
        <c:tickMarkSkip val="1"/>
        <c:noMultiLvlLbl val="0"/>
      </c:catAx>
      <c:valAx>
        <c:axId val="140915456"/>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40909568"/>
        <c:crosses val="autoZero"/>
        <c:crossBetween val="between"/>
      </c:valAx>
      <c:spPr>
        <a:solidFill>
          <a:srgbClr val="FFFFFF"/>
        </a:solidFill>
        <a:ln w="12700">
          <a:solidFill>
            <a:srgbClr val="808080"/>
          </a:solidFill>
          <a:prstDash val="solid"/>
        </a:ln>
      </c:spPr>
    </c:plotArea>
    <c:legend>
      <c:legendPos val="r"/>
      <c:layout>
        <c:manualLayout>
          <c:xMode val="edge"/>
          <c:yMode val="edge"/>
          <c:x val="0.65927474217238002"/>
          <c:y val="0.32857292838395197"/>
          <c:w val="0.33064566929133854"/>
          <c:h val="0.2904776902887139"/>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温室効果ガス種類別排出量の推計　</a:t>
            </a:r>
            <a:r>
              <a:rPr lang="ja-JP" altLang="en-US" sz="1000" b="0" i="0" u="none" strike="noStrike" baseline="0">
                <a:solidFill>
                  <a:srgbClr val="000000"/>
                </a:solidFill>
                <a:latin typeface="Meiryo UI"/>
                <a:ea typeface="Meiryo UI"/>
              </a:rPr>
              <a:t>(千t-CO2)</a:t>
            </a:r>
          </a:p>
        </c:rich>
      </c:tx>
      <c:layout>
        <c:manualLayout>
          <c:xMode val="edge"/>
          <c:yMode val="edge"/>
          <c:x val="1.0162686719374802E-2"/>
          <c:y val="0.03"/>
        </c:manualLayout>
      </c:layout>
      <c:overlay val="0"/>
      <c:spPr>
        <a:noFill/>
        <a:ln w="25400">
          <a:noFill/>
        </a:ln>
      </c:spPr>
    </c:title>
    <c:autoTitleDeleted val="0"/>
    <c:plotArea>
      <c:layout>
        <c:manualLayout>
          <c:layoutTarget val="inner"/>
          <c:xMode val="edge"/>
          <c:yMode val="edge"/>
          <c:x val="0.15243932696449236"/>
          <c:y val="0.26500000000000001"/>
          <c:w val="0.47764322448874269"/>
          <c:h val="0.56499999999999995"/>
        </c:manualLayout>
      </c:layout>
      <c:barChart>
        <c:barDir val="bar"/>
        <c:grouping val="stacked"/>
        <c:varyColors val="0"/>
        <c:ser>
          <c:idx val="0"/>
          <c:order val="0"/>
          <c:tx>
            <c:strRef>
              <c:f>'h26.1地温計'!$B$200</c:f>
              <c:strCache>
                <c:ptCount val="1"/>
                <c:pt idx="0">
                  <c:v>二酸化炭素(CO2)</c:v>
                </c:pt>
              </c:strCache>
            </c:strRef>
          </c:tx>
          <c:spPr>
            <a:pattFill prst="smGrid">
              <a:fgClr>
                <a:srgbClr xmlns:mc="http://schemas.openxmlformats.org/markup-compatibility/2006" xmlns:a14="http://schemas.microsoft.com/office/drawing/2010/main" val="FF99CC" mc:Ignorable="a14" a14:legacySpreadsheetColorIndex="4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'h26.1地温計'!$F$198:$H$198</c:f>
              <c:strCache>
                <c:ptCount val="3"/>
                <c:pt idx="0">
                  <c:v>1990年度</c:v>
                </c:pt>
                <c:pt idx="1">
                  <c:v>2010年度</c:v>
                </c:pt>
                <c:pt idx="2">
                  <c:v>2020年度</c:v>
                </c:pt>
              </c:strCache>
            </c:strRef>
          </c:cat>
          <c:val>
            <c:numRef>
              <c:f>'h26.1地温計'!$F$200:$H$200</c:f>
              <c:numCache>
                <c:formatCode>0_ </c:formatCode>
                <c:ptCount val="3"/>
                <c:pt idx="0">
                  <c:v>19549</c:v>
                </c:pt>
                <c:pt idx="1">
                  <c:v>19107</c:v>
                </c:pt>
                <c:pt idx="2">
                  <c:v>21622</c:v>
                </c:pt>
              </c:numCache>
            </c:numRef>
          </c:val>
        </c:ser>
        <c:ser>
          <c:idx val="1"/>
          <c:order val="1"/>
          <c:tx>
            <c:strRef>
              <c:f>'h26.1地温計'!$B$201</c:f>
              <c:strCache>
                <c:ptCount val="1"/>
                <c:pt idx="0">
                  <c:v>メタン(CH4)</c:v>
                </c:pt>
              </c:strCache>
            </c:strRef>
          </c:tx>
          <c:spPr>
            <a:pattFill prst="pct30">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'h26.1地温計'!$F$198:$H$198</c:f>
              <c:strCache>
                <c:ptCount val="3"/>
                <c:pt idx="0">
                  <c:v>1990年度</c:v>
                </c:pt>
                <c:pt idx="1">
                  <c:v>2010年度</c:v>
                </c:pt>
                <c:pt idx="2">
                  <c:v>2020年度</c:v>
                </c:pt>
              </c:strCache>
            </c:strRef>
          </c:cat>
          <c:val>
            <c:numRef>
              <c:f>'h26.1地温計'!$F$201:$H$201</c:f>
              <c:numCache>
                <c:formatCode>0_ </c:formatCode>
                <c:ptCount val="3"/>
                <c:pt idx="0">
                  <c:v>893</c:v>
                </c:pt>
                <c:pt idx="1">
                  <c:v>573</c:v>
                </c:pt>
                <c:pt idx="2">
                  <c:v>542</c:v>
                </c:pt>
              </c:numCache>
            </c:numRef>
          </c:val>
        </c:ser>
        <c:ser>
          <c:idx val="2"/>
          <c:order val="2"/>
          <c:tx>
            <c:strRef>
              <c:f>'h26.1地温計'!$B$202</c:f>
              <c:strCache>
                <c:ptCount val="1"/>
                <c:pt idx="0">
                  <c:v>―酸化二窒素(N20)</c:v>
                </c:pt>
              </c:strCache>
            </c:strRef>
          </c:tx>
          <c:spPr>
            <a:solidFill>
              <a:srgbClr val="FFFFCC"/>
            </a:solidFill>
            <a:ln w="12700">
              <a:solidFill>
                <a:srgbClr val="000000"/>
              </a:solidFill>
              <a:prstDash val="solid"/>
            </a:ln>
          </c:spPr>
          <c:invertIfNegative val="0"/>
          <c:cat>
            <c:strRef>
              <c:f>'h26.1地温計'!$F$198:$H$198</c:f>
              <c:strCache>
                <c:ptCount val="3"/>
                <c:pt idx="0">
                  <c:v>1990年度</c:v>
                </c:pt>
                <c:pt idx="1">
                  <c:v>2010年度</c:v>
                </c:pt>
                <c:pt idx="2">
                  <c:v>2020年度</c:v>
                </c:pt>
              </c:strCache>
            </c:strRef>
          </c:cat>
          <c:val>
            <c:numRef>
              <c:f>'h26.1地温計'!$F$202:$H$202</c:f>
              <c:numCache>
                <c:formatCode>0_ </c:formatCode>
                <c:ptCount val="3"/>
                <c:pt idx="0">
                  <c:v>364</c:v>
                </c:pt>
                <c:pt idx="1">
                  <c:v>334</c:v>
                </c:pt>
                <c:pt idx="2">
                  <c:v>300</c:v>
                </c:pt>
              </c:numCache>
            </c:numRef>
          </c:val>
        </c:ser>
        <c:ser>
          <c:idx val="3"/>
          <c:order val="3"/>
          <c:tx>
            <c:strRef>
              <c:f>'h26.1地温計'!$B$203</c:f>
              <c:strCache>
                <c:ptCount val="1"/>
                <c:pt idx="0">
                  <c:v>フロン類(PFC･HFC･SF,)</c:v>
                </c:pt>
              </c:strCache>
            </c:strRef>
          </c:tx>
          <c:spPr>
            <a:pattFill prst="narHorz">
              <a:fgClr>
                <a:srgbClr xmlns:mc="http://schemas.openxmlformats.org/markup-compatibility/2006" xmlns:a14="http://schemas.microsoft.com/office/drawing/2010/main" val="CCFFFF" mc:Ignorable="a14" a14:legacySpreadsheetColorIndex="2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'h26.1地温計'!$F$198:$H$198</c:f>
              <c:strCache>
                <c:ptCount val="3"/>
                <c:pt idx="0">
                  <c:v>1990年度</c:v>
                </c:pt>
                <c:pt idx="1">
                  <c:v>2010年度</c:v>
                </c:pt>
                <c:pt idx="2">
                  <c:v>2020年度</c:v>
                </c:pt>
              </c:strCache>
            </c:strRef>
          </c:cat>
          <c:val>
            <c:numRef>
              <c:f>'h26.1地温計'!$F$203:$H$203</c:f>
              <c:numCache>
                <c:formatCode>0_ </c:formatCode>
                <c:ptCount val="3"/>
                <c:pt idx="0">
                  <c:v>344</c:v>
                </c:pt>
                <c:pt idx="1">
                  <c:v>353</c:v>
                </c:pt>
                <c:pt idx="2">
                  <c:v>893</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40930432"/>
        <c:axId val="140936320"/>
      </c:barChart>
      <c:catAx>
        <c:axId val="140930432"/>
        <c:scaling>
          <c:orientation val="minMax"/>
        </c:scaling>
        <c:delete val="0"/>
        <c:axPos val="l"/>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140936320"/>
        <c:crosses val="autoZero"/>
        <c:auto val="1"/>
        <c:lblAlgn val="ctr"/>
        <c:lblOffset val="100"/>
        <c:tickLblSkip val="1"/>
        <c:tickMarkSkip val="1"/>
        <c:noMultiLvlLbl val="0"/>
      </c:catAx>
      <c:valAx>
        <c:axId val="140936320"/>
        <c:scaling>
          <c:orientation val="minMax"/>
        </c:scaling>
        <c:delete val="0"/>
        <c:axPos val="b"/>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40930432"/>
        <c:crosses val="autoZero"/>
        <c:crossBetween val="between"/>
      </c:valAx>
      <c:spPr>
        <a:solidFill>
          <a:srgbClr val="FFFFFF"/>
        </a:solidFill>
        <a:ln w="12700">
          <a:solidFill>
            <a:srgbClr val="808080"/>
          </a:solidFill>
          <a:prstDash val="solid"/>
        </a:ln>
      </c:spPr>
    </c:plotArea>
    <c:legend>
      <c:legendPos val="r"/>
      <c:layout>
        <c:manualLayout>
          <c:xMode val="edge"/>
          <c:yMode val="edge"/>
          <c:x val="0.64227772141979189"/>
          <c:y val="0.15"/>
          <c:w val="0.34349666414397584"/>
          <c:h val="0.75"/>
        </c:manualLayout>
      </c:layout>
      <c:overlay val="0"/>
      <c:spPr>
        <a:noFill/>
        <a:ln w="25400">
          <a:noFill/>
        </a:ln>
      </c:spPr>
      <c:txPr>
        <a:bodyPr/>
        <a:lstStyle/>
        <a:p>
          <a:pPr>
            <a:defRPr sz="1285" b="0" i="0" u="none" strike="noStrike" baseline="3000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温室効果ガス部門別排出量の推計　</a:t>
            </a:r>
            <a:r>
              <a:rPr lang="ja-JP" altLang="en-US" sz="1000" b="0" i="0" u="none" strike="noStrike" baseline="0">
                <a:solidFill>
                  <a:srgbClr val="000000"/>
                </a:solidFill>
                <a:latin typeface="Meiryo UI"/>
                <a:ea typeface="Meiryo UI"/>
              </a:rPr>
              <a:t>(千t-CO2)</a:t>
            </a:r>
          </a:p>
        </c:rich>
      </c:tx>
      <c:layout>
        <c:manualLayout>
          <c:xMode val="edge"/>
          <c:yMode val="edge"/>
          <c:x val="1.0162686719374802E-2"/>
          <c:y val="0.03"/>
        </c:manualLayout>
      </c:layout>
      <c:overlay val="0"/>
      <c:spPr>
        <a:noFill/>
        <a:ln w="25400">
          <a:noFill/>
        </a:ln>
      </c:spPr>
    </c:title>
    <c:autoTitleDeleted val="0"/>
    <c:plotArea>
      <c:layout>
        <c:manualLayout>
          <c:layoutTarget val="inner"/>
          <c:xMode val="edge"/>
          <c:yMode val="edge"/>
          <c:x val="0.15243932696449236"/>
          <c:y val="0.26500000000000001"/>
          <c:w val="0.47764322448874269"/>
          <c:h val="0.56499999999999995"/>
        </c:manualLayout>
      </c:layout>
      <c:barChart>
        <c:barDir val="bar"/>
        <c:grouping val="stacked"/>
        <c:varyColors val="0"/>
        <c:ser>
          <c:idx val="0"/>
          <c:order val="0"/>
          <c:tx>
            <c:strRef>
              <c:f>'h26.1地温計'!$B$211</c:f>
              <c:strCache>
                <c:ptCount val="1"/>
                <c:pt idx="0">
                  <c:v>転換部門</c:v>
                </c:pt>
              </c:strCache>
            </c:strRef>
          </c:tx>
          <c:spPr>
            <a:pattFill prst="smGrid">
              <a:fgClr>
                <a:srgbClr xmlns:mc="http://schemas.openxmlformats.org/markup-compatibility/2006" xmlns:a14="http://schemas.microsoft.com/office/drawing/2010/main" val="FF99CC" mc:Ignorable="a14" a14:legacySpreadsheetColorIndex="4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'h26.1地温計'!$F$209:$H$209</c:f>
              <c:strCache>
                <c:ptCount val="3"/>
                <c:pt idx="0">
                  <c:v>1990年度</c:v>
                </c:pt>
                <c:pt idx="1">
                  <c:v>2010年度</c:v>
                </c:pt>
                <c:pt idx="2">
                  <c:v>2020年度</c:v>
                </c:pt>
              </c:strCache>
            </c:strRef>
          </c:cat>
          <c:val>
            <c:numRef>
              <c:f>'h26.1地温計'!$F$211:$H$211</c:f>
              <c:numCache>
                <c:formatCode>0_ </c:formatCode>
                <c:ptCount val="3"/>
                <c:pt idx="0">
                  <c:v>405</c:v>
                </c:pt>
                <c:pt idx="1">
                  <c:v>74</c:v>
                </c:pt>
                <c:pt idx="2">
                  <c:v>108</c:v>
                </c:pt>
              </c:numCache>
            </c:numRef>
          </c:val>
        </c:ser>
        <c:ser>
          <c:idx val="1"/>
          <c:order val="1"/>
          <c:tx>
            <c:strRef>
              <c:f>'h26.1地温計'!$B$212</c:f>
              <c:strCache>
                <c:ptCount val="1"/>
                <c:pt idx="0">
                  <c:v>産業部門</c:v>
                </c:pt>
              </c:strCache>
            </c:strRef>
          </c:tx>
          <c:spPr>
            <a:pattFill prst="pct30">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'h26.1地温計'!$F$209:$H$209</c:f>
              <c:strCache>
                <c:ptCount val="3"/>
                <c:pt idx="0">
                  <c:v>1990年度</c:v>
                </c:pt>
                <c:pt idx="1">
                  <c:v>2010年度</c:v>
                </c:pt>
                <c:pt idx="2">
                  <c:v>2020年度</c:v>
                </c:pt>
              </c:strCache>
            </c:strRef>
          </c:cat>
          <c:val>
            <c:numRef>
              <c:f>'h26.1地温計'!$F$212:$H$212</c:f>
              <c:numCache>
                <c:formatCode>0_ </c:formatCode>
                <c:ptCount val="3"/>
                <c:pt idx="0">
                  <c:v>9482</c:v>
                </c:pt>
                <c:pt idx="1">
                  <c:v>6083</c:v>
                </c:pt>
                <c:pt idx="2">
                  <c:v>6677</c:v>
                </c:pt>
              </c:numCache>
            </c:numRef>
          </c:val>
        </c:ser>
        <c:ser>
          <c:idx val="2"/>
          <c:order val="2"/>
          <c:tx>
            <c:strRef>
              <c:f>'h26.1地温計'!$B$213</c:f>
              <c:strCache>
                <c:ptCount val="1"/>
                <c:pt idx="0">
                  <c:v>民生家庭部門</c:v>
                </c:pt>
              </c:strCache>
            </c:strRef>
          </c:tx>
          <c:spPr>
            <a:solidFill>
              <a:srgbClr val="FFFFCC"/>
            </a:solidFill>
            <a:ln w="12700">
              <a:solidFill>
                <a:srgbClr val="000000"/>
              </a:solidFill>
              <a:prstDash val="solid"/>
            </a:ln>
          </c:spPr>
          <c:invertIfNegative val="0"/>
          <c:cat>
            <c:strRef>
              <c:f>'h26.1地温計'!$F$209:$H$209</c:f>
              <c:strCache>
                <c:ptCount val="3"/>
                <c:pt idx="0">
                  <c:v>1990年度</c:v>
                </c:pt>
                <c:pt idx="1">
                  <c:v>2010年度</c:v>
                </c:pt>
                <c:pt idx="2">
                  <c:v>2020年度</c:v>
                </c:pt>
              </c:strCache>
            </c:strRef>
          </c:cat>
          <c:val>
            <c:numRef>
              <c:f>'h26.1地温計'!$F$213:$H$213</c:f>
              <c:numCache>
                <c:formatCode>0_ </c:formatCode>
                <c:ptCount val="3"/>
                <c:pt idx="0">
                  <c:v>2224</c:v>
                </c:pt>
                <c:pt idx="1">
                  <c:v>3510</c:v>
                </c:pt>
                <c:pt idx="2">
                  <c:v>3933</c:v>
                </c:pt>
              </c:numCache>
            </c:numRef>
          </c:val>
        </c:ser>
        <c:ser>
          <c:idx val="3"/>
          <c:order val="3"/>
          <c:tx>
            <c:strRef>
              <c:f>'h26.1地温計'!$B$214</c:f>
              <c:strCache>
                <c:ptCount val="1"/>
                <c:pt idx="0">
                  <c:v>民生業務部門</c:v>
                </c:pt>
              </c:strCache>
            </c:strRef>
          </c:tx>
          <c:spPr>
            <a:pattFill prst="narHorz">
              <a:fgClr>
                <a:srgbClr xmlns:mc="http://schemas.openxmlformats.org/markup-compatibility/2006" xmlns:a14="http://schemas.microsoft.com/office/drawing/2010/main" val="CCFFFF" mc:Ignorable="a14" a14:legacySpreadsheetColorIndex="2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'h26.1地温計'!$F$209:$H$209</c:f>
              <c:strCache>
                <c:ptCount val="3"/>
                <c:pt idx="0">
                  <c:v>1990年度</c:v>
                </c:pt>
                <c:pt idx="1">
                  <c:v>2010年度</c:v>
                </c:pt>
                <c:pt idx="2">
                  <c:v>2020年度</c:v>
                </c:pt>
              </c:strCache>
            </c:strRef>
          </c:cat>
          <c:val>
            <c:numRef>
              <c:f>'h26.1地温計'!$F$214:$H$214</c:f>
              <c:numCache>
                <c:formatCode>0_ </c:formatCode>
                <c:ptCount val="3"/>
                <c:pt idx="0">
                  <c:v>2460</c:v>
                </c:pt>
                <c:pt idx="1">
                  <c:v>3768</c:v>
                </c:pt>
                <c:pt idx="2">
                  <c:v>5394</c:v>
                </c:pt>
              </c:numCache>
            </c:numRef>
          </c:val>
        </c:ser>
        <c:ser>
          <c:idx val="4"/>
          <c:order val="4"/>
          <c:tx>
            <c:strRef>
              <c:f>'h26.1地温計'!$B$215</c:f>
              <c:strCache>
                <c:ptCount val="1"/>
                <c:pt idx="0">
                  <c:v>運輸部門</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'h26.1地温計'!$F$209:$H$209</c:f>
              <c:strCache>
                <c:ptCount val="3"/>
                <c:pt idx="0">
                  <c:v>1990年度</c:v>
                </c:pt>
                <c:pt idx="1">
                  <c:v>2010年度</c:v>
                </c:pt>
                <c:pt idx="2">
                  <c:v>2020年度</c:v>
                </c:pt>
              </c:strCache>
            </c:strRef>
          </c:cat>
          <c:val>
            <c:numRef>
              <c:f>'h26.1地温計'!$F$215:$H$215</c:f>
              <c:numCache>
                <c:formatCode>0_ </c:formatCode>
                <c:ptCount val="3"/>
                <c:pt idx="0">
                  <c:v>4533</c:v>
                </c:pt>
                <c:pt idx="1">
                  <c:v>5117</c:v>
                </c:pt>
                <c:pt idx="2">
                  <c:v>4892</c:v>
                </c:pt>
              </c:numCache>
            </c:numRef>
          </c:val>
        </c:ser>
        <c:ser>
          <c:idx val="5"/>
          <c:order val="5"/>
          <c:tx>
            <c:strRef>
              <c:f>'h26.1地温計'!$B$216</c:f>
              <c:strCache>
                <c:ptCount val="1"/>
                <c:pt idx="0">
                  <c:v>廃棄物部門</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'h26.1地温計'!$F$209:$H$209</c:f>
              <c:strCache>
                <c:ptCount val="3"/>
                <c:pt idx="0">
                  <c:v>1990年度</c:v>
                </c:pt>
                <c:pt idx="1">
                  <c:v>2010年度</c:v>
                </c:pt>
                <c:pt idx="2">
                  <c:v>2020年度</c:v>
                </c:pt>
              </c:strCache>
            </c:strRef>
          </c:cat>
          <c:val>
            <c:numRef>
              <c:f>'h26.1地温計'!$F$216:$H$216</c:f>
              <c:numCache>
                <c:formatCode>0_ </c:formatCode>
                <c:ptCount val="3"/>
                <c:pt idx="0">
                  <c:v>444</c:v>
                </c:pt>
                <c:pt idx="1">
                  <c:v>555</c:v>
                </c:pt>
                <c:pt idx="2">
                  <c:v>618</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40966144"/>
        <c:axId val="141635584"/>
      </c:barChart>
      <c:catAx>
        <c:axId val="140966144"/>
        <c:scaling>
          <c:orientation val="minMax"/>
        </c:scaling>
        <c:delete val="0"/>
        <c:axPos val="l"/>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141635584"/>
        <c:crosses val="autoZero"/>
        <c:auto val="1"/>
        <c:lblAlgn val="ctr"/>
        <c:lblOffset val="100"/>
        <c:tickLblSkip val="1"/>
        <c:tickMarkSkip val="1"/>
        <c:noMultiLvlLbl val="0"/>
      </c:catAx>
      <c:valAx>
        <c:axId val="141635584"/>
        <c:scaling>
          <c:orientation val="minMax"/>
        </c:scaling>
        <c:delete val="0"/>
        <c:axPos val="b"/>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40966144"/>
        <c:crosses val="autoZero"/>
        <c:crossBetween val="between"/>
      </c:valAx>
      <c:spPr>
        <a:solidFill>
          <a:srgbClr val="FFFFFF"/>
        </a:solidFill>
        <a:ln w="12700">
          <a:solidFill>
            <a:srgbClr val="808080"/>
          </a:solidFill>
          <a:prstDash val="solid"/>
        </a:ln>
      </c:spPr>
    </c:plotArea>
    <c:legend>
      <c:legendPos val="r"/>
      <c:layout>
        <c:manualLayout>
          <c:xMode val="edge"/>
          <c:yMode val="edge"/>
          <c:x val="0.64227772141979189"/>
          <c:y val="0.11"/>
          <c:w val="0.34349666414397584"/>
          <c:h val="0.75"/>
        </c:manualLayout>
      </c:layout>
      <c:overlay val="0"/>
      <c:spPr>
        <a:noFill/>
        <a:ln w="25400">
          <a:noFill/>
        </a:ln>
      </c:spPr>
      <c:txPr>
        <a:bodyPr/>
        <a:lstStyle/>
        <a:p>
          <a:pPr>
            <a:defRPr sz="1285" b="0" i="0" u="none" strike="noStrike" baseline="3000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ガス種別部門別温室効果ガス排出量の推移</a:t>
            </a:r>
          </a:p>
        </c:rich>
      </c:tx>
      <c:layout>
        <c:manualLayout>
          <c:xMode val="edge"/>
          <c:yMode val="edge"/>
          <c:x val="1.0080633708361604E-2"/>
          <c:y val="1.5337439255736598E-2"/>
        </c:manualLayout>
      </c:layout>
      <c:overlay val="0"/>
      <c:spPr>
        <a:noFill/>
        <a:ln w="25400">
          <a:noFill/>
        </a:ln>
      </c:spPr>
    </c:title>
    <c:autoTitleDeleted val="0"/>
    <c:plotArea>
      <c:layout>
        <c:manualLayout>
          <c:layoutTarget val="inner"/>
          <c:xMode val="edge"/>
          <c:yMode val="edge"/>
          <c:x val="9.4758157799660764E-2"/>
          <c:y val="0.52453987730061347"/>
          <c:w val="0.8528234201969469"/>
          <c:h val="0.37116564417177916"/>
        </c:manualLayout>
      </c:layout>
      <c:barChart>
        <c:barDir val="bar"/>
        <c:grouping val="stacked"/>
        <c:varyColors val="0"/>
        <c:ser>
          <c:idx val="0"/>
          <c:order val="0"/>
          <c:tx>
            <c:strRef>
              <c:f>'h26.1地温計'!$B$224:$F$224</c:f>
              <c:strCache>
                <c:ptCount val="1"/>
                <c:pt idx="0">
                  <c:v>メタン(CH4) 燃料の燃焼</c:v>
                </c:pt>
              </c:strCache>
            </c:strRef>
          </c:tx>
          <c:spPr>
            <a:pattFill prst="smGrid">
              <a:fgClr>
                <a:srgbClr xmlns:mc="http://schemas.openxmlformats.org/markup-compatibility/2006" xmlns:a14="http://schemas.microsoft.com/office/drawing/2010/main" val="FF99CC" mc:Ignorable="a14" a14:legacySpreadsheetColorIndex="4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'h26.1地温計'!$G$222:$I$222</c:f>
              <c:numCache>
                <c:formatCode>General</c:formatCode>
                <c:ptCount val="3"/>
                <c:pt idx="0">
                  <c:v>1990</c:v>
                </c:pt>
                <c:pt idx="1">
                  <c:v>2010</c:v>
                </c:pt>
                <c:pt idx="2">
                  <c:v>2020</c:v>
                </c:pt>
              </c:numCache>
            </c:numRef>
          </c:cat>
          <c:val>
            <c:numRef>
              <c:f>'h26.1地温計'!$G$224:$I$224</c:f>
              <c:numCache>
                <c:formatCode>0_ </c:formatCode>
                <c:ptCount val="3"/>
                <c:pt idx="0">
                  <c:v>9</c:v>
                </c:pt>
                <c:pt idx="1">
                  <c:v>10</c:v>
                </c:pt>
                <c:pt idx="2">
                  <c:v>10</c:v>
                </c:pt>
              </c:numCache>
            </c:numRef>
          </c:val>
        </c:ser>
        <c:ser>
          <c:idx val="1"/>
          <c:order val="1"/>
          <c:tx>
            <c:strRef>
              <c:f>'h26.1地温計'!$B$225:$F$225</c:f>
              <c:strCache>
                <c:ptCount val="1"/>
                <c:pt idx="0">
                  <c:v>メタン(CH4) 農業活動等</c:v>
                </c:pt>
              </c:strCache>
            </c:strRef>
          </c:tx>
          <c:spPr>
            <a:pattFill prst="pct30">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'h26.1地温計'!$G$222:$I$222</c:f>
              <c:numCache>
                <c:formatCode>General</c:formatCode>
                <c:ptCount val="3"/>
                <c:pt idx="0">
                  <c:v>1990</c:v>
                </c:pt>
                <c:pt idx="1">
                  <c:v>2010</c:v>
                </c:pt>
                <c:pt idx="2">
                  <c:v>2020</c:v>
                </c:pt>
              </c:numCache>
            </c:numRef>
          </c:cat>
          <c:val>
            <c:numRef>
              <c:f>'h26.1地温計'!$G$225:$I$225</c:f>
              <c:numCache>
                <c:formatCode>0_ </c:formatCode>
                <c:ptCount val="3"/>
                <c:pt idx="0">
                  <c:v>690</c:v>
                </c:pt>
                <c:pt idx="1">
                  <c:v>531</c:v>
                </c:pt>
                <c:pt idx="2">
                  <c:v>502</c:v>
                </c:pt>
              </c:numCache>
            </c:numRef>
          </c:val>
        </c:ser>
        <c:ser>
          <c:idx val="2"/>
          <c:order val="2"/>
          <c:tx>
            <c:strRef>
              <c:f>'h26.1地温計'!$B$226:$F$226</c:f>
              <c:strCache>
                <c:ptCount val="1"/>
                <c:pt idx="0">
                  <c:v>メタン(CH4) 廃棄物処理</c:v>
                </c:pt>
              </c:strCache>
            </c:strRef>
          </c:tx>
          <c:spPr>
            <a:solidFill>
              <a:srgbClr val="FFFFCC"/>
            </a:solidFill>
            <a:ln w="12700">
              <a:solidFill>
                <a:srgbClr val="000000"/>
              </a:solidFill>
              <a:prstDash val="solid"/>
            </a:ln>
          </c:spPr>
          <c:invertIfNegative val="0"/>
          <c:cat>
            <c:numRef>
              <c:f>'h26.1地温計'!$G$222:$I$222</c:f>
              <c:numCache>
                <c:formatCode>General</c:formatCode>
                <c:ptCount val="3"/>
                <c:pt idx="0">
                  <c:v>1990</c:v>
                </c:pt>
                <c:pt idx="1">
                  <c:v>2010</c:v>
                </c:pt>
                <c:pt idx="2">
                  <c:v>2020</c:v>
                </c:pt>
              </c:numCache>
            </c:numRef>
          </c:cat>
          <c:val>
            <c:numRef>
              <c:f>'h26.1地温計'!$G$226:$I$226</c:f>
              <c:numCache>
                <c:formatCode>0_ </c:formatCode>
                <c:ptCount val="3"/>
                <c:pt idx="0">
                  <c:v>194</c:v>
                </c:pt>
                <c:pt idx="1">
                  <c:v>31</c:v>
                </c:pt>
                <c:pt idx="2">
                  <c:v>30</c:v>
                </c:pt>
              </c:numCache>
            </c:numRef>
          </c:val>
        </c:ser>
        <c:ser>
          <c:idx val="3"/>
          <c:order val="3"/>
          <c:tx>
            <c:strRef>
              <c:f>'h26.1地温計'!$B$228:$F$228</c:f>
              <c:strCache>
                <c:ptCount val="1"/>
                <c:pt idx="0">
                  <c:v>―酸化二窒素(N20) 燃料の燃焼</c:v>
                </c:pt>
              </c:strCache>
            </c:strRef>
          </c:tx>
          <c:spPr>
            <a:pattFill prst="narHorz">
              <a:fgClr>
                <a:srgbClr xmlns:mc="http://schemas.openxmlformats.org/markup-compatibility/2006" xmlns:a14="http://schemas.microsoft.com/office/drawing/2010/main" val="CCFFFF" mc:Ignorable="a14" a14:legacySpreadsheetColorIndex="2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'h26.1地温計'!$G$222:$I$222</c:f>
              <c:numCache>
                <c:formatCode>General</c:formatCode>
                <c:ptCount val="3"/>
                <c:pt idx="0">
                  <c:v>1990</c:v>
                </c:pt>
                <c:pt idx="1">
                  <c:v>2010</c:v>
                </c:pt>
                <c:pt idx="2">
                  <c:v>2020</c:v>
                </c:pt>
              </c:numCache>
            </c:numRef>
          </c:cat>
          <c:val>
            <c:numRef>
              <c:f>'h26.1地温計'!$G$228:$I$228</c:f>
              <c:numCache>
                <c:formatCode>0_ </c:formatCode>
                <c:ptCount val="3"/>
                <c:pt idx="0">
                  <c:v>121</c:v>
                </c:pt>
                <c:pt idx="1">
                  <c:v>137</c:v>
                </c:pt>
                <c:pt idx="2">
                  <c:v>131</c:v>
                </c:pt>
              </c:numCache>
            </c:numRef>
          </c:val>
        </c:ser>
        <c:ser>
          <c:idx val="4"/>
          <c:order val="4"/>
          <c:tx>
            <c:strRef>
              <c:f>'h26.1地温計'!$B$229:$F$229</c:f>
              <c:strCache>
                <c:ptCount val="1"/>
                <c:pt idx="0">
                  <c:v>―酸化二窒素(N20) 農業活動等</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'h26.1地温計'!$G$222:$I$222</c:f>
              <c:numCache>
                <c:formatCode>General</c:formatCode>
                <c:ptCount val="3"/>
                <c:pt idx="0">
                  <c:v>1990</c:v>
                </c:pt>
                <c:pt idx="1">
                  <c:v>2010</c:v>
                </c:pt>
                <c:pt idx="2">
                  <c:v>2020</c:v>
                </c:pt>
              </c:numCache>
            </c:numRef>
          </c:cat>
          <c:val>
            <c:numRef>
              <c:f>'h26.1地温計'!$G$229:$I$229</c:f>
              <c:numCache>
                <c:formatCode>0_ </c:formatCode>
                <c:ptCount val="3"/>
                <c:pt idx="0">
                  <c:v>216</c:v>
                </c:pt>
                <c:pt idx="1">
                  <c:v>167</c:v>
                </c:pt>
                <c:pt idx="2">
                  <c:v>143</c:v>
                </c:pt>
              </c:numCache>
            </c:numRef>
          </c:val>
        </c:ser>
        <c:ser>
          <c:idx val="5"/>
          <c:order val="5"/>
          <c:tx>
            <c:strRef>
              <c:f>'h26.1地温計'!$B$230:$F$230</c:f>
              <c:strCache>
                <c:ptCount val="1"/>
                <c:pt idx="0">
                  <c:v>―酸化二窒素(N20) 廃棄物処理</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'h26.1地温計'!$G$222:$I$222</c:f>
              <c:numCache>
                <c:formatCode>General</c:formatCode>
                <c:ptCount val="3"/>
                <c:pt idx="0">
                  <c:v>1990</c:v>
                </c:pt>
                <c:pt idx="1">
                  <c:v>2010</c:v>
                </c:pt>
                <c:pt idx="2">
                  <c:v>2020</c:v>
                </c:pt>
              </c:numCache>
            </c:numRef>
          </c:cat>
          <c:val>
            <c:numRef>
              <c:f>'h26.1地温計'!$G$230:$I$230</c:f>
              <c:numCache>
                <c:formatCode>0_ </c:formatCode>
                <c:ptCount val="3"/>
                <c:pt idx="0">
                  <c:v>27</c:v>
                </c:pt>
                <c:pt idx="1">
                  <c:v>29</c:v>
                </c:pt>
                <c:pt idx="2">
                  <c:v>27</c:v>
                </c:pt>
              </c:numCache>
            </c:numRef>
          </c:val>
        </c:ser>
        <c:ser>
          <c:idx val="6"/>
          <c:order val="6"/>
          <c:tx>
            <c:strRef>
              <c:f>'h26.1地温計'!$B$232:$F$232</c:f>
              <c:strCache>
                <c:ptCount val="1"/>
                <c:pt idx="0">
                  <c:v>フロン類(HFC）</c:v>
                </c:pt>
              </c:strCache>
            </c:strRef>
          </c:tx>
          <c:spPr>
            <a:pattFill prst="narVert">
              <a:fgClr>
                <a:srgbClr xmlns:mc="http://schemas.openxmlformats.org/markup-compatibility/2006" xmlns:a14="http://schemas.microsoft.com/office/drawing/2010/main" val="666699" mc:Ignorable="a14" a14:legacySpreadsheetColorIndex="5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'h26.1地温計'!$G$222:$I$222</c:f>
              <c:numCache>
                <c:formatCode>General</c:formatCode>
                <c:ptCount val="3"/>
                <c:pt idx="0">
                  <c:v>1990</c:v>
                </c:pt>
                <c:pt idx="1">
                  <c:v>2010</c:v>
                </c:pt>
                <c:pt idx="2">
                  <c:v>2020</c:v>
                </c:pt>
              </c:numCache>
            </c:numRef>
          </c:cat>
          <c:val>
            <c:numRef>
              <c:f>'h26.1地温計'!$G$232:$I$232</c:f>
              <c:numCache>
                <c:formatCode>0_ </c:formatCode>
                <c:ptCount val="3"/>
                <c:pt idx="0">
                  <c:v>43</c:v>
                </c:pt>
                <c:pt idx="1">
                  <c:v>322</c:v>
                </c:pt>
                <c:pt idx="2">
                  <c:v>770</c:v>
                </c:pt>
              </c:numCache>
            </c:numRef>
          </c:val>
        </c:ser>
        <c:ser>
          <c:idx val="7"/>
          <c:order val="7"/>
          <c:tx>
            <c:strRef>
              <c:f>'h26.1地温計'!$B$233:$F$233</c:f>
              <c:strCache>
                <c:ptCount val="1"/>
                <c:pt idx="0">
                  <c:v>フロン類(PFC）</c:v>
                </c:pt>
              </c:strCache>
            </c:strRef>
          </c:tx>
          <c:spPr>
            <a:pattFill prst="ltDnDiag">
              <a:fgClr>
                <a:srgbClr xmlns:mc="http://schemas.openxmlformats.org/markup-compatibility/2006" xmlns:a14="http://schemas.microsoft.com/office/drawing/2010/main" val="CC99FF" mc:Ignorable="a14" a14:legacySpreadsheetColorIndex="46"/>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'h26.1地温計'!$G$222:$I$222</c:f>
              <c:numCache>
                <c:formatCode>General</c:formatCode>
                <c:ptCount val="3"/>
                <c:pt idx="0">
                  <c:v>1990</c:v>
                </c:pt>
                <c:pt idx="1">
                  <c:v>2010</c:v>
                </c:pt>
                <c:pt idx="2">
                  <c:v>2020</c:v>
                </c:pt>
              </c:numCache>
            </c:numRef>
          </c:cat>
          <c:val>
            <c:numRef>
              <c:f>'h26.1地温計'!$G$233:$I$233</c:f>
              <c:numCache>
                <c:formatCode>0_ </c:formatCode>
                <c:ptCount val="3"/>
                <c:pt idx="0">
                  <c:v>227</c:v>
                </c:pt>
                <c:pt idx="1">
                  <c:v>22</c:v>
                </c:pt>
                <c:pt idx="2">
                  <c:v>94</c:v>
                </c:pt>
              </c:numCache>
            </c:numRef>
          </c:val>
        </c:ser>
        <c:ser>
          <c:idx val="8"/>
          <c:order val="8"/>
          <c:tx>
            <c:strRef>
              <c:f>'h26.1地温計'!$B$234:$F$234</c:f>
              <c:strCache>
                <c:ptCount val="1"/>
                <c:pt idx="0">
                  <c:v>フロン類(SF6）</c:v>
                </c:pt>
              </c:strCache>
            </c:strRef>
          </c:tx>
          <c:spPr>
            <a:pattFill prst="narHorz">
              <a:fgClr>
                <a:srgbClr xmlns:mc="http://schemas.openxmlformats.org/markup-compatibility/2006" xmlns:a14="http://schemas.microsoft.com/office/drawing/2010/main" val="FFCC99" mc:Ignorable="a14" a14:legacySpreadsheetColorIndex="4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'h26.1地温計'!$G$222:$I$222</c:f>
              <c:numCache>
                <c:formatCode>General</c:formatCode>
                <c:ptCount val="3"/>
                <c:pt idx="0">
                  <c:v>1990</c:v>
                </c:pt>
                <c:pt idx="1">
                  <c:v>2010</c:v>
                </c:pt>
                <c:pt idx="2">
                  <c:v>2020</c:v>
                </c:pt>
              </c:numCache>
            </c:numRef>
          </c:cat>
          <c:val>
            <c:numRef>
              <c:f>'h26.1地温計'!$G$234:$I$234</c:f>
              <c:numCache>
                <c:formatCode>0_ </c:formatCode>
                <c:ptCount val="3"/>
                <c:pt idx="0">
                  <c:v>75</c:v>
                </c:pt>
                <c:pt idx="1">
                  <c:v>9</c:v>
                </c:pt>
                <c:pt idx="2">
                  <c:v>28</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41662848"/>
        <c:axId val="141672832"/>
      </c:barChart>
      <c:catAx>
        <c:axId val="141662848"/>
        <c:scaling>
          <c:orientation val="minMax"/>
        </c:scaling>
        <c:delete val="0"/>
        <c:axPos val="l"/>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141672832"/>
        <c:crosses val="autoZero"/>
        <c:auto val="1"/>
        <c:lblAlgn val="ctr"/>
        <c:lblOffset val="100"/>
        <c:tickLblSkip val="1"/>
        <c:tickMarkSkip val="1"/>
        <c:noMultiLvlLbl val="0"/>
      </c:catAx>
      <c:valAx>
        <c:axId val="141672832"/>
        <c:scaling>
          <c:orientation val="minMax"/>
        </c:scaling>
        <c:delete val="0"/>
        <c:axPos val="b"/>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41662848"/>
        <c:crosses val="autoZero"/>
        <c:crossBetween val="between"/>
      </c:valAx>
      <c:spPr>
        <a:solidFill>
          <a:srgbClr val="FFFFFF"/>
        </a:solidFill>
        <a:ln w="12700">
          <a:solidFill>
            <a:srgbClr val="808080"/>
          </a:solidFill>
          <a:prstDash val="solid"/>
        </a:ln>
      </c:spPr>
    </c:plotArea>
    <c:legend>
      <c:legendPos val="t"/>
      <c:layout>
        <c:manualLayout>
          <c:xMode val="edge"/>
          <c:yMode val="edge"/>
          <c:x val="2.8225900620137915E-2"/>
          <c:y val="0.11656453834359815"/>
          <c:w val="0.95967830674472299"/>
          <c:h val="0.37423317134863093"/>
        </c:manualLayout>
      </c:layout>
      <c:overlay val="0"/>
      <c:spPr>
        <a:noFill/>
        <a:ln w="25400">
          <a:noFill/>
        </a:ln>
      </c:spPr>
      <c:txPr>
        <a:bodyPr/>
        <a:lstStyle/>
        <a:p>
          <a:pPr>
            <a:defRPr sz="1285" b="0" i="0" u="none" strike="noStrike" baseline="3000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県内森林による炭素ストックの推移</a:t>
            </a:r>
          </a:p>
        </c:rich>
      </c:tx>
      <c:layout>
        <c:manualLayout>
          <c:xMode val="edge"/>
          <c:yMode val="edge"/>
          <c:x val="0.51111210490169456"/>
          <c:y val="3.2258064516129031E-2"/>
        </c:manualLayout>
      </c:layout>
      <c:overlay val="0"/>
      <c:spPr>
        <a:noFill/>
        <a:ln w="25400">
          <a:noFill/>
        </a:ln>
      </c:spPr>
    </c:title>
    <c:autoTitleDeleted val="0"/>
    <c:plotArea>
      <c:layout>
        <c:manualLayout>
          <c:layoutTarget val="inner"/>
          <c:xMode val="edge"/>
          <c:yMode val="edge"/>
          <c:x val="9.090927025976614E-2"/>
          <c:y val="8.6021957020523676E-2"/>
          <c:w val="0.51919294348355327"/>
          <c:h val="0.79032673012606125"/>
        </c:manualLayout>
      </c:layout>
      <c:barChart>
        <c:barDir val="col"/>
        <c:grouping val="stacked"/>
        <c:varyColors val="0"/>
        <c:ser>
          <c:idx val="0"/>
          <c:order val="0"/>
          <c:tx>
            <c:strRef>
              <c:f>'h26.1地温計'!$B$241</c:f>
              <c:strCache>
                <c:ptCount val="1"/>
                <c:pt idx="0">
                  <c:v>植林による増加及び森林減少</c:v>
                </c:pt>
              </c:strCache>
            </c:strRef>
          </c:tx>
          <c:spPr>
            <a:pattFill prst="smGrid">
              <a:fgClr>
                <a:srgbClr xmlns:mc="http://schemas.openxmlformats.org/markup-compatibility/2006" xmlns:a14="http://schemas.microsoft.com/office/drawing/2010/main" val="FF99CC" mc:Ignorable="a14" a14:legacySpreadsheetColorIndex="4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'h26.1地温計'!$F$240:$J$240</c:f>
              <c:numCache>
                <c:formatCode>General</c:formatCode>
                <c:ptCount val="5"/>
                <c:pt idx="0">
                  <c:v>2008</c:v>
                </c:pt>
                <c:pt idx="1">
                  <c:v>2009</c:v>
                </c:pt>
                <c:pt idx="2">
                  <c:v>2010</c:v>
                </c:pt>
                <c:pt idx="3">
                  <c:v>2011</c:v>
                </c:pt>
                <c:pt idx="4">
                  <c:v>2012</c:v>
                </c:pt>
              </c:numCache>
            </c:numRef>
          </c:cat>
          <c:val>
            <c:numRef>
              <c:f>'h26.1地温計'!$F$241:$J$241</c:f>
              <c:numCache>
                <c:formatCode>General</c:formatCode>
                <c:ptCount val="5"/>
                <c:pt idx="0">
                  <c:v>-47.7</c:v>
                </c:pt>
                <c:pt idx="1">
                  <c:v>-58.7</c:v>
                </c:pt>
                <c:pt idx="2">
                  <c:v>-99</c:v>
                </c:pt>
                <c:pt idx="3">
                  <c:v>-33</c:v>
                </c:pt>
              </c:numCache>
            </c:numRef>
          </c:val>
        </c:ser>
        <c:ser>
          <c:idx val="1"/>
          <c:order val="1"/>
          <c:tx>
            <c:strRef>
              <c:f>'h26.1地温計'!$B$242</c:f>
              <c:strCache>
                <c:ptCount val="1"/>
                <c:pt idx="0">
                  <c:v>森林経営</c:v>
                </c:pt>
              </c:strCache>
            </c:strRef>
          </c:tx>
          <c:spPr>
            <a:pattFill prst="pct30">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'h26.1地温計'!$F$240:$J$240</c:f>
              <c:numCache>
                <c:formatCode>General</c:formatCode>
                <c:ptCount val="5"/>
                <c:pt idx="0">
                  <c:v>2008</c:v>
                </c:pt>
                <c:pt idx="1">
                  <c:v>2009</c:v>
                </c:pt>
                <c:pt idx="2">
                  <c:v>2010</c:v>
                </c:pt>
                <c:pt idx="3">
                  <c:v>2011</c:v>
                </c:pt>
                <c:pt idx="4">
                  <c:v>2012</c:v>
                </c:pt>
              </c:numCache>
            </c:numRef>
          </c:cat>
          <c:val>
            <c:numRef>
              <c:f>'h26.1地温計'!$F$242:$J$242</c:f>
              <c:numCache>
                <c:formatCode>General</c:formatCode>
                <c:ptCount val="5"/>
                <c:pt idx="0">
                  <c:v>645.29999999999995</c:v>
                </c:pt>
                <c:pt idx="1">
                  <c:v>909.3</c:v>
                </c:pt>
                <c:pt idx="2">
                  <c:v>920.3</c:v>
                </c:pt>
                <c:pt idx="3">
                  <c:v>986.3</c:v>
                </c:pt>
              </c:numCache>
            </c:numRef>
          </c:val>
        </c:ser>
        <c:dLbls>
          <c:showLegendKey val="0"/>
          <c:showVal val="0"/>
          <c:showCatName val="0"/>
          <c:showSerName val="0"/>
          <c:showPercent val="0"/>
          <c:showBubbleSize val="0"/>
        </c:dLbls>
        <c:gapWidth val="120"/>
        <c:overlap val="100"/>
        <c:serLines>
          <c:spPr>
            <a:ln w="3175">
              <a:solidFill>
                <a:srgbClr val="000000"/>
              </a:solidFill>
              <a:prstDash val="solid"/>
            </a:ln>
          </c:spPr>
        </c:serLines>
        <c:axId val="141686272"/>
        <c:axId val="141687808"/>
      </c:barChart>
      <c:catAx>
        <c:axId val="141686272"/>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141687808"/>
        <c:crosses val="autoZero"/>
        <c:auto val="1"/>
        <c:lblAlgn val="ctr"/>
        <c:lblOffset val="100"/>
        <c:tickLblSkip val="1"/>
        <c:tickMarkSkip val="1"/>
        <c:noMultiLvlLbl val="0"/>
      </c:catAx>
      <c:valAx>
        <c:axId val="141687808"/>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41686272"/>
        <c:crosses val="autoZero"/>
        <c:crossBetween val="between"/>
      </c:valAx>
      <c:spPr>
        <a:solidFill>
          <a:srgbClr val="FFFFFF"/>
        </a:solidFill>
        <a:ln w="12700">
          <a:solidFill>
            <a:srgbClr val="808080"/>
          </a:solidFill>
          <a:prstDash val="solid"/>
        </a:ln>
      </c:spPr>
    </c:plotArea>
    <c:legend>
      <c:legendPos val="r"/>
      <c:layout>
        <c:manualLayout>
          <c:xMode val="edge"/>
          <c:yMode val="edge"/>
          <c:x val="0.67272864725580706"/>
          <c:y val="0.27957158580983826"/>
          <c:w val="0.31717238184983465"/>
          <c:h val="0.54838991900206024"/>
        </c:manualLayout>
      </c:layout>
      <c:overlay val="0"/>
      <c:spPr>
        <a:noFill/>
        <a:ln w="25400">
          <a:noFill/>
        </a:ln>
      </c:spPr>
      <c:txPr>
        <a:bodyPr/>
        <a:lstStyle/>
        <a:p>
          <a:pPr>
            <a:defRPr sz="1380" b="0" i="0" u="none" strike="noStrike" baseline="3000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a:t>県内温室効果ガス排出量の推移</a:t>
            </a:r>
          </a:p>
        </c:rich>
      </c:tx>
      <c:layout>
        <c:manualLayout>
          <c:xMode val="edge"/>
          <c:yMode val="edge"/>
          <c:x val="0.23258526568476465"/>
          <c:y val="0.55697509598802586"/>
        </c:manualLayout>
      </c:layout>
      <c:overlay val="0"/>
      <c:spPr>
        <a:noFill/>
        <a:ln w="25400">
          <a:noFill/>
        </a:ln>
      </c:spPr>
    </c:title>
    <c:autoTitleDeleted val="0"/>
    <c:plotArea>
      <c:layout>
        <c:manualLayout>
          <c:layoutTarget val="inner"/>
          <c:xMode val="edge"/>
          <c:yMode val="edge"/>
          <c:x val="0.12445636393543451"/>
          <c:y val="9.3067020468595274E-2"/>
          <c:w val="0.8036393543450121"/>
          <c:h val="0.82560295347696921"/>
        </c:manualLayout>
      </c:layout>
      <c:barChart>
        <c:barDir val="col"/>
        <c:grouping val="clustered"/>
        <c:varyColors val="0"/>
        <c:ser>
          <c:idx val="0"/>
          <c:order val="0"/>
          <c:tx>
            <c:strRef>
              <c:f>'h16.3地温計'!$I$11:$I$12</c:f>
              <c:strCache>
                <c:ptCount val="1"/>
                <c:pt idx="0">
                  <c:v>総排出量(全種/新) 千t-CO2</c:v>
                </c:pt>
              </c:strCache>
            </c:strRef>
          </c:tx>
          <c:spPr>
            <a:solidFill>
              <a:srgbClr val="FFFF99"/>
            </a:solidFill>
            <a:ln w="12700">
              <a:solidFill>
                <a:srgbClr val="99CC00"/>
              </a:solidFill>
              <a:prstDash val="solid"/>
            </a:ln>
          </c:spPr>
          <c:invertIfNegative val="0"/>
          <c:cat>
            <c:numRef>
              <c:f>'h16.3地温計'!$B$14:$B$48</c:f>
              <c:numCache>
                <c:formatCode>General</c:formatCode>
                <c:ptCount val="3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2010</c:v>
                </c:pt>
                <c:pt idx="22">
                  <c:v>2011</c:v>
                </c:pt>
                <c:pt idx="23">
                  <c:v>2012</c:v>
                </c:pt>
                <c:pt idx="24">
                  <c:v>2013</c:v>
                </c:pt>
                <c:pt idx="25">
                  <c:v>2014</c:v>
                </c:pt>
                <c:pt idx="26">
                  <c:v>2015</c:v>
                </c:pt>
                <c:pt idx="27">
                  <c:v>2016</c:v>
                </c:pt>
                <c:pt idx="28">
                  <c:v>2017</c:v>
                </c:pt>
                <c:pt idx="29">
                  <c:v>2018</c:v>
                </c:pt>
                <c:pt idx="30">
                  <c:v>2019</c:v>
                </c:pt>
              </c:numCache>
            </c:numRef>
          </c:cat>
          <c:val>
            <c:numRef>
              <c:f>'h16.3地温計'!$I$14:$I$48</c:f>
              <c:numCache>
                <c:formatCode>General</c:formatCode>
                <c:ptCount val="35"/>
                <c:pt idx="0">
                  <c:v>16943</c:v>
                </c:pt>
                <c:pt idx="10">
                  <c:v>21040</c:v>
                </c:pt>
                <c:pt idx="15">
                  <c:v>21798</c:v>
                </c:pt>
                <c:pt idx="16">
                  <c:v>20834</c:v>
                </c:pt>
                <c:pt idx="17">
                  <c:v>20773</c:v>
                </c:pt>
                <c:pt idx="18">
                  <c:v>19818</c:v>
                </c:pt>
                <c:pt idx="19">
                  <c:v>19677</c:v>
                </c:pt>
                <c:pt idx="20">
                  <c:v>19392</c:v>
                </c:pt>
              </c:numCache>
            </c:numRef>
          </c:val>
        </c:ser>
        <c:dLbls>
          <c:showLegendKey val="0"/>
          <c:showVal val="0"/>
          <c:showCatName val="0"/>
          <c:showSerName val="0"/>
          <c:showPercent val="0"/>
          <c:showBubbleSize val="0"/>
        </c:dLbls>
        <c:gapWidth val="0"/>
        <c:axId val="144999168"/>
        <c:axId val="145001088"/>
      </c:barChart>
      <c:lineChart>
        <c:grouping val="standard"/>
        <c:varyColors val="0"/>
        <c:ser>
          <c:idx val="1"/>
          <c:order val="1"/>
          <c:tx>
            <c:strRef>
              <c:f>'h16.3地温計'!$K$11:$K$12</c:f>
              <c:strCache>
                <c:ptCount val="1"/>
                <c:pt idx="0">
                  <c:v>総排出量(CO2にみ/新) 指数</c:v>
                </c:pt>
              </c:strCache>
            </c:strRef>
          </c:tx>
          <c:spPr>
            <a:ln w="12700">
              <a:solidFill>
                <a:srgbClr val="FF0000"/>
              </a:solidFill>
              <a:prstDash val="solid"/>
            </a:ln>
          </c:spPr>
          <c:marker>
            <c:symbol val="square"/>
            <c:size val="6"/>
            <c:spPr>
              <a:solidFill>
                <a:srgbClr val="FFFFFF"/>
              </a:solidFill>
              <a:ln>
                <a:solidFill>
                  <a:srgbClr val="FF0000"/>
                </a:solidFill>
                <a:prstDash val="solid"/>
              </a:ln>
            </c:spPr>
          </c:marker>
          <c:cat>
            <c:numRef>
              <c:f>'h16.3地温計'!$B$14:$B$48</c:f>
              <c:numCache>
                <c:formatCode>General</c:formatCode>
                <c:ptCount val="3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2010</c:v>
                </c:pt>
                <c:pt idx="22">
                  <c:v>2011</c:v>
                </c:pt>
                <c:pt idx="23">
                  <c:v>2012</c:v>
                </c:pt>
                <c:pt idx="24">
                  <c:v>2013</c:v>
                </c:pt>
                <c:pt idx="25">
                  <c:v>2014</c:v>
                </c:pt>
                <c:pt idx="26">
                  <c:v>2015</c:v>
                </c:pt>
                <c:pt idx="27">
                  <c:v>2016</c:v>
                </c:pt>
                <c:pt idx="28">
                  <c:v>2017</c:v>
                </c:pt>
                <c:pt idx="29">
                  <c:v>2018</c:v>
                </c:pt>
                <c:pt idx="30">
                  <c:v>2019</c:v>
                </c:pt>
              </c:numCache>
            </c:numRef>
          </c:cat>
          <c:val>
            <c:numRef>
              <c:f>'h16.3地温計'!$K$14:$K$48</c:f>
              <c:numCache>
                <c:formatCode>General</c:formatCode>
                <c:ptCount val="35"/>
                <c:pt idx="0" formatCode="0.0_ ">
                  <c:v>100</c:v>
                </c:pt>
                <c:pt idx="10" formatCode="0.0_ ">
                  <c:v>124.18107773121643</c:v>
                </c:pt>
                <c:pt idx="15" formatCode="0.0_ ">
                  <c:v>128.65490172932775</c:v>
                </c:pt>
                <c:pt idx="16" formatCode="0.0_ ">
                  <c:v>122.96523638080623</c:v>
                </c:pt>
                <c:pt idx="17" formatCode="0.0_ ">
                  <c:v>122.60520568966535</c:v>
                </c:pt>
                <c:pt idx="18" formatCode="0.0_ ">
                  <c:v>116.96865962344332</c:v>
                </c:pt>
                <c:pt idx="19" formatCode="0.0_ ">
                  <c:v>116.13645753408488</c:v>
                </c:pt>
                <c:pt idx="20" formatCode="0.0_ ">
                  <c:v>114.45434692793484</c:v>
                </c:pt>
              </c:numCache>
            </c:numRef>
          </c:val>
          <c:smooth val="0"/>
        </c:ser>
        <c:ser>
          <c:idx val="1"/>
          <c:order val="2"/>
          <c:tx>
            <c:strRef>
              <c:f>'h16.3地温計'!$R$11:$R$12</c:f>
              <c:strCache>
                <c:ptCount val="1"/>
                <c:pt idx="0">
                  <c:v>1人当排出量(新)(t/人) 全種ガス</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'h16.3地温計'!$B$14:$B$48</c:f>
              <c:numCache>
                <c:formatCode>General</c:formatCode>
                <c:ptCount val="3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2010</c:v>
                </c:pt>
                <c:pt idx="22">
                  <c:v>2011</c:v>
                </c:pt>
                <c:pt idx="23">
                  <c:v>2012</c:v>
                </c:pt>
                <c:pt idx="24">
                  <c:v>2013</c:v>
                </c:pt>
                <c:pt idx="25">
                  <c:v>2014</c:v>
                </c:pt>
                <c:pt idx="26">
                  <c:v>2015</c:v>
                </c:pt>
                <c:pt idx="27">
                  <c:v>2016</c:v>
                </c:pt>
                <c:pt idx="28">
                  <c:v>2017</c:v>
                </c:pt>
                <c:pt idx="29">
                  <c:v>2018</c:v>
                </c:pt>
                <c:pt idx="30">
                  <c:v>2019</c:v>
                </c:pt>
              </c:numCache>
            </c:numRef>
          </c:cat>
          <c:val>
            <c:numRef>
              <c:f>'h16.3地温計'!$R$14:$R$48</c:f>
              <c:numCache>
                <c:formatCode>0.00</c:formatCode>
                <c:ptCount val="35"/>
                <c:pt idx="0">
                  <c:v>7.54</c:v>
                </c:pt>
                <c:pt idx="10">
                  <c:v>8.9</c:v>
                </c:pt>
                <c:pt idx="15">
                  <c:v>9.24</c:v>
                </c:pt>
                <c:pt idx="16">
                  <c:v>8.85</c:v>
                </c:pt>
                <c:pt idx="17">
                  <c:v>8.84</c:v>
                </c:pt>
                <c:pt idx="18">
                  <c:v>8.4600000000000009</c:v>
                </c:pt>
                <c:pt idx="19">
                  <c:v>8.41</c:v>
                </c:pt>
                <c:pt idx="20">
                  <c:v>8.26</c:v>
                </c:pt>
                <c:pt idx="21">
                  <c:v>7.36</c:v>
                </c:pt>
              </c:numCache>
            </c:numRef>
          </c:val>
          <c:smooth val="0"/>
        </c:ser>
        <c:ser>
          <c:idx val="2"/>
          <c:order val="3"/>
          <c:tx>
            <c:strRef>
              <c:f>'h16.3地温計'!$S$11:$S$12</c:f>
              <c:strCache>
                <c:ptCount val="1"/>
                <c:pt idx="0">
                  <c:v>1人当排出量(新)(t/人) CO2のみ</c:v>
                </c:pt>
              </c:strCache>
            </c:strRef>
          </c:tx>
          <c:spPr>
            <a:ln w="3175">
              <a:solidFill>
                <a:srgbClr val="993300"/>
              </a:solidFill>
              <a:prstDash val="solid"/>
            </a:ln>
          </c:spPr>
          <c:marker>
            <c:symbol val="circle"/>
            <c:size val="5"/>
            <c:spPr>
              <a:solidFill>
                <a:srgbClr val="993300"/>
              </a:solidFill>
              <a:ln>
                <a:solidFill>
                  <a:srgbClr val="993300"/>
                </a:solidFill>
                <a:prstDash val="solid"/>
              </a:ln>
            </c:spPr>
          </c:marker>
          <c:cat>
            <c:numRef>
              <c:f>'h16.3地温計'!$B$14:$B$48</c:f>
              <c:numCache>
                <c:formatCode>General</c:formatCode>
                <c:ptCount val="3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2010</c:v>
                </c:pt>
                <c:pt idx="22">
                  <c:v>2011</c:v>
                </c:pt>
                <c:pt idx="23">
                  <c:v>2012</c:v>
                </c:pt>
                <c:pt idx="24">
                  <c:v>2013</c:v>
                </c:pt>
                <c:pt idx="25">
                  <c:v>2014</c:v>
                </c:pt>
                <c:pt idx="26">
                  <c:v>2015</c:v>
                </c:pt>
                <c:pt idx="27">
                  <c:v>2016</c:v>
                </c:pt>
                <c:pt idx="28">
                  <c:v>2017</c:v>
                </c:pt>
                <c:pt idx="29">
                  <c:v>2018</c:v>
                </c:pt>
                <c:pt idx="30">
                  <c:v>2019</c:v>
                </c:pt>
              </c:numCache>
            </c:numRef>
          </c:cat>
          <c:val>
            <c:numRef>
              <c:f>'h16.3地温計'!$S$14:$S$48</c:f>
              <c:numCache>
                <c:formatCode>0.00</c:formatCode>
                <c:ptCount val="35"/>
                <c:pt idx="0">
                  <c:v>6.83</c:v>
                </c:pt>
                <c:pt idx="10">
                  <c:v>8.3000000000000007</c:v>
                </c:pt>
                <c:pt idx="15">
                  <c:v>8.68</c:v>
                </c:pt>
                <c:pt idx="16">
                  <c:v>8.2899999999999991</c:v>
                </c:pt>
                <c:pt idx="17">
                  <c:v>8.2899999999999991</c:v>
                </c:pt>
                <c:pt idx="18">
                  <c:v>7.92</c:v>
                </c:pt>
                <c:pt idx="19">
                  <c:v>7.86</c:v>
                </c:pt>
                <c:pt idx="20">
                  <c:v>7.71</c:v>
                </c:pt>
                <c:pt idx="21">
                  <c:v>6.83</c:v>
                </c:pt>
              </c:numCache>
            </c:numRef>
          </c:val>
          <c:smooth val="0"/>
        </c:ser>
        <c:dLbls>
          <c:showLegendKey val="0"/>
          <c:showVal val="0"/>
          <c:showCatName val="0"/>
          <c:showSerName val="0"/>
          <c:showPercent val="0"/>
          <c:showBubbleSize val="0"/>
        </c:dLbls>
        <c:marker val="1"/>
        <c:smooth val="0"/>
        <c:axId val="145027456"/>
        <c:axId val="145028992"/>
      </c:lineChart>
      <c:catAx>
        <c:axId val="144999168"/>
        <c:scaling>
          <c:orientation val="minMax"/>
        </c:scaling>
        <c:delete val="0"/>
        <c:axPos val="b"/>
        <c:numFmt formatCode="General" sourceLinked="1"/>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45001088"/>
        <c:crosses val="autoZero"/>
        <c:auto val="1"/>
        <c:lblAlgn val="ctr"/>
        <c:lblOffset val="100"/>
        <c:tickLblSkip val="2"/>
        <c:tickMarkSkip val="1"/>
        <c:noMultiLvlLbl val="0"/>
      </c:catAx>
      <c:valAx>
        <c:axId val="145001088"/>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44999168"/>
        <c:crosses val="autoZero"/>
        <c:crossBetween val="between"/>
      </c:valAx>
      <c:catAx>
        <c:axId val="145027456"/>
        <c:scaling>
          <c:orientation val="minMax"/>
        </c:scaling>
        <c:delete val="1"/>
        <c:axPos val="b"/>
        <c:numFmt formatCode="General" sourceLinked="1"/>
        <c:majorTickMark val="out"/>
        <c:minorTickMark val="none"/>
        <c:tickLblPos val="nextTo"/>
        <c:crossAx val="145028992"/>
        <c:crosses val="autoZero"/>
        <c:auto val="1"/>
        <c:lblAlgn val="ctr"/>
        <c:lblOffset val="100"/>
        <c:noMultiLvlLbl val="0"/>
      </c:catAx>
      <c:valAx>
        <c:axId val="145028992"/>
        <c:scaling>
          <c:orientation val="minMax"/>
        </c:scaling>
        <c:delete val="0"/>
        <c:axPos val="r"/>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45027456"/>
        <c:crosses val="max"/>
        <c:crossBetween val="between"/>
      </c:valAx>
      <c:spPr>
        <a:noFill/>
        <a:ln w="12700">
          <a:solidFill>
            <a:srgbClr val="808080"/>
          </a:solidFill>
          <a:prstDash val="solid"/>
        </a:ln>
      </c:spPr>
    </c:plotArea>
    <c:legend>
      <c:legendPos val="r"/>
      <c:layout>
        <c:manualLayout>
          <c:xMode val="edge"/>
          <c:yMode val="edge"/>
          <c:x val="6.7422977086541869E-3"/>
          <c:y val="9.242144177449169E-3"/>
          <c:w val="0.98292791913407518"/>
          <c:h val="0.11327730981355547"/>
        </c:manualLayout>
      </c:layout>
      <c:overlay val="0"/>
      <c:spPr>
        <a:noFill/>
        <a:ln w="25400">
          <a:noFill/>
        </a:ln>
      </c:spPr>
      <c:txPr>
        <a:bodyPr/>
        <a:lstStyle/>
        <a:p>
          <a:pPr>
            <a:defRPr sz="73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県内の温室効果ガス</a:t>
            </a:r>
          </a:p>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排出量の推移</a:t>
            </a:r>
          </a:p>
        </c:rich>
      </c:tx>
      <c:layout>
        <c:manualLayout>
          <c:xMode val="edge"/>
          <c:yMode val="edge"/>
          <c:x val="0.29965156794425085"/>
          <c:y val="0.56396866840731075"/>
        </c:manualLayout>
      </c:layout>
      <c:overlay val="0"/>
      <c:spPr>
        <a:solidFill>
          <a:srgbClr val="FFFFFF"/>
        </a:solidFill>
        <a:ln w="25400">
          <a:noFill/>
        </a:ln>
      </c:spPr>
    </c:title>
    <c:autoTitleDeleted val="0"/>
    <c:plotArea>
      <c:layout>
        <c:manualLayout>
          <c:layoutTarget val="inner"/>
          <c:xMode val="edge"/>
          <c:yMode val="edge"/>
          <c:x val="0.16376306620209058"/>
          <c:y val="0.18189730200174065"/>
          <c:w val="0.7909407665505227"/>
          <c:h val="0.65622280243690168"/>
        </c:manualLayout>
      </c:layout>
      <c:barChart>
        <c:barDir val="col"/>
        <c:grouping val="stacked"/>
        <c:varyColors val="0"/>
        <c:ser>
          <c:idx val="0"/>
          <c:order val="0"/>
          <c:tx>
            <c:strRef>
              <c:f>'h16.3地温計'!$C$61</c:f>
              <c:strCache>
                <c:ptCount val="1"/>
                <c:pt idx="0">
                  <c:v>二酸化炭素(CO2)</c:v>
                </c:pt>
              </c:strCache>
            </c:strRef>
          </c:tx>
          <c:spPr>
            <a:pattFill prst="pct30">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'h16.3地温計'!$E$54:$L$54</c:f>
              <c:strCache>
                <c:ptCount val="8"/>
                <c:pt idx="0">
                  <c:v>1990</c:v>
                </c:pt>
                <c:pt idx="1">
                  <c:v>2000</c:v>
                </c:pt>
                <c:pt idx="2">
                  <c:v>2005</c:v>
                </c:pt>
                <c:pt idx="3">
                  <c:v>2006</c:v>
                </c:pt>
                <c:pt idx="4">
                  <c:v>2007</c:v>
                </c:pt>
                <c:pt idx="5">
                  <c:v>2008</c:v>
                </c:pt>
                <c:pt idx="6">
                  <c:v>2009</c:v>
                </c:pt>
                <c:pt idx="7">
                  <c:v>2010
(速報値)</c:v>
                </c:pt>
              </c:strCache>
            </c:strRef>
          </c:cat>
          <c:val>
            <c:numRef>
              <c:f>'h16.3地温計'!$E$61:$L$61</c:f>
              <c:numCache>
                <c:formatCode>General</c:formatCode>
                <c:ptCount val="8"/>
                <c:pt idx="0">
                  <c:v>15349</c:v>
                </c:pt>
                <c:pt idx="1">
                  <c:v>19641</c:v>
                </c:pt>
                <c:pt idx="2">
                  <c:v>20491</c:v>
                </c:pt>
                <c:pt idx="3">
                  <c:v>19525</c:v>
                </c:pt>
                <c:pt idx="4">
                  <c:v>19483</c:v>
                </c:pt>
                <c:pt idx="5">
                  <c:v>18555</c:v>
                </c:pt>
                <c:pt idx="6">
                  <c:v>18399</c:v>
                </c:pt>
                <c:pt idx="7">
                  <c:v>18098</c:v>
                </c:pt>
              </c:numCache>
            </c:numRef>
          </c:val>
        </c:ser>
        <c:ser>
          <c:idx val="1"/>
          <c:order val="1"/>
          <c:tx>
            <c:strRef>
              <c:f>'h16.3地温計'!$C$63</c:f>
              <c:strCache>
                <c:ptCount val="1"/>
                <c:pt idx="0">
                  <c:v>メタン(CH4)</c:v>
                </c:pt>
              </c:strCache>
            </c:strRef>
          </c:tx>
          <c:spPr>
            <a:pattFill prst="pct30">
              <a:fgClr>
                <a:srgbClr xmlns:mc="http://schemas.openxmlformats.org/markup-compatibility/2006" xmlns:a14="http://schemas.microsoft.com/office/drawing/2010/main" val="993366" mc:Ignorable="a14" a14:legacySpreadsheetColorIndex="2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'h16.3地温計'!$E$54:$L$54</c:f>
              <c:strCache>
                <c:ptCount val="8"/>
                <c:pt idx="0">
                  <c:v>1990</c:v>
                </c:pt>
                <c:pt idx="1">
                  <c:v>2000</c:v>
                </c:pt>
                <c:pt idx="2">
                  <c:v>2005</c:v>
                </c:pt>
                <c:pt idx="3">
                  <c:v>2006</c:v>
                </c:pt>
                <c:pt idx="4">
                  <c:v>2007</c:v>
                </c:pt>
                <c:pt idx="5">
                  <c:v>2008</c:v>
                </c:pt>
                <c:pt idx="6">
                  <c:v>2009</c:v>
                </c:pt>
                <c:pt idx="7">
                  <c:v>2010
(速報値)</c:v>
                </c:pt>
              </c:strCache>
            </c:strRef>
          </c:cat>
          <c:val>
            <c:numRef>
              <c:f>'h16.3地温計'!$E$63:$L$63</c:f>
              <c:numCache>
                <c:formatCode>General</c:formatCode>
                <c:ptCount val="8"/>
                <c:pt idx="0">
                  <c:v>886</c:v>
                </c:pt>
                <c:pt idx="1">
                  <c:v>709</c:v>
                </c:pt>
                <c:pt idx="2">
                  <c:v>641</c:v>
                </c:pt>
                <c:pt idx="3">
                  <c:v>627</c:v>
                </c:pt>
                <c:pt idx="4">
                  <c:v>607</c:v>
                </c:pt>
                <c:pt idx="5">
                  <c:v>577</c:v>
                </c:pt>
                <c:pt idx="6">
                  <c:v>576</c:v>
                </c:pt>
                <c:pt idx="7">
                  <c:v>567</c:v>
                </c:pt>
              </c:numCache>
            </c:numRef>
          </c:val>
        </c:ser>
        <c:ser>
          <c:idx val="2"/>
          <c:order val="2"/>
          <c:tx>
            <c:strRef>
              <c:f>'h16.3地温計'!$C$64</c:f>
              <c:strCache>
                <c:ptCount val="1"/>
                <c:pt idx="0">
                  <c:v>―酸化二窒素(N20)</c:v>
                </c:pt>
              </c:strCache>
            </c:strRef>
          </c:tx>
          <c:spPr>
            <a:solidFill>
              <a:srgbClr val="FFFFCC"/>
            </a:solidFill>
            <a:ln w="12700">
              <a:solidFill>
                <a:srgbClr val="000000"/>
              </a:solidFill>
              <a:prstDash val="solid"/>
            </a:ln>
          </c:spPr>
          <c:invertIfNegative val="0"/>
          <c:cat>
            <c:strRef>
              <c:f>'h16.3地温計'!$E$54:$L$54</c:f>
              <c:strCache>
                <c:ptCount val="8"/>
                <c:pt idx="0">
                  <c:v>1990</c:v>
                </c:pt>
                <c:pt idx="1">
                  <c:v>2000</c:v>
                </c:pt>
                <c:pt idx="2">
                  <c:v>2005</c:v>
                </c:pt>
                <c:pt idx="3">
                  <c:v>2006</c:v>
                </c:pt>
                <c:pt idx="4">
                  <c:v>2007</c:v>
                </c:pt>
                <c:pt idx="5">
                  <c:v>2008</c:v>
                </c:pt>
                <c:pt idx="6">
                  <c:v>2009</c:v>
                </c:pt>
                <c:pt idx="7">
                  <c:v>2010
(速報値)</c:v>
                </c:pt>
              </c:strCache>
            </c:strRef>
          </c:cat>
          <c:val>
            <c:numRef>
              <c:f>'h16.3地温計'!$E$64:$L$64</c:f>
              <c:numCache>
                <c:formatCode>General</c:formatCode>
                <c:ptCount val="8"/>
                <c:pt idx="0">
                  <c:v>364</c:v>
                </c:pt>
                <c:pt idx="1">
                  <c:v>358</c:v>
                </c:pt>
                <c:pt idx="2">
                  <c:v>343</c:v>
                </c:pt>
                <c:pt idx="3">
                  <c:v>341</c:v>
                </c:pt>
                <c:pt idx="4">
                  <c:v>343</c:v>
                </c:pt>
                <c:pt idx="5">
                  <c:v>332</c:v>
                </c:pt>
                <c:pt idx="6">
                  <c:v>338</c:v>
                </c:pt>
                <c:pt idx="7">
                  <c:v>334</c:v>
                </c:pt>
              </c:numCache>
            </c:numRef>
          </c:val>
        </c:ser>
        <c:ser>
          <c:idx val="3"/>
          <c:order val="3"/>
          <c:tx>
            <c:strRef>
              <c:f>'h16.3地温計'!$C$65</c:f>
              <c:strCache>
                <c:ptCount val="1"/>
                <c:pt idx="0">
                  <c:v>HFC</c:v>
                </c:pt>
              </c:strCache>
            </c:strRef>
          </c:tx>
          <c:spPr>
            <a:pattFill prst="narHorz">
              <a:fgClr>
                <a:srgbClr xmlns:mc="http://schemas.openxmlformats.org/markup-compatibility/2006" xmlns:a14="http://schemas.microsoft.com/office/drawing/2010/main" val="CCFFFF" mc:Ignorable="a14" a14:legacySpreadsheetColorIndex="2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'h16.3地温計'!$E$54:$L$54</c:f>
              <c:strCache>
                <c:ptCount val="8"/>
                <c:pt idx="0">
                  <c:v>1990</c:v>
                </c:pt>
                <c:pt idx="1">
                  <c:v>2000</c:v>
                </c:pt>
                <c:pt idx="2">
                  <c:v>2005</c:v>
                </c:pt>
                <c:pt idx="3">
                  <c:v>2006</c:v>
                </c:pt>
                <c:pt idx="4">
                  <c:v>2007</c:v>
                </c:pt>
                <c:pt idx="5">
                  <c:v>2008</c:v>
                </c:pt>
                <c:pt idx="6">
                  <c:v>2009</c:v>
                </c:pt>
                <c:pt idx="7">
                  <c:v>2010
(速報値)</c:v>
                </c:pt>
              </c:strCache>
            </c:strRef>
          </c:cat>
          <c:val>
            <c:numRef>
              <c:f>'h16.3地温計'!$E$65:$L$65</c:f>
              <c:numCache>
                <c:formatCode>General</c:formatCode>
                <c:ptCount val="8"/>
                <c:pt idx="0">
                  <c:v>43</c:v>
                </c:pt>
                <c:pt idx="1">
                  <c:v>109</c:v>
                </c:pt>
                <c:pt idx="2">
                  <c:v>173</c:v>
                </c:pt>
                <c:pt idx="3">
                  <c:v>193</c:v>
                </c:pt>
                <c:pt idx="4">
                  <c:v>230</c:v>
                </c:pt>
                <c:pt idx="5">
                  <c:v>262</c:v>
                </c:pt>
                <c:pt idx="6">
                  <c:v>297</c:v>
                </c:pt>
                <c:pt idx="7">
                  <c:v>326</c:v>
                </c:pt>
              </c:numCache>
            </c:numRef>
          </c:val>
        </c:ser>
        <c:ser>
          <c:idx val="4"/>
          <c:order val="4"/>
          <c:tx>
            <c:strRef>
              <c:f>'h16.3地温計'!$C$66</c:f>
              <c:strCache>
                <c:ptCount val="1"/>
                <c:pt idx="0">
                  <c:v>PFC</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'h16.3地温計'!$E$54:$L$54</c:f>
              <c:strCache>
                <c:ptCount val="8"/>
                <c:pt idx="0">
                  <c:v>1990</c:v>
                </c:pt>
                <c:pt idx="1">
                  <c:v>2000</c:v>
                </c:pt>
                <c:pt idx="2">
                  <c:v>2005</c:v>
                </c:pt>
                <c:pt idx="3">
                  <c:v>2006</c:v>
                </c:pt>
                <c:pt idx="4">
                  <c:v>2007</c:v>
                </c:pt>
                <c:pt idx="5">
                  <c:v>2008</c:v>
                </c:pt>
                <c:pt idx="6">
                  <c:v>2009</c:v>
                </c:pt>
                <c:pt idx="7">
                  <c:v>2010
(速報値)</c:v>
                </c:pt>
              </c:strCache>
            </c:strRef>
          </c:cat>
          <c:val>
            <c:numRef>
              <c:f>'h16.3地温計'!$E$66:$L$66</c:f>
              <c:numCache>
                <c:formatCode>General</c:formatCode>
                <c:ptCount val="8"/>
                <c:pt idx="0">
                  <c:v>227</c:v>
                </c:pt>
                <c:pt idx="1">
                  <c:v>158</c:v>
                </c:pt>
                <c:pt idx="2">
                  <c:v>97</c:v>
                </c:pt>
                <c:pt idx="3">
                  <c:v>97</c:v>
                </c:pt>
                <c:pt idx="4">
                  <c:v>84</c:v>
                </c:pt>
                <c:pt idx="5">
                  <c:v>67</c:v>
                </c:pt>
                <c:pt idx="6">
                  <c:v>47</c:v>
                </c:pt>
                <c:pt idx="7">
                  <c:v>46</c:v>
                </c:pt>
              </c:numCache>
            </c:numRef>
          </c:val>
        </c:ser>
        <c:ser>
          <c:idx val="5"/>
          <c:order val="5"/>
          <c:tx>
            <c:strRef>
              <c:f>'h16.3地温計'!$C$67</c:f>
              <c:strCache>
                <c:ptCount val="1"/>
                <c:pt idx="0">
                  <c:v>SF６</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'h16.3地温計'!$E$54:$L$54</c:f>
              <c:strCache>
                <c:ptCount val="8"/>
                <c:pt idx="0">
                  <c:v>1990</c:v>
                </c:pt>
                <c:pt idx="1">
                  <c:v>2000</c:v>
                </c:pt>
                <c:pt idx="2">
                  <c:v>2005</c:v>
                </c:pt>
                <c:pt idx="3">
                  <c:v>2006</c:v>
                </c:pt>
                <c:pt idx="4">
                  <c:v>2007</c:v>
                </c:pt>
                <c:pt idx="5">
                  <c:v>2008</c:v>
                </c:pt>
                <c:pt idx="6">
                  <c:v>2009</c:v>
                </c:pt>
                <c:pt idx="7">
                  <c:v>2010
(速報値)</c:v>
                </c:pt>
              </c:strCache>
            </c:strRef>
          </c:cat>
          <c:val>
            <c:numRef>
              <c:f>'h16.3地温計'!$E$67:$L$67</c:f>
              <c:numCache>
                <c:formatCode>General</c:formatCode>
                <c:ptCount val="8"/>
                <c:pt idx="0">
                  <c:v>75</c:v>
                </c:pt>
                <c:pt idx="1">
                  <c:v>65</c:v>
                </c:pt>
                <c:pt idx="2">
                  <c:v>53</c:v>
                </c:pt>
                <c:pt idx="3">
                  <c:v>50</c:v>
                </c:pt>
                <c:pt idx="4">
                  <c:v>26</c:v>
                </c:pt>
                <c:pt idx="5">
                  <c:v>24</c:v>
                </c:pt>
                <c:pt idx="6">
                  <c:v>20</c:v>
                </c:pt>
                <c:pt idx="7">
                  <c:v>20</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45066240"/>
        <c:axId val="145088512"/>
      </c:barChart>
      <c:catAx>
        <c:axId val="145066240"/>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45088512"/>
        <c:crosses val="autoZero"/>
        <c:auto val="0"/>
        <c:lblAlgn val="ctr"/>
        <c:lblOffset val="100"/>
        <c:tickLblSkip val="1"/>
        <c:tickMarkSkip val="1"/>
        <c:noMultiLvlLbl val="0"/>
      </c:catAx>
      <c:valAx>
        <c:axId val="145088512"/>
        <c:scaling>
          <c:orientation val="minMax"/>
        </c:scaling>
        <c:delete val="0"/>
        <c:axPos val="l"/>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明朝"/>
                <a:ea typeface="明朝"/>
                <a:cs typeface="明朝"/>
              </a:defRPr>
            </a:pPr>
            <a:endParaRPr lang="ja-JP"/>
          </a:p>
        </c:txPr>
        <c:crossAx val="145066240"/>
        <c:crosses val="autoZero"/>
        <c:crossBetween val="between"/>
      </c:valAx>
      <c:spPr>
        <a:solidFill>
          <a:srgbClr val="FFFFFF"/>
        </a:solidFill>
        <a:ln w="12700">
          <a:solidFill>
            <a:srgbClr val="808080"/>
          </a:solidFill>
          <a:prstDash val="solid"/>
        </a:ln>
      </c:spPr>
    </c:plotArea>
    <c:legend>
      <c:legendPos val="b"/>
      <c:layout>
        <c:manualLayout>
          <c:xMode val="edge"/>
          <c:yMode val="edge"/>
          <c:x val="1.7421602787456445E-2"/>
          <c:y val="1.3054830287206266E-2"/>
          <c:w val="0.97560975609756095"/>
          <c:h val="0.16362053959965187"/>
        </c:manualLayout>
      </c:layout>
      <c:overlay val="0"/>
      <c:spPr>
        <a:noFill/>
        <a:ln w="25400">
          <a:noFill/>
        </a:ln>
      </c:spPr>
      <c:txPr>
        <a:bodyPr/>
        <a:lstStyle/>
        <a:p>
          <a:pPr>
            <a:defRPr sz="1100" b="0" i="0" u="none" strike="noStrike" baseline="3000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 b="0" i="0" u="none" strike="noStrike" baseline="0">
                <a:solidFill>
                  <a:srgbClr val="000000"/>
                </a:solidFill>
                <a:latin typeface="ＭＳ Ｐゴシック"/>
                <a:ea typeface="ＭＳ Ｐゴシック"/>
                <a:cs typeface="ＭＳ Ｐゴシック"/>
              </a:defRPr>
            </a:pPr>
            <a:r>
              <a:rPr lang="ja-JP" altLang="en-US" sz="1200" b="0" i="0" u="none" strike="noStrike" baseline="0">
                <a:solidFill>
                  <a:srgbClr val="000000"/>
                </a:solidFill>
                <a:latin typeface="Meiryo UI"/>
                <a:ea typeface="Meiryo UI"/>
              </a:rPr>
              <a:t>部門別CO2排出量の推移</a:t>
            </a:r>
          </a:p>
        </c:rich>
      </c:tx>
      <c:layout>
        <c:manualLayout>
          <c:xMode val="edge"/>
          <c:yMode val="edge"/>
          <c:x val="4.1379310344827586E-2"/>
          <c:y val="1.0940919037199124E-2"/>
        </c:manualLayout>
      </c:layout>
      <c:overlay val="0"/>
      <c:spPr>
        <a:solidFill>
          <a:srgbClr val="FFFFFF"/>
        </a:solidFill>
        <a:ln w="25400">
          <a:noFill/>
        </a:ln>
      </c:spPr>
    </c:title>
    <c:autoTitleDeleted val="0"/>
    <c:plotArea>
      <c:layout>
        <c:manualLayout>
          <c:layoutTarget val="inner"/>
          <c:xMode val="edge"/>
          <c:yMode val="edge"/>
          <c:x val="0.11609195402298851"/>
          <c:y val="0.18161948574808892"/>
          <c:w val="0.87011494252873567"/>
          <c:h val="0.72137195104441265"/>
        </c:manualLayout>
      </c:layout>
      <c:barChart>
        <c:barDir val="col"/>
        <c:grouping val="stacked"/>
        <c:varyColors val="0"/>
        <c:ser>
          <c:idx val="0"/>
          <c:order val="0"/>
          <c:tx>
            <c:strRef>
              <c:f>'h16.3地温計'!$C$75</c:f>
              <c:strCache>
                <c:ptCount val="1"/>
                <c:pt idx="0">
                  <c:v>エネルギー転換部門計</c:v>
                </c:pt>
              </c:strCache>
            </c:strRef>
          </c:tx>
          <c:spPr>
            <a:pattFill prst="smGrid">
              <a:fgClr>
                <a:srgbClr xmlns:mc="http://schemas.openxmlformats.org/markup-compatibility/2006" xmlns:a14="http://schemas.microsoft.com/office/drawing/2010/main" val="FF99CC" mc:Ignorable="a14" a14:legacySpreadsheetColorIndex="45"/>
              </a:fgClr>
              <a:bgClr>
                <a:srgbClr xmlns:mc="http://schemas.openxmlformats.org/markup-compatibility/2006" xmlns:a14="http://schemas.microsoft.com/office/drawing/2010/main" val="FFFFFF" mc:Ignorable="a14" a14:legacySpreadsheetColorIndex="9"/>
              </a:bgClr>
            </a:pattFill>
            <a:ln w="3175">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'h16.3地温計'!$E$75:$L$75</c:f>
              <c:numCache>
                <c:formatCode>General</c:formatCode>
                <c:ptCount val="8"/>
                <c:pt idx="0">
                  <c:v>405</c:v>
                </c:pt>
                <c:pt idx="1">
                  <c:v>254</c:v>
                </c:pt>
                <c:pt idx="2">
                  <c:v>103</c:v>
                </c:pt>
                <c:pt idx="3">
                  <c:v>77</c:v>
                </c:pt>
                <c:pt idx="4">
                  <c:v>73</c:v>
                </c:pt>
                <c:pt idx="5">
                  <c:v>65</c:v>
                </c:pt>
                <c:pt idx="6">
                  <c:v>57</c:v>
                </c:pt>
                <c:pt idx="7">
                  <c:v>74</c:v>
                </c:pt>
              </c:numCache>
            </c:numRef>
          </c:val>
        </c:ser>
        <c:ser>
          <c:idx val="1"/>
          <c:order val="1"/>
          <c:tx>
            <c:strRef>
              <c:f>'h16.3地温計'!$C$78</c:f>
              <c:strCache>
                <c:ptCount val="1"/>
                <c:pt idx="0">
                  <c:v>産業部門計</c:v>
                </c:pt>
              </c:strCache>
            </c:strRef>
          </c:tx>
          <c:spPr>
            <a:pattFill prst="pct30">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3175">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'h16.3地温計'!$E$78:$L$78</c:f>
              <c:numCache>
                <c:formatCode>General</c:formatCode>
                <c:ptCount val="8"/>
                <c:pt idx="0">
                  <c:v>5194</c:v>
                </c:pt>
                <c:pt idx="1">
                  <c:v>5794</c:v>
                </c:pt>
                <c:pt idx="2">
                  <c:v>5889</c:v>
                </c:pt>
                <c:pt idx="3">
                  <c:v>5893</c:v>
                </c:pt>
                <c:pt idx="4">
                  <c:v>6096</c:v>
                </c:pt>
                <c:pt idx="5">
                  <c:v>5776</c:v>
                </c:pt>
                <c:pt idx="6">
                  <c:v>5360</c:v>
                </c:pt>
                <c:pt idx="7">
                  <c:v>5171</c:v>
                </c:pt>
              </c:numCache>
            </c:numRef>
          </c:val>
        </c:ser>
        <c:ser>
          <c:idx val="2"/>
          <c:order val="2"/>
          <c:tx>
            <c:strRef>
              <c:f>'h16.3地温計'!$C$88</c:f>
              <c:strCache>
                <c:ptCount val="1"/>
                <c:pt idx="0">
                  <c:v>民生家庭部門計</c:v>
                </c:pt>
              </c:strCache>
            </c:strRef>
          </c:tx>
          <c:spPr>
            <a:pattFill prst="narHorz">
              <a:fgClr>
                <a:srgbClr xmlns:mc="http://schemas.openxmlformats.org/markup-compatibility/2006" xmlns:a14="http://schemas.microsoft.com/office/drawing/2010/main" val="FFFF99" mc:Ignorable="a14" a14:legacySpreadsheetColorIndex="43"/>
              </a:fgClr>
              <a:bgClr>
                <a:srgbClr xmlns:mc="http://schemas.openxmlformats.org/markup-compatibility/2006" xmlns:a14="http://schemas.microsoft.com/office/drawing/2010/main" val="FFFFFF" mc:Ignorable="a14" a14:legacySpreadsheetColorIndex="9"/>
              </a:bgClr>
            </a:pattFill>
            <a:ln w="3175">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'h16.3地温計'!$E$88:$L$88</c:f>
              <c:numCache>
                <c:formatCode>General</c:formatCode>
                <c:ptCount val="8"/>
                <c:pt idx="0">
                  <c:v>2224</c:v>
                </c:pt>
                <c:pt idx="1">
                  <c:v>3168</c:v>
                </c:pt>
                <c:pt idx="2">
                  <c:v>3769</c:v>
                </c:pt>
                <c:pt idx="3">
                  <c:v>3499</c:v>
                </c:pt>
                <c:pt idx="4">
                  <c:v>3406</c:v>
                </c:pt>
                <c:pt idx="5">
                  <c:v>3158</c:v>
                </c:pt>
                <c:pt idx="6">
                  <c:v>3408</c:v>
                </c:pt>
                <c:pt idx="7">
                  <c:v>3510</c:v>
                </c:pt>
              </c:numCache>
            </c:numRef>
          </c:val>
        </c:ser>
        <c:ser>
          <c:idx val="3"/>
          <c:order val="3"/>
          <c:tx>
            <c:strRef>
              <c:f>'h16.3地温計'!$C$89</c:f>
              <c:strCache>
                <c:ptCount val="1"/>
                <c:pt idx="0">
                  <c:v>民生業務部門計</c:v>
                </c:pt>
              </c:strCache>
            </c:strRef>
          </c:tx>
          <c:spPr>
            <a:solidFill>
              <a:srgbClr val="CCFFFF"/>
            </a:solid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'h16.3地温計'!$E$89:$L$89</c:f>
              <c:numCache>
                <c:formatCode>General</c:formatCode>
                <c:ptCount val="8"/>
                <c:pt idx="0">
                  <c:v>2549</c:v>
                </c:pt>
                <c:pt idx="1">
                  <c:v>3710</c:v>
                </c:pt>
                <c:pt idx="2">
                  <c:v>4140</c:v>
                </c:pt>
                <c:pt idx="3">
                  <c:v>3811</c:v>
                </c:pt>
                <c:pt idx="4">
                  <c:v>4078</c:v>
                </c:pt>
                <c:pt idx="5">
                  <c:v>3900</c:v>
                </c:pt>
                <c:pt idx="6">
                  <c:v>3845</c:v>
                </c:pt>
                <c:pt idx="7">
                  <c:v>3696</c:v>
                </c:pt>
              </c:numCache>
            </c:numRef>
          </c:val>
        </c:ser>
        <c:ser>
          <c:idx val="4"/>
          <c:order val="4"/>
          <c:tx>
            <c:strRef>
              <c:f>'h16.3地温計'!$C$90</c:f>
              <c:strCache>
                <c:ptCount val="1"/>
                <c:pt idx="0">
                  <c:v>運輸計</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'h16.3地温計'!$E$90:$L$90</c:f>
              <c:numCache>
                <c:formatCode>General</c:formatCode>
                <c:ptCount val="8"/>
                <c:pt idx="0">
                  <c:v>4533</c:v>
                </c:pt>
                <c:pt idx="1">
                  <c:v>6022</c:v>
                </c:pt>
                <c:pt idx="2">
                  <c:v>5963</c:v>
                </c:pt>
                <c:pt idx="3">
                  <c:v>5627</c:v>
                </c:pt>
                <c:pt idx="4">
                  <c:v>5213</c:v>
                </c:pt>
                <c:pt idx="5">
                  <c:v>5052</c:v>
                </c:pt>
                <c:pt idx="6">
                  <c:v>5126</c:v>
                </c:pt>
                <c:pt idx="7">
                  <c:v>5093</c:v>
                </c:pt>
              </c:numCache>
            </c:numRef>
          </c:val>
        </c:ser>
        <c:ser>
          <c:idx val="5"/>
          <c:order val="5"/>
          <c:tx>
            <c:strRef>
              <c:f>'h16.3地温計'!$C$95</c:f>
              <c:strCache>
                <c:ptCount val="1"/>
                <c:pt idx="0">
                  <c:v>廃棄物計</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'h16.3地温計'!$E$95:$L$95</c:f>
              <c:numCache>
                <c:formatCode>General</c:formatCode>
                <c:ptCount val="8"/>
                <c:pt idx="0">
                  <c:v>444</c:v>
                </c:pt>
                <c:pt idx="1">
                  <c:v>693</c:v>
                </c:pt>
                <c:pt idx="2">
                  <c:v>627</c:v>
                </c:pt>
                <c:pt idx="3">
                  <c:v>618</c:v>
                </c:pt>
                <c:pt idx="4">
                  <c:v>618</c:v>
                </c:pt>
                <c:pt idx="5">
                  <c:v>605</c:v>
                </c:pt>
                <c:pt idx="6">
                  <c:v>603</c:v>
                </c:pt>
                <c:pt idx="7">
                  <c:v>555</c:v>
                </c:pt>
              </c:numCache>
            </c:numRef>
          </c:val>
        </c:ser>
        <c:dLbls>
          <c:showLegendKey val="0"/>
          <c:showVal val="0"/>
          <c:showCatName val="0"/>
          <c:showSerName val="0"/>
          <c:showPercent val="0"/>
          <c:showBubbleSize val="0"/>
        </c:dLbls>
        <c:gapWidth val="0"/>
        <c:overlap val="100"/>
        <c:axId val="145125376"/>
        <c:axId val="145126912"/>
      </c:barChart>
      <c:catAx>
        <c:axId val="145125376"/>
        <c:scaling>
          <c:orientation val="minMax"/>
        </c:scaling>
        <c:delete val="0"/>
        <c:axPos val="b"/>
        <c:numFmt formatCode="[$-411]ge"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45126912"/>
        <c:crosses val="autoZero"/>
        <c:auto val="1"/>
        <c:lblAlgn val="ctr"/>
        <c:lblOffset val="100"/>
        <c:tickLblSkip val="1"/>
        <c:tickMarkSkip val="1"/>
        <c:noMultiLvlLbl val="0"/>
      </c:catAx>
      <c:valAx>
        <c:axId val="145126912"/>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800" b="0" i="0" u="none" strike="noStrike" baseline="0">
                    <a:solidFill>
                      <a:srgbClr val="000000"/>
                    </a:solidFill>
                    <a:latin typeface="Meiryo UI"/>
                    <a:ea typeface="Meiryo UI"/>
                  </a:rPr>
                  <a:t>百万ｔ/年</a:t>
                </a:r>
              </a:p>
            </c:rich>
          </c:tx>
          <c:layout>
            <c:manualLayout>
              <c:xMode val="edge"/>
              <c:yMode val="edge"/>
              <c:x val="1.7241379310344827E-2"/>
              <c:y val="0.23194771331920488"/>
            </c:manualLayout>
          </c:layout>
          <c:overlay val="0"/>
          <c:spPr>
            <a:no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45125376"/>
        <c:crosses val="autoZero"/>
        <c:crossBetween val="between"/>
      </c:valAx>
      <c:spPr>
        <a:noFill/>
        <a:ln w="12700">
          <a:solidFill>
            <a:srgbClr val="808080"/>
          </a:solidFill>
          <a:prstDash val="solid"/>
        </a:ln>
      </c:spPr>
    </c:plotArea>
    <c:legend>
      <c:legendPos val="b"/>
      <c:layout>
        <c:manualLayout>
          <c:xMode val="edge"/>
          <c:yMode val="edge"/>
          <c:x val="9.1480495972486198E-2"/>
          <c:y val="8.3907487494041366E-2"/>
          <c:w val="0.85841831839985516"/>
          <c:h val="0.11375844977802282"/>
        </c:manualLayout>
      </c:layout>
      <c:overlay val="0"/>
      <c:spPr>
        <a:noFill/>
        <a:ln w="25400">
          <a:noFill/>
        </a:ln>
      </c:spPr>
      <c:txPr>
        <a:bodyPr/>
        <a:lstStyle/>
        <a:p>
          <a:pPr>
            <a:defRPr sz="1100" b="0" i="0" u="none" strike="noStrike" baseline="3000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部門別CO2排出量の推移</a:t>
            </a:r>
          </a:p>
        </c:rich>
      </c:tx>
      <c:layout>
        <c:manualLayout>
          <c:xMode val="edge"/>
          <c:yMode val="edge"/>
          <c:x val="3.5294117647058823E-2"/>
          <c:y val="1.098901098901099E-2"/>
        </c:manualLayout>
      </c:layout>
      <c:overlay val="0"/>
      <c:spPr>
        <a:solidFill>
          <a:srgbClr val="FFFFFF"/>
        </a:solidFill>
        <a:ln w="25400">
          <a:noFill/>
        </a:ln>
      </c:spPr>
    </c:title>
    <c:autoTitleDeleted val="0"/>
    <c:plotArea>
      <c:layout>
        <c:manualLayout>
          <c:layoutTarget val="inner"/>
          <c:xMode val="edge"/>
          <c:yMode val="edge"/>
          <c:x val="9.117660152889695E-2"/>
          <c:y val="8.5714285714285715E-2"/>
          <c:w val="0.51176544083961517"/>
          <c:h val="0.8813186813186813"/>
        </c:manualLayout>
      </c:layout>
      <c:barChart>
        <c:barDir val="col"/>
        <c:grouping val="stacked"/>
        <c:varyColors val="0"/>
        <c:ser>
          <c:idx val="0"/>
          <c:order val="0"/>
          <c:tx>
            <c:strRef>
              <c:f>'h16.3地温計'!$C$76</c:f>
              <c:strCache>
                <c:ptCount val="1"/>
                <c:pt idx="0">
                  <c:v>電気事業</c:v>
                </c:pt>
              </c:strCache>
            </c:strRef>
          </c:tx>
          <c:spPr>
            <a:pattFill prst="pct30">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'h16.3地温計'!$E$76:$L$76</c:f>
              <c:numCache>
                <c:formatCode>General</c:formatCode>
                <c:ptCount val="8"/>
                <c:pt idx="0">
                  <c:v>346</c:v>
                </c:pt>
                <c:pt idx="1">
                  <c:v>240</c:v>
                </c:pt>
                <c:pt idx="2">
                  <c:v>96</c:v>
                </c:pt>
                <c:pt idx="3">
                  <c:v>70</c:v>
                </c:pt>
                <c:pt idx="4">
                  <c:v>65</c:v>
                </c:pt>
                <c:pt idx="5">
                  <c:v>58</c:v>
                </c:pt>
                <c:pt idx="6">
                  <c:v>49</c:v>
                </c:pt>
                <c:pt idx="7">
                  <c:v>66</c:v>
                </c:pt>
              </c:numCache>
            </c:numRef>
          </c:val>
        </c:ser>
        <c:ser>
          <c:idx val="1"/>
          <c:order val="1"/>
          <c:tx>
            <c:strRef>
              <c:f>'h16.3地温計'!$C$77</c:f>
              <c:strCache>
                <c:ptCount val="1"/>
                <c:pt idx="0">
                  <c:v>ガス事業</c:v>
                </c:pt>
              </c:strCache>
            </c:strRef>
          </c:tx>
          <c:spPr>
            <a:pattFill prst="pct30">
              <a:fgClr>
                <a:srgbClr xmlns:mc="http://schemas.openxmlformats.org/markup-compatibility/2006" xmlns:a14="http://schemas.microsoft.com/office/drawing/2010/main" val="993366" mc:Ignorable="a14" a14:legacySpreadsheetColorIndex="2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'h16.3地温計'!$E$77:$L$77</c:f>
              <c:numCache>
                <c:formatCode>General</c:formatCode>
                <c:ptCount val="8"/>
                <c:pt idx="0">
                  <c:v>60</c:v>
                </c:pt>
                <c:pt idx="1">
                  <c:v>15</c:v>
                </c:pt>
                <c:pt idx="2">
                  <c:v>7</c:v>
                </c:pt>
                <c:pt idx="3">
                  <c:v>7</c:v>
                </c:pt>
                <c:pt idx="4">
                  <c:v>8</c:v>
                </c:pt>
                <c:pt idx="5">
                  <c:v>8</c:v>
                </c:pt>
                <c:pt idx="6">
                  <c:v>8</c:v>
                </c:pt>
                <c:pt idx="7">
                  <c:v>7</c:v>
                </c:pt>
              </c:numCache>
            </c:numRef>
          </c:val>
        </c:ser>
        <c:ser>
          <c:idx val="3"/>
          <c:order val="2"/>
          <c:tx>
            <c:strRef>
              <c:f>'h16.3地温計'!$C$80</c:f>
              <c:strCache>
                <c:ptCount val="1"/>
                <c:pt idx="0">
                  <c:v>農林水産業</c:v>
                </c:pt>
              </c:strCache>
            </c:strRef>
          </c:tx>
          <c:spPr>
            <a:pattFill prst="narHorz">
              <a:fgClr>
                <a:srgbClr xmlns:mc="http://schemas.openxmlformats.org/markup-compatibility/2006" xmlns:a14="http://schemas.microsoft.com/office/drawing/2010/main" val="CCFFFF" mc:Ignorable="a14" a14:legacySpreadsheetColorIndex="2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'h16.3地温計'!$E$80:$L$80</c:f>
              <c:numCache>
                <c:formatCode>General</c:formatCode>
                <c:ptCount val="8"/>
                <c:pt idx="0">
                  <c:v>841</c:v>
                </c:pt>
                <c:pt idx="1">
                  <c:v>552</c:v>
                </c:pt>
                <c:pt idx="2">
                  <c:v>526</c:v>
                </c:pt>
                <c:pt idx="3">
                  <c:v>549</c:v>
                </c:pt>
                <c:pt idx="4">
                  <c:v>567</c:v>
                </c:pt>
                <c:pt idx="5">
                  <c:v>550</c:v>
                </c:pt>
                <c:pt idx="6">
                  <c:v>569</c:v>
                </c:pt>
                <c:pt idx="7">
                  <c:v>580</c:v>
                </c:pt>
              </c:numCache>
            </c:numRef>
          </c:val>
        </c:ser>
        <c:ser>
          <c:idx val="4"/>
          <c:order val="3"/>
          <c:tx>
            <c:strRef>
              <c:f>'h16.3地温計'!$C$81</c:f>
              <c:strCache>
                <c:ptCount val="1"/>
                <c:pt idx="0">
                  <c:v>建設業･鉱業</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'h16.3地温計'!$E$81:$L$81</c:f>
              <c:numCache>
                <c:formatCode>General</c:formatCode>
                <c:ptCount val="8"/>
                <c:pt idx="0">
                  <c:v>445</c:v>
                </c:pt>
                <c:pt idx="1">
                  <c:v>432</c:v>
                </c:pt>
                <c:pt idx="2">
                  <c:v>377</c:v>
                </c:pt>
                <c:pt idx="3">
                  <c:v>378</c:v>
                </c:pt>
                <c:pt idx="4">
                  <c:v>322</c:v>
                </c:pt>
                <c:pt idx="5">
                  <c:v>299</c:v>
                </c:pt>
                <c:pt idx="6">
                  <c:v>304</c:v>
                </c:pt>
                <c:pt idx="7">
                  <c:v>303</c:v>
                </c:pt>
              </c:numCache>
            </c:numRef>
          </c:val>
        </c:ser>
        <c:ser>
          <c:idx val="5"/>
          <c:order val="4"/>
          <c:tx>
            <c:strRef>
              <c:f>'h16.3地温計'!$C$83</c:f>
              <c:strCache>
                <c:ptCount val="1"/>
                <c:pt idx="0">
                  <c:v>化学･化繊･紙パ</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'h16.3地温計'!$E$83:$L$83</c:f>
              <c:numCache>
                <c:formatCode>General</c:formatCode>
                <c:ptCount val="8"/>
                <c:pt idx="0">
                  <c:v>1866</c:v>
                </c:pt>
                <c:pt idx="1">
                  <c:v>2107</c:v>
                </c:pt>
                <c:pt idx="2">
                  <c:v>2094</c:v>
                </c:pt>
                <c:pt idx="3">
                  <c:v>2054</c:v>
                </c:pt>
                <c:pt idx="4">
                  <c:v>2079</c:v>
                </c:pt>
                <c:pt idx="5">
                  <c:v>1978</c:v>
                </c:pt>
                <c:pt idx="6">
                  <c:v>1904</c:v>
                </c:pt>
                <c:pt idx="7">
                  <c:v>1837</c:v>
                </c:pt>
              </c:numCache>
            </c:numRef>
          </c:val>
        </c:ser>
        <c:ser>
          <c:idx val="6"/>
          <c:order val="5"/>
          <c:tx>
            <c:strRef>
              <c:f>'h16.3地温計'!$C$84</c:f>
              <c:strCache>
                <c:ptCount val="1"/>
                <c:pt idx="0">
                  <c:v>鉄鋼･非鉄･窯業土石</c:v>
                </c:pt>
              </c:strCache>
            </c:strRef>
          </c:tx>
          <c:spPr>
            <a:pattFill prst="narVert">
              <a:fgClr>
                <a:srgbClr xmlns:mc="http://schemas.openxmlformats.org/markup-compatibility/2006" xmlns:a14="http://schemas.microsoft.com/office/drawing/2010/main" val="0066CC" mc:Ignorable="a14" a14:legacySpreadsheetColorIndex="3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'h16.3地温計'!$E$84:$L$84</c:f>
              <c:numCache>
                <c:formatCode>General</c:formatCode>
                <c:ptCount val="8"/>
                <c:pt idx="0">
                  <c:v>667</c:v>
                </c:pt>
                <c:pt idx="1">
                  <c:v>734</c:v>
                </c:pt>
                <c:pt idx="2">
                  <c:v>776</c:v>
                </c:pt>
                <c:pt idx="3">
                  <c:v>773</c:v>
                </c:pt>
                <c:pt idx="4">
                  <c:v>692</c:v>
                </c:pt>
                <c:pt idx="5">
                  <c:v>512</c:v>
                </c:pt>
                <c:pt idx="6">
                  <c:v>556</c:v>
                </c:pt>
                <c:pt idx="7">
                  <c:v>557</c:v>
                </c:pt>
              </c:numCache>
            </c:numRef>
          </c:val>
        </c:ser>
        <c:ser>
          <c:idx val="7"/>
          <c:order val="6"/>
          <c:tx>
            <c:strRef>
              <c:f>'h16.3地温計'!$C$85</c:f>
              <c:strCache>
                <c:ptCount val="1"/>
                <c:pt idx="0">
                  <c:v>機械</c:v>
                </c:pt>
              </c:strCache>
            </c:strRef>
          </c:tx>
          <c:spPr>
            <a:pattFill prst="pct25">
              <a:fgClr>
                <a:srgbClr xmlns:mc="http://schemas.openxmlformats.org/markup-compatibility/2006" xmlns:a14="http://schemas.microsoft.com/office/drawing/2010/main" val="CCCCFF" mc:Ignorable="a14" a14:legacySpreadsheetColorIndex="3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'h16.3地温計'!$E$85:$L$85</c:f>
              <c:numCache>
                <c:formatCode>General</c:formatCode>
                <c:ptCount val="8"/>
                <c:pt idx="0">
                  <c:v>166</c:v>
                </c:pt>
                <c:pt idx="1">
                  <c:v>95</c:v>
                </c:pt>
                <c:pt idx="2">
                  <c:v>60</c:v>
                </c:pt>
                <c:pt idx="3">
                  <c:v>66</c:v>
                </c:pt>
                <c:pt idx="4">
                  <c:v>64</c:v>
                </c:pt>
                <c:pt idx="5">
                  <c:v>54</c:v>
                </c:pt>
                <c:pt idx="6">
                  <c:v>315</c:v>
                </c:pt>
                <c:pt idx="7">
                  <c:v>64</c:v>
                </c:pt>
              </c:numCache>
            </c:numRef>
          </c:val>
        </c:ser>
        <c:ser>
          <c:idx val="8"/>
          <c:order val="7"/>
          <c:tx>
            <c:strRef>
              <c:f>'h16.3地温計'!$C$86</c:f>
              <c:strCache>
                <c:ptCount val="1"/>
                <c:pt idx="0">
                  <c:v>重複補正</c:v>
                </c:pt>
              </c:strCache>
            </c:strRef>
          </c:tx>
          <c:spPr>
            <a:pattFill prst="narVert">
              <a:fgClr>
                <a:srgbClr xmlns:mc="http://schemas.openxmlformats.org/markup-compatibility/2006" xmlns:a14="http://schemas.microsoft.com/office/drawing/2010/main" val="000080" mc:Ignorable="a14" a14:legacySpreadsheetColorIndex="3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'h16.3地温計'!$E$86:$L$86</c:f>
              <c:numCache>
                <c:formatCode>General</c:formatCode>
                <c:ptCount val="8"/>
                <c:pt idx="0">
                  <c:v>-272</c:v>
                </c:pt>
                <c:pt idx="1">
                  <c:v>-309</c:v>
                </c:pt>
                <c:pt idx="2">
                  <c:v>-259</c:v>
                </c:pt>
                <c:pt idx="3">
                  <c:v>-250</c:v>
                </c:pt>
                <c:pt idx="4">
                  <c:v>-198</c:v>
                </c:pt>
                <c:pt idx="5">
                  <c:v>-227</c:v>
                </c:pt>
                <c:pt idx="6">
                  <c:v>-476</c:v>
                </c:pt>
                <c:pt idx="7">
                  <c:v>-216</c:v>
                </c:pt>
              </c:numCache>
            </c:numRef>
          </c:val>
        </c:ser>
        <c:ser>
          <c:idx val="9"/>
          <c:order val="8"/>
          <c:tx>
            <c:strRef>
              <c:f>'h16.3地温計'!$C$87</c:f>
              <c:strCache>
                <c:ptCount val="1"/>
                <c:pt idx="0">
                  <c:v>他業種･中小製造業</c:v>
                </c:pt>
              </c:strCache>
            </c:strRef>
          </c:tx>
          <c:spPr>
            <a:pattFill prst="zigZag">
              <a:fgClr>
                <a:srgbClr xmlns:mc="http://schemas.openxmlformats.org/markup-compatibility/2006" xmlns:a14="http://schemas.microsoft.com/office/drawing/2010/main" val="FF00FF" mc:Ignorable="a14" a14:legacySpreadsheetColorIndex="3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'h16.3地温計'!$E$87:$L$87</c:f>
              <c:numCache>
                <c:formatCode>General</c:formatCode>
                <c:ptCount val="8"/>
                <c:pt idx="0">
                  <c:v>1481</c:v>
                </c:pt>
                <c:pt idx="1">
                  <c:v>2184</c:v>
                </c:pt>
                <c:pt idx="2">
                  <c:v>2316</c:v>
                </c:pt>
                <c:pt idx="3">
                  <c:v>2323</c:v>
                </c:pt>
                <c:pt idx="4">
                  <c:v>2570</c:v>
                </c:pt>
                <c:pt idx="5">
                  <c:v>2609</c:v>
                </c:pt>
                <c:pt idx="6">
                  <c:v>2188</c:v>
                </c:pt>
                <c:pt idx="7">
                  <c:v>2047</c:v>
                </c:pt>
              </c:numCache>
            </c:numRef>
          </c:val>
        </c:ser>
        <c:ser>
          <c:idx val="10"/>
          <c:order val="9"/>
          <c:tx>
            <c:strRef>
              <c:f>'h16.3地温計'!$C$88</c:f>
              <c:strCache>
                <c:ptCount val="1"/>
                <c:pt idx="0">
                  <c:v>民生家庭部門計</c:v>
                </c:pt>
              </c:strCache>
            </c:strRef>
          </c:tx>
          <c:spPr>
            <a:pattFill prst="lgCheck">
              <a:fgClr>
                <a:srgbClr xmlns:mc="http://schemas.openxmlformats.org/markup-compatibility/2006" xmlns:a14="http://schemas.microsoft.com/office/drawing/2010/main" val="FFFF00" mc:Ignorable="a14" a14:legacySpreadsheetColorIndex="3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'h16.3地温計'!$E$88:$L$88</c:f>
              <c:numCache>
                <c:formatCode>General</c:formatCode>
                <c:ptCount val="8"/>
                <c:pt idx="0">
                  <c:v>2224</c:v>
                </c:pt>
                <c:pt idx="1">
                  <c:v>3168</c:v>
                </c:pt>
                <c:pt idx="2">
                  <c:v>3769</c:v>
                </c:pt>
                <c:pt idx="3">
                  <c:v>3499</c:v>
                </c:pt>
                <c:pt idx="4">
                  <c:v>3406</c:v>
                </c:pt>
                <c:pt idx="5">
                  <c:v>3158</c:v>
                </c:pt>
                <c:pt idx="6">
                  <c:v>3408</c:v>
                </c:pt>
                <c:pt idx="7">
                  <c:v>3510</c:v>
                </c:pt>
              </c:numCache>
            </c:numRef>
          </c:val>
        </c:ser>
        <c:ser>
          <c:idx val="11"/>
          <c:order val="10"/>
          <c:tx>
            <c:strRef>
              <c:f>'h16.3地温計'!$C$89</c:f>
              <c:strCache>
                <c:ptCount val="1"/>
                <c:pt idx="0">
                  <c:v>民生業務部門計</c:v>
                </c:pt>
              </c:strCache>
            </c:strRef>
          </c:tx>
          <c:spPr>
            <a:pattFill prst="wave">
              <a:fgClr>
                <a:srgbClr xmlns:mc="http://schemas.openxmlformats.org/markup-compatibility/2006" xmlns:a14="http://schemas.microsoft.com/office/drawing/2010/main" val="00FFFF" mc:Ignorable="a14" a14:legacySpreadsheetColorIndex="3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'h16.3地温計'!$E$89:$L$89</c:f>
              <c:numCache>
                <c:formatCode>General</c:formatCode>
                <c:ptCount val="8"/>
                <c:pt idx="0">
                  <c:v>2549</c:v>
                </c:pt>
                <c:pt idx="1">
                  <c:v>3710</c:v>
                </c:pt>
                <c:pt idx="2">
                  <c:v>4140</c:v>
                </c:pt>
                <c:pt idx="3">
                  <c:v>3811</c:v>
                </c:pt>
                <c:pt idx="4">
                  <c:v>4078</c:v>
                </c:pt>
                <c:pt idx="5">
                  <c:v>3900</c:v>
                </c:pt>
                <c:pt idx="6">
                  <c:v>3845</c:v>
                </c:pt>
                <c:pt idx="7">
                  <c:v>3696</c:v>
                </c:pt>
              </c:numCache>
            </c:numRef>
          </c:val>
        </c:ser>
        <c:ser>
          <c:idx val="12"/>
          <c:order val="11"/>
          <c:tx>
            <c:strRef>
              <c:f>'h16.3地温計'!$C$91</c:f>
              <c:strCache>
                <c:ptCount val="1"/>
                <c:pt idx="0">
                  <c:v>自動車</c:v>
                </c:pt>
              </c:strCache>
            </c:strRef>
          </c:tx>
          <c:spPr>
            <a:pattFill prst="smConfetti">
              <a:fgClr>
                <a:srgbClr xmlns:mc="http://schemas.openxmlformats.org/markup-compatibility/2006" xmlns:a14="http://schemas.microsoft.com/office/drawing/2010/main" val="800080" mc:Ignorable="a14" a14:legacySpreadsheetColorIndex="36"/>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'h16.3地温計'!$E$91:$L$91</c:f>
              <c:numCache>
                <c:formatCode>General</c:formatCode>
                <c:ptCount val="8"/>
                <c:pt idx="0">
                  <c:v>4117</c:v>
                </c:pt>
                <c:pt idx="1">
                  <c:v>5435</c:v>
                </c:pt>
                <c:pt idx="2">
                  <c:v>5452</c:v>
                </c:pt>
                <c:pt idx="3">
                  <c:v>5131</c:v>
                </c:pt>
                <c:pt idx="4">
                  <c:v>4724</c:v>
                </c:pt>
                <c:pt idx="5">
                  <c:v>4610</c:v>
                </c:pt>
                <c:pt idx="6">
                  <c:v>4692</c:v>
                </c:pt>
                <c:pt idx="7">
                  <c:v>4746</c:v>
                </c:pt>
              </c:numCache>
            </c:numRef>
          </c:val>
        </c:ser>
        <c:ser>
          <c:idx val="13"/>
          <c:order val="12"/>
          <c:tx>
            <c:strRef>
              <c:f>'h16.3地温計'!$C$92</c:f>
              <c:strCache>
                <c:ptCount val="1"/>
                <c:pt idx="0">
                  <c:v>鉄道</c:v>
                </c:pt>
              </c:strCache>
            </c:strRef>
          </c:tx>
          <c:spPr>
            <a:pattFill prst="zigZag">
              <a:fgClr>
                <a:srgbClr xmlns:mc="http://schemas.openxmlformats.org/markup-compatibility/2006" xmlns:a14="http://schemas.microsoft.com/office/drawing/2010/main" val="800000" mc:Ignorable="a14" a14:legacySpreadsheetColorIndex="3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'h16.3地温計'!$E$92:$L$92</c:f>
              <c:numCache>
                <c:formatCode>General</c:formatCode>
                <c:ptCount val="8"/>
                <c:pt idx="0">
                  <c:v>83</c:v>
                </c:pt>
                <c:pt idx="1">
                  <c:v>83</c:v>
                </c:pt>
                <c:pt idx="2">
                  <c:v>97</c:v>
                </c:pt>
                <c:pt idx="3">
                  <c:v>83</c:v>
                </c:pt>
                <c:pt idx="4">
                  <c:v>89</c:v>
                </c:pt>
                <c:pt idx="5">
                  <c:v>88</c:v>
                </c:pt>
                <c:pt idx="6">
                  <c:v>86</c:v>
                </c:pt>
                <c:pt idx="7">
                  <c:v>77</c:v>
                </c:pt>
              </c:numCache>
            </c:numRef>
          </c:val>
        </c:ser>
        <c:ser>
          <c:idx val="14"/>
          <c:order val="13"/>
          <c:tx>
            <c:strRef>
              <c:f>'h16.3地温計'!$C$93</c:f>
              <c:strCache>
                <c:ptCount val="1"/>
                <c:pt idx="0">
                  <c:v>船舶</c:v>
                </c:pt>
              </c:strCache>
            </c:strRef>
          </c:tx>
          <c:spPr>
            <a:pattFill prst="smCheck">
              <a:fgClr>
                <a:srgbClr xmlns:mc="http://schemas.openxmlformats.org/markup-compatibility/2006" xmlns:a14="http://schemas.microsoft.com/office/drawing/2010/main" val="008080" mc:Ignorable="a14" a14:legacySpreadsheetColorIndex="3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'h16.3地温計'!$E$93:$L$93</c:f>
              <c:numCache>
                <c:formatCode>General</c:formatCode>
                <c:ptCount val="8"/>
                <c:pt idx="0">
                  <c:v>242</c:v>
                </c:pt>
                <c:pt idx="1">
                  <c:v>282</c:v>
                </c:pt>
                <c:pt idx="2">
                  <c:v>238</c:v>
                </c:pt>
                <c:pt idx="3">
                  <c:v>225</c:v>
                </c:pt>
                <c:pt idx="4">
                  <c:v>215</c:v>
                </c:pt>
                <c:pt idx="5">
                  <c:v>192</c:v>
                </c:pt>
                <c:pt idx="6">
                  <c:v>192</c:v>
                </c:pt>
                <c:pt idx="7">
                  <c:v>133</c:v>
                </c:pt>
              </c:numCache>
            </c:numRef>
          </c:val>
        </c:ser>
        <c:ser>
          <c:idx val="15"/>
          <c:order val="14"/>
          <c:tx>
            <c:strRef>
              <c:f>'h16.3地温計'!$C$94</c:f>
              <c:strCache>
                <c:ptCount val="1"/>
                <c:pt idx="0">
                  <c:v>航空</c:v>
                </c:pt>
              </c:strCache>
            </c:strRef>
          </c:tx>
          <c:spPr>
            <a:pattFill prst="ltVert">
              <a:fgClr>
                <a:srgbClr xmlns:mc="http://schemas.openxmlformats.org/markup-compatibility/2006" xmlns:a14="http://schemas.microsoft.com/office/drawing/2010/main" val="0000FF" mc:Ignorable="a14" a14:legacySpreadsheetColorIndex="3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'h16.3地温計'!$E$94:$L$94</c:f>
              <c:numCache>
                <c:formatCode>General</c:formatCode>
                <c:ptCount val="8"/>
                <c:pt idx="0">
                  <c:v>92</c:v>
                </c:pt>
                <c:pt idx="1">
                  <c:v>222</c:v>
                </c:pt>
                <c:pt idx="2">
                  <c:v>175</c:v>
                </c:pt>
                <c:pt idx="3">
                  <c:v>188</c:v>
                </c:pt>
                <c:pt idx="4">
                  <c:v>184</c:v>
                </c:pt>
                <c:pt idx="5">
                  <c:v>162</c:v>
                </c:pt>
                <c:pt idx="6">
                  <c:v>155</c:v>
                </c:pt>
                <c:pt idx="7">
                  <c:v>138</c:v>
                </c:pt>
              </c:numCache>
            </c:numRef>
          </c:val>
        </c:ser>
        <c:ser>
          <c:idx val="16"/>
          <c:order val="15"/>
          <c:tx>
            <c:strRef>
              <c:f>'h16.3地温計'!$C$96</c:f>
              <c:strCache>
                <c:ptCount val="1"/>
                <c:pt idx="0">
                  <c:v>一般廃棄物</c:v>
                </c:pt>
              </c:strCache>
            </c:strRef>
          </c:tx>
          <c:spPr>
            <a:pattFill prst="ltVert">
              <a:fgClr>
                <a:srgbClr xmlns:mc="http://schemas.openxmlformats.org/markup-compatibility/2006" xmlns:a14="http://schemas.microsoft.com/office/drawing/2010/main" val="00CCFF" mc:Ignorable="a14" a14:legacySpreadsheetColorIndex="4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'h16.3地温計'!$E$96:$L$96</c:f>
              <c:numCache>
                <c:formatCode>General</c:formatCode>
                <c:ptCount val="8"/>
                <c:pt idx="0">
                  <c:v>422</c:v>
                </c:pt>
                <c:pt idx="1">
                  <c:v>549</c:v>
                </c:pt>
                <c:pt idx="2">
                  <c:v>511</c:v>
                </c:pt>
                <c:pt idx="3">
                  <c:v>510</c:v>
                </c:pt>
                <c:pt idx="4">
                  <c:v>498</c:v>
                </c:pt>
                <c:pt idx="5">
                  <c:v>473</c:v>
                </c:pt>
                <c:pt idx="6">
                  <c:v>451</c:v>
                </c:pt>
                <c:pt idx="7">
                  <c:v>444</c:v>
                </c:pt>
              </c:numCache>
            </c:numRef>
          </c:val>
        </c:ser>
        <c:ser>
          <c:idx val="17"/>
          <c:order val="16"/>
          <c:tx>
            <c:strRef>
              <c:f>'h16.3地温計'!$C$97</c:f>
              <c:strCache>
                <c:ptCount val="1"/>
                <c:pt idx="0">
                  <c:v>産業廃棄物</c:v>
                </c:pt>
              </c:strCache>
            </c:strRef>
          </c:tx>
          <c:spPr>
            <a:solidFill>
              <a:srgbClr val="CCFFFF"/>
            </a:solid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'h16.3地温計'!$E$97:$L$97</c:f>
              <c:numCache>
                <c:formatCode>General</c:formatCode>
                <c:ptCount val="8"/>
                <c:pt idx="0">
                  <c:v>22</c:v>
                </c:pt>
                <c:pt idx="1">
                  <c:v>144</c:v>
                </c:pt>
                <c:pt idx="2">
                  <c:v>116</c:v>
                </c:pt>
                <c:pt idx="3">
                  <c:v>108</c:v>
                </c:pt>
                <c:pt idx="4">
                  <c:v>120</c:v>
                </c:pt>
                <c:pt idx="5">
                  <c:v>131</c:v>
                </c:pt>
                <c:pt idx="6">
                  <c:v>151</c:v>
                </c:pt>
                <c:pt idx="7">
                  <c:v>112</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45202176"/>
        <c:axId val="145203968"/>
      </c:barChart>
      <c:catAx>
        <c:axId val="145202176"/>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明朝"/>
                <a:ea typeface="明朝"/>
                <a:cs typeface="明朝"/>
              </a:defRPr>
            </a:pPr>
            <a:endParaRPr lang="ja-JP"/>
          </a:p>
        </c:txPr>
        <c:crossAx val="145203968"/>
        <c:crosses val="autoZero"/>
        <c:auto val="0"/>
        <c:lblAlgn val="ctr"/>
        <c:lblOffset val="100"/>
        <c:tickLblSkip val="1"/>
        <c:tickMarkSkip val="1"/>
        <c:noMultiLvlLbl val="0"/>
      </c:catAx>
      <c:valAx>
        <c:axId val="145203968"/>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百万t/年</a:t>
                </a:r>
              </a:p>
            </c:rich>
          </c:tx>
          <c:layout>
            <c:manualLayout>
              <c:xMode val="edge"/>
              <c:yMode val="edge"/>
              <c:x val="1.4705882352941176E-2"/>
              <c:y val="0.14945054945054945"/>
            </c:manualLayout>
          </c:layout>
          <c:overlay val="0"/>
          <c:spPr>
            <a:no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45202176"/>
        <c:crosses val="autoZero"/>
        <c:crossBetween val="between"/>
      </c:valAx>
      <c:spPr>
        <a:solidFill>
          <a:srgbClr val="FFFFFF"/>
        </a:solidFill>
        <a:ln w="12700">
          <a:solidFill>
            <a:srgbClr val="808080"/>
          </a:solidFill>
          <a:prstDash val="solid"/>
        </a:ln>
      </c:spPr>
    </c:plotArea>
    <c:legend>
      <c:legendPos val="r"/>
      <c:layout>
        <c:manualLayout>
          <c:xMode val="edge"/>
          <c:yMode val="edge"/>
          <c:x val="0.57941269106067617"/>
          <c:y val="3.5164835164835165E-2"/>
          <c:w val="0.40294179404045083"/>
          <c:h val="0.79560439560439566"/>
        </c:manualLayout>
      </c:layout>
      <c:overlay val="0"/>
      <c:spPr>
        <a:noFill/>
        <a:ln w="25400">
          <a:noFill/>
        </a:ln>
      </c:spPr>
      <c:txPr>
        <a:bodyPr/>
        <a:lstStyle/>
        <a:p>
          <a:pPr>
            <a:defRPr sz="1100" b="0" i="0" u="none" strike="noStrike" baseline="3000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 b="0" i="0" u="none" strike="noStrike" baseline="0">
                <a:solidFill>
                  <a:srgbClr val="000000"/>
                </a:solidFill>
                <a:latin typeface="ＭＳ Ｐゴシック"/>
                <a:ea typeface="ＭＳ Ｐゴシック"/>
                <a:cs typeface="ＭＳ Ｐゴシック"/>
              </a:defRPr>
            </a:pPr>
            <a:r>
              <a:rPr lang="ja-JP" altLang="en-US" sz="1200" b="0" i="0" u="none" strike="noStrike" baseline="0">
                <a:solidFill>
                  <a:srgbClr val="000000"/>
                </a:solidFill>
                <a:latin typeface="Meiryo UI"/>
                <a:ea typeface="Meiryo UI"/>
              </a:rPr>
              <a:t>部門別CO2排出量の推移</a:t>
            </a:r>
          </a:p>
        </c:rich>
      </c:tx>
      <c:layout>
        <c:manualLayout>
          <c:xMode val="edge"/>
          <c:yMode val="edge"/>
          <c:x val="1.8726591760299626E-2"/>
          <c:y val="1.098901098901099E-2"/>
        </c:manualLayout>
      </c:layout>
      <c:overlay val="0"/>
      <c:spPr>
        <a:solidFill>
          <a:srgbClr val="FFFFFF"/>
        </a:solidFill>
        <a:ln w="25400">
          <a:noFill/>
        </a:ln>
      </c:spPr>
    </c:title>
    <c:autoTitleDeleted val="0"/>
    <c:plotArea>
      <c:layout>
        <c:manualLayout>
          <c:layoutTarget val="inner"/>
          <c:xMode val="edge"/>
          <c:yMode val="edge"/>
          <c:x val="0.14232261792858267"/>
          <c:y val="0.2021978021978022"/>
          <c:w val="0.84269971141923949"/>
          <c:h val="0.66813186813186809"/>
        </c:manualLayout>
      </c:layout>
      <c:barChart>
        <c:barDir val="col"/>
        <c:grouping val="percentStacked"/>
        <c:varyColors val="0"/>
        <c:ser>
          <c:idx val="0"/>
          <c:order val="0"/>
          <c:tx>
            <c:strRef>
              <c:f>'h16.3地温計'!$C$75</c:f>
              <c:strCache>
                <c:ptCount val="1"/>
                <c:pt idx="0">
                  <c:v>エネルギー転換部門計</c:v>
                </c:pt>
              </c:strCache>
            </c:strRef>
          </c:tx>
          <c:spPr>
            <a:pattFill prst="smGrid">
              <a:fgClr>
                <a:srgbClr xmlns:mc="http://schemas.openxmlformats.org/markup-compatibility/2006" xmlns:a14="http://schemas.microsoft.com/office/drawing/2010/main" val="FF99CC" mc:Ignorable="a14" a14:legacySpreadsheetColorIndex="45"/>
              </a:fgClr>
              <a:bgClr>
                <a:srgbClr xmlns:mc="http://schemas.openxmlformats.org/markup-compatibility/2006" xmlns:a14="http://schemas.microsoft.com/office/drawing/2010/main" val="FFFFFF" mc:Ignorable="a14" a14:legacySpreadsheetColorIndex="9"/>
              </a:bgClr>
            </a:pattFill>
            <a:ln w="3175">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'h16.3地温計'!$E$75:$L$75</c:f>
              <c:numCache>
                <c:formatCode>General</c:formatCode>
                <c:ptCount val="8"/>
                <c:pt idx="0">
                  <c:v>405</c:v>
                </c:pt>
                <c:pt idx="1">
                  <c:v>254</c:v>
                </c:pt>
                <c:pt idx="2">
                  <c:v>103</c:v>
                </c:pt>
                <c:pt idx="3">
                  <c:v>77</c:v>
                </c:pt>
                <c:pt idx="4">
                  <c:v>73</c:v>
                </c:pt>
                <c:pt idx="5">
                  <c:v>65</c:v>
                </c:pt>
                <c:pt idx="6">
                  <c:v>57</c:v>
                </c:pt>
                <c:pt idx="7">
                  <c:v>74</c:v>
                </c:pt>
              </c:numCache>
            </c:numRef>
          </c:val>
        </c:ser>
        <c:ser>
          <c:idx val="1"/>
          <c:order val="1"/>
          <c:tx>
            <c:strRef>
              <c:f>'h16.3地温計'!$C$78</c:f>
              <c:strCache>
                <c:ptCount val="1"/>
                <c:pt idx="0">
                  <c:v>産業部門計</c:v>
                </c:pt>
              </c:strCache>
            </c:strRef>
          </c:tx>
          <c:spPr>
            <a:pattFill prst="pct30">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3175">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'h16.3地温計'!$E$78:$L$78</c:f>
              <c:numCache>
                <c:formatCode>General</c:formatCode>
                <c:ptCount val="8"/>
                <c:pt idx="0">
                  <c:v>5194</c:v>
                </c:pt>
                <c:pt idx="1">
                  <c:v>5794</c:v>
                </c:pt>
                <c:pt idx="2">
                  <c:v>5889</c:v>
                </c:pt>
                <c:pt idx="3">
                  <c:v>5893</c:v>
                </c:pt>
                <c:pt idx="4">
                  <c:v>6096</c:v>
                </c:pt>
                <c:pt idx="5">
                  <c:v>5776</c:v>
                </c:pt>
                <c:pt idx="6">
                  <c:v>5360</c:v>
                </c:pt>
                <c:pt idx="7">
                  <c:v>5171</c:v>
                </c:pt>
              </c:numCache>
            </c:numRef>
          </c:val>
        </c:ser>
        <c:ser>
          <c:idx val="2"/>
          <c:order val="2"/>
          <c:tx>
            <c:strRef>
              <c:f>'h16.3地温計'!$C$88</c:f>
              <c:strCache>
                <c:ptCount val="1"/>
                <c:pt idx="0">
                  <c:v>民生家庭部門計</c:v>
                </c:pt>
              </c:strCache>
            </c:strRef>
          </c:tx>
          <c:spPr>
            <a:pattFill prst="narHorz">
              <a:fgClr>
                <a:srgbClr xmlns:mc="http://schemas.openxmlformats.org/markup-compatibility/2006" xmlns:a14="http://schemas.microsoft.com/office/drawing/2010/main" val="FFFF99" mc:Ignorable="a14" a14:legacySpreadsheetColorIndex="43"/>
              </a:fgClr>
              <a:bgClr>
                <a:srgbClr xmlns:mc="http://schemas.openxmlformats.org/markup-compatibility/2006" xmlns:a14="http://schemas.microsoft.com/office/drawing/2010/main" val="FFFFFF" mc:Ignorable="a14" a14:legacySpreadsheetColorIndex="9"/>
              </a:bgClr>
            </a:pattFill>
            <a:ln w="3175">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'h16.3地温計'!$E$88:$L$88</c:f>
              <c:numCache>
                <c:formatCode>General</c:formatCode>
                <c:ptCount val="8"/>
                <c:pt idx="0">
                  <c:v>2224</c:v>
                </c:pt>
                <c:pt idx="1">
                  <c:v>3168</c:v>
                </c:pt>
                <c:pt idx="2">
                  <c:v>3769</c:v>
                </c:pt>
                <c:pt idx="3">
                  <c:v>3499</c:v>
                </c:pt>
                <c:pt idx="4">
                  <c:v>3406</c:v>
                </c:pt>
                <c:pt idx="5">
                  <c:v>3158</c:v>
                </c:pt>
                <c:pt idx="6">
                  <c:v>3408</c:v>
                </c:pt>
                <c:pt idx="7">
                  <c:v>3510</c:v>
                </c:pt>
              </c:numCache>
            </c:numRef>
          </c:val>
        </c:ser>
        <c:ser>
          <c:idx val="3"/>
          <c:order val="3"/>
          <c:tx>
            <c:strRef>
              <c:f>'h16.3地温計'!$C$89</c:f>
              <c:strCache>
                <c:ptCount val="1"/>
                <c:pt idx="0">
                  <c:v>民生業務部門計</c:v>
                </c:pt>
              </c:strCache>
            </c:strRef>
          </c:tx>
          <c:spPr>
            <a:solidFill>
              <a:srgbClr val="CCFFFF"/>
            </a:solid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'h16.3地温計'!$E$89:$L$89</c:f>
              <c:numCache>
                <c:formatCode>General</c:formatCode>
                <c:ptCount val="8"/>
                <c:pt idx="0">
                  <c:v>2549</c:v>
                </c:pt>
                <c:pt idx="1">
                  <c:v>3710</c:v>
                </c:pt>
                <c:pt idx="2">
                  <c:v>4140</c:v>
                </c:pt>
                <c:pt idx="3">
                  <c:v>3811</c:v>
                </c:pt>
                <c:pt idx="4">
                  <c:v>4078</c:v>
                </c:pt>
                <c:pt idx="5">
                  <c:v>3900</c:v>
                </c:pt>
                <c:pt idx="6">
                  <c:v>3845</c:v>
                </c:pt>
                <c:pt idx="7">
                  <c:v>3696</c:v>
                </c:pt>
              </c:numCache>
            </c:numRef>
          </c:val>
        </c:ser>
        <c:ser>
          <c:idx val="4"/>
          <c:order val="4"/>
          <c:tx>
            <c:strRef>
              <c:f>'h16.3地温計'!$C$90</c:f>
              <c:strCache>
                <c:ptCount val="1"/>
                <c:pt idx="0">
                  <c:v>運輸計</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'h16.3地温計'!$E$90:$L$90</c:f>
              <c:numCache>
                <c:formatCode>General</c:formatCode>
                <c:ptCount val="8"/>
                <c:pt idx="0">
                  <c:v>4533</c:v>
                </c:pt>
                <c:pt idx="1">
                  <c:v>6022</c:v>
                </c:pt>
                <c:pt idx="2">
                  <c:v>5963</c:v>
                </c:pt>
                <c:pt idx="3">
                  <c:v>5627</c:v>
                </c:pt>
                <c:pt idx="4">
                  <c:v>5213</c:v>
                </c:pt>
                <c:pt idx="5">
                  <c:v>5052</c:v>
                </c:pt>
                <c:pt idx="6">
                  <c:v>5126</c:v>
                </c:pt>
                <c:pt idx="7">
                  <c:v>5093</c:v>
                </c:pt>
              </c:numCache>
            </c:numRef>
          </c:val>
        </c:ser>
        <c:ser>
          <c:idx val="5"/>
          <c:order val="5"/>
          <c:tx>
            <c:strRef>
              <c:f>'h16.3地温計'!$C$95</c:f>
              <c:strCache>
                <c:ptCount val="1"/>
                <c:pt idx="0">
                  <c:v>廃棄物計</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'h16.3地温計'!$E$95:$L$95</c:f>
              <c:numCache>
                <c:formatCode>General</c:formatCode>
                <c:ptCount val="8"/>
                <c:pt idx="0">
                  <c:v>444</c:v>
                </c:pt>
                <c:pt idx="1">
                  <c:v>693</c:v>
                </c:pt>
                <c:pt idx="2">
                  <c:v>627</c:v>
                </c:pt>
                <c:pt idx="3">
                  <c:v>618</c:v>
                </c:pt>
                <c:pt idx="4">
                  <c:v>618</c:v>
                </c:pt>
                <c:pt idx="5">
                  <c:v>605</c:v>
                </c:pt>
                <c:pt idx="6">
                  <c:v>603</c:v>
                </c:pt>
                <c:pt idx="7">
                  <c:v>555</c:v>
                </c:pt>
              </c:numCache>
            </c:numRef>
          </c:val>
        </c:ser>
        <c:dLbls>
          <c:showLegendKey val="0"/>
          <c:showVal val="0"/>
          <c:showCatName val="0"/>
          <c:showSerName val="0"/>
          <c:showPercent val="0"/>
          <c:showBubbleSize val="0"/>
        </c:dLbls>
        <c:gapWidth val="0"/>
        <c:overlap val="100"/>
        <c:axId val="145249408"/>
        <c:axId val="145250944"/>
      </c:barChart>
      <c:catAx>
        <c:axId val="145249408"/>
        <c:scaling>
          <c:orientation val="minMax"/>
        </c:scaling>
        <c:delete val="0"/>
        <c:axPos val="b"/>
        <c:numFmt formatCode="[$-411]ge"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45250944"/>
        <c:crosses val="autoZero"/>
        <c:auto val="1"/>
        <c:lblAlgn val="ctr"/>
        <c:lblOffset val="100"/>
        <c:tickLblSkip val="1"/>
        <c:tickMarkSkip val="1"/>
        <c:noMultiLvlLbl val="0"/>
      </c:catAx>
      <c:valAx>
        <c:axId val="145250944"/>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45249408"/>
        <c:crosses val="autoZero"/>
        <c:crossBetween val="between"/>
      </c:valAx>
      <c:spPr>
        <a:noFill/>
        <a:ln w="12700">
          <a:solidFill>
            <a:srgbClr val="808080"/>
          </a:solidFill>
          <a:prstDash val="solid"/>
        </a:ln>
      </c:spPr>
    </c:plotArea>
    <c:legend>
      <c:legendPos val="b"/>
      <c:layout>
        <c:manualLayout>
          <c:xMode val="edge"/>
          <c:yMode val="edge"/>
          <c:x val="2.987834853976587E-2"/>
          <c:y val="8.1898512685914249E-2"/>
          <c:w val="0.94024330292046832"/>
          <c:h val="0.12277984988718516"/>
        </c:manualLayout>
      </c:layout>
      <c:overlay val="0"/>
      <c:spPr>
        <a:noFill/>
        <a:ln w="25400">
          <a:noFill/>
        </a:ln>
      </c:spPr>
      <c:txPr>
        <a:bodyPr/>
        <a:lstStyle/>
        <a:p>
          <a:pPr>
            <a:defRPr sz="1100" b="0" i="0" u="none" strike="noStrike" baseline="3000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100" b="0" i="0" u="none" strike="noStrike" baseline="0">
                <a:solidFill>
                  <a:srgbClr val="000000"/>
                </a:solidFill>
                <a:latin typeface="Meiryo UI"/>
                <a:ea typeface="Meiryo UI"/>
              </a:rPr>
              <a:t>県内の温室効果ガス</a:t>
            </a:r>
          </a:p>
          <a:p>
            <a:pPr>
              <a:defRPr sz="1100" b="0" i="0" u="none" strike="noStrike" baseline="0">
                <a:solidFill>
                  <a:srgbClr val="000000"/>
                </a:solidFill>
                <a:latin typeface="明朝"/>
                <a:ea typeface="明朝"/>
                <a:cs typeface="明朝"/>
              </a:defRPr>
            </a:pPr>
            <a:r>
              <a:rPr lang="ja-JP" altLang="en-US" sz="1100" b="0" i="0" u="none" strike="noStrike" baseline="0">
                <a:solidFill>
                  <a:srgbClr val="000000"/>
                </a:solidFill>
                <a:latin typeface="Meiryo UI"/>
                <a:ea typeface="Meiryo UI"/>
              </a:rPr>
              <a:t>排出量割合の推移</a:t>
            </a:r>
          </a:p>
        </c:rich>
      </c:tx>
      <c:layout>
        <c:manualLayout>
          <c:xMode val="edge"/>
          <c:yMode val="edge"/>
          <c:x val="0.30272184835027111"/>
          <c:y val="0.49041102095740569"/>
        </c:manualLayout>
      </c:layout>
      <c:overlay val="0"/>
      <c:spPr>
        <a:solidFill>
          <a:srgbClr val="FFFFFF"/>
        </a:solidFill>
        <a:ln w="25400">
          <a:noFill/>
        </a:ln>
      </c:spPr>
    </c:title>
    <c:autoTitleDeleted val="0"/>
    <c:plotArea>
      <c:layout>
        <c:manualLayout>
          <c:layoutTarget val="inner"/>
          <c:xMode val="edge"/>
          <c:yMode val="edge"/>
          <c:x val="0.18027270764478251"/>
          <c:y val="0.20273972602739726"/>
          <c:w val="0.77551278005680024"/>
          <c:h val="0.67671232876712328"/>
        </c:manualLayout>
      </c:layout>
      <c:barChart>
        <c:barDir val="col"/>
        <c:grouping val="percentStacked"/>
        <c:varyColors val="0"/>
        <c:ser>
          <c:idx val="0"/>
          <c:order val="0"/>
          <c:tx>
            <c:strRef>
              <c:f>'h26.1地温計'!$B$50</c:f>
              <c:strCache>
                <c:ptCount val="1"/>
                <c:pt idx="0">
                  <c:v>二酸化炭素(CO2)</c:v>
                </c:pt>
              </c:strCache>
            </c:strRef>
          </c:tx>
          <c:spPr>
            <a:pattFill prst="pct30">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'h26.1地温計'!$G$49:$Q$49</c:f>
              <c:numCache>
                <c:formatCode>General</c:formatCode>
                <c:ptCount val="11"/>
                <c:pt idx="0">
                  <c:v>1990</c:v>
                </c:pt>
                <c:pt idx="1">
                  <c:v>1995</c:v>
                </c:pt>
                <c:pt idx="2">
                  <c:v>2000</c:v>
                </c:pt>
                <c:pt idx="3">
                  <c:v>2005</c:v>
                </c:pt>
                <c:pt idx="4">
                  <c:v>2006</c:v>
                </c:pt>
                <c:pt idx="5">
                  <c:v>2007</c:v>
                </c:pt>
                <c:pt idx="6">
                  <c:v>2008</c:v>
                </c:pt>
                <c:pt idx="7">
                  <c:v>2009</c:v>
                </c:pt>
                <c:pt idx="8">
                  <c:v>2010</c:v>
                </c:pt>
                <c:pt idx="9">
                  <c:v>2011</c:v>
                </c:pt>
                <c:pt idx="10">
                  <c:v>2012</c:v>
                </c:pt>
              </c:numCache>
            </c:numRef>
          </c:cat>
          <c:val>
            <c:numRef>
              <c:f>'h26.1地温計'!$G$50:$Q$50</c:f>
              <c:numCache>
                <c:formatCode>General</c:formatCode>
                <c:ptCount val="11"/>
                <c:pt idx="0">
                  <c:v>19549</c:v>
                </c:pt>
                <c:pt idx="1">
                  <c:v>25219</c:v>
                </c:pt>
                <c:pt idx="2">
                  <c:v>23255</c:v>
                </c:pt>
                <c:pt idx="3">
                  <c:v>23697</c:v>
                </c:pt>
                <c:pt idx="4">
                  <c:v>22748</c:v>
                </c:pt>
                <c:pt idx="5">
                  <c:v>21876</c:v>
                </c:pt>
                <c:pt idx="6">
                  <c:v>20628</c:v>
                </c:pt>
                <c:pt idx="7">
                  <c:v>20276</c:v>
                </c:pt>
                <c:pt idx="8">
                  <c:v>19107</c:v>
                </c:pt>
                <c:pt idx="9">
                  <c:v>18192</c:v>
                </c:pt>
                <c:pt idx="10">
                  <c:v>18878</c:v>
                </c:pt>
              </c:numCache>
            </c:numRef>
          </c:val>
        </c:ser>
        <c:ser>
          <c:idx val="1"/>
          <c:order val="1"/>
          <c:tx>
            <c:strRef>
              <c:f>'h26.1地温計'!$B$51</c:f>
              <c:strCache>
                <c:ptCount val="1"/>
                <c:pt idx="0">
                  <c:v>メタン(CH4)</c:v>
                </c:pt>
              </c:strCache>
            </c:strRef>
          </c:tx>
          <c:spPr>
            <a:pattFill prst="pct30">
              <a:fgClr>
                <a:srgbClr xmlns:mc="http://schemas.openxmlformats.org/markup-compatibility/2006" xmlns:a14="http://schemas.microsoft.com/office/drawing/2010/main" val="993366" mc:Ignorable="a14" a14:legacySpreadsheetColorIndex="2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'h26.1地温計'!$G$49:$Q$49</c:f>
              <c:numCache>
                <c:formatCode>General</c:formatCode>
                <c:ptCount val="11"/>
                <c:pt idx="0">
                  <c:v>1990</c:v>
                </c:pt>
                <c:pt idx="1">
                  <c:v>1995</c:v>
                </c:pt>
                <c:pt idx="2">
                  <c:v>2000</c:v>
                </c:pt>
                <c:pt idx="3">
                  <c:v>2005</c:v>
                </c:pt>
                <c:pt idx="4">
                  <c:v>2006</c:v>
                </c:pt>
                <c:pt idx="5">
                  <c:v>2007</c:v>
                </c:pt>
                <c:pt idx="6">
                  <c:v>2008</c:v>
                </c:pt>
                <c:pt idx="7">
                  <c:v>2009</c:v>
                </c:pt>
                <c:pt idx="8">
                  <c:v>2010</c:v>
                </c:pt>
                <c:pt idx="9">
                  <c:v>2011</c:v>
                </c:pt>
                <c:pt idx="10">
                  <c:v>2012</c:v>
                </c:pt>
              </c:numCache>
            </c:numRef>
          </c:cat>
          <c:val>
            <c:numRef>
              <c:f>'h26.1地温計'!$G$51:$Q$51</c:f>
              <c:numCache>
                <c:formatCode>General</c:formatCode>
                <c:ptCount val="11"/>
                <c:pt idx="0">
                  <c:v>893</c:v>
                </c:pt>
                <c:pt idx="1">
                  <c:v>832</c:v>
                </c:pt>
                <c:pt idx="2">
                  <c:v>715</c:v>
                </c:pt>
                <c:pt idx="3">
                  <c:v>647</c:v>
                </c:pt>
                <c:pt idx="7">
                  <c:v>582</c:v>
                </c:pt>
                <c:pt idx="8">
                  <c:v>573</c:v>
                </c:pt>
                <c:pt idx="9">
                  <c:v>533</c:v>
                </c:pt>
              </c:numCache>
            </c:numRef>
          </c:val>
        </c:ser>
        <c:ser>
          <c:idx val="2"/>
          <c:order val="2"/>
          <c:tx>
            <c:strRef>
              <c:f>'h26.1地温計'!$B$52</c:f>
              <c:strCache>
                <c:ptCount val="1"/>
                <c:pt idx="0">
                  <c:v>―酸化二窒素(N20)</c:v>
                </c:pt>
              </c:strCache>
            </c:strRef>
          </c:tx>
          <c:spPr>
            <a:solidFill>
              <a:srgbClr val="FFFFCC"/>
            </a:solidFill>
            <a:ln w="12700">
              <a:solidFill>
                <a:srgbClr val="000000"/>
              </a:solidFill>
              <a:prstDash val="solid"/>
            </a:ln>
          </c:spPr>
          <c:invertIfNegative val="0"/>
          <c:cat>
            <c:numRef>
              <c:f>'h26.1地温計'!$G$49:$Q$49</c:f>
              <c:numCache>
                <c:formatCode>General</c:formatCode>
                <c:ptCount val="11"/>
                <c:pt idx="0">
                  <c:v>1990</c:v>
                </c:pt>
                <c:pt idx="1">
                  <c:v>1995</c:v>
                </c:pt>
                <c:pt idx="2">
                  <c:v>2000</c:v>
                </c:pt>
                <c:pt idx="3">
                  <c:v>2005</c:v>
                </c:pt>
                <c:pt idx="4">
                  <c:v>2006</c:v>
                </c:pt>
                <c:pt idx="5">
                  <c:v>2007</c:v>
                </c:pt>
                <c:pt idx="6">
                  <c:v>2008</c:v>
                </c:pt>
                <c:pt idx="7">
                  <c:v>2009</c:v>
                </c:pt>
                <c:pt idx="8">
                  <c:v>2010</c:v>
                </c:pt>
                <c:pt idx="9">
                  <c:v>2011</c:v>
                </c:pt>
                <c:pt idx="10">
                  <c:v>2012</c:v>
                </c:pt>
              </c:numCache>
            </c:numRef>
          </c:cat>
          <c:val>
            <c:numRef>
              <c:f>'h26.1地温計'!$G$52:$Q$52</c:f>
              <c:numCache>
                <c:formatCode>General</c:formatCode>
                <c:ptCount val="11"/>
                <c:pt idx="0">
                  <c:v>364</c:v>
                </c:pt>
                <c:pt idx="1">
                  <c:v>361</c:v>
                </c:pt>
                <c:pt idx="2">
                  <c:v>358</c:v>
                </c:pt>
                <c:pt idx="3">
                  <c:v>343</c:v>
                </c:pt>
                <c:pt idx="7">
                  <c:v>338</c:v>
                </c:pt>
                <c:pt idx="8">
                  <c:v>334</c:v>
                </c:pt>
                <c:pt idx="9">
                  <c:v>325</c:v>
                </c:pt>
              </c:numCache>
            </c:numRef>
          </c:val>
        </c:ser>
        <c:ser>
          <c:idx val="3"/>
          <c:order val="3"/>
          <c:tx>
            <c:strRef>
              <c:f>'h26.1地温計'!$B$53</c:f>
              <c:strCache>
                <c:ptCount val="1"/>
                <c:pt idx="0">
                  <c:v>ﾊｲドﾛﾌﾙｵﾛｶｰﾎﾟﾝ(HFC)</c:v>
                </c:pt>
              </c:strCache>
            </c:strRef>
          </c:tx>
          <c:spPr>
            <a:pattFill prst="narHorz">
              <a:fgClr>
                <a:srgbClr xmlns:mc="http://schemas.openxmlformats.org/markup-compatibility/2006" xmlns:a14="http://schemas.microsoft.com/office/drawing/2010/main" val="CCFFFF" mc:Ignorable="a14" a14:legacySpreadsheetColorIndex="2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'h26.1地温計'!$G$49:$Q$49</c:f>
              <c:numCache>
                <c:formatCode>General</c:formatCode>
                <c:ptCount val="11"/>
                <c:pt idx="0">
                  <c:v>1990</c:v>
                </c:pt>
                <c:pt idx="1">
                  <c:v>1995</c:v>
                </c:pt>
                <c:pt idx="2">
                  <c:v>2000</c:v>
                </c:pt>
                <c:pt idx="3">
                  <c:v>2005</c:v>
                </c:pt>
                <c:pt idx="4">
                  <c:v>2006</c:v>
                </c:pt>
                <c:pt idx="5">
                  <c:v>2007</c:v>
                </c:pt>
                <c:pt idx="6">
                  <c:v>2008</c:v>
                </c:pt>
                <c:pt idx="7">
                  <c:v>2009</c:v>
                </c:pt>
                <c:pt idx="8">
                  <c:v>2010</c:v>
                </c:pt>
                <c:pt idx="9">
                  <c:v>2011</c:v>
                </c:pt>
                <c:pt idx="10">
                  <c:v>2012</c:v>
                </c:pt>
              </c:numCache>
            </c:numRef>
          </c:cat>
          <c:val>
            <c:numRef>
              <c:f>'h26.1地温計'!$G$53:$Q$53</c:f>
              <c:numCache>
                <c:formatCode>General</c:formatCode>
                <c:ptCount val="11"/>
                <c:pt idx="0">
                  <c:v>43</c:v>
                </c:pt>
                <c:pt idx="1">
                  <c:v>43</c:v>
                </c:pt>
                <c:pt idx="2">
                  <c:v>109</c:v>
                </c:pt>
                <c:pt idx="3">
                  <c:v>173</c:v>
                </c:pt>
                <c:pt idx="7">
                  <c:v>297</c:v>
                </c:pt>
                <c:pt idx="8">
                  <c:v>322</c:v>
                </c:pt>
                <c:pt idx="9">
                  <c:v>346</c:v>
                </c:pt>
              </c:numCache>
            </c:numRef>
          </c:val>
        </c:ser>
        <c:ser>
          <c:idx val="4"/>
          <c:order val="4"/>
          <c:tx>
            <c:strRef>
              <c:f>'h26.1地温計'!$B$54</c:f>
              <c:strCache>
                <c:ptCount val="1"/>
                <c:pt idx="0">
                  <c:v>ﾊﾟｰﾌﾙｵﾛｶｰﾎﾞﾝ(PFC)</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'h26.1地温計'!$G$49:$Q$49</c:f>
              <c:numCache>
                <c:formatCode>General</c:formatCode>
                <c:ptCount val="11"/>
                <c:pt idx="0">
                  <c:v>1990</c:v>
                </c:pt>
                <c:pt idx="1">
                  <c:v>1995</c:v>
                </c:pt>
                <c:pt idx="2">
                  <c:v>2000</c:v>
                </c:pt>
                <c:pt idx="3">
                  <c:v>2005</c:v>
                </c:pt>
                <c:pt idx="4">
                  <c:v>2006</c:v>
                </c:pt>
                <c:pt idx="5">
                  <c:v>2007</c:v>
                </c:pt>
                <c:pt idx="6">
                  <c:v>2008</c:v>
                </c:pt>
                <c:pt idx="7">
                  <c:v>2009</c:v>
                </c:pt>
                <c:pt idx="8">
                  <c:v>2010</c:v>
                </c:pt>
                <c:pt idx="9">
                  <c:v>2011</c:v>
                </c:pt>
                <c:pt idx="10">
                  <c:v>2012</c:v>
                </c:pt>
              </c:numCache>
            </c:numRef>
          </c:cat>
          <c:val>
            <c:numRef>
              <c:f>'h26.1地温計'!$G$54:$Q$54</c:f>
              <c:numCache>
                <c:formatCode>General</c:formatCode>
                <c:ptCount val="11"/>
                <c:pt idx="0">
                  <c:v>227</c:v>
                </c:pt>
                <c:pt idx="1">
                  <c:v>227</c:v>
                </c:pt>
                <c:pt idx="2">
                  <c:v>158</c:v>
                </c:pt>
                <c:pt idx="3">
                  <c:v>97</c:v>
                </c:pt>
                <c:pt idx="7">
                  <c:v>47</c:v>
                </c:pt>
                <c:pt idx="8">
                  <c:v>22</c:v>
                </c:pt>
                <c:pt idx="9">
                  <c:v>34</c:v>
                </c:pt>
              </c:numCache>
            </c:numRef>
          </c:val>
        </c:ser>
        <c:ser>
          <c:idx val="5"/>
          <c:order val="5"/>
          <c:tx>
            <c:strRef>
              <c:f>'h26.1地温計'!$B$55</c:f>
              <c:strCache>
                <c:ptCount val="1"/>
                <c:pt idx="0">
                  <c:v>六ふっ化硫黄(SF6)</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'h26.1地温計'!$G$49:$Q$49</c:f>
              <c:numCache>
                <c:formatCode>General</c:formatCode>
                <c:ptCount val="11"/>
                <c:pt idx="0">
                  <c:v>1990</c:v>
                </c:pt>
                <c:pt idx="1">
                  <c:v>1995</c:v>
                </c:pt>
                <c:pt idx="2">
                  <c:v>2000</c:v>
                </c:pt>
                <c:pt idx="3">
                  <c:v>2005</c:v>
                </c:pt>
                <c:pt idx="4">
                  <c:v>2006</c:v>
                </c:pt>
                <c:pt idx="5">
                  <c:v>2007</c:v>
                </c:pt>
                <c:pt idx="6">
                  <c:v>2008</c:v>
                </c:pt>
                <c:pt idx="7">
                  <c:v>2009</c:v>
                </c:pt>
                <c:pt idx="8">
                  <c:v>2010</c:v>
                </c:pt>
                <c:pt idx="9">
                  <c:v>2011</c:v>
                </c:pt>
                <c:pt idx="10">
                  <c:v>2012</c:v>
                </c:pt>
              </c:numCache>
            </c:numRef>
          </c:cat>
          <c:val>
            <c:numRef>
              <c:f>'h26.1地温計'!$G$55:$Q$55</c:f>
              <c:numCache>
                <c:formatCode>General</c:formatCode>
                <c:ptCount val="11"/>
                <c:pt idx="0">
                  <c:v>75</c:v>
                </c:pt>
                <c:pt idx="1">
                  <c:v>75</c:v>
                </c:pt>
                <c:pt idx="2">
                  <c:v>65</c:v>
                </c:pt>
                <c:pt idx="3">
                  <c:v>53</c:v>
                </c:pt>
                <c:pt idx="7">
                  <c:v>20</c:v>
                </c:pt>
                <c:pt idx="8">
                  <c:v>9</c:v>
                </c:pt>
                <c:pt idx="9">
                  <c:v>22</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229611392"/>
        <c:axId val="229612928"/>
      </c:barChart>
      <c:catAx>
        <c:axId val="229611392"/>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29612928"/>
        <c:crosses val="autoZero"/>
        <c:auto val="0"/>
        <c:lblAlgn val="ctr"/>
        <c:lblOffset val="100"/>
        <c:tickLblSkip val="1"/>
        <c:tickMarkSkip val="1"/>
        <c:noMultiLvlLbl val="0"/>
      </c:catAx>
      <c:valAx>
        <c:axId val="229612928"/>
        <c:scaling>
          <c:orientation val="minMax"/>
          <c:min val="0.7"/>
        </c:scaling>
        <c:delete val="0"/>
        <c:axPos val="l"/>
        <c:majorGridlines>
          <c:spPr>
            <a:ln w="3175">
              <a:pattFill prst="pct50">
                <a:fgClr>
                  <a:srgbClr val="000000"/>
                </a:fgClr>
                <a:bgClr>
                  <a:srgbClr val="FFFFFF"/>
                </a:bgClr>
              </a:patt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明朝"/>
                <a:ea typeface="明朝"/>
                <a:cs typeface="明朝"/>
              </a:defRPr>
            </a:pPr>
            <a:endParaRPr lang="ja-JP"/>
          </a:p>
        </c:txPr>
        <c:crossAx val="229611392"/>
        <c:crosses val="autoZero"/>
        <c:crossBetween val="between"/>
      </c:valAx>
      <c:spPr>
        <a:solidFill>
          <a:srgbClr val="FFFFFF"/>
        </a:solidFill>
        <a:ln w="12700">
          <a:solidFill>
            <a:srgbClr val="808080"/>
          </a:solidFill>
          <a:prstDash val="solid"/>
        </a:ln>
      </c:spPr>
    </c:plotArea>
    <c:legend>
      <c:legendPos val="b"/>
      <c:layout>
        <c:manualLayout>
          <c:xMode val="edge"/>
          <c:yMode val="edge"/>
          <c:x val="3.5295207476228101E-2"/>
          <c:y val="2.6901954514568928E-2"/>
          <c:w val="0.95238391048869764"/>
          <c:h val="0.18630134431165649"/>
        </c:manualLayout>
      </c:layout>
      <c:overlay val="0"/>
      <c:spPr>
        <a:noFill/>
        <a:ln w="25400">
          <a:noFill/>
        </a:ln>
      </c:spPr>
      <c:txPr>
        <a:bodyPr/>
        <a:lstStyle/>
        <a:p>
          <a:pPr>
            <a:defRPr sz="1100" b="0" i="0" u="none" strike="noStrike" baseline="3000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部門別CO2排出</a:t>
            </a:r>
          </a:p>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割合の推移</a:t>
            </a:r>
          </a:p>
        </c:rich>
      </c:tx>
      <c:layout>
        <c:manualLayout>
          <c:xMode val="edge"/>
          <c:yMode val="edge"/>
          <c:x val="0.40259922055197644"/>
          <c:y val="1.0917030567685589E-2"/>
        </c:manualLayout>
      </c:layout>
      <c:overlay val="0"/>
      <c:spPr>
        <a:solidFill>
          <a:srgbClr val="FFFFFF"/>
        </a:solidFill>
        <a:ln w="25400">
          <a:noFill/>
        </a:ln>
      </c:spPr>
    </c:title>
    <c:autoTitleDeleted val="0"/>
    <c:plotArea>
      <c:layout>
        <c:manualLayout>
          <c:layoutTarget val="inner"/>
          <c:xMode val="edge"/>
          <c:yMode val="edge"/>
          <c:x val="0.16450285994512626"/>
          <c:y val="0.13973799126637554"/>
          <c:w val="0.79654016394482186"/>
          <c:h val="0.82751091703056767"/>
        </c:manualLayout>
      </c:layout>
      <c:barChart>
        <c:barDir val="col"/>
        <c:grouping val="percentStacked"/>
        <c:varyColors val="0"/>
        <c:ser>
          <c:idx val="0"/>
          <c:order val="0"/>
          <c:tx>
            <c:strRef>
              <c:f>'h16.3地温計'!$C$76</c:f>
              <c:strCache>
                <c:ptCount val="1"/>
                <c:pt idx="0">
                  <c:v>電気事業</c:v>
                </c:pt>
              </c:strCache>
            </c:strRef>
          </c:tx>
          <c:spPr>
            <a:pattFill prst="pct30">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'h16.3地温計'!$E$76:$L$76</c:f>
              <c:numCache>
                <c:formatCode>General</c:formatCode>
                <c:ptCount val="8"/>
                <c:pt idx="0">
                  <c:v>346</c:v>
                </c:pt>
                <c:pt idx="1">
                  <c:v>240</c:v>
                </c:pt>
                <c:pt idx="2">
                  <c:v>96</c:v>
                </c:pt>
                <c:pt idx="3">
                  <c:v>70</c:v>
                </c:pt>
                <c:pt idx="4">
                  <c:v>65</c:v>
                </c:pt>
                <c:pt idx="5">
                  <c:v>58</c:v>
                </c:pt>
                <c:pt idx="6">
                  <c:v>49</c:v>
                </c:pt>
                <c:pt idx="7">
                  <c:v>66</c:v>
                </c:pt>
              </c:numCache>
            </c:numRef>
          </c:val>
        </c:ser>
        <c:ser>
          <c:idx val="1"/>
          <c:order val="1"/>
          <c:tx>
            <c:strRef>
              <c:f>'h16.3地温計'!$C$77</c:f>
              <c:strCache>
                <c:ptCount val="1"/>
                <c:pt idx="0">
                  <c:v>ガス事業</c:v>
                </c:pt>
              </c:strCache>
            </c:strRef>
          </c:tx>
          <c:spPr>
            <a:pattFill prst="pct30">
              <a:fgClr>
                <a:srgbClr xmlns:mc="http://schemas.openxmlformats.org/markup-compatibility/2006" xmlns:a14="http://schemas.microsoft.com/office/drawing/2010/main" val="993366" mc:Ignorable="a14" a14:legacySpreadsheetColorIndex="2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'h16.3地温計'!$E$77:$L$77</c:f>
              <c:numCache>
                <c:formatCode>General</c:formatCode>
                <c:ptCount val="8"/>
                <c:pt idx="0">
                  <c:v>60</c:v>
                </c:pt>
                <c:pt idx="1">
                  <c:v>15</c:v>
                </c:pt>
                <c:pt idx="2">
                  <c:v>7</c:v>
                </c:pt>
                <c:pt idx="3">
                  <c:v>7</c:v>
                </c:pt>
                <c:pt idx="4">
                  <c:v>8</c:v>
                </c:pt>
                <c:pt idx="5">
                  <c:v>8</c:v>
                </c:pt>
                <c:pt idx="6">
                  <c:v>8</c:v>
                </c:pt>
                <c:pt idx="7">
                  <c:v>7</c:v>
                </c:pt>
              </c:numCache>
            </c:numRef>
          </c:val>
        </c:ser>
        <c:ser>
          <c:idx val="3"/>
          <c:order val="2"/>
          <c:tx>
            <c:strRef>
              <c:f>'h16.3地温計'!$C$80</c:f>
              <c:strCache>
                <c:ptCount val="1"/>
                <c:pt idx="0">
                  <c:v>農林水産業</c:v>
                </c:pt>
              </c:strCache>
            </c:strRef>
          </c:tx>
          <c:spPr>
            <a:pattFill prst="narHorz">
              <a:fgClr>
                <a:srgbClr xmlns:mc="http://schemas.openxmlformats.org/markup-compatibility/2006" xmlns:a14="http://schemas.microsoft.com/office/drawing/2010/main" val="CCFFFF" mc:Ignorable="a14" a14:legacySpreadsheetColorIndex="2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'h16.3地温計'!$E$80:$L$80</c:f>
              <c:numCache>
                <c:formatCode>General</c:formatCode>
                <c:ptCount val="8"/>
                <c:pt idx="0">
                  <c:v>841</c:v>
                </c:pt>
                <c:pt idx="1">
                  <c:v>552</c:v>
                </c:pt>
                <c:pt idx="2">
                  <c:v>526</c:v>
                </c:pt>
                <c:pt idx="3">
                  <c:v>549</c:v>
                </c:pt>
                <c:pt idx="4">
                  <c:v>567</c:v>
                </c:pt>
                <c:pt idx="5">
                  <c:v>550</c:v>
                </c:pt>
                <c:pt idx="6">
                  <c:v>569</c:v>
                </c:pt>
                <c:pt idx="7">
                  <c:v>580</c:v>
                </c:pt>
              </c:numCache>
            </c:numRef>
          </c:val>
        </c:ser>
        <c:ser>
          <c:idx val="4"/>
          <c:order val="3"/>
          <c:tx>
            <c:strRef>
              <c:f>'h16.3地温計'!$C$81</c:f>
              <c:strCache>
                <c:ptCount val="1"/>
                <c:pt idx="0">
                  <c:v>建設業･鉱業</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'h16.3地温計'!$E$81:$L$81</c:f>
              <c:numCache>
                <c:formatCode>General</c:formatCode>
                <c:ptCount val="8"/>
                <c:pt idx="0">
                  <c:v>445</c:v>
                </c:pt>
                <c:pt idx="1">
                  <c:v>432</c:v>
                </c:pt>
                <c:pt idx="2">
                  <c:v>377</c:v>
                </c:pt>
                <c:pt idx="3">
                  <c:v>378</c:v>
                </c:pt>
                <c:pt idx="4">
                  <c:v>322</c:v>
                </c:pt>
                <c:pt idx="5">
                  <c:v>299</c:v>
                </c:pt>
                <c:pt idx="6">
                  <c:v>304</c:v>
                </c:pt>
                <c:pt idx="7">
                  <c:v>303</c:v>
                </c:pt>
              </c:numCache>
            </c:numRef>
          </c:val>
        </c:ser>
        <c:ser>
          <c:idx val="5"/>
          <c:order val="4"/>
          <c:tx>
            <c:strRef>
              <c:f>'h16.3地温計'!$C$83</c:f>
              <c:strCache>
                <c:ptCount val="1"/>
                <c:pt idx="0">
                  <c:v>化学･化繊･紙パ</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'h16.3地温計'!$E$83:$L$83</c:f>
              <c:numCache>
                <c:formatCode>General</c:formatCode>
                <c:ptCount val="8"/>
                <c:pt idx="0">
                  <c:v>1866</c:v>
                </c:pt>
                <c:pt idx="1">
                  <c:v>2107</c:v>
                </c:pt>
                <c:pt idx="2">
                  <c:v>2094</c:v>
                </c:pt>
                <c:pt idx="3">
                  <c:v>2054</c:v>
                </c:pt>
                <c:pt idx="4">
                  <c:v>2079</c:v>
                </c:pt>
                <c:pt idx="5">
                  <c:v>1978</c:v>
                </c:pt>
                <c:pt idx="6">
                  <c:v>1904</c:v>
                </c:pt>
                <c:pt idx="7">
                  <c:v>1837</c:v>
                </c:pt>
              </c:numCache>
            </c:numRef>
          </c:val>
        </c:ser>
        <c:ser>
          <c:idx val="6"/>
          <c:order val="5"/>
          <c:tx>
            <c:strRef>
              <c:f>'h16.3地温計'!$C$84</c:f>
              <c:strCache>
                <c:ptCount val="1"/>
                <c:pt idx="0">
                  <c:v>鉄鋼･非鉄･窯業土石</c:v>
                </c:pt>
              </c:strCache>
            </c:strRef>
          </c:tx>
          <c:spPr>
            <a:pattFill prst="narVert">
              <a:fgClr>
                <a:srgbClr xmlns:mc="http://schemas.openxmlformats.org/markup-compatibility/2006" xmlns:a14="http://schemas.microsoft.com/office/drawing/2010/main" val="0066CC" mc:Ignorable="a14" a14:legacySpreadsheetColorIndex="3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'h16.3地温計'!$E$84:$L$84</c:f>
              <c:numCache>
                <c:formatCode>General</c:formatCode>
                <c:ptCount val="8"/>
                <c:pt idx="0">
                  <c:v>667</c:v>
                </c:pt>
                <c:pt idx="1">
                  <c:v>734</c:v>
                </c:pt>
                <c:pt idx="2">
                  <c:v>776</c:v>
                </c:pt>
                <c:pt idx="3">
                  <c:v>773</c:v>
                </c:pt>
                <c:pt idx="4">
                  <c:v>692</c:v>
                </c:pt>
                <c:pt idx="5">
                  <c:v>512</c:v>
                </c:pt>
                <c:pt idx="6">
                  <c:v>556</c:v>
                </c:pt>
                <c:pt idx="7">
                  <c:v>557</c:v>
                </c:pt>
              </c:numCache>
            </c:numRef>
          </c:val>
        </c:ser>
        <c:ser>
          <c:idx val="7"/>
          <c:order val="6"/>
          <c:tx>
            <c:strRef>
              <c:f>'h16.3地温計'!$C$85</c:f>
              <c:strCache>
                <c:ptCount val="1"/>
                <c:pt idx="0">
                  <c:v>機械</c:v>
                </c:pt>
              </c:strCache>
            </c:strRef>
          </c:tx>
          <c:spPr>
            <a:pattFill prst="pct25">
              <a:fgClr>
                <a:srgbClr xmlns:mc="http://schemas.openxmlformats.org/markup-compatibility/2006" xmlns:a14="http://schemas.microsoft.com/office/drawing/2010/main" val="CCCCFF" mc:Ignorable="a14" a14:legacySpreadsheetColorIndex="3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'h16.3地温計'!$E$85:$L$85</c:f>
              <c:numCache>
                <c:formatCode>General</c:formatCode>
                <c:ptCount val="8"/>
                <c:pt idx="0">
                  <c:v>166</c:v>
                </c:pt>
                <c:pt idx="1">
                  <c:v>95</c:v>
                </c:pt>
                <c:pt idx="2">
                  <c:v>60</c:v>
                </c:pt>
                <c:pt idx="3">
                  <c:v>66</c:v>
                </c:pt>
                <c:pt idx="4">
                  <c:v>64</c:v>
                </c:pt>
                <c:pt idx="5">
                  <c:v>54</c:v>
                </c:pt>
                <c:pt idx="6">
                  <c:v>315</c:v>
                </c:pt>
                <c:pt idx="7">
                  <c:v>64</c:v>
                </c:pt>
              </c:numCache>
            </c:numRef>
          </c:val>
        </c:ser>
        <c:ser>
          <c:idx val="8"/>
          <c:order val="7"/>
          <c:tx>
            <c:strRef>
              <c:f>'h16.3地温計'!$C$86</c:f>
              <c:strCache>
                <c:ptCount val="1"/>
                <c:pt idx="0">
                  <c:v>重複補正</c:v>
                </c:pt>
              </c:strCache>
            </c:strRef>
          </c:tx>
          <c:spPr>
            <a:pattFill prst="narVert">
              <a:fgClr>
                <a:srgbClr xmlns:mc="http://schemas.openxmlformats.org/markup-compatibility/2006" xmlns:a14="http://schemas.microsoft.com/office/drawing/2010/main" val="000080" mc:Ignorable="a14" a14:legacySpreadsheetColorIndex="3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'h16.3地温計'!$E$86:$L$86</c:f>
              <c:numCache>
                <c:formatCode>General</c:formatCode>
                <c:ptCount val="8"/>
                <c:pt idx="0">
                  <c:v>-272</c:v>
                </c:pt>
                <c:pt idx="1">
                  <c:v>-309</c:v>
                </c:pt>
                <c:pt idx="2">
                  <c:v>-259</c:v>
                </c:pt>
                <c:pt idx="3">
                  <c:v>-250</c:v>
                </c:pt>
                <c:pt idx="4">
                  <c:v>-198</c:v>
                </c:pt>
                <c:pt idx="5">
                  <c:v>-227</c:v>
                </c:pt>
                <c:pt idx="6">
                  <c:v>-476</c:v>
                </c:pt>
                <c:pt idx="7">
                  <c:v>-216</c:v>
                </c:pt>
              </c:numCache>
            </c:numRef>
          </c:val>
        </c:ser>
        <c:ser>
          <c:idx val="9"/>
          <c:order val="8"/>
          <c:tx>
            <c:strRef>
              <c:f>'h16.3地温計'!$C$87</c:f>
              <c:strCache>
                <c:ptCount val="1"/>
                <c:pt idx="0">
                  <c:v>他業種･中小製造業</c:v>
                </c:pt>
              </c:strCache>
            </c:strRef>
          </c:tx>
          <c:spPr>
            <a:pattFill prst="zigZag">
              <a:fgClr>
                <a:srgbClr xmlns:mc="http://schemas.openxmlformats.org/markup-compatibility/2006" xmlns:a14="http://schemas.microsoft.com/office/drawing/2010/main" val="FF00FF" mc:Ignorable="a14" a14:legacySpreadsheetColorIndex="3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'h16.3地温計'!$E$87:$L$87</c:f>
              <c:numCache>
                <c:formatCode>General</c:formatCode>
                <c:ptCount val="8"/>
                <c:pt idx="0">
                  <c:v>1481</c:v>
                </c:pt>
                <c:pt idx="1">
                  <c:v>2184</c:v>
                </c:pt>
                <c:pt idx="2">
                  <c:v>2316</c:v>
                </c:pt>
                <c:pt idx="3">
                  <c:v>2323</c:v>
                </c:pt>
                <c:pt idx="4">
                  <c:v>2570</c:v>
                </c:pt>
                <c:pt idx="5">
                  <c:v>2609</c:v>
                </c:pt>
                <c:pt idx="6">
                  <c:v>2188</c:v>
                </c:pt>
                <c:pt idx="7">
                  <c:v>2047</c:v>
                </c:pt>
              </c:numCache>
            </c:numRef>
          </c:val>
        </c:ser>
        <c:ser>
          <c:idx val="10"/>
          <c:order val="9"/>
          <c:tx>
            <c:strRef>
              <c:f>'h16.3地温計'!$C$88</c:f>
              <c:strCache>
                <c:ptCount val="1"/>
                <c:pt idx="0">
                  <c:v>民生家庭部門計</c:v>
                </c:pt>
              </c:strCache>
            </c:strRef>
          </c:tx>
          <c:spPr>
            <a:pattFill prst="lgCheck">
              <a:fgClr>
                <a:srgbClr xmlns:mc="http://schemas.openxmlformats.org/markup-compatibility/2006" xmlns:a14="http://schemas.microsoft.com/office/drawing/2010/main" val="FFFF00" mc:Ignorable="a14" a14:legacySpreadsheetColorIndex="3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'h16.3地温計'!$E$88:$L$88</c:f>
              <c:numCache>
                <c:formatCode>General</c:formatCode>
                <c:ptCount val="8"/>
                <c:pt idx="0">
                  <c:v>2224</c:v>
                </c:pt>
                <c:pt idx="1">
                  <c:v>3168</c:v>
                </c:pt>
                <c:pt idx="2">
                  <c:v>3769</c:v>
                </c:pt>
                <c:pt idx="3">
                  <c:v>3499</c:v>
                </c:pt>
                <c:pt idx="4">
                  <c:v>3406</c:v>
                </c:pt>
                <c:pt idx="5">
                  <c:v>3158</c:v>
                </c:pt>
                <c:pt idx="6">
                  <c:v>3408</c:v>
                </c:pt>
                <c:pt idx="7">
                  <c:v>3510</c:v>
                </c:pt>
              </c:numCache>
            </c:numRef>
          </c:val>
        </c:ser>
        <c:ser>
          <c:idx val="11"/>
          <c:order val="10"/>
          <c:tx>
            <c:strRef>
              <c:f>'h16.3地温計'!$C$89</c:f>
              <c:strCache>
                <c:ptCount val="1"/>
                <c:pt idx="0">
                  <c:v>民生業務部門計</c:v>
                </c:pt>
              </c:strCache>
            </c:strRef>
          </c:tx>
          <c:spPr>
            <a:pattFill prst="wave">
              <a:fgClr>
                <a:srgbClr xmlns:mc="http://schemas.openxmlformats.org/markup-compatibility/2006" xmlns:a14="http://schemas.microsoft.com/office/drawing/2010/main" val="00FFFF" mc:Ignorable="a14" a14:legacySpreadsheetColorIndex="3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'h16.3地温計'!$E$89:$L$89</c:f>
              <c:numCache>
                <c:formatCode>General</c:formatCode>
                <c:ptCount val="8"/>
                <c:pt idx="0">
                  <c:v>2549</c:v>
                </c:pt>
                <c:pt idx="1">
                  <c:v>3710</c:v>
                </c:pt>
                <c:pt idx="2">
                  <c:v>4140</c:v>
                </c:pt>
                <c:pt idx="3">
                  <c:v>3811</c:v>
                </c:pt>
                <c:pt idx="4">
                  <c:v>4078</c:v>
                </c:pt>
                <c:pt idx="5">
                  <c:v>3900</c:v>
                </c:pt>
                <c:pt idx="6">
                  <c:v>3845</c:v>
                </c:pt>
                <c:pt idx="7">
                  <c:v>3696</c:v>
                </c:pt>
              </c:numCache>
            </c:numRef>
          </c:val>
        </c:ser>
        <c:ser>
          <c:idx val="12"/>
          <c:order val="11"/>
          <c:tx>
            <c:strRef>
              <c:f>'h16.3地温計'!$C$91</c:f>
              <c:strCache>
                <c:ptCount val="1"/>
                <c:pt idx="0">
                  <c:v>自動車</c:v>
                </c:pt>
              </c:strCache>
            </c:strRef>
          </c:tx>
          <c:spPr>
            <a:pattFill prst="smConfetti">
              <a:fgClr>
                <a:srgbClr xmlns:mc="http://schemas.openxmlformats.org/markup-compatibility/2006" xmlns:a14="http://schemas.microsoft.com/office/drawing/2010/main" val="800080" mc:Ignorable="a14" a14:legacySpreadsheetColorIndex="36"/>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'h16.3地温計'!$E$91:$L$91</c:f>
              <c:numCache>
                <c:formatCode>General</c:formatCode>
                <c:ptCount val="8"/>
                <c:pt idx="0">
                  <c:v>4117</c:v>
                </c:pt>
                <c:pt idx="1">
                  <c:v>5435</c:v>
                </c:pt>
                <c:pt idx="2">
                  <c:v>5452</c:v>
                </c:pt>
                <c:pt idx="3">
                  <c:v>5131</c:v>
                </c:pt>
                <c:pt idx="4">
                  <c:v>4724</c:v>
                </c:pt>
                <c:pt idx="5">
                  <c:v>4610</c:v>
                </c:pt>
                <c:pt idx="6">
                  <c:v>4692</c:v>
                </c:pt>
                <c:pt idx="7">
                  <c:v>4746</c:v>
                </c:pt>
              </c:numCache>
            </c:numRef>
          </c:val>
        </c:ser>
        <c:ser>
          <c:idx val="13"/>
          <c:order val="12"/>
          <c:tx>
            <c:strRef>
              <c:f>'h16.3地温計'!$C$92</c:f>
              <c:strCache>
                <c:ptCount val="1"/>
                <c:pt idx="0">
                  <c:v>鉄道</c:v>
                </c:pt>
              </c:strCache>
            </c:strRef>
          </c:tx>
          <c:spPr>
            <a:pattFill prst="zigZag">
              <a:fgClr>
                <a:srgbClr xmlns:mc="http://schemas.openxmlformats.org/markup-compatibility/2006" xmlns:a14="http://schemas.microsoft.com/office/drawing/2010/main" val="800000" mc:Ignorable="a14" a14:legacySpreadsheetColorIndex="3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'h16.3地温計'!$E$92:$L$92</c:f>
              <c:numCache>
                <c:formatCode>General</c:formatCode>
                <c:ptCount val="8"/>
                <c:pt idx="0">
                  <c:v>83</c:v>
                </c:pt>
                <c:pt idx="1">
                  <c:v>83</c:v>
                </c:pt>
                <c:pt idx="2">
                  <c:v>97</c:v>
                </c:pt>
                <c:pt idx="3">
                  <c:v>83</c:v>
                </c:pt>
                <c:pt idx="4">
                  <c:v>89</c:v>
                </c:pt>
                <c:pt idx="5">
                  <c:v>88</c:v>
                </c:pt>
                <c:pt idx="6">
                  <c:v>86</c:v>
                </c:pt>
                <c:pt idx="7">
                  <c:v>77</c:v>
                </c:pt>
              </c:numCache>
            </c:numRef>
          </c:val>
        </c:ser>
        <c:ser>
          <c:idx val="14"/>
          <c:order val="13"/>
          <c:tx>
            <c:strRef>
              <c:f>'h16.3地温計'!$C$93</c:f>
              <c:strCache>
                <c:ptCount val="1"/>
                <c:pt idx="0">
                  <c:v>船舶</c:v>
                </c:pt>
              </c:strCache>
            </c:strRef>
          </c:tx>
          <c:spPr>
            <a:pattFill prst="smCheck">
              <a:fgClr>
                <a:srgbClr xmlns:mc="http://schemas.openxmlformats.org/markup-compatibility/2006" xmlns:a14="http://schemas.microsoft.com/office/drawing/2010/main" val="008080" mc:Ignorable="a14" a14:legacySpreadsheetColorIndex="3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'h16.3地温計'!$E$93:$L$93</c:f>
              <c:numCache>
                <c:formatCode>General</c:formatCode>
                <c:ptCount val="8"/>
                <c:pt idx="0">
                  <c:v>242</c:v>
                </c:pt>
                <c:pt idx="1">
                  <c:v>282</c:v>
                </c:pt>
                <c:pt idx="2">
                  <c:v>238</c:v>
                </c:pt>
                <c:pt idx="3">
                  <c:v>225</c:v>
                </c:pt>
                <c:pt idx="4">
                  <c:v>215</c:v>
                </c:pt>
                <c:pt idx="5">
                  <c:v>192</c:v>
                </c:pt>
                <c:pt idx="6">
                  <c:v>192</c:v>
                </c:pt>
                <c:pt idx="7">
                  <c:v>133</c:v>
                </c:pt>
              </c:numCache>
            </c:numRef>
          </c:val>
        </c:ser>
        <c:ser>
          <c:idx val="15"/>
          <c:order val="14"/>
          <c:tx>
            <c:strRef>
              <c:f>'h16.3地温計'!$C$94</c:f>
              <c:strCache>
                <c:ptCount val="1"/>
                <c:pt idx="0">
                  <c:v>航空</c:v>
                </c:pt>
              </c:strCache>
            </c:strRef>
          </c:tx>
          <c:spPr>
            <a:pattFill prst="ltVert">
              <a:fgClr>
                <a:srgbClr xmlns:mc="http://schemas.openxmlformats.org/markup-compatibility/2006" xmlns:a14="http://schemas.microsoft.com/office/drawing/2010/main" val="0000FF" mc:Ignorable="a14" a14:legacySpreadsheetColorIndex="3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'h16.3地温計'!$E$94:$L$94</c:f>
              <c:numCache>
                <c:formatCode>General</c:formatCode>
                <c:ptCount val="8"/>
                <c:pt idx="0">
                  <c:v>92</c:v>
                </c:pt>
                <c:pt idx="1">
                  <c:v>222</c:v>
                </c:pt>
                <c:pt idx="2">
                  <c:v>175</c:v>
                </c:pt>
                <c:pt idx="3">
                  <c:v>188</c:v>
                </c:pt>
                <c:pt idx="4">
                  <c:v>184</c:v>
                </c:pt>
                <c:pt idx="5">
                  <c:v>162</c:v>
                </c:pt>
                <c:pt idx="6">
                  <c:v>155</c:v>
                </c:pt>
                <c:pt idx="7">
                  <c:v>138</c:v>
                </c:pt>
              </c:numCache>
            </c:numRef>
          </c:val>
        </c:ser>
        <c:ser>
          <c:idx val="16"/>
          <c:order val="15"/>
          <c:tx>
            <c:strRef>
              <c:f>'h16.3地温計'!$C$96</c:f>
              <c:strCache>
                <c:ptCount val="1"/>
                <c:pt idx="0">
                  <c:v>一般廃棄物</c:v>
                </c:pt>
              </c:strCache>
            </c:strRef>
          </c:tx>
          <c:spPr>
            <a:pattFill prst="ltVert">
              <a:fgClr>
                <a:srgbClr xmlns:mc="http://schemas.openxmlformats.org/markup-compatibility/2006" xmlns:a14="http://schemas.microsoft.com/office/drawing/2010/main" val="00CCFF" mc:Ignorable="a14" a14:legacySpreadsheetColorIndex="4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'h16.3地温計'!$E$96:$L$96</c:f>
              <c:numCache>
                <c:formatCode>General</c:formatCode>
                <c:ptCount val="8"/>
                <c:pt idx="0">
                  <c:v>422</c:v>
                </c:pt>
                <c:pt idx="1">
                  <c:v>549</c:v>
                </c:pt>
                <c:pt idx="2">
                  <c:v>511</c:v>
                </c:pt>
                <c:pt idx="3">
                  <c:v>510</c:v>
                </c:pt>
                <c:pt idx="4">
                  <c:v>498</c:v>
                </c:pt>
                <c:pt idx="5">
                  <c:v>473</c:v>
                </c:pt>
                <c:pt idx="6">
                  <c:v>451</c:v>
                </c:pt>
                <c:pt idx="7">
                  <c:v>444</c:v>
                </c:pt>
              </c:numCache>
            </c:numRef>
          </c:val>
        </c:ser>
        <c:ser>
          <c:idx val="17"/>
          <c:order val="16"/>
          <c:tx>
            <c:strRef>
              <c:f>'h16.3地温計'!$C$97</c:f>
              <c:strCache>
                <c:ptCount val="1"/>
                <c:pt idx="0">
                  <c:v>産業廃棄物</c:v>
                </c:pt>
              </c:strCache>
            </c:strRef>
          </c:tx>
          <c:spPr>
            <a:solidFill>
              <a:srgbClr val="CCFFFF"/>
            </a:solidFill>
            <a:ln w="12700">
              <a:solidFill>
                <a:srgbClr val="000000"/>
              </a:solidFill>
              <a:prstDash val="solid"/>
            </a:ln>
          </c:spPr>
          <c:invertIfNegative val="0"/>
          <c:cat>
            <c:strRef>
              <c:f>'h16.3地温計'!$E$74:$L$74</c:f>
              <c:strCache>
                <c:ptCount val="8"/>
                <c:pt idx="0">
                  <c:v>1990 </c:v>
                </c:pt>
                <c:pt idx="1">
                  <c:v>2000 </c:v>
                </c:pt>
                <c:pt idx="2">
                  <c:v>2005 </c:v>
                </c:pt>
                <c:pt idx="3">
                  <c:v>2006 </c:v>
                </c:pt>
                <c:pt idx="4">
                  <c:v>2007 </c:v>
                </c:pt>
                <c:pt idx="5">
                  <c:v>2008 </c:v>
                </c:pt>
                <c:pt idx="6">
                  <c:v>2009 </c:v>
                </c:pt>
                <c:pt idx="7">
                  <c:v>2010
(速報値)</c:v>
                </c:pt>
              </c:strCache>
            </c:strRef>
          </c:cat>
          <c:val>
            <c:numRef>
              <c:f>'h16.3地温計'!$E$97:$L$97</c:f>
              <c:numCache>
                <c:formatCode>General</c:formatCode>
                <c:ptCount val="8"/>
                <c:pt idx="0">
                  <c:v>22</c:v>
                </c:pt>
                <c:pt idx="1">
                  <c:v>144</c:v>
                </c:pt>
                <c:pt idx="2">
                  <c:v>116</c:v>
                </c:pt>
                <c:pt idx="3">
                  <c:v>108</c:v>
                </c:pt>
                <c:pt idx="4">
                  <c:v>120</c:v>
                </c:pt>
                <c:pt idx="5">
                  <c:v>131</c:v>
                </c:pt>
                <c:pt idx="6">
                  <c:v>151</c:v>
                </c:pt>
                <c:pt idx="7">
                  <c:v>112</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45309696"/>
        <c:axId val="145311232"/>
      </c:barChart>
      <c:catAx>
        <c:axId val="145309696"/>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明朝"/>
                <a:ea typeface="明朝"/>
                <a:cs typeface="明朝"/>
              </a:defRPr>
            </a:pPr>
            <a:endParaRPr lang="ja-JP"/>
          </a:p>
        </c:txPr>
        <c:crossAx val="145311232"/>
        <c:crosses val="autoZero"/>
        <c:auto val="0"/>
        <c:lblAlgn val="ctr"/>
        <c:lblOffset val="100"/>
        <c:tickLblSkip val="1"/>
        <c:tickMarkSkip val="1"/>
        <c:noMultiLvlLbl val="0"/>
      </c:catAx>
      <c:valAx>
        <c:axId val="145311232"/>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45309696"/>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 b="0" i="0" u="none" strike="noStrike" baseline="0">
                <a:solidFill>
                  <a:srgbClr val="000000"/>
                </a:solidFill>
                <a:latin typeface="ＭＳ Ｐゴシック"/>
                <a:ea typeface="ＭＳ Ｐゴシック"/>
                <a:cs typeface="ＭＳ Ｐゴシック"/>
              </a:defRPr>
            </a:pPr>
            <a:r>
              <a:rPr lang="ja-JP" altLang="en-US" sz="1200" b="0" i="0" u="none" strike="noStrike" baseline="0">
                <a:solidFill>
                  <a:srgbClr val="000000"/>
                </a:solidFill>
                <a:latin typeface="Meiryo UI"/>
                <a:ea typeface="Meiryo UI"/>
              </a:rPr>
              <a:t>産業部門別</a:t>
            </a:r>
          </a:p>
          <a:p>
            <a:pPr>
              <a:defRPr sz="100" b="0" i="0" u="none" strike="noStrike" baseline="0">
                <a:solidFill>
                  <a:srgbClr val="000000"/>
                </a:solidFill>
                <a:latin typeface="ＭＳ Ｐゴシック"/>
                <a:ea typeface="ＭＳ Ｐゴシック"/>
                <a:cs typeface="ＭＳ Ｐゴシック"/>
              </a:defRPr>
            </a:pPr>
            <a:r>
              <a:rPr lang="ja-JP" altLang="en-US" sz="1200" b="0" i="0" u="none" strike="noStrike" baseline="0">
                <a:solidFill>
                  <a:srgbClr val="000000"/>
                </a:solidFill>
                <a:latin typeface="Meiryo UI"/>
                <a:ea typeface="Meiryo UI"/>
              </a:rPr>
              <a:t>燃料源別割合</a:t>
            </a:r>
          </a:p>
        </c:rich>
      </c:tx>
      <c:layout>
        <c:manualLayout>
          <c:xMode val="edge"/>
          <c:yMode val="edge"/>
          <c:x val="0.24757281553398058"/>
          <c:y val="1.2345679012345678E-2"/>
        </c:manualLayout>
      </c:layout>
      <c:overlay val="0"/>
      <c:spPr>
        <a:solidFill>
          <a:srgbClr val="FFFFFF"/>
        </a:solidFill>
        <a:ln w="25400">
          <a:noFill/>
        </a:ln>
      </c:spPr>
    </c:title>
    <c:autoTitleDeleted val="0"/>
    <c:plotArea>
      <c:layout>
        <c:manualLayout>
          <c:layoutTarget val="inner"/>
          <c:xMode val="edge"/>
          <c:yMode val="edge"/>
          <c:x val="0.18446601941747573"/>
          <c:y val="4.9382835124505989E-2"/>
          <c:w val="0.77669902912621358"/>
          <c:h val="0.64444599837480321"/>
        </c:manualLayout>
      </c:layout>
      <c:barChart>
        <c:barDir val="col"/>
        <c:grouping val="stacked"/>
        <c:varyColors val="0"/>
        <c:ser>
          <c:idx val="0"/>
          <c:order val="0"/>
          <c:tx>
            <c:strRef>
              <c:f>'h16.3地温計'!$C$104</c:f>
              <c:strCache>
                <c:ptCount val="1"/>
                <c:pt idx="0">
                  <c:v>蒸気･熱供給計(他者から)</c:v>
                </c:pt>
              </c:strCache>
            </c:strRef>
          </c:tx>
          <c:spPr>
            <a:pattFill prst="smGrid">
              <a:fgClr>
                <a:srgbClr xmlns:mc="http://schemas.openxmlformats.org/markup-compatibility/2006" xmlns:a14="http://schemas.microsoft.com/office/drawing/2010/main" val="FF99CC" mc:Ignorable="a14" a14:legacySpreadsheetColorIndex="45"/>
              </a:fgClr>
              <a:bgClr>
                <a:srgbClr xmlns:mc="http://schemas.openxmlformats.org/markup-compatibility/2006" xmlns:a14="http://schemas.microsoft.com/office/drawing/2010/main" val="FFFFFF" mc:Ignorable="a14" a14:legacySpreadsheetColorIndex="9"/>
              </a:bgClr>
            </a:pattFill>
            <a:ln w="3175">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'h16.3地温計'!$E$104:$J$104</c:f>
              <c:numCache>
                <c:formatCode>0.00_ </c:formatCode>
                <c:ptCount val="6"/>
                <c:pt idx="0">
                  <c:v>0</c:v>
                </c:pt>
                <c:pt idx="1">
                  <c:v>0</c:v>
                </c:pt>
                <c:pt idx="2">
                  <c:v>32</c:v>
                </c:pt>
                <c:pt idx="3">
                  <c:v>2.2000000000000002</c:v>
                </c:pt>
                <c:pt idx="4">
                  <c:v>0</c:v>
                </c:pt>
                <c:pt idx="5">
                  <c:v>1.6</c:v>
                </c:pt>
              </c:numCache>
            </c:numRef>
          </c:val>
        </c:ser>
        <c:ser>
          <c:idx val="1"/>
          <c:order val="1"/>
          <c:tx>
            <c:strRef>
              <c:f>'h16.3地温計'!$C$105</c:f>
              <c:strCache>
                <c:ptCount val="1"/>
                <c:pt idx="0">
                  <c:v>電力計(他者から)</c:v>
                </c:pt>
              </c:strCache>
            </c:strRef>
          </c:tx>
          <c:spPr>
            <a:pattFill prst="pct30">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3175">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'h16.3地温計'!$E$105:$J$105</c:f>
              <c:numCache>
                <c:formatCode>0.00_ </c:formatCode>
                <c:ptCount val="6"/>
                <c:pt idx="0">
                  <c:v>13.4</c:v>
                </c:pt>
                <c:pt idx="1">
                  <c:v>28</c:v>
                </c:pt>
                <c:pt idx="2">
                  <c:v>61.7</c:v>
                </c:pt>
                <c:pt idx="3">
                  <c:v>67.5</c:v>
                </c:pt>
                <c:pt idx="4">
                  <c:v>98.7</c:v>
                </c:pt>
                <c:pt idx="5">
                  <c:v>90.8</c:v>
                </c:pt>
              </c:numCache>
            </c:numRef>
          </c:val>
        </c:ser>
        <c:ser>
          <c:idx val="2"/>
          <c:order val="2"/>
          <c:tx>
            <c:strRef>
              <c:f>'h16.3地温計'!$C$106</c:f>
              <c:strCache>
                <c:ptCount val="1"/>
                <c:pt idx="0">
                  <c:v>都市ガス</c:v>
                </c:pt>
              </c:strCache>
            </c:strRef>
          </c:tx>
          <c:spPr>
            <a:pattFill prst="narHorz">
              <a:fgClr>
                <a:srgbClr xmlns:mc="http://schemas.openxmlformats.org/markup-compatibility/2006" xmlns:a14="http://schemas.microsoft.com/office/drawing/2010/main" val="FFFF99" mc:Ignorable="a14" a14:legacySpreadsheetColorIndex="43"/>
              </a:fgClr>
              <a:bgClr>
                <a:srgbClr xmlns:mc="http://schemas.openxmlformats.org/markup-compatibility/2006" xmlns:a14="http://schemas.microsoft.com/office/drawing/2010/main" val="FFFFFF" mc:Ignorable="a14" a14:legacySpreadsheetColorIndex="9"/>
              </a:bgClr>
            </a:pattFill>
            <a:ln w="3175">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'h16.3地温計'!$E$106:$J$106</c:f>
              <c:numCache>
                <c:formatCode>0.00_ </c:formatCode>
                <c:ptCount val="6"/>
                <c:pt idx="0">
                  <c:v>0.1</c:v>
                </c:pt>
                <c:pt idx="1">
                  <c:v>9.5</c:v>
                </c:pt>
                <c:pt idx="2">
                  <c:v>0</c:v>
                </c:pt>
                <c:pt idx="3">
                  <c:v>0.9</c:v>
                </c:pt>
                <c:pt idx="4">
                  <c:v>0</c:v>
                </c:pt>
                <c:pt idx="5">
                  <c:v>1.7</c:v>
                </c:pt>
              </c:numCache>
            </c:numRef>
          </c:val>
        </c:ser>
        <c:ser>
          <c:idx val="3"/>
          <c:order val="3"/>
          <c:tx>
            <c:strRef>
              <c:f>'h16.3地温計'!$C$107</c:f>
              <c:strCache>
                <c:ptCount val="1"/>
                <c:pt idx="0">
                  <c:v>天然ガス</c:v>
                </c:pt>
              </c:strCache>
            </c:strRef>
          </c:tx>
          <c:spPr>
            <a:solidFill>
              <a:srgbClr val="CCFFFF"/>
            </a:solidFill>
            <a:ln w="12700">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'h16.3地温計'!$E$107:$J$107</c:f>
              <c:numCache>
                <c:formatCode>0.00_ </c:formatCode>
                <c:ptCount val="6"/>
                <c:pt idx="0">
                  <c:v>0</c:v>
                </c:pt>
                <c:pt idx="1">
                  <c:v>0</c:v>
                </c:pt>
                <c:pt idx="2">
                  <c:v>0</c:v>
                </c:pt>
                <c:pt idx="3">
                  <c:v>17.600000000000001</c:v>
                </c:pt>
                <c:pt idx="4">
                  <c:v>0</c:v>
                </c:pt>
                <c:pt idx="5">
                  <c:v>0</c:v>
                </c:pt>
              </c:numCache>
            </c:numRef>
          </c:val>
        </c:ser>
        <c:ser>
          <c:idx val="4"/>
          <c:order val="4"/>
          <c:tx>
            <c:strRef>
              <c:f>'h16.3地温計'!$C$108</c:f>
              <c:strCache>
                <c:ptCount val="1"/>
                <c:pt idx="0">
                  <c:v>石油ガス</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'h16.3地温計'!$E$108:$J$108</c:f>
              <c:numCache>
                <c:formatCode>0.00_ </c:formatCode>
                <c:ptCount val="6"/>
                <c:pt idx="0">
                  <c:v>0.2</c:v>
                </c:pt>
                <c:pt idx="1">
                  <c:v>0</c:v>
                </c:pt>
                <c:pt idx="2">
                  <c:v>17.3</c:v>
                </c:pt>
                <c:pt idx="3">
                  <c:v>0.6</c:v>
                </c:pt>
                <c:pt idx="4">
                  <c:v>0.3</c:v>
                </c:pt>
                <c:pt idx="5">
                  <c:v>0</c:v>
                </c:pt>
              </c:numCache>
            </c:numRef>
          </c:val>
        </c:ser>
        <c:ser>
          <c:idx val="5"/>
          <c:order val="5"/>
          <c:tx>
            <c:strRef>
              <c:f>'h16.3地温計'!$C$109</c:f>
              <c:strCache>
                <c:ptCount val="1"/>
                <c:pt idx="0">
                  <c:v>重質油製品</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'h16.3地温計'!$E$109:$J$109</c:f>
              <c:numCache>
                <c:formatCode>0.00_ </c:formatCode>
                <c:ptCount val="6"/>
                <c:pt idx="0">
                  <c:v>77.3</c:v>
                </c:pt>
                <c:pt idx="1">
                  <c:v>12.9</c:v>
                </c:pt>
                <c:pt idx="2">
                  <c:v>3.9</c:v>
                </c:pt>
                <c:pt idx="3">
                  <c:v>3.7</c:v>
                </c:pt>
                <c:pt idx="4">
                  <c:v>0.7</c:v>
                </c:pt>
                <c:pt idx="5">
                  <c:v>4.5999999999999996</c:v>
                </c:pt>
              </c:numCache>
            </c:numRef>
          </c:val>
        </c:ser>
        <c:ser>
          <c:idx val="6"/>
          <c:order val="6"/>
          <c:tx>
            <c:strRef>
              <c:f>'h16.3地温計'!$C$110</c:f>
              <c:strCache>
                <c:ptCount val="1"/>
                <c:pt idx="0">
                  <c:v>軽質油製品</c:v>
                </c:pt>
              </c:strCache>
            </c:strRef>
          </c:tx>
          <c:spPr>
            <a:pattFill prst="smCheck">
              <a:fgClr>
                <a:srgbClr xmlns:mc="http://schemas.openxmlformats.org/markup-compatibility/2006" xmlns:a14="http://schemas.microsoft.com/office/drawing/2010/main" val="0066CC" mc:Ignorable="a14" a14:legacySpreadsheetColorIndex="3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'h16.3地温計'!$E$110:$J$110</c:f>
              <c:numCache>
                <c:formatCode>0.00_ </c:formatCode>
                <c:ptCount val="6"/>
                <c:pt idx="0">
                  <c:v>9</c:v>
                </c:pt>
                <c:pt idx="1">
                  <c:v>49.5</c:v>
                </c:pt>
                <c:pt idx="2">
                  <c:v>0</c:v>
                </c:pt>
                <c:pt idx="3">
                  <c:v>0.3</c:v>
                </c:pt>
                <c:pt idx="4">
                  <c:v>0.3</c:v>
                </c:pt>
                <c:pt idx="5">
                  <c:v>0.7</c:v>
                </c:pt>
              </c:numCache>
            </c:numRef>
          </c:val>
        </c:ser>
        <c:ser>
          <c:idx val="7"/>
          <c:order val="7"/>
          <c:tx>
            <c:strRef>
              <c:f>'h16.3地温計'!$C$111</c:f>
              <c:strCache>
                <c:ptCount val="1"/>
                <c:pt idx="0">
                  <c:v>石炭製品</c:v>
                </c:pt>
              </c:strCache>
            </c:strRef>
          </c:tx>
          <c:spPr>
            <a:solidFill>
              <a:srgbClr val="CCCCFF"/>
            </a:solidFill>
            <a:ln w="12700">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'h16.3地温計'!$E$111:$J$111</c:f>
              <c:numCache>
                <c:formatCode>0.00_ </c:formatCode>
                <c:ptCount val="6"/>
                <c:pt idx="0">
                  <c:v>0</c:v>
                </c:pt>
                <c:pt idx="1">
                  <c:v>0.1</c:v>
                </c:pt>
                <c:pt idx="2">
                  <c:v>0</c:v>
                </c:pt>
                <c:pt idx="3">
                  <c:v>4.9000000000000004</c:v>
                </c:pt>
                <c:pt idx="4">
                  <c:v>0</c:v>
                </c:pt>
                <c:pt idx="5">
                  <c:v>0</c:v>
                </c:pt>
              </c:numCache>
            </c:numRef>
          </c:val>
        </c:ser>
        <c:ser>
          <c:idx val="8"/>
          <c:order val="8"/>
          <c:tx>
            <c:strRef>
              <c:f>'h16.3地温計'!$C$112</c:f>
              <c:strCache>
                <c:ptCount val="1"/>
                <c:pt idx="0">
                  <c:v>石炭</c:v>
                </c:pt>
              </c:strCache>
            </c:strRef>
          </c:tx>
          <c:spPr>
            <a:pattFill prst="ltVert">
              <a:fgClr>
                <a:srgbClr xmlns:mc="http://schemas.openxmlformats.org/markup-compatibility/2006" xmlns:a14="http://schemas.microsoft.com/office/drawing/2010/main" val="000080" mc:Ignorable="a14" a14:legacySpreadsheetColorIndex="3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'h16.3地温計'!$E$112:$J$112</c:f>
              <c:numCache>
                <c:formatCode>0.00_ </c:formatCode>
                <c:ptCount val="6"/>
                <c:pt idx="0">
                  <c:v>0</c:v>
                </c:pt>
                <c:pt idx="1">
                  <c:v>0</c:v>
                </c:pt>
                <c:pt idx="2">
                  <c:v>0</c:v>
                </c:pt>
                <c:pt idx="3">
                  <c:v>3.2</c:v>
                </c:pt>
                <c:pt idx="4">
                  <c:v>0</c:v>
                </c:pt>
                <c:pt idx="5">
                  <c:v>0.1</c:v>
                </c:pt>
              </c:numCache>
            </c:numRef>
          </c:val>
        </c:ser>
        <c:dLbls>
          <c:showLegendKey val="0"/>
          <c:showVal val="0"/>
          <c:showCatName val="0"/>
          <c:showSerName val="0"/>
          <c:showPercent val="0"/>
          <c:showBubbleSize val="0"/>
        </c:dLbls>
        <c:gapWidth val="0"/>
        <c:overlap val="100"/>
        <c:axId val="145341824"/>
        <c:axId val="145347712"/>
      </c:barChart>
      <c:catAx>
        <c:axId val="145341824"/>
        <c:scaling>
          <c:orientation val="minMax"/>
        </c:scaling>
        <c:delete val="0"/>
        <c:axPos val="b"/>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45347712"/>
        <c:crosses val="autoZero"/>
        <c:auto val="1"/>
        <c:lblAlgn val="ctr"/>
        <c:lblOffset val="100"/>
        <c:tickLblSkip val="1"/>
        <c:tickMarkSkip val="1"/>
        <c:noMultiLvlLbl val="0"/>
      </c:catAx>
      <c:valAx>
        <c:axId val="145347712"/>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45341824"/>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25" b="0" i="0" u="none" strike="noStrike" baseline="0">
                <a:solidFill>
                  <a:srgbClr val="000000"/>
                </a:solidFill>
                <a:latin typeface="ＭＳ Ｐゴシック"/>
                <a:ea typeface="ＭＳ Ｐゴシック"/>
                <a:cs typeface="ＭＳ Ｐゴシック"/>
              </a:defRPr>
            </a:pPr>
            <a:r>
              <a:rPr lang="ja-JP" altLang="en-US" sz="1200" b="0" i="0" u="none" strike="noStrike" baseline="0">
                <a:solidFill>
                  <a:srgbClr val="000000"/>
                </a:solidFill>
                <a:latin typeface="Meiryo UI"/>
                <a:ea typeface="Meiryo UI"/>
              </a:rPr>
              <a:t>県民1人当り排出量</a:t>
            </a:r>
          </a:p>
        </c:rich>
      </c:tx>
      <c:layout>
        <c:manualLayout>
          <c:xMode val="edge"/>
          <c:yMode val="edge"/>
          <c:x val="0.20973861413390743"/>
          <c:y val="0.8797279721478114"/>
        </c:manualLayout>
      </c:layout>
      <c:overlay val="0"/>
      <c:spPr>
        <a:noFill/>
        <a:ln w="25400">
          <a:noFill/>
        </a:ln>
      </c:spPr>
    </c:title>
    <c:autoTitleDeleted val="0"/>
    <c:plotArea>
      <c:layout>
        <c:manualLayout>
          <c:layoutTarget val="inner"/>
          <c:xMode val="edge"/>
          <c:yMode val="edge"/>
          <c:x val="0.11610529357331743"/>
          <c:y val="5.498300238604216E-2"/>
          <c:w val="0.74157574604893073"/>
          <c:h val="0.66666890393076117"/>
        </c:manualLayout>
      </c:layout>
      <c:lineChart>
        <c:grouping val="standard"/>
        <c:varyColors val="0"/>
        <c:ser>
          <c:idx val="6"/>
          <c:order val="1"/>
          <c:tx>
            <c:strRef>
              <c:f>'h16.3地温計'!$I$115</c:f>
              <c:strCache>
                <c:ptCount val="1"/>
                <c:pt idx="0">
                  <c:v>全ガス種</c:v>
                </c:pt>
              </c:strCache>
            </c:strRef>
          </c:tx>
          <c:spPr>
            <a:ln w="12700">
              <a:solidFill>
                <a:srgbClr val="008080"/>
              </a:solidFill>
              <a:prstDash val="solid"/>
            </a:ln>
          </c:spPr>
          <c:marker>
            <c:symbol val="plus"/>
            <c:size val="5"/>
            <c:spPr>
              <a:noFill/>
              <a:ln>
                <a:solidFill>
                  <a:srgbClr val="008080"/>
                </a:solidFill>
                <a:prstDash val="solid"/>
              </a:ln>
            </c:spPr>
          </c:marker>
          <c:cat>
            <c:strRef>
              <c:f>'h16.3地温計'!$G$116:$G$123</c:f>
              <c:strCache>
                <c:ptCount val="8"/>
                <c:pt idx="0">
                  <c:v>1990</c:v>
                </c:pt>
                <c:pt idx="1">
                  <c:v>2000</c:v>
                </c:pt>
                <c:pt idx="2">
                  <c:v>2005</c:v>
                </c:pt>
                <c:pt idx="3">
                  <c:v>2006</c:v>
                </c:pt>
                <c:pt idx="4">
                  <c:v>2007</c:v>
                </c:pt>
                <c:pt idx="5">
                  <c:v>2008</c:v>
                </c:pt>
                <c:pt idx="6">
                  <c:v>2009</c:v>
                </c:pt>
                <c:pt idx="7">
                  <c:v>2010
(速報値)</c:v>
                </c:pt>
              </c:strCache>
            </c:strRef>
          </c:cat>
          <c:val>
            <c:numRef>
              <c:f>'h16.3地温計'!$I$116:$I$123</c:f>
              <c:numCache>
                <c:formatCode>General</c:formatCode>
                <c:ptCount val="8"/>
                <c:pt idx="0">
                  <c:v>7.54</c:v>
                </c:pt>
                <c:pt idx="1">
                  <c:v>8.9</c:v>
                </c:pt>
                <c:pt idx="2">
                  <c:v>9.24</c:v>
                </c:pt>
                <c:pt idx="3">
                  <c:v>8.85</c:v>
                </c:pt>
                <c:pt idx="4">
                  <c:v>8.84</c:v>
                </c:pt>
                <c:pt idx="5">
                  <c:v>8.4600000000000009</c:v>
                </c:pt>
                <c:pt idx="6">
                  <c:v>8.41</c:v>
                </c:pt>
                <c:pt idx="7">
                  <c:v>8.26</c:v>
                </c:pt>
              </c:numCache>
            </c:numRef>
          </c:val>
          <c:smooth val="0"/>
        </c:ser>
        <c:ser>
          <c:idx val="7"/>
          <c:order val="2"/>
          <c:tx>
            <c:strRef>
              <c:f>'h16.3地温計'!$J$115</c:f>
              <c:strCache>
                <c:ptCount val="1"/>
                <c:pt idx="0">
                  <c:v>CO2のみ</c:v>
                </c:pt>
              </c:strCache>
            </c:strRef>
          </c:tx>
          <c:spPr>
            <a:ln w="12700">
              <a:solidFill>
                <a:srgbClr val="0000FF"/>
              </a:solidFill>
              <a:prstDash val="solid"/>
            </a:ln>
          </c:spPr>
          <c:marker>
            <c:symbol val="dot"/>
            <c:size val="5"/>
            <c:spPr>
              <a:noFill/>
              <a:ln>
                <a:solidFill>
                  <a:srgbClr val="0000FF"/>
                </a:solidFill>
                <a:prstDash val="solid"/>
              </a:ln>
            </c:spPr>
          </c:marker>
          <c:cat>
            <c:strRef>
              <c:f>'h16.3地温計'!$G$116:$G$123</c:f>
              <c:strCache>
                <c:ptCount val="8"/>
                <c:pt idx="0">
                  <c:v>1990</c:v>
                </c:pt>
                <c:pt idx="1">
                  <c:v>2000</c:v>
                </c:pt>
                <c:pt idx="2">
                  <c:v>2005</c:v>
                </c:pt>
                <c:pt idx="3">
                  <c:v>2006</c:v>
                </c:pt>
                <c:pt idx="4">
                  <c:v>2007</c:v>
                </c:pt>
                <c:pt idx="5">
                  <c:v>2008</c:v>
                </c:pt>
                <c:pt idx="6">
                  <c:v>2009</c:v>
                </c:pt>
                <c:pt idx="7">
                  <c:v>2010
(速報値)</c:v>
                </c:pt>
              </c:strCache>
            </c:strRef>
          </c:cat>
          <c:val>
            <c:numRef>
              <c:f>'h16.3地温計'!$J$116:$J$123</c:f>
              <c:numCache>
                <c:formatCode>General</c:formatCode>
                <c:ptCount val="8"/>
                <c:pt idx="0">
                  <c:v>6.83</c:v>
                </c:pt>
                <c:pt idx="1">
                  <c:v>8.3000000000000007</c:v>
                </c:pt>
                <c:pt idx="2">
                  <c:v>8.68</c:v>
                </c:pt>
                <c:pt idx="3">
                  <c:v>8.2899999999999991</c:v>
                </c:pt>
                <c:pt idx="4">
                  <c:v>8.2899999999999991</c:v>
                </c:pt>
                <c:pt idx="5">
                  <c:v>7.92</c:v>
                </c:pt>
                <c:pt idx="6">
                  <c:v>7.86</c:v>
                </c:pt>
                <c:pt idx="7">
                  <c:v>7.71</c:v>
                </c:pt>
              </c:numCache>
            </c:numRef>
          </c:val>
          <c:smooth val="0"/>
        </c:ser>
        <c:dLbls>
          <c:showLegendKey val="0"/>
          <c:showVal val="0"/>
          <c:showCatName val="0"/>
          <c:showSerName val="0"/>
          <c:showPercent val="0"/>
          <c:showBubbleSize val="0"/>
        </c:dLbls>
        <c:marker val="1"/>
        <c:smooth val="0"/>
        <c:axId val="145382400"/>
        <c:axId val="145388672"/>
      </c:lineChart>
      <c:lineChart>
        <c:grouping val="standard"/>
        <c:varyColors val="0"/>
        <c:ser>
          <c:idx val="5"/>
          <c:order val="0"/>
          <c:tx>
            <c:strRef>
              <c:f>'h16.3地温計'!$H$115</c:f>
              <c:strCache>
                <c:ptCount val="1"/>
                <c:pt idx="0">
                  <c:v>人口(人)</c:v>
                </c:pt>
              </c:strCache>
            </c:strRef>
          </c:tx>
          <c:spPr>
            <a:ln w="12700">
              <a:solidFill>
                <a:srgbClr val="800000"/>
              </a:solidFill>
              <a:prstDash val="solid"/>
            </a:ln>
          </c:spPr>
          <c:marker>
            <c:symbol val="circle"/>
            <c:size val="5"/>
            <c:spPr>
              <a:solidFill>
                <a:srgbClr val="800000"/>
              </a:solidFill>
              <a:ln>
                <a:solidFill>
                  <a:srgbClr val="800000"/>
                </a:solidFill>
                <a:prstDash val="solid"/>
              </a:ln>
            </c:spPr>
          </c:marker>
          <c:cat>
            <c:strRef>
              <c:f>'h16.3地温計'!$G$116:$G$123</c:f>
              <c:strCache>
                <c:ptCount val="8"/>
                <c:pt idx="0">
                  <c:v>1990</c:v>
                </c:pt>
                <c:pt idx="1">
                  <c:v>2000</c:v>
                </c:pt>
                <c:pt idx="2">
                  <c:v>2005</c:v>
                </c:pt>
                <c:pt idx="3">
                  <c:v>2006</c:v>
                </c:pt>
                <c:pt idx="4">
                  <c:v>2007</c:v>
                </c:pt>
                <c:pt idx="5">
                  <c:v>2008</c:v>
                </c:pt>
                <c:pt idx="6">
                  <c:v>2009</c:v>
                </c:pt>
                <c:pt idx="7">
                  <c:v>2010
(速報値)</c:v>
                </c:pt>
              </c:strCache>
            </c:strRef>
          </c:cat>
          <c:val>
            <c:numRef>
              <c:f>'h16.3地温計'!$H$116:$H$123</c:f>
              <c:numCache>
                <c:formatCode>General</c:formatCode>
                <c:ptCount val="8"/>
                <c:pt idx="0">
                  <c:v>2248558</c:v>
                </c:pt>
                <c:pt idx="1">
                  <c:v>2365320</c:v>
                </c:pt>
                <c:pt idx="2">
                  <c:v>2360218</c:v>
                </c:pt>
                <c:pt idx="3">
                  <c:v>2354992</c:v>
                </c:pt>
                <c:pt idx="4">
                  <c:v>2348999</c:v>
                </c:pt>
                <c:pt idx="5">
                  <c:v>2343767</c:v>
                </c:pt>
                <c:pt idx="6">
                  <c:v>2340029</c:v>
                </c:pt>
                <c:pt idx="7">
                  <c:v>2348165</c:v>
                </c:pt>
              </c:numCache>
            </c:numRef>
          </c:val>
          <c:smooth val="0"/>
        </c:ser>
        <c:dLbls>
          <c:showLegendKey val="0"/>
          <c:showVal val="0"/>
          <c:showCatName val="0"/>
          <c:showSerName val="0"/>
          <c:showPercent val="0"/>
          <c:showBubbleSize val="0"/>
        </c:dLbls>
        <c:marker val="1"/>
        <c:smooth val="0"/>
        <c:axId val="145390208"/>
        <c:axId val="145392000"/>
      </c:lineChart>
      <c:catAx>
        <c:axId val="145382400"/>
        <c:scaling>
          <c:orientation val="minMax"/>
        </c:scaling>
        <c:delete val="0"/>
        <c:axPos val="b"/>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45388672"/>
        <c:crosses val="autoZero"/>
        <c:auto val="1"/>
        <c:lblAlgn val="ctr"/>
        <c:lblOffset val="100"/>
        <c:tickLblSkip val="1"/>
        <c:tickMarkSkip val="1"/>
        <c:noMultiLvlLbl val="0"/>
      </c:catAx>
      <c:valAx>
        <c:axId val="145388672"/>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45382400"/>
        <c:crosses val="autoZero"/>
        <c:crossBetween val="midCat"/>
      </c:valAx>
      <c:catAx>
        <c:axId val="145390208"/>
        <c:scaling>
          <c:orientation val="minMax"/>
        </c:scaling>
        <c:delete val="1"/>
        <c:axPos val="b"/>
        <c:majorTickMark val="out"/>
        <c:minorTickMark val="none"/>
        <c:tickLblPos val="nextTo"/>
        <c:crossAx val="145392000"/>
        <c:crosses val="autoZero"/>
        <c:auto val="1"/>
        <c:lblAlgn val="ctr"/>
        <c:lblOffset val="100"/>
        <c:noMultiLvlLbl val="0"/>
      </c:catAx>
      <c:valAx>
        <c:axId val="145392000"/>
        <c:scaling>
          <c:orientation val="minMax"/>
          <c:min val="0"/>
        </c:scaling>
        <c:delete val="0"/>
        <c:axPos val="r"/>
        <c:numFmt formatCode="0," sourceLinked="0"/>
        <c:majorTickMark val="in"/>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ＭＳ Ｐゴシック"/>
                <a:ea typeface="ＭＳ Ｐゴシック"/>
                <a:cs typeface="ＭＳ Ｐゴシック"/>
              </a:defRPr>
            </a:pPr>
            <a:endParaRPr lang="ja-JP"/>
          </a:p>
        </c:txPr>
        <c:crossAx val="145390208"/>
        <c:crosses val="max"/>
        <c:crossBetween val="midCat"/>
      </c:valAx>
      <c:spPr>
        <a:noFill/>
        <a:ln w="12700">
          <a:solidFill>
            <a:srgbClr val="808080"/>
          </a:solidFill>
          <a:prstDash val="solid"/>
        </a:ln>
      </c:spPr>
    </c:plotArea>
    <c:legend>
      <c:legendPos val="r"/>
      <c:layout>
        <c:manualLayout>
          <c:xMode val="edge"/>
          <c:yMode val="edge"/>
          <c:x val="0.32584387625704092"/>
          <c:y val="0.36082582460697571"/>
          <c:w val="0.43071318332399466"/>
          <c:h val="0.1649491751675371"/>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県内の温室効果ガス</a:t>
            </a:r>
          </a:p>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排出割合の推移</a:t>
            </a:r>
          </a:p>
        </c:rich>
      </c:tx>
      <c:layout>
        <c:manualLayout>
          <c:xMode val="edge"/>
          <c:yMode val="edge"/>
          <c:x val="0.32584387625704092"/>
          <c:y val="0.5524304730450893"/>
        </c:manualLayout>
      </c:layout>
      <c:overlay val="0"/>
      <c:spPr>
        <a:solidFill>
          <a:srgbClr val="FFFFFF"/>
        </a:solidFill>
        <a:ln w="25400">
          <a:noFill/>
        </a:ln>
      </c:spPr>
    </c:title>
    <c:autoTitleDeleted val="0"/>
    <c:plotArea>
      <c:layout>
        <c:manualLayout>
          <c:layoutTarget val="inner"/>
          <c:xMode val="edge"/>
          <c:yMode val="edge"/>
          <c:x val="0.19850259868986531"/>
          <c:y val="0.19948874017036167"/>
          <c:w val="0.75655707425193941"/>
          <c:h val="0.64194453567642018"/>
        </c:manualLayout>
      </c:layout>
      <c:barChart>
        <c:barDir val="col"/>
        <c:grouping val="percentStacked"/>
        <c:varyColors val="0"/>
        <c:ser>
          <c:idx val="0"/>
          <c:order val="0"/>
          <c:tx>
            <c:strRef>
              <c:f>'h16.3地温計'!$C$61</c:f>
              <c:strCache>
                <c:ptCount val="1"/>
                <c:pt idx="0">
                  <c:v>二酸化炭素(CO2)</c:v>
                </c:pt>
              </c:strCache>
            </c:strRef>
          </c:tx>
          <c:spPr>
            <a:pattFill prst="pct30">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'h16.3地温計'!$E$54:$L$54</c:f>
              <c:strCache>
                <c:ptCount val="8"/>
                <c:pt idx="0">
                  <c:v>1990</c:v>
                </c:pt>
                <c:pt idx="1">
                  <c:v>2000</c:v>
                </c:pt>
                <c:pt idx="2">
                  <c:v>2005</c:v>
                </c:pt>
                <c:pt idx="3">
                  <c:v>2006</c:v>
                </c:pt>
                <c:pt idx="4">
                  <c:v>2007</c:v>
                </c:pt>
                <c:pt idx="5">
                  <c:v>2008</c:v>
                </c:pt>
                <c:pt idx="6">
                  <c:v>2009</c:v>
                </c:pt>
                <c:pt idx="7">
                  <c:v>2010
(速報値)</c:v>
                </c:pt>
              </c:strCache>
            </c:strRef>
          </c:cat>
          <c:val>
            <c:numRef>
              <c:f>'h16.3地温計'!$E$61:$L$61</c:f>
              <c:numCache>
                <c:formatCode>General</c:formatCode>
                <c:ptCount val="8"/>
                <c:pt idx="0">
                  <c:v>15349</c:v>
                </c:pt>
                <c:pt idx="1">
                  <c:v>19641</c:v>
                </c:pt>
                <c:pt idx="2">
                  <c:v>20491</c:v>
                </c:pt>
                <c:pt idx="3">
                  <c:v>19525</c:v>
                </c:pt>
                <c:pt idx="4">
                  <c:v>19483</c:v>
                </c:pt>
                <c:pt idx="5">
                  <c:v>18555</c:v>
                </c:pt>
                <c:pt idx="6">
                  <c:v>18399</c:v>
                </c:pt>
                <c:pt idx="7">
                  <c:v>18098</c:v>
                </c:pt>
              </c:numCache>
            </c:numRef>
          </c:val>
        </c:ser>
        <c:ser>
          <c:idx val="1"/>
          <c:order val="1"/>
          <c:tx>
            <c:strRef>
              <c:f>'h16.3地温計'!$C$63</c:f>
              <c:strCache>
                <c:ptCount val="1"/>
                <c:pt idx="0">
                  <c:v>メタン(CH4)</c:v>
                </c:pt>
              </c:strCache>
            </c:strRef>
          </c:tx>
          <c:spPr>
            <a:pattFill prst="pct30">
              <a:fgClr>
                <a:srgbClr xmlns:mc="http://schemas.openxmlformats.org/markup-compatibility/2006" xmlns:a14="http://schemas.microsoft.com/office/drawing/2010/main" val="993366" mc:Ignorable="a14" a14:legacySpreadsheetColorIndex="2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'h16.3地温計'!$E$54:$L$54</c:f>
              <c:strCache>
                <c:ptCount val="8"/>
                <c:pt idx="0">
                  <c:v>1990</c:v>
                </c:pt>
                <c:pt idx="1">
                  <c:v>2000</c:v>
                </c:pt>
                <c:pt idx="2">
                  <c:v>2005</c:v>
                </c:pt>
                <c:pt idx="3">
                  <c:v>2006</c:v>
                </c:pt>
                <c:pt idx="4">
                  <c:v>2007</c:v>
                </c:pt>
                <c:pt idx="5">
                  <c:v>2008</c:v>
                </c:pt>
                <c:pt idx="6">
                  <c:v>2009</c:v>
                </c:pt>
                <c:pt idx="7">
                  <c:v>2010
(速報値)</c:v>
                </c:pt>
              </c:strCache>
            </c:strRef>
          </c:cat>
          <c:val>
            <c:numRef>
              <c:f>'h16.3地温計'!$E$63:$L$63</c:f>
              <c:numCache>
                <c:formatCode>General</c:formatCode>
                <c:ptCount val="8"/>
                <c:pt idx="0">
                  <c:v>886</c:v>
                </c:pt>
                <c:pt idx="1">
                  <c:v>709</c:v>
                </c:pt>
                <c:pt idx="2">
                  <c:v>641</c:v>
                </c:pt>
                <c:pt idx="3">
                  <c:v>627</c:v>
                </c:pt>
                <c:pt idx="4">
                  <c:v>607</c:v>
                </c:pt>
                <c:pt idx="5">
                  <c:v>577</c:v>
                </c:pt>
                <c:pt idx="6">
                  <c:v>576</c:v>
                </c:pt>
                <c:pt idx="7">
                  <c:v>567</c:v>
                </c:pt>
              </c:numCache>
            </c:numRef>
          </c:val>
        </c:ser>
        <c:ser>
          <c:idx val="2"/>
          <c:order val="2"/>
          <c:tx>
            <c:strRef>
              <c:f>'h16.3地温計'!$C$64</c:f>
              <c:strCache>
                <c:ptCount val="1"/>
                <c:pt idx="0">
                  <c:v>―酸化二窒素(N20)</c:v>
                </c:pt>
              </c:strCache>
            </c:strRef>
          </c:tx>
          <c:spPr>
            <a:solidFill>
              <a:srgbClr val="FFFFCC"/>
            </a:solidFill>
            <a:ln w="12700">
              <a:solidFill>
                <a:srgbClr val="000000"/>
              </a:solidFill>
              <a:prstDash val="solid"/>
            </a:ln>
          </c:spPr>
          <c:invertIfNegative val="0"/>
          <c:cat>
            <c:strRef>
              <c:f>'h16.3地温計'!$E$54:$L$54</c:f>
              <c:strCache>
                <c:ptCount val="8"/>
                <c:pt idx="0">
                  <c:v>1990</c:v>
                </c:pt>
                <c:pt idx="1">
                  <c:v>2000</c:v>
                </c:pt>
                <c:pt idx="2">
                  <c:v>2005</c:v>
                </c:pt>
                <c:pt idx="3">
                  <c:v>2006</c:v>
                </c:pt>
                <c:pt idx="4">
                  <c:v>2007</c:v>
                </c:pt>
                <c:pt idx="5">
                  <c:v>2008</c:v>
                </c:pt>
                <c:pt idx="6">
                  <c:v>2009</c:v>
                </c:pt>
                <c:pt idx="7">
                  <c:v>2010
(速報値)</c:v>
                </c:pt>
              </c:strCache>
            </c:strRef>
          </c:cat>
          <c:val>
            <c:numRef>
              <c:f>'h16.3地温計'!$E$64:$L$64</c:f>
              <c:numCache>
                <c:formatCode>General</c:formatCode>
                <c:ptCount val="8"/>
                <c:pt idx="0">
                  <c:v>364</c:v>
                </c:pt>
                <c:pt idx="1">
                  <c:v>358</c:v>
                </c:pt>
                <c:pt idx="2">
                  <c:v>343</c:v>
                </c:pt>
                <c:pt idx="3">
                  <c:v>341</c:v>
                </c:pt>
                <c:pt idx="4">
                  <c:v>343</c:v>
                </c:pt>
                <c:pt idx="5">
                  <c:v>332</c:v>
                </c:pt>
                <c:pt idx="6">
                  <c:v>338</c:v>
                </c:pt>
                <c:pt idx="7">
                  <c:v>334</c:v>
                </c:pt>
              </c:numCache>
            </c:numRef>
          </c:val>
        </c:ser>
        <c:ser>
          <c:idx val="3"/>
          <c:order val="3"/>
          <c:tx>
            <c:strRef>
              <c:f>'h16.3地温計'!$C$65</c:f>
              <c:strCache>
                <c:ptCount val="1"/>
                <c:pt idx="0">
                  <c:v>HFC</c:v>
                </c:pt>
              </c:strCache>
            </c:strRef>
          </c:tx>
          <c:spPr>
            <a:pattFill prst="narHorz">
              <a:fgClr>
                <a:srgbClr xmlns:mc="http://schemas.openxmlformats.org/markup-compatibility/2006" xmlns:a14="http://schemas.microsoft.com/office/drawing/2010/main" val="CCFFFF" mc:Ignorable="a14" a14:legacySpreadsheetColorIndex="2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'h16.3地温計'!$E$54:$L$54</c:f>
              <c:strCache>
                <c:ptCount val="8"/>
                <c:pt idx="0">
                  <c:v>1990</c:v>
                </c:pt>
                <c:pt idx="1">
                  <c:v>2000</c:v>
                </c:pt>
                <c:pt idx="2">
                  <c:v>2005</c:v>
                </c:pt>
                <c:pt idx="3">
                  <c:v>2006</c:v>
                </c:pt>
                <c:pt idx="4">
                  <c:v>2007</c:v>
                </c:pt>
                <c:pt idx="5">
                  <c:v>2008</c:v>
                </c:pt>
                <c:pt idx="6">
                  <c:v>2009</c:v>
                </c:pt>
                <c:pt idx="7">
                  <c:v>2010
(速報値)</c:v>
                </c:pt>
              </c:strCache>
            </c:strRef>
          </c:cat>
          <c:val>
            <c:numRef>
              <c:f>'h16.3地温計'!$E$65:$L$65</c:f>
              <c:numCache>
                <c:formatCode>General</c:formatCode>
                <c:ptCount val="8"/>
                <c:pt idx="0">
                  <c:v>43</c:v>
                </c:pt>
                <c:pt idx="1">
                  <c:v>109</c:v>
                </c:pt>
                <c:pt idx="2">
                  <c:v>173</c:v>
                </c:pt>
                <c:pt idx="3">
                  <c:v>193</c:v>
                </c:pt>
                <c:pt idx="4">
                  <c:v>230</c:v>
                </c:pt>
                <c:pt idx="5">
                  <c:v>262</c:v>
                </c:pt>
                <c:pt idx="6">
                  <c:v>297</c:v>
                </c:pt>
                <c:pt idx="7">
                  <c:v>326</c:v>
                </c:pt>
              </c:numCache>
            </c:numRef>
          </c:val>
        </c:ser>
        <c:ser>
          <c:idx val="4"/>
          <c:order val="4"/>
          <c:tx>
            <c:strRef>
              <c:f>'h16.3地温計'!$C$66</c:f>
              <c:strCache>
                <c:ptCount val="1"/>
                <c:pt idx="0">
                  <c:v>PFC</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'h16.3地温計'!$E$54:$L$54</c:f>
              <c:strCache>
                <c:ptCount val="8"/>
                <c:pt idx="0">
                  <c:v>1990</c:v>
                </c:pt>
                <c:pt idx="1">
                  <c:v>2000</c:v>
                </c:pt>
                <c:pt idx="2">
                  <c:v>2005</c:v>
                </c:pt>
                <c:pt idx="3">
                  <c:v>2006</c:v>
                </c:pt>
                <c:pt idx="4">
                  <c:v>2007</c:v>
                </c:pt>
                <c:pt idx="5">
                  <c:v>2008</c:v>
                </c:pt>
                <c:pt idx="6">
                  <c:v>2009</c:v>
                </c:pt>
                <c:pt idx="7">
                  <c:v>2010
(速報値)</c:v>
                </c:pt>
              </c:strCache>
            </c:strRef>
          </c:cat>
          <c:val>
            <c:numRef>
              <c:f>'h16.3地温計'!$E$66:$L$66</c:f>
              <c:numCache>
                <c:formatCode>General</c:formatCode>
                <c:ptCount val="8"/>
                <c:pt idx="0">
                  <c:v>227</c:v>
                </c:pt>
                <c:pt idx="1">
                  <c:v>158</c:v>
                </c:pt>
                <c:pt idx="2">
                  <c:v>97</c:v>
                </c:pt>
                <c:pt idx="3">
                  <c:v>97</c:v>
                </c:pt>
                <c:pt idx="4">
                  <c:v>84</c:v>
                </c:pt>
                <c:pt idx="5">
                  <c:v>67</c:v>
                </c:pt>
                <c:pt idx="6">
                  <c:v>47</c:v>
                </c:pt>
                <c:pt idx="7">
                  <c:v>46</c:v>
                </c:pt>
              </c:numCache>
            </c:numRef>
          </c:val>
        </c:ser>
        <c:ser>
          <c:idx val="5"/>
          <c:order val="5"/>
          <c:tx>
            <c:strRef>
              <c:f>'h16.3地温計'!$C$67</c:f>
              <c:strCache>
                <c:ptCount val="1"/>
                <c:pt idx="0">
                  <c:v>SF６</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'h16.3地温計'!$E$54:$L$54</c:f>
              <c:strCache>
                <c:ptCount val="8"/>
                <c:pt idx="0">
                  <c:v>1990</c:v>
                </c:pt>
                <c:pt idx="1">
                  <c:v>2000</c:v>
                </c:pt>
                <c:pt idx="2">
                  <c:v>2005</c:v>
                </c:pt>
                <c:pt idx="3">
                  <c:v>2006</c:v>
                </c:pt>
                <c:pt idx="4">
                  <c:v>2007</c:v>
                </c:pt>
                <c:pt idx="5">
                  <c:v>2008</c:v>
                </c:pt>
                <c:pt idx="6">
                  <c:v>2009</c:v>
                </c:pt>
                <c:pt idx="7">
                  <c:v>2010
(速報値)</c:v>
                </c:pt>
              </c:strCache>
            </c:strRef>
          </c:cat>
          <c:val>
            <c:numRef>
              <c:f>'h16.3地温計'!$E$67:$L$67</c:f>
              <c:numCache>
                <c:formatCode>General</c:formatCode>
                <c:ptCount val="8"/>
                <c:pt idx="0">
                  <c:v>75</c:v>
                </c:pt>
                <c:pt idx="1">
                  <c:v>65</c:v>
                </c:pt>
                <c:pt idx="2">
                  <c:v>53</c:v>
                </c:pt>
                <c:pt idx="3">
                  <c:v>50</c:v>
                </c:pt>
                <c:pt idx="4">
                  <c:v>26</c:v>
                </c:pt>
                <c:pt idx="5">
                  <c:v>24</c:v>
                </c:pt>
                <c:pt idx="6">
                  <c:v>20</c:v>
                </c:pt>
                <c:pt idx="7">
                  <c:v>20</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45437440"/>
        <c:axId val="145438976"/>
      </c:barChart>
      <c:catAx>
        <c:axId val="145437440"/>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45438976"/>
        <c:crosses val="autoZero"/>
        <c:auto val="0"/>
        <c:lblAlgn val="ctr"/>
        <c:lblOffset val="100"/>
        <c:tickLblSkip val="1"/>
        <c:tickMarkSkip val="1"/>
        <c:noMultiLvlLbl val="0"/>
      </c:catAx>
      <c:valAx>
        <c:axId val="145438976"/>
        <c:scaling>
          <c:orientation val="minMax"/>
        </c:scaling>
        <c:delete val="0"/>
        <c:axPos val="l"/>
        <c:majorGridlines>
          <c:spPr>
            <a:ln w="3175">
              <a:pattFill prst="pct50">
                <a:fgClr>
                  <a:srgbClr val="000000"/>
                </a:fgClr>
                <a:bgClr>
                  <a:srgbClr val="FFFFFF"/>
                </a:bgClr>
              </a:patt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明朝"/>
                <a:ea typeface="明朝"/>
                <a:cs typeface="明朝"/>
              </a:defRPr>
            </a:pPr>
            <a:endParaRPr lang="ja-JP"/>
          </a:p>
        </c:txPr>
        <c:crossAx val="145437440"/>
        <c:crosses val="autoZero"/>
        <c:crossBetween val="between"/>
      </c:valAx>
      <c:spPr>
        <a:solidFill>
          <a:srgbClr val="FFFFFF"/>
        </a:solidFill>
        <a:ln w="12700">
          <a:solidFill>
            <a:srgbClr val="808080"/>
          </a:solidFill>
          <a:prstDash val="solid"/>
        </a:ln>
      </c:spPr>
    </c:plotArea>
    <c:legend>
      <c:legendPos val="b"/>
      <c:layout>
        <c:manualLayout>
          <c:xMode val="edge"/>
          <c:yMode val="edge"/>
          <c:x val="7.2643840868206078E-2"/>
          <c:y val="4.294258614092653E-3"/>
          <c:w val="0.84971816725156546"/>
          <c:h val="0.15001094172691329"/>
        </c:manualLayout>
      </c:layout>
      <c:overlay val="0"/>
      <c:spPr>
        <a:noFill/>
        <a:ln w="25400">
          <a:noFill/>
        </a:ln>
      </c:spPr>
      <c:txPr>
        <a:bodyPr/>
        <a:lstStyle/>
        <a:p>
          <a:pPr>
            <a:defRPr sz="1100" b="0" i="0" u="none" strike="noStrike" baseline="3000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0949720670391059"/>
          <c:y val="0.89837755008872466"/>
          <c:w val="3.9106145251396648E-2"/>
          <c:h val="2.8455397514122498E-2"/>
        </c:manualLayout>
      </c:layout>
      <c:barChart>
        <c:barDir val="col"/>
        <c:grouping val="stacked"/>
        <c:varyColors val="0"/>
        <c:ser>
          <c:idx val="0"/>
          <c:order val="0"/>
          <c:tx>
            <c:strRef>
              <c:f>'h16.3地温計'!$C$104</c:f>
              <c:strCache>
                <c:ptCount val="1"/>
                <c:pt idx="0">
                  <c:v>蒸気･熱供給計(他者から)</c:v>
                </c:pt>
              </c:strCache>
            </c:strRef>
          </c:tx>
          <c:spPr>
            <a:pattFill prst="smGrid">
              <a:fgClr>
                <a:srgbClr xmlns:mc="http://schemas.openxmlformats.org/markup-compatibility/2006" xmlns:a14="http://schemas.microsoft.com/office/drawing/2010/main" val="FF99CC" mc:Ignorable="a14" a14:legacySpreadsheetColorIndex="45"/>
              </a:fgClr>
              <a:bgClr>
                <a:srgbClr xmlns:mc="http://schemas.openxmlformats.org/markup-compatibility/2006" xmlns:a14="http://schemas.microsoft.com/office/drawing/2010/main" val="FFFFFF" mc:Ignorable="a14" a14:legacySpreadsheetColorIndex="9"/>
              </a:bgClr>
            </a:pattFill>
            <a:ln w="3175">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'h16.3地温計'!$E$104:$J$104</c:f>
              <c:numCache>
                <c:formatCode>0.00_ </c:formatCode>
                <c:ptCount val="6"/>
                <c:pt idx="0">
                  <c:v>0</c:v>
                </c:pt>
                <c:pt idx="1">
                  <c:v>0</c:v>
                </c:pt>
                <c:pt idx="2">
                  <c:v>32</c:v>
                </c:pt>
                <c:pt idx="3">
                  <c:v>2.2000000000000002</c:v>
                </c:pt>
                <c:pt idx="4">
                  <c:v>0</c:v>
                </c:pt>
                <c:pt idx="5">
                  <c:v>1.6</c:v>
                </c:pt>
              </c:numCache>
            </c:numRef>
          </c:val>
        </c:ser>
        <c:ser>
          <c:idx val="1"/>
          <c:order val="1"/>
          <c:tx>
            <c:strRef>
              <c:f>'h16.3地温計'!$C$105</c:f>
              <c:strCache>
                <c:ptCount val="1"/>
                <c:pt idx="0">
                  <c:v>電力計(他者から)</c:v>
                </c:pt>
              </c:strCache>
            </c:strRef>
          </c:tx>
          <c:spPr>
            <a:pattFill prst="pct30">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3175">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'h16.3地温計'!$E$105:$J$105</c:f>
              <c:numCache>
                <c:formatCode>0.00_ </c:formatCode>
                <c:ptCount val="6"/>
                <c:pt idx="0">
                  <c:v>13.4</c:v>
                </c:pt>
                <c:pt idx="1">
                  <c:v>28</c:v>
                </c:pt>
                <c:pt idx="2">
                  <c:v>61.7</c:v>
                </c:pt>
                <c:pt idx="3">
                  <c:v>67.5</c:v>
                </c:pt>
                <c:pt idx="4">
                  <c:v>98.7</c:v>
                </c:pt>
                <c:pt idx="5">
                  <c:v>90.8</c:v>
                </c:pt>
              </c:numCache>
            </c:numRef>
          </c:val>
        </c:ser>
        <c:ser>
          <c:idx val="2"/>
          <c:order val="2"/>
          <c:tx>
            <c:strRef>
              <c:f>'h16.3地温計'!$C$106</c:f>
              <c:strCache>
                <c:ptCount val="1"/>
                <c:pt idx="0">
                  <c:v>都市ガス</c:v>
                </c:pt>
              </c:strCache>
            </c:strRef>
          </c:tx>
          <c:spPr>
            <a:pattFill prst="narHorz">
              <a:fgClr>
                <a:srgbClr xmlns:mc="http://schemas.openxmlformats.org/markup-compatibility/2006" xmlns:a14="http://schemas.microsoft.com/office/drawing/2010/main" val="FFFF99" mc:Ignorable="a14" a14:legacySpreadsheetColorIndex="43"/>
              </a:fgClr>
              <a:bgClr>
                <a:srgbClr xmlns:mc="http://schemas.openxmlformats.org/markup-compatibility/2006" xmlns:a14="http://schemas.microsoft.com/office/drawing/2010/main" val="FFFFFF" mc:Ignorable="a14" a14:legacySpreadsheetColorIndex="9"/>
              </a:bgClr>
            </a:pattFill>
            <a:ln w="3175">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'h16.3地温計'!$E$106:$J$106</c:f>
              <c:numCache>
                <c:formatCode>0.00_ </c:formatCode>
                <c:ptCount val="6"/>
                <c:pt idx="0">
                  <c:v>0.1</c:v>
                </c:pt>
                <c:pt idx="1">
                  <c:v>9.5</c:v>
                </c:pt>
                <c:pt idx="2">
                  <c:v>0</c:v>
                </c:pt>
                <c:pt idx="3">
                  <c:v>0.9</c:v>
                </c:pt>
                <c:pt idx="4">
                  <c:v>0</c:v>
                </c:pt>
                <c:pt idx="5">
                  <c:v>1.7</c:v>
                </c:pt>
              </c:numCache>
            </c:numRef>
          </c:val>
        </c:ser>
        <c:ser>
          <c:idx val="3"/>
          <c:order val="3"/>
          <c:tx>
            <c:strRef>
              <c:f>'h16.3地温計'!$C$107</c:f>
              <c:strCache>
                <c:ptCount val="1"/>
                <c:pt idx="0">
                  <c:v>天然ガス</c:v>
                </c:pt>
              </c:strCache>
            </c:strRef>
          </c:tx>
          <c:spPr>
            <a:solidFill>
              <a:srgbClr val="CCFFFF"/>
            </a:solidFill>
            <a:ln w="12700">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'h16.3地温計'!$E$107:$J$107</c:f>
              <c:numCache>
                <c:formatCode>0.00_ </c:formatCode>
                <c:ptCount val="6"/>
                <c:pt idx="0">
                  <c:v>0</c:v>
                </c:pt>
                <c:pt idx="1">
                  <c:v>0</c:v>
                </c:pt>
                <c:pt idx="2">
                  <c:v>0</c:v>
                </c:pt>
                <c:pt idx="3">
                  <c:v>17.600000000000001</c:v>
                </c:pt>
                <c:pt idx="4">
                  <c:v>0</c:v>
                </c:pt>
                <c:pt idx="5">
                  <c:v>0</c:v>
                </c:pt>
              </c:numCache>
            </c:numRef>
          </c:val>
        </c:ser>
        <c:ser>
          <c:idx val="4"/>
          <c:order val="4"/>
          <c:tx>
            <c:strRef>
              <c:f>'h16.3地温計'!$C$108</c:f>
              <c:strCache>
                <c:ptCount val="1"/>
                <c:pt idx="0">
                  <c:v>石油ガス</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'h16.3地温計'!$E$108:$J$108</c:f>
              <c:numCache>
                <c:formatCode>0.00_ </c:formatCode>
                <c:ptCount val="6"/>
                <c:pt idx="0">
                  <c:v>0.2</c:v>
                </c:pt>
                <c:pt idx="1">
                  <c:v>0</c:v>
                </c:pt>
                <c:pt idx="2">
                  <c:v>17.3</c:v>
                </c:pt>
                <c:pt idx="3">
                  <c:v>0.6</c:v>
                </c:pt>
                <c:pt idx="4">
                  <c:v>0.3</c:v>
                </c:pt>
                <c:pt idx="5">
                  <c:v>0</c:v>
                </c:pt>
              </c:numCache>
            </c:numRef>
          </c:val>
        </c:ser>
        <c:ser>
          <c:idx val="5"/>
          <c:order val="5"/>
          <c:tx>
            <c:strRef>
              <c:f>'h16.3地温計'!$C$109</c:f>
              <c:strCache>
                <c:ptCount val="1"/>
                <c:pt idx="0">
                  <c:v>重質油製品</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'h16.3地温計'!$E$109:$J$109</c:f>
              <c:numCache>
                <c:formatCode>0.00_ </c:formatCode>
                <c:ptCount val="6"/>
                <c:pt idx="0">
                  <c:v>77.3</c:v>
                </c:pt>
                <c:pt idx="1">
                  <c:v>12.9</c:v>
                </c:pt>
                <c:pt idx="2">
                  <c:v>3.9</c:v>
                </c:pt>
                <c:pt idx="3">
                  <c:v>3.7</c:v>
                </c:pt>
                <c:pt idx="4">
                  <c:v>0.7</c:v>
                </c:pt>
                <c:pt idx="5">
                  <c:v>4.5999999999999996</c:v>
                </c:pt>
              </c:numCache>
            </c:numRef>
          </c:val>
        </c:ser>
        <c:ser>
          <c:idx val="6"/>
          <c:order val="6"/>
          <c:tx>
            <c:strRef>
              <c:f>'h16.3地温計'!$C$110</c:f>
              <c:strCache>
                <c:ptCount val="1"/>
                <c:pt idx="0">
                  <c:v>軽質油製品</c:v>
                </c:pt>
              </c:strCache>
            </c:strRef>
          </c:tx>
          <c:spPr>
            <a:pattFill prst="smCheck">
              <a:fgClr>
                <a:srgbClr xmlns:mc="http://schemas.openxmlformats.org/markup-compatibility/2006" xmlns:a14="http://schemas.microsoft.com/office/drawing/2010/main" val="0066CC" mc:Ignorable="a14" a14:legacySpreadsheetColorIndex="3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'h16.3地温計'!$E$110:$J$110</c:f>
              <c:numCache>
                <c:formatCode>0.00_ </c:formatCode>
                <c:ptCount val="6"/>
                <c:pt idx="0">
                  <c:v>9</c:v>
                </c:pt>
                <c:pt idx="1">
                  <c:v>49.5</c:v>
                </c:pt>
                <c:pt idx="2">
                  <c:v>0</c:v>
                </c:pt>
                <c:pt idx="3">
                  <c:v>0.3</c:v>
                </c:pt>
                <c:pt idx="4">
                  <c:v>0.3</c:v>
                </c:pt>
                <c:pt idx="5">
                  <c:v>0.7</c:v>
                </c:pt>
              </c:numCache>
            </c:numRef>
          </c:val>
        </c:ser>
        <c:ser>
          <c:idx val="7"/>
          <c:order val="7"/>
          <c:tx>
            <c:strRef>
              <c:f>'h16.3地温計'!$C$111</c:f>
              <c:strCache>
                <c:ptCount val="1"/>
                <c:pt idx="0">
                  <c:v>石炭製品</c:v>
                </c:pt>
              </c:strCache>
            </c:strRef>
          </c:tx>
          <c:spPr>
            <a:solidFill>
              <a:srgbClr val="CCCCFF"/>
            </a:solidFill>
            <a:ln w="12700">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'h16.3地温計'!$E$111:$J$111</c:f>
              <c:numCache>
                <c:formatCode>0.00_ </c:formatCode>
                <c:ptCount val="6"/>
                <c:pt idx="0">
                  <c:v>0</c:v>
                </c:pt>
                <c:pt idx="1">
                  <c:v>0.1</c:v>
                </c:pt>
                <c:pt idx="2">
                  <c:v>0</c:v>
                </c:pt>
                <c:pt idx="3">
                  <c:v>4.9000000000000004</c:v>
                </c:pt>
                <c:pt idx="4">
                  <c:v>0</c:v>
                </c:pt>
                <c:pt idx="5">
                  <c:v>0</c:v>
                </c:pt>
              </c:numCache>
            </c:numRef>
          </c:val>
        </c:ser>
        <c:ser>
          <c:idx val="8"/>
          <c:order val="8"/>
          <c:tx>
            <c:strRef>
              <c:f>'h16.3地温計'!$C$112</c:f>
              <c:strCache>
                <c:ptCount val="1"/>
                <c:pt idx="0">
                  <c:v>石炭</c:v>
                </c:pt>
              </c:strCache>
            </c:strRef>
          </c:tx>
          <c:spPr>
            <a:pattFill prst="ltVert">
              <a:fgClr>
                <a:srgbClr xmlns:mc="http://schemas.openxmlformats.org/markup-compatibility/2006" xmlns:a14="http://schemas.microsoft.com/office/drawing/2010/main" val="000080" mc:Ignorable="a14" a14:legacySpreadsheetColorIndex="3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'h16.3地温計'!$E$103:$J$103</c:f>
              <c:strCache>
                <c:ptCount val="6"/>
                <c:pt idx="0">
                  <c:v>農林水産業</c:v>
                </c:pt>
                <c:pt idx="1">
                  <c:v>建設業･鉱業</c:v>
                </c:pt>
                <c:pt idx="2">
                  <c:v>化学･化繊･紙パ</c:v>
                </c:pt>
                <c:pt idx="3">
                  <c:v>鉄鋼･非鉄･窯業土石</c:v>
                </c:pt>
                <c:pt idx="4">
                  <c:v>機械</c:v>
                </c:pt>
                <c:pt idx="5">
                  <c:v>他業種･中小製造業</c:v>
                </c:pt>
              </c:strCache>
            </c:strRef>
          </c:cat>
          <c:val>
            <c:numRef>
              <c:f>'h16.3地温計'!$E$112:$J$112</c:f>
              <c:numCache>
                <c:formatCode>0.00_ </c:formatCode>
                <c:ptCount val="6"/>
                <c:pt idx="0">
                  <c:v>0</c:v>
                </c:pt>
                <c:pt idx="1">
                  <c:v>0</c:v>
                </c:pt>
                <c:pt idx="2">
                  <c:v>0</c:v>
                </c:pt>
                <c:pt idx="3">
                  <c:v>3.2</c:v>
                </c:pt>
                <c:pt idx="4">
                  <c:v>0</c:v>
                </c:pt>
                <c:pt idx="5">
                  <c:v>0.1</c:v>
                </c:pt>
              </c:numCache>
            </c:numRef>
          </c:val>
        </c:ser>
        <c:dLbls>
          <c:showLegendKey val="0"/>
          <c:showVal val="0"/>
          <c:showCatName val="0"/>
          <c:showSerName val="0"/>
          <c:showPercent val="0"/>
          <c:showBubbleSize val="0"/>
        </c:dLbls>
        <c:gapWidth val="0"/>
        <c:overlap val="100"/>
        <c:axId val="145490688"/>
        <c:axId val="145492224"/>
      </c:barChart>
      <c:catAx>
        <c:axId val="145490688"/>
        <c:scaling>
          <c:orientation val="minMax"/>
        </c:scaling>
        <c:delete val="0"/>
        <c:axPos val="b"/>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FFFFFF"/>
                </a:solidFill>
                <a:latin typeface="Meiryo UI"/>
                <a:ea typeface="Meiryo UI"/>
                <a:cs typeface="Meiryo UI"/>
              </a:defRPr>
            </a:pPr>
            <a:endParaRPr lang="ja-JP"/>
          </a:p>
        </c:txPr>
        <c:crossAx val="145492224"/>
        <c:crosses val="autoZero"/>
        <c:auto val="1"/>
        <c:lblAlgn val="ctr"/>
        <c:lblOffset val="100"/>
        <c:tickLblSkip val="19"/>
        <c:tickMarkSkip val="1"/>
        <c:noMultiLvlLbl val="0"/>
      </c:catAx>
      <c:valAx>
        <c:axId val="145492224"/>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FFFFFF"/>
                </a:solidFill>
                <a:latin typeface="Meiryo UI"/>
                <a:ea typeface="Meiryo UI"/>
                <a:cs typeface="Meiryo UI"/>
              </a:defRPr>
            </a:pPr>
            <a:endParaRPr lang="ja-JP"/>
          </a:p>
        </c:txPr>
        <c:crossAx val="145490688"/>
        <c:crosses val="autoZero"/>
        <c:crossBetween val="between"/>
      </c:valAx>
      <c:spPr>
        <a:noFill/>
        <a:ln w="12700">
          <a:solidFill>
            <a:srgbClr val="808080"/>
          </a:solidFill>
          <a:prstDash val="solid"/>
        </a:ln>
      </c:spPr>
    </c:plotArea>
    <c:legend>
      <c:legendPos val="t"/>
      <c:layout>
        <c:manualLayout>
          <c:xMode val="edge"/>
          <c:yMode val="edge"/>
          <c:x val="2.7932960893854747E-2"/>
          <c:y val="0.13414676823933594"/>
          <c:w val="0.91620111731843568"/>
          <c:h val="0.84553186949192327"/>
        </c:manualLayout>
      </c:layout>
      <c:overlay val="0"/>
      <c:spPr>
        <a:solidFill>
          <a:srgbClr val="FFFFFF"/>
        </a:solidFill>
        <a:ln w="25400">
          <a:noFill/>
        </a:ln>
      </c:spPr>
      <c:txPr>
        <a:bodyPr/>
        <a:lstStyle/>
        <a:p>
          <a:pPr>
            <a:defRPr sz="1100" b="0" i="0" u="none" strike="noStrike" baseline="3000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9525">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部門別二酸化炭素</a:t>
            </a:r>
          </a:p>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排出量の推移</a:t>
            </a:r>
          </a:p>
        </c:rich>
      </c:tx>
      <c:layout>
        <c:manualLayout>
          <c:xMode val="edge"/>
          <c:yMode val="edge"/>
          <c:x val="0.45681249165888166"/>
          <c:y val="0.13558885000486051"/>
        </c:manualLayout>
      </c:layout>
      <c:overlay val="0"/>
      <c:spPr>
        <a:noFill/>
        <a:ln w="25400">
          <a:noFill/>
        </a:ln>
      </c:spPr>
    </c:title>
    <c:autoTitleDeleted val="0"/>
    <c:plotArea>
      <c:layout>
        <c:manualLayout>
          <c:layoutTarget val="inner"/>
          <c:xMode val="edge"/>
          <c:yMode val="edge"/>
          <c:x val="0.17627147820358549"/>
          <c:y val="0.14423076923076922"/>
          <c:w val="0.78644197967753526"/>
          <c:h val="0.73076923076923073"/>
        </c:manualLayout>
      </c:layout>
      <c:barChart>
        <c:barDir val="col"/>
        <c:grouping val="stacked"/>
        <c:varyColors val="0"/>
        <c:ser>
          <c:idx val="0"/>
          <c:order val="0"/>
          <c:tx>
            <c:strRef>
              <c:f>'h26.1地温計'!$B$81</c:f>
              <c:strCache>
                <c:ptCount val="1"/>
                <c:pt idx="0">
                  <c:v>エネルギー転換部門計</c:v>
                </c:pt>
              </c:strCache>
            </c:strRef>
          </c:tx>
          <c:spPr>
            <a:pattFill prst="smGrid">
              <a:fgClr>
                <a:srgbClr xmlns:mc="http://schemas.openxmlformats.org/markup-compatibility/2006" xmlns:a14="http://schemas.microsoft.com/office/drawing/2010/main" val="FF99CC" mc:Ignorable="a14" a14:legacySpreadsheetColorIndex="4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'h26.1地温計'!$G$81:$Q$81</c:f>
              <c:numCache>
                <c:formatCode>General</c:formatCode>
                <c:ptCount val="11"/>
                <c:pt idx="0">
                  <c:v>405</c:v>
                </c:pt>
                <c:pt idx="1">
                  <c:v>324</c:v>
                </c:pt>
                <c:pt idx="2">
                  <c:v>255</c:v>
                </c:pt>
                <c:pt idx="3">
                  <c:v>103</c:v>
                </c:pt>
                <c:pt idx="4">
                  <c:v>77</c:v>
                </c:pt>
                <c:pt idx="5">
                  <c:v>73</c:v>
                </c:pt>
                <c:pt idx="6">
                  <c:v>65</c:v>
                </c:pt>
                <c:pt idx="7">
                  <c:v>57</c:v>
                </c:pt>
                <c:pt idx="8">
                  <c:v>74</c:v>
                </c:pt>
                <c:pt idx="9">
                  <c:v>29</c:v>
                </c:pt>
                <c:pt idx="10">
                  <c:v>78</c:v>
                </c:pt>
              </c:numCache>
            </c:numRef>
          </c:val>
        </c:ser>
        <c:ser>
          <c:idx val="1"/>
          <c:order val="1"/>
          <c:tx>
            <c:strRef>
              <c:f>'h26.1地温計'!$B$90</c:f>
              <c:strCache>
                <c:ptCount val="1"/>
                <c:pt idx="0">
                  <c:v>産業部門計</c:v>
                </c:pt>
              </c:strCache>
            </c:strRef>
          </c:tx>
          <c:spPr>
            <a:pattFill prst="pct30">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'h26.1地温計'!$G$90:$Q$90</c:f>
              <c:numCache>
                <c:formatCode>General</c:formatCode>
                <c:ptCount val="11"/>
                <c:pt idx="0">
                  <c:v>9482</c:v>
                </c:pt>
                <c:pt idx="1">
                  <c:v>12652</c:v>
                </c:pt>
                <c:pt idx="2">
                  <c:v>9536</c:v>
                </c:pt>
                <c:pt idx="3">
                  <c:v>9239</c:v>
                </c:pt>
                <c:pt idx="4">
                  <c:v>9249</c:v>
                </c:pt>
                <c:pt idx="5">
                  <c:v>8494</c:v>
                </c:pt>
                <c:pt idx="6">
                  <c:v>7882</c:v>
                </c:pt>
                <c:pt idx="7">
                  <c:v>7112</c:v>
                </c:pt>
                <c:pt idx="8">
                  <c:v>6083</c:v>
                </c:pt>
                <c:pt idx="9">
                  <c:v>5181</c:v>
                </c:pt>
                <c:pt idx="10">
                  <c:v>5155</c:v>
                </c:pt>
              </c:numCache>
            </c:numRef>
          </c:val>
        </c:ser>
        <c:ser>
          <c:idx val="2"/>
          <c:order val="2"/>
          <c:tx>
            <c:strRef>
              <c:f>'h26.1地温計'!$B$91</c:f>
              <c:strCache>
                <c:ptCount val="1"/>
                <c:pt idx="0">
                  <c:v>民生部門(家庭)</c:v>
                </c:pt>
              </c:strCache>
            </c:strRef>
          </c:tx>
          <c:spPr>
            <a:solidFill>
              <a:srgbClr val="FFFFCC"/>
            </a:solid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'h26.1地温計'!$G$91:$Q$91</c:f>
              <c:numCache>
                <c:formatCode>General</c:formatCode>
                <c:ptCount val="11"/>
                <c:pt idx="0">
                  <c:v>2224</c:v>
                </c:pt>
                <c:pt idx="1">
                  <c:v>2921</c:v>
                </c:pt>
                <c:pt idx="2">
                  <c:v>3168</c:v>
                </c:pt>
                <c:pt idx="3">
                  <c:v>3769</c:v>
                </c:pt>
                <c:pt idx="4">
                  <c:v>3499</c:v>
                </c:pt>
                <c:pt idx="5">
                  <c:v>3406</c:v>
                </c:pt>
                <c:pt idx="6">
                  <c:v>3158</c:v>
                </c:pt>
                <c:pt idx="7">
                  <c:v>3408</c:v>
                </c:pt>
                <c:pt idx="8">
                  <c:v>3510</c:v>
                </c:pt>
                <c:pt idx="9">
                  <c:v>3816</c:v>
                </c:pt>
                <c:pt idx="10">
                  <c:v>4070</c:v>
                </c:pt>
              </c:numCache>
            </c:numRef>
          </c:val>
        </c:ser>
        <c:ser>
          <c:idx val="3"/>
          <c:order val="3"/>
          <c:tx>
            <c:strRef>
              <c:f>'h26.1地温計'!$B$92</c:f>
              <c:strCache>
                <c:ptCount val="1"/>
                <c:pt idx="0">
                  <c:v>民生部門(業務)</c:v>
                </c:pt>
              </c:strCache>
            </c:strRef>
          </c:tx>
          <c:spPr>
            <a:pattFill prst="narHorz">
              <a:fgClr>
                <a:srgbClr xmlns:mc="http://schemas.openxmlformats.org/markup-compatibility/2006" xmlns:a14="http://schemas.microsoft.com/office/drawing/2010/main" val="CCFFFF" mc:Ignorable="a14" a14:legacySpreadsheetColorIndex="2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'h26.1地温計'!$G$92:$Q$92</c:f>
              <c:numCache>
                <c:formatCode>General</c:formatCode>
                <c:ptCount val="11"/>
                <c:pt idx="0">
                  <c:v>2460</c:v>
                </c:pt>
                <c:pt idx="1">
                  <c:v>3130</c:v>
                </c:pt>
                <c:pt idx="2">
                  <c:v>3580</c:v>
                </c:pt>
                <c:pt idx="3">
                  <c:v>3996</c:v>
                </c:pt>
                <c:pt idx="4">
                  <c:v>3678</c:v>
                </c:pt>
                <c:pt idx="5">
                  <c:v>4074</c:v>
                </c:pt>
                <c:pt idx="6">
                  <c:v>3896</c:v>
                </c:pt>
                <c:pt idx="7">
                  <c:v>3971</c:v>
                </c:pt>
                <c:pt idx="8">
                  <c:v>3768</c:v>
                </c:pt>
                <c:pt idx="9">
                  <c:v>4024</c:v>
                </c:pt>
                <c:pt idx="10">
                  <c:v>3474</c:v>
                </c:pt>
              </c:numCache>
            </c:numRef>
          </c:val>
        </c:ser>
        <c:ser>
          <c:idx val="4"/>
          <c:order val="4"/>
          <c:tx>
            <c:strRef>
              <c:f>'h26.1地温計'!$B$98</c:f>
              <c:strCache>
                <c:ptCount val="1"/>
                <c:pt idx="0">
                  <c:v>運輸部門計</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'h26.1地温計'!$G$98:$Q$98</c:f>
              <c:numCache>
                <c:formatCode>General</c:formatCode>
                <c:ptCount val="11"/>
                <c:pt idx="0">
                  <c:v>4533</c:v>
                </c:pt>
                <c:pt idx="1">
                  <c:v>5637</c:v>
                </c:pt>
                <c:pt idx="2">
                  <c:v>6022</c:v>
                </c:pt>
                <c:pt idx="3">
                  <c:v>5963</c:v>
                </c:pt>
                <c:pt idx="4">
                  <c:v>5627</c:v>
                </c:pt>
                <c:pt idx="5">
                  <c:v>5213</c:v>
                </c:pt>
                <c:pt idx="6">
                  <c:v>5052</c:v>
                </c:pt>
                <c:pt idx="7">
                  <c:v>5126</c:v>
                </c:pt>
                <c:pt idx="8">
                  <c:v>5117</c:v>
                </c:pt>
                <c:pt idx="9">
                  <c:v>5085</c:v>
                </c:pt>
                <c:pt idx="10">
                  <c:v>5542</c:v>
                </c:pt>
              </c:numCache>
            </c:numRef>
          </c:val>
        </c:ser>
        <c:ser>
          <c:idx val="5"/>
          <c:order val="5"/>
          <c:tx>
            <c:strRef>
              <c:f>'h26.1地温計'!$B$101</c:f>
              <c:strCache>
                <c:ptCount val="1"/>
                <c:pt idx="0">
                  <c:v>廃棄物部門計</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'h26.1地温計'!$G$101:$Q$101</c:f>
              <c:numCache>
                <c:formatCode>General</c:formatCode>
                <c:ptCount val="11"/>
                <c:pt idx="0">
                  <c:v>444</c:v>
                </c:pt>
                <c:pt idx="1">
                  <c:v>555</c:v>
                </c:pt>
                <c:pt idx="2">
                  <c:v>693</c:v>
                </c:pt>
                <c:pt idx="3">
                  <c:v>627</c:v>
                </c:pt>
                <c:pt idx="4">
                  <c:v>618</c:v>
                </c:pt>
                <c:pt idx="5">
                  <c:v>618</c:v>
                </c:pt>
                <c:pt idx="6">
                  <c:v>605</c:v>
                </c:pt>
                <c:pt idx="7">
                  <c:v>603</c:v>
                </c:pt>
                <c:pt idx="8">
                  <c:v>555</c:v>
                </c:pt>
                <c:pt idx="9">
                  <c:v>607</c:v>
                </c:pt>
                <c:pt idx="10">
                  <c:v>558</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47666688"/>
        <c:axId val="47668224"/>
      </c:barChart>
      <c:catAx>
        <c:axId val="47666688"/>
        <c:scaling>
          <c:orientation val="minMax"/>
        </c:scaling>
        <c:delete val="0"/>
        <c:axPos val="b"/>
        <c:majorGridlines>
          <c:spPr>
            <a:ln w="3175">
              <a:pattFill prst="pct50">
                <a:fgClr>
                  <a:srgbClr val="000000"/>
                </a:fgClr>
                <a:bgClr>
                  <a:srgbClr val="FFFFFF"/>
                </a:bgClr>
              </a:pattFill>
              <a:prstDash val="solid"/>
            </a:ln>
          </c:spPr>
        </c:majorGridlines>
        <c:numFmt formatCode="0_ " sourceLinked="1"/>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47668224"/>
        <c:crosses val="autoZero"/>
        <c:auto val="1"/>
        <c:lblAlgn val="ctr"/>
        <c:lblOffset val="100"/>
        <c:tickLblSkip val="1"/>
        <c:tickMarkSkip val="1"/>
        <c:noMultiLvlLbl val="0"/>
      </c:catAx>
      <c:valAx>
        <c:axId val="47668224"/>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千t-CO2</a:t>
                </a:r>
              </a:p>
            </c:rich>
          </c:tx>
          <c:layout>
            <c:manualLayout>
              <c:xMode val="edge"/>
              <c:yMode val="edge"/>
              <c:x val="2.7118644067796609E-2"/>
              <c:y val="0.17788470885583746"/>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7666688"/>
        <c:crosses val="autoZero"/>
        <c:crossBetween val="between"/>
      </c:valAx>
      <c:spPr>
        <a:solidFill>
          <a:srgbClr val="FFFFFF"/>
        </a:solidFill>
        <a:ln w="12700">
          <a:solidFill>
            <a:srgbClr val="808080"/>
          </a:solidFill>
          <a:prstDash val="solid"/>
        </a:ln>
      </c:spPr>
    </c:plotArea>
    <c:legend>
      <c:legendPos val="b"/>
      <c:layout>
        <c:manualLayout>
          <c:xMode val="edge"/>
          <c:yMode val="edge"/>
          <c:x val="4.0677966101694912E-2"/>
          <c:y val="1.2019296199086225E-2"/>
          <c:w val="0.94576413541527637"/>
          <c:h val="0.11778847088558375"/>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部門別二酸化炭素</a:t>
            </a:r>
          </a:p>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排出量割合の推移</a:t>
            </a:r>
          </a:p>
        </c:rich>
      </c:tx>
      <c:layout>
        <c:manualLayout>
          <c:xMode val="edge"/>
          <c:yMode val="edge"/>
          <c:x val="0.45084806452173615"/>
          <c:y val="0.1995192577671977"/>
        </c:manualLayout>
      </c:layout>
      <c:overlay val="0"/>
      <c:spPr>
        <a:solidFill>
          <a:srgbClr val="FFFFFF"/>
        </a:solidFill>
        <a:ln w="25400">
          <a:noFill/>
        </a:ln>
      </c:spPr>
    </c:title>
    <c:autoTitleDeleted val="0"/>
    <c:plotArea>
      <c:layout>
        <c:manualLayout>
          <c:layoutTarget val="inner"/>
          <c:xMode val="edge"/>
          <c:yMode val="edge"/>
          <c:x val="0.12881377253338938"/>
          <c:y val="0.14423076923076922"/>
          <c:w val="0.83389968534773129"/>
          <c:h val="0.73076923076923073"/>
        </c:manualLayout>
      </c:layout>
      <c:barChart>
        <c:barDir val="col"/>
        <c:grouping val="percentStacked"/>
        <c:varyColors val="0"/>
        <c:ser>
          <c:idx val="0"/>
          <c:order val="0"/>
          <c:tx>
            <c:strRef>
              <c:f>'h26.1地温計'!$B$81</c:f>
              <c:strCache>
                <c:ptCount val="1"/>
                <c:pt idx="0">
                  <c:v>エネルギー転換部門計</c:v>
                </c:pt>
              </c:strCache>
            </c:strRef>
          </c:tx>
          <c:spPr>
            <a:pattFill prst="smGrid">
              <a:fgClr>
                <a:srgbClr xmlns:mc="http://schemas.openxmlformats.org/markup-compatibility/2006" xmlns:a14="http://schemas.microsoft.com/office/drawing/2010/main" val="FF99CC" mc:Ignorable="a14" a14:legacySpreadsheetColorIndex="4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'h26.1地温計'!$G$81:$Q$81</c:f>
              <c:numCache>
                <c:formatCode>General</c:formatCode>
                <c:ptCount val="11"/>
                <c:pt idx="0">
                  <c:v>405</c:v>
                </c:pt>
                <c:pt idx="1">
                  <c:v>324</c:v>
                </c:pt>
                <c:pt idx="2">
                  <c:v>255</c:v>
                </c:pt>
                <c:pt idx="3">
                  <c:v>103</c:v>
                </c:pt>
                <c:pt idx="4">
                  <c:v>77</c:v>
                </c:pt>
                <c:pt idx="5">
                  <c:v>73</c:v>
                </c:pt>
                <c:pt idx="6">
                  <c:v>65</c:v>
                </c:pt>
                <c:pt idx="7">
                  <c:v>57</c:v>
                </c:pt>
                <c:pt idx="8">
                  <c:v>74</c:v>
                </c:pt>
                <c:pt idx="9">
                  <c:v>29</c:v>
                </c:pt>
                <c:pt idx="10">
                  <c:v>78</c:v>
                </c:pt>
              </c:numCache>
            </c:numRef>
          </c:val>
        </c:ser>
        <c:ser>
          <c:idx val="1"/>
          <c:order val="1"/>
          <c:tx>
            <c:strRef>
              <c:f>'h26.1地温計'!$B$90</c:f>
              <c:strCache>
                <c:ptCount val="1"/>
                <c:pt idx="0">
                  <c:v>産業部門計</c:v>
                </c:pt>
              </c:strCache>
            </c:strRef>
          </c:tx>
          <c:spPr>
            <a:pattFill prst="pct30">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'h26.1地温計'!$G$90:$Q$90</c:f>
              <c:numCache>
                <c:formatCode>General</c:formatCode>
                <c:ptCount val="11"/>
                <c:pt idx="0">
                  <c:v>9482</c:v>
                </c:pt>
                <c:pt idx="1">
                  <c:v>12652</c:v>
                </c:pt>
                <c:pt idx="2">
                  <c:v>9536</c:v>
                </c:pt>
                <c:pt idx="3">
                  <c:v>9239</c:v>
                </c:pt>
                <c:pt idx="4">
                  <c:v>9249</c:v>
                </c:pt>
                <c:pt idx="5">
                  <c:v>8494</c:v>
                </c:pt>
                <c:pt idx="6">
                  <c:v>7882</c:v>
                </c:pt>
                <c:pt idx="7">
                  <c:v>7112</c:v>
                </c:pt>
                <c:pt idx="8">
                  <c:v>6083</c:v>
                </c:pt>
                <c:pt idx="9">
                  <c:v>5181</c:v>
                </c:pt>
                <c:pt idx="10">
                  <c:v>5155</c:v>
                </c:pt>
              </c:numCache>
            </c:numRef>
          </c:val>
        </c:ser>
        <c:ser>
          <c:idx val="2"/>
          <c:order val="2"/>
          <c:tx>
            <c:strRef>
              <c:f>'h26.1地温計'!$B$91</c:f>
              <c:strCache>
                <c:ptCount val="1"/>
                <c:pt idx="0">
                  <c:v>民生部門(家庭)</c:v>
                </c:pt>
              </c:strCache>
            </c:strRef>
          </c:tx>
          <c:spPr>
            <a:solidFill>
              <a:srgbClr val="FFFFCC"/>
            </a:solid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'h26.1地温計'!$G$91:$Q$91</c:f>
              <c:numCache>
                <c:formatCode>General</c:formatCode>
                <c:ptCount val="11"/>
                <c:pt idx="0">
                  <c:v>2224</c:v>
                </c:pt>
                <c:pt idx="1">
                  <c:v>2921</c:v>
                </c:pt>
                <c:pt idx="2">
                  <c:v>3168</c:v>
                </c:pt>
                <c:pt idx="3">
                  <c:v>3769</c:v>
                </c:pt>
                <c:pt idx="4">
                  <c:v>3499</c:v>
                </c:pt>
                <c:pt idx="5">
                  <c:v>3406</c:v>
                </c:pt>
                <c:pt idx="6">
                  <c:v>3158</c:v>
                </c:pt>
                <c:pt idx="7">
                  <c:v>3408</c:v>
                </c:pt>
                <c:pt idx="8">
                  <c:v>3510</c:v>
                </c:pt>
                <c:pt idx="9">
                  <c:v>3816</c:v>
                </c:pt>
                <c:pt idx="10">
                  <c:v>4070</c:v>
                </c:pt>
              </c:numCache>
            </c:numRef>
          </c:val>
        </c:ser>
        <c:ser>
          <c:idx val="3"/>
          <c:order val="3"/>
          <c:tx>
            <c:strRef>
              <c:f>'h26.1地温計'!$B$92</c:f>
              <c:strCache>
                <c:ptCount val="1"/>
                <c:pt idx="0">
                  <c:v>民生部門(業務)</c:v>
                </c:pt>
              </c:strCache>
            </c:strRef>
          </c:tx>
          <c:spPr>
            <a:pattFill prst="narHorz">
              <a:fgClr>
                <a:srgbClr xmlns:mc="http://schemas.openxmlformats.org/markup-compatibility/2006" xmlns:a14="http://schemas.microsoft.com/office/drawing/2010/main" val="CCFFFF" mc:Ignorable="a14" a14:legacySpreadsheetColorIndex="2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'h26.1地温計'!$G$92:$Q$92</c:f>
              <c:numCache>
                <c:formatCode>General</c:formatCode>
                <c:ptCount val="11"/>
                <c:pt idx="0">
                  <c:v>2460</c:v>
                </c:pt>
                <c:pt idx="1">
                  <c:v>3130</c:v>
                </c:pt>
                <c:pt idx="2">
                  <c:v>3580</c:v>
                </c:pt>
                <c:pt idx="3">
                  <c:v>3996</c:v>
                </c:pt>
                <c:pt idx="4">
                  <c:v>3678</c:v>
                </c:pt>
                <c:pt idx="5">
                  <c:v>4074</c:v>
                </c:pt>
                <c:pt idx="6">
                  <c:v>3896</c:v>
                </c:pt>
                <c:pt idx="7">
                  <c:v>3971</c:v>
                </c:pt>
                <c:pt idx="8">
                  <c:v>3768</c:v>
                </c:pt>
                <c:pt idx="9">
                  <c:v>4024</c:v>
                </c:pt>
                <c:pt idx="10">
                  <c:v>3474</c:v>
                </c:pt>
              </c:numCache>
            </c:numRef>
          </c:val>
        </c:ser>
        <c:ser>
          <c:idx val="4"/>
          <c:order val="4"/>
          <c:tx>
            <c:strRef>
              <c:f>'h26.1地温計'!$B$98</c:f>
              <c:strCache>
                <c:ptCount val="1"/>
                <c:pt idx="0">
                  <c:v>運輸部門計</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'h26.1地温計'!$G$98:$Q$98</c:f>
              <c:numCache>
                <c:formatCode>General</c:formatCode>
                <c:ptCount val="11"/>
                <c:pt idx="0">
                  <c:v>4533</c:v>
                </c:pt>
                <c:pt idx="1">
                  <c:v>5637</c:v>
                </c:pt>
                <c:pt idx="2">
                  <c:v>6022</c:v>
                </c:pt>
                <c:pt idx="3">
                  <c:v>5963</c:v>
                </c:pt>
                <c:pt idx="4">
                  <c:v>5627</c:v>
                </c:pt>
                <c:pt idx="5">
                  <c:v>5213</c:v>
                </c:pt>
                <c:pt idx="6">
                  <c:v>5052</c:v>
                </c:pt>
                <c:pt idx="7">
                  <c:v>5126</c:v>
                </c:pt>
                <c:pt idx="8">
                  <c:v>5117</c:v>
                </c:pt>
                <c:pt idx="9">
                  <c:v>5085</c:v>
                </c:pt>
                <c:pt idx="10">
                  <c:v>5542</c:v>
                </c:pt>
              </c:numCache>
            </c:numRef>
          </c:val>
        </c:ser>
        <c:ser>
          <c:idx val="5"/>
          <c:order val="5"/>
          <c:tx>
            <c:strRef>
              <c:f>'h26.1地温計'!$B$101</c:f>
              <c:strCache>
                <c:ptCount val="1"/>
                <c:pt idx="0">
                  <c:v>廃棄物部門計</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'h26.1地温計'!$G$101:$Q$101</c:f>
              <c:numCache>
                <c:formatCode>General</c:formatCode>
                <c:ptCount val="11"/>
                <c:pt idx="0">
                  <c:v>444</c:v>
                </c:pt>
                <c:pt idx="1">
                  <c:v>555</c:v>
                </c:pt>
                <c:pt idx="2">
                  <c:v>693</c:v>
                </c:pt>
                <c:pt idx="3">
                  <c:v>627</c:v>
                </c:pt>
                <c:pt idx="4">
                  <c:v>618</c:v>
                </c:pt>
                <c:pt idx="5">
                  <c:v>618</c:v>
                </c:pt>
                <c:pt idx="6">
                  <c:v>605</c:v>
                </c:pt>
                <c:pt idx="7">
                  <c:v>603</c:v>
                </c:pt>
                <c:pt idx="8">
                  <c:v>555</c:v>
                </c:pt>
                <c:pt idx="9">
                  <c:v>607</c:v>
                </c:pt>
                <c:pt idx="10">
                  <c:v>558</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47681536"/>
        <c:axId val="47683072"/>
      </c:barChart>
      <c:catAx>
        <c:axId val="47681536"/>
        <c:scaling>
          <c:orientation val="minMax"/>
        </c:scaling>
        <c:delete val="0"/>
        <c:axPos val="b"/>
        <c:majorGridlines>
          <c:spPr>
            <a:ln w="3175">
              <a:pattFill prst="pct50">
                <a:fgClr>
                  <a:srgbClr val="000000"/>
                </a:fgClr>
                <a:bgClr>
                  <a:srgbClr val="FFFFFF"/>
                </a:bgClr>
              </a:pattFill>
              <a:prstDash val="solid"/>
            </a:ln>
          </c:spPr>
        </c:majorGridlines>
        <c:numFmt formatCode="0_ " sourceLinked="1"/>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47683072"/>
        <c:crosses val="autoZero"/>
        <c:auto val="1"/>
        <c:lblAlgn val="ctr"/>
        <c:lblOffset val="100"/>
        <c:tickLblSkip val="1"/>
        <c:tickMarkSkip val="1"/>
        <c:noMultiLvlLbl val="0"/>
      </c:catAx>
      <c:valAx>
        <c:axId val="47683072"/>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7681536"/>
        <c:crosses val="autoZero"/>
        <c:crossBetween val="between"/>
      </c:valAx>
      <c:spPr>
        <a:solidFill>
          <a:srgbClr val="FFFFFF"/>
        </a:solidFill>
        <a:ln w="12700">
          <a:solidFill>
            <a:srgbClr val="808080"/>
          </a:solidFill>
          <a:prstDash val="solid"/>
        </a:ln>
      </c:spPr>
    </c:plotArea>
    <c:legend>
      <c:legendPos val="b"/>
      <c:layout>
        <c:manualLayout>
          <c:xMode val="edge"/>
          <c:yMode val="edge"/>
          <c:x val="1.6949470720133492E-2"/>
          <c:y val="1.2019288286638589E-2"/>
          <c:w val="0.94576419669395628"/>
          <c:h val="0.11778843923579321"/>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細部門別CO2排出量の推移</a:t>
            </a:r>
          </a:p>
        </c:rich>
      </c:tx>
      <c:layout>
        <c:manualLayout>
          <c:xMode val="edge"/>
          <c:yMode val="edge"/>
          <c:x val="0.26401444005545821"/>
          <c:y val="0.20129912793158919"/>
        </c:manualLayout>
      </c:layout>
      <c:overlay val="0"/>
      <c:spPr>
        <a:noFill/>
        <a:ln w="25400">
          <a:noFill/>
        </a:ln>
      </c:spPr>
    </c:title>
    <c:autoTitleDeleted val="0"/>
    <c:plotArea>
      <c:layout>
        <c:manualLayout>
          <c:layoutTarget val="inner"/>
          <c:xMode val="edge"/>
          <c:yMode val="edge"/>
          <c:x val="0.17218543046357615"/>
          <c:y val="0.21428616723773852"/>
          <c:w val="0.80132450331125826"/>
          <c:h val="0.67316159607006743"/>
        </c:manualLayout>
      </c:layout>
      <c:barChart>
        <c:barDir val="col"/>
        <c:grouping val="stacked"/>
        <c:varyColors val="0"/>
        <c:ser>
          <c:idx val="0"/>
          <c:order val="0"/>
          <c:tx>
            <c:strRef>
              <c:f>'h26.1地温計'!$B$79</c:f>
              <c:strCache>
                <c:ptCount val="1"/>
                <c:pt idx="0">
                  <c:v>電気事業</c:v>
                </c:pt>
              </c:strCache>
            </c:strRef>
          </c:tx>
          <c:spPr>
            <a:pattFill prst="smGrid">
              <a:fgClr>
                <a:srgbClr xmlns:mc="http://schemas.openxmlformats.org/markup-compatibility/2006" xmlns:a14="http://schemas.microsoft.com/office/drawing/2010/main" val="FF99CC" mc:Ignorable="a14" a14:legacySpreadsheetColorIndex="4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'h26.1地温計'!$G$79:$Q$79</c:f>
              <c:numCache>
                <c:formatCode>General</c:formatCode>
                <c:ptCount val="11"/>
                <c:pt idx="0">
                  <c:v>346</c:v>
                </c:pt>
                <c:pt idx="1">
                  <c:v>247</c:v>
                </c:pt>
                <c:pt idx="2">
                  <c:v>240</c:v>
                </c:pt>
                <c:pt idx="3">
                  <c:v>96</c:v>
                </c:pt>
                <c:pt idx="7">
                  <c:v>49</c:v>
                </c:pt>
                <c:pt idx="8">
                  <c:v>66</c:v>
                </c:pt>
                <c:pt idx="9">
                  <c:v>25</c:v>
                </c:pt>
              </c:numCache>
            </c:numRef>
          </c:val>
        </c:ser>
        <c:ser>
          <c:idx val="1"/>
          <c:order val="1"/>
          <c:tx>
            <c:strRef>
              <c:f>'h26.1地温計'!$B$80</c:f>
              <c:strCache>
                <c:ptCount val="1"/>
                <c:pt idx="0">
                  <c:v>ガス事業</c:v>
                </c:pt>
              </c:strCache>
            </c:strRef>
          </c:tx>
          <c:spPr>
            <a:pattFill prst="pct30">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'h26.1地温計'!$G$80:$Q$80</c:f>
              <c:numCache>
                <c:formatCode>General</c:formatCode>
                <c:ptCount val="11"/>
                <c:pt idx="0">
                  <c:v>60</c:v>
                </c:pt>
                <c:pt idx="1">
                  <c:v>77</c:v>
                </c:pt>
                <c:pt idx="2">
                  <c:v>15</c:v>
                </c:pt>
                <c:pt idx="3">
                  <c:v>7</c:v>
                </c:pt>
                <c:pt idx="7">
                  <c:v>8</c:v>
                </c:pt>
                <c:pt idx="8">
                  <c:v>7</c:v>
                </c:pt>
                <c:pt idx="9">
                  <c:v>4</c:v>
                </c:pt>
              </c:numCache>
            </c:numRef>
          </c:val>
        </c:ser>
        <c:ser>
          <c:idx val="2"/>
          <c:order val="2"/>
          <c:tx>
            <c:strRef>
              <c:f>'h26.1地温計'!$B$82</c:f>
              <c:strCache>
                <c:ptCount val="1"/>
                <c:pt idx="0">
                  <c:v>製造業</c:v>
                </c:pt>
              </c:strCache>
            </c:strRef>
          </c:tx>
          <c:spPr>
            <a:solidFill>
              <a:srgbClr val="FFFFCC"/>
            </a:solid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'h26.1地温計'!$G$82:$Q$82</c:f>
              <c:numCache>
                <c:formatCode>General</c:formatCode>
                <c:ptCount val="11"/>
                <c:pt idx="0">
                  <c:v>8196</c:v>
                </c:pt>
                <c:pt idx="1">
                  <c:v>11430</c:v>
                </c:pt>
                <c:pt idx="2">
                  <c:v>8552</c:v>
                </c:pt>
                <c:pt idx="3">
                  <c:v>8337</c:v>
                </c:pt>
                <c:pt idx="7">
                  <c:v>6239</c:v>
                </c:pt>
                <c:pt idx="8">
                  <c:v>5250</c:v>
                </c:pt>
                <c:pt idx="9">
                  <c:v>3623</c:v>
                </c:pt>
              </c:numCache>
            </c:numRef>
          </c:val>
        </c:ser>
        <c:ser>
          <c:idx val="3"/>
          <c:order val="3"/>
          <c:tx>
            <c:strRef>
              <c:f>'h26.1地温計'!$B$88</c:f>
              <c:strCache>
                <c:ptCount val="1"/>
                <c:pt idx="0">
                  <c:v>建設業･鉱業</c:v>
                </c:pt>
              </c:strCache>
            </c:strRef>
          </c:tx>
          <c:spPr>
            <a:pattFill prst="narHorz">
              <a:fgClr>
                <a:srgbClr xmlns:mc="http://schemas.openxmlformats.org/markup-compatibility/2006" xmlns:a14="http://schemas.microsoft.com/office/drawing/2010/main" val="CCFFFF" mc:Ignorable="a14" a14:legacySpreadsheetColorIndex="2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'h26.1地温計'!$G$88:$Q$88</c:f>
              <c:numCache>
                <c:formatCode>General</c:formatCode>
                <c:ptCount val="11"/>
                <c:pt idx="0">
                  <c:v>445</c:v>
                </c:pt>
                <c:pt idx="1">
                  <c:v>568</c:v>
                </c:pt>
                <c:pt idx="2">
                  <c:v>432</c:v>
                </c:pt>
                <c:pt idx="3">
                  <c:v>377</c:v>
                </c:pt>
                <c:pt idx="7">
                  <c:v>304</c:v>
                </c:pt>
                <c:pt idx="8">
                  <c:v>286</c:v>
                </c:pt>
                <c:pt idx="9">
                  <c:v>924</c:v>
                </c:pt>
              </c:numCache>
            </c:numRef>
          </c:val>
        </c:ser>
        <c:ser>
          <c:idx val="4"/>
          <c:order val="4"/>
          <c:tx>
            <c:strRef>
              <c:f>'h26.1地温計'!$B$89</c:f>
              <c:strCache>
                <c:ptCount val="1"/>
                <c:pt idx="0">
                  <c:v>農林水産業</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'h26.1地温計'!$G$89:$Q$89</c:f>
              <c:numCache>
                <c:formatCode>General</c:formatCode>
                <c:ptCount val="11"/>
                <c:pt idx="0">
                  <c:v>841</c:v>
                </c:pt>
                <c:pt idx="1">
                  <c:v>654</c:v>
                </c:pt>
                <c:pt idx="2">
                  <c:v>552</c:v>
                </c:pt>
                <c:pt idx="3">
                  <c:v>526</c:v>
                </c:pt>
                <c:pt idx="7">
                  <c:v>568</c:v>
                </c:pt>
                <c:pt idx="8">
                  <c:v>546</c:v>
                </c:pt>
                <c:pt idx="9">
                  <c:v>384</c:v>
                </c:pt>
              </c:numCache>
            </c:numRef>
          </c:val>
        </c:ser>
        <c:ser>
          <c:idx val="5"/>
          <c:order val="5"/>
          <c:tx>
            <c:strRef>
              <c:f>'h26.1地温計'!$B$91</c:f>
              <c:strCache>
                <c:ptCount val="1"/>
                <c:pt idx="0">
                  <c:v>民生部門(家庭)</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'h26.1地温計'!$G$91:$Q$91</c:f>
              <c:numCache>
                <c:formatCode>General</c:formatCode>
                <c:ptCount val="11"/>
                <c:pt idx="0">
                  <c:v>2224</c:v>
                </c:pt>
                <c:pt idx="1">
                  <c:v>2921</c:v>
                </c:pt>
                <c:pt idx="2">
                  <c:v>3168</c:v>
                </c:pt>
                <c:pt idx="3">
                  <c:v>3769</c:v>
                </c:pt>
                <c:pt idx="4">
                  <c:v>3499</c:v>
                </c:pt>
                <c:pt idx="5">
                  <c:v>3406</c:v>
                </c:pt>
                <c:pt idx="6">
                  <c:v>3158</c:v>
                </c:pt>
                <c:pt idx="7">
                  <c:v>3408</c:v>
                </c:pt>
                <c:pt idx="8">
                  <c:v>3510</c:v>
                </c:pt>
                <c:pt idx="9">
                  <c:v>3816</c:v>
                </c:pt>
                <c:pt idx="10">
                  <c:v>4070</c:v>
                </c:pt>
              </c:numCache>
            </c:numRef>
          </c:val>
        </c:ser>
        <c:ser>
          <c:idx val="6"/>
          <c:order val="6"/>
          <c:tx>
            <c:strRef>
              <c:f>'h26.1地温計'!$B$92</c:f>
              <c:strCache>
                <c:ptCount val="1"/>
                <c:pt idx="0">
                  <c:v>民生部門(業務)</c:v>
                </c:pt>
              </c:strCache>
            </c:strRef>
          </c:tx>
          <c:spPr>
            <a:pattFill prst="narVert">
              <a:fgClr>
                <a:srgbClr xmlns:mc="http://schemas.openxmlformats.org/markup-compatibility/2006" xmlns:a14="http://schemas.microsoft.com/office/drawing/2010/main" val="666699" mc:Ignorable="a14" a14:legacySpreadsheetColorIndex="5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'h26.1地温計'!$G$92:$Q$92</c:f>
              <c:numCache>
                <c:formatCode>General</c:formatCode>
                <c:ptCount val="11"/>
                <c:pt idx="0">
                  <c:v>2460</c:v>
                </c:pt>
                <c:pt idx="1">
                  <c:v>3130</c:v>
                </c:pt>
                <c:pt idx="2">
                  <c:v>3580</c:v>
                </c:pt>
                <c:pt idx="3">
                  <c:v>3996</c:v>
                </c:pt>
                <c:pt idx="4">
                  <c:v>3678</c:v>
                </c:pt>
                <c:pt idx="5">
                  <c:v>4074</c:v>
                </c:pt>
                <c:pt idx="6">
                  <c:v>3896</c:v>
                </c:pt>
                <c:pt idx="7">
                  <c:v>3971</c:v>
                </c:pt>
                <c:pt idx="8">
                  <c:v>3768</c:v>
                </c:pt>
                <c:pt idx="9">
                  <c:v>4024</c:v>
                </c:pt>
                <c:pt idx="10">
                  <c:v>3474</c:v>
                </c:pt>
              </c:numCache>
            </c:numRef>
          </c:val>
        </c:ser>
        <c:ser>
          <c:idx val="7"/>
          <c:order val="7"/>
          <c:tx>
            <c:strRef>
              <c:f>'h26.1地温計'!$B$94</c:f>
              <c:strCache>
                <c:ptCount val="1"/>
                <c:pt idx="0">
                  <c:v>自動車</c:v>
                </c:pt>
              </c:strCache>
            </c:strRef>
          </c:tx>
          <c:spPr>
            <a:pattFill prst="ltDnDiag">
              <a:fgClr>
                <a:srgbClr xmlns:mc="http://schemas.openxmlformats.org/markup-compatibility/2006" xmlns:a14="http://schemas.microsoft.com/office/drawing/2010/main" val="CC99FF" mc:Ignorable="a14" a14:legacySpreadsheetColorIndex="46"/>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'h26.1地温計'!$G$94:$Q$94</c:f>
              <c:numCache>
                <c:formatCode>General</c:formatCode>
                <c:ptCount val="11"/>
                <c:pt idx="0">
                  <c:v>4117</c:v>
                </c:pt>
                <c:pt idx="1">
                  <c:v>5079</c:v>
                </c:pt>
                <c:pt idx="2">
                  <c:v>5435</c:v>
                </c:pt>
                <c:pt idx="3">
                  <c:v>5452</c:v>
                </c:pt>
                <c:pt idx="7">
                  <c:v>4692</c:v>
                </c:pt>
                <c:pt idx="8">
                  <c:v>4773</c:v>
                </c:pt>
                <c:pt idx="9">
                  <c:v>4845</c:v>
                </c:pt>
              </c:numCache>
            </c:numRef>
          </c:val>
        </c:ser>
        <c:ser>
          <c:idx val="8"/>
          <c:order val="8"/>
          <c:tx>
            <c:strRef>
              <c:f>'h26.1地温計'!$B$95</c:f>
              <c:strCache>
                <c:ptCount val="1"/>
                <c:pt idx="0">
                  <c:v>鉄道</c:v>
                </c:pt>
              </c:strCache>
            </c:strRef>
          </c:tx>
          <c:spPr>
            <a:pattFill prst="narHorz">
              <a:fgClr>
                <a:srgbClr xmlns:mc="http://schemas.openxmlformats.org/markup-compatibility/2006" xmlns:a14="http://schemas.microsoft.com/office/drawing/2010/main" val="FFCC99" mc:Ignorable="a14" a14:legacySpreadsheetColorIndex="4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'h26.1地温計'!$G$95:$Q$95</c:f>
              <c:numCache>
                <c:formatCode>General</c:formatCode>
                <c:ptCount val="11"/>
                <c:pt idx="0">
                  <c:v>83</c:v>
                </c:pt>
                <c:pt idx="1">
                  <c:v>90</c:v>
                </c:pt>
                <c:pt idx="2">
                  <c:v>83</c:v>
                </c:pt>
                <c:pt idx="3">
                  <c:v>97</c:v>
                </c:pt>
                <c:pt idx="7">
                  <c:v>86</c:v>
                </c:pt>
                <c:pt idx="8">
                  <c:v>76</c:v>
                </c:pt>
                <c:pt idx="9">
                  <c:v>82</c:v>
                </c:pt>
              </c:numCache>
            </c:numRef>
          </c:val>
        </c:ser>
        <c:ser>
          <c:idx val="10"/>
          <c:order val="9"/>
          <c:tx>
            <c:strRef>
              <c:f>'h26.1地温計'!$B$96</c:f>
              <c:strCache>
                <c:ptCount val="1"/>
                <c:pt idx="0">
                  <c:v>船舶</c:v>
                </c:pt>
              </c:strCache>
            </c:strRef>
          </c:tx>
          <c:spPr>
            <a:pattFill prst="lgCheck">
              <a:fgClr>
                <a:srgbClr xmlns:mc="http://schemas.openxmlformats.org/markup-compatibility/2006" xmlns:a14="http://schemas.microsoft.com/office/drawing/2010/main" val="FFFF00" mc:Ignorable="a14" a14:legacySpreadsheetColorIndex="3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'h26.1地温計'!$G$96:$Q$96</c:f>
              <c:numCache>
                <c:formatCode>General</c:formatCode>
                <c:ptCount val="11"/>
                <c:pt idx="0">
                  <c:v>242</c:v>
                </c:pt>
                <c:pt idx="1">
                  <c:v>279</c:v>
                </c:pt>
                <c:pt idx="2">
                  <c:v>282</c:v>
                </c:pt>
                <c:pt idx="3">
                  <c:v>238</c:v>
                </c:pt>
                <c:pt idx="7">
                  <c:v>192</c:v>
                </c:pt>
                <c:pt idx="8">
                  <c:v>131</c:v>
                </c:pt>
                <c:pt idx="9">
                  <c:v>115</c:v>
                </c:pt>
              </c:numCache>
            </c:numRef>
          </c:val>
        </c:ser>
        <c:ser>
          <c:idx val="9"/>
          <c:order val="10"/>
          <c:tx>
            <c:strRef>
              <c:f>'h26.1地温計'!$B$97</c:f>
              <c:strCache>
                <c:ptCount val="1"/>
                <c:pt idx="0">
                  <c:v>航空</c:v>
                </c:pt>
              </c:strCache>
            </c:strRef>
          </c:tx>
          <c:spPr>
            <a:pattFill prst="divot">
              <a:fgClr>
                <a:srgbClr xmlns:mc="http://schemas.openxmlformats.org/markup-compatibility/2006" xmlns:a14="http://schemas.microsoft.com/office/drawing/2010/main" val="FF00FF" mc:Ignorable="a14" a14:legacySpreadsheetColorIndex="3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'h26.1地温計'!$G$97:$Q$97</c:f>
              <c:numCache>
                <c:formatCode>General</c:formatCode>
                <c:ptCount val="11"/>
                <c:pt idx="0">
                  <c:v>92</c:v>
                </c:pt>
                <c:pt idx="1">
                  <c:v>189</c:v>
                </c:pt>
                <c:pt idx="2">
                  <c:v>222</c:v>
                </c:pt>
                <c:pt idx="3">
                  <c:v>175</c:v>
                </c:pt>
                <c:pt idx="7">
                  <c:v>155</c:v>
                </c:pt>
                <c:pt idx="8">
                  <c:v>138</c:v>
                </c:pt>
                <c:pt idx="9">
                  <c:v>62</c:v>
                </c:pt>
              </c:numCache>
            </c:numRef>
          </c:val>
        </c:ser>
        <c:ser>
          <c:idx val="11"/>
          <c:order val="11"/>
          <c:tx>
            <c:strRef>
              <c:f>'h26.1地温計'!$B$99</c:f>
              <c:strCache>
                <c:ptCount val="1"/>
                <c:pt idx="0">
                  <c:v>一般廃棄物</c:v>
                </c:pt>
              </c:strCache>
            </c:strRef>
          </c:tx>
          <c:spPr>
            <a:pattFill prst="smGrid">
              <a:fgClr>
                <a:srgbClr xmlns:mc="http://schemas.openxmlformats.org/markup-compatibility/2006" xmlns:a14="http://schemas.microsoft.com/office/drawing/2010/main" val="00FFFF" mc:Ignorable="a14" a14:legacySpreadsheetColorIndex="3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'h26.1地温計'!$G$99:$Q$99</c:f>
              <c:numCache>
                <c:formatCode>General</c:formatCode>
                <c:ptCount val="11"/>
                <c:pt idx="0">
                  <c:v>422</c:v>
                </c:pt>
                <c:pt idx="1">
                  <c:v>471</c:v>
                </c:pt>
                <c:pt idx="2">
                  <c:v>549</c:v>
                </c:pt>
                <c:pt idx="3">
                  <c:v>511</c:v>
                </c:pt>
                <c:pt idx="7">
                  <c:v>451</c:v>
                </c:pt>
                <c:pt idx="8">
                  <c:v>444</c:v>
                </c:pt>
                <c:pt idx="9">
                  <c:v>475</c:v>
                </c:pt>
              </c:numCache>
            </c:numRef>
          </c:val>
        </c:ser>
        <c:ser>
          <c:idx val="12"/>
          <c:order val="12"/>
          <c:tx>
            <c:strRef>
              <c:f>'h26.1地温計'!$B$100</c:f>
              <c:strCache>
                <c:ptCount val="1"/>
                <c:pt idx="0">
                  <c:v>産業廃棄物</c:v>
                </c:pt>
              </c:strCache>
            </c:strRef>
          </c:tx>
          <c:spPr>
            <a:pattFill prst="smConfetti">
              <a:fgClr>
                <a:srgbClr xmlns:mc="http://schemas.openxmlformats.org/markup-compatibility/2006" xmlns:a14="http://schemas.microsoft.com/office/drawing/2010/main" val="800080" mc:Ignorable="a14" a14:legacySpreadsheetColorIndex="36"/>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'h26.1地温計'!$G$100:$Q$100</c:f>
              <c:numCache>
                <c:formatCode>General</c:formatCode>
                <c:ptCount val="11"/>
                <c:pt idx="0">
                  <c:v>22</c:v>
                </c:pt>
                <c:pt idx="1">
                  <c:v>84</c:v>
                </c:pt>
                <c:pt idx="2">
                  <c:v>144</c:v>
                </c:pt>
                <c:pt idx="3">
                  <c:v>116</c:v>
                </c:pt>
                <c:pt idx="7">
                  <c:v>151</c:v>
                </c:pt>
                <c:pt idx="8">
                  <c:v>112</c:v>
                </c:pt>
                <c:pt idx="9">
                  <c:v>132</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47938944"/>
        <c:axId val="47957120"/>
      </c:barChart>
      <c:catAx>
        <c:axId val="47938944"/>
        <c:scaling>
          <c:orientation val="minMax"/>
        </c:scaling>
        <c:delete val="0"/>
        <c:axPos val="b"/>
        <c:majorGridlines>
          <c:spPr>
            <a:ln w="3175">
              <a:pattFill prst="pct50">
                <a:fgClr>
                  <a:srgbClr val="000000"/>
                </a:fgClr>
                <a:bgClr>
                  <a:srgbClr val="FFFFFF"/>
                </a:bgClr>
              </a:pattFill>
              <a:prstDash val="solid"/>
            </a:ln>
          </c:spPr>
        </c:majorGridlines>
        <c:numFmt formatCode="0_ " sourceLinked="1"/>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47957120"/>
        <c:crosses val="autoZero"/>
        <c:auto val="1"/>
        <c:lblAlgn val="ctr"/>
        <c:lblOffset val="100"/>
        <c:tickLblSkip val="1"/>
        <c:tickMarkSkip val="1"/>
        <c:noMultiLvlLbl val="0"/>
      </c:catAx>
      <c:valAx>
        <c:axId val="47957120"/>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7938944"/>
        <c:crosses val="autoZero"/>
        <c:crossBetween val="between"/>
      </c:valAx>
      <c:spPr>
        <a:solidFill>
          <a:srgbClr val="FFFFFF"/>
        </a:solidFill>
        <a:ln w="12700">
          <a:solidFill>
            <a:srgbClr val="808080"/>
          </a:solidFill>
          <a:prstDash val="solid"/>
        </a:ln>
      </c:spPr>
    </c:plotArea>
    <c:legend>
      <c:legendPos val="b"/>
      <c:layout>
        <c:manualLayout>
          <c:xMode val="edge"/>
          <c:yMode val="edge"/>
          <c:x val="1.6556186290667154E-2"/>
          <c:y val="1.082245364490729E-2"/>
          <c:w val="0.98344381370933287"/>
          <c:h val="0.20129912793158916"/>
        </c:manualLayout>
      </c:layout>
      <c:overlay val="0"/>
      <c:spPr>
        <a:noFill/>
        <a:ln w="25400">
          <a:noFill/>
        </a:ln>
      </c:spPr>
      <c:txPr>
        <a:bodyPr/>
        <a:lstStyle/>
        <a:p>
          <a:pPr>
            <a:defRPr sz="1100" b="0" i="0" u="none" strike="noStrike" baseline="3000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細部門別CO2排出割合の推移</a:t>
            </a:r>
          </a:p>
        </c:rich>
      </c:tx>
      <c:layout>
        <c:manualLayout>
          <c:xMode val="edge"/>
          <c:yMode val="edge"/>
          <c:x val="0.20529785261990766"/>
          <c:y val="0.27056339940266089"/>
        </c:manualLayout>
      </c:layout>
      <c:overlay val="0"/>
      <c:spPr>
        <a:solidFill>
          <a:srgbClr val="FFFFFF"/>
        </a:solidFill>
        <a:ln w="25400">
          <a:noFill/>
        </a:ln>
      </c:spPr>
    </c:title>
    <c:autoTitleDeleted val="0"/>
    <c:plotArea>
      <c:layout>
        <c:manualLayout>
          <c:layoutTarget val="inner"/>
          <c:xMode val="edge"/>
          <c:yMode val="edge"/>
          <c:x val="0.12582781456953643"/>
          <c:y val="0.21428616723773852"/>
          <c:w val="0.84768211920529801"/>
          <c:h val="0.67316159607006743"/>
        </c:manualLayout>
      </c:layout>
      <c:barChart>
        <c:barDir val="col"/>
        <c:grouping val="percentStacked"/>
        <c:varyColors val="0"/>
        <c:ser>
          <c:idx val="0"/>
          <c:order val="0"/>
          <c:tx>
            <c:strRef>
              <c:f>'h26.1地温計'!$B$79</c:f>
              <c:strCache>
                <c:ptCount val="1"/>
                <c:pt idx="0">
                  <c:v>電気事業</c:v>
                </c:pt>
              </c:strCache>
            </c:strRef>
          </c:tx>
          <c:spPr>
            <a:pattFill prst="smGrid">
              <a:fgClr>
                <a:srgbClr xmlns:mc="http://schemas.openxmlformats.org/markup-compatibility/2006" xmlns:a14="http://schemas.microsoft.com/office/drawing/2010/main" val="FF99CC" mc:Ignorable="a14" a14:legacySpreadsheetColorIndex="4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'h26.1地温計'!$G$79:$Q$79</c:f>
              <c:numCache>
                <c:formatCode>General</c:formatCode>
                <c:ptCount val="11"/>
                <c:pt idx="0">
                  <c:v>346</c:v>
                </c:pt>
                <c:pt idx="1">
                  <c:v>247</c:v>
                </c:pt>
                <c:pt idx="2">
                  <c:v>240</c:v>
                </c:pt>
                <c:pt idx="3">
                  <c:v>96</c:v>
                </c:pt>
                <c:pt idx="7">
                  <c:v>49</c:v>
                </c:pt>
                <c:pt idx="8">
                  <c:v>66</c:v>
                </c:pt>
                <c:pt idx="9">
                  <c:v>25</c:v>
                </c:pt>
              </c:numCache>
            </c:numRef>
          </c:val>
        </c:ser>
        <c:ser>
          <c:idx val="1"/>
          <c:order val="1"/>
          <c:tx>
            <c:strRef>
              <c:f>'h26.1地温計'!$B$80</c:f>
              <c:strCache>
                <c:ptCount val="1"/>
                <c:pt idx="0">
                  <c:v>ガス事業</c:v>
                </c:pt>
              </c:strCache>
            </c:strRef>
          </c:tx>
          <c:spPr>
            <a:pattFill prst="pct30">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'h26.1地温計'!$G$80:$Q$80</c:f>
              <c:numCache>
                <c:formatCode>General</c:formatCode>
                <c:ptCount val="11"/>
                <c:pt idx="0">
                  <c:v>60</c:v>
                </c:pt>
                <c:pt idx="1">
                  <c:v>77</c:v>
                </c:pt>
                <c:pt idx="2">
                  <c:v>15</c:v>
                </c:pt>
                <c:pt idx="3">
                  <c:v>7</c:v>
                </c:pt>
                <c:pt idx="7">
                  <c:v>8</c:v>
                </c:pt>
                <c:pt idx="8">
                  <c:v>7</c:v>
                </c:pt>
                <c:pt idx="9">
                  <c:v>4</c:v>
                </c:pt>
              </c:numCache>
            </c:numRef>
          </c:val>
        </c:ser>
        <c:ser>
          <c:idx val="2"/>
          <c:order val="2"/>
          <c:tx>
            <c:strRef>
              <c:f>'h26.1地温計'!$B$82</c:f>
              <c:strCache>
                <c:ptCount val="1"/>
                <c:pt idx="0">
                  <c:v>製造業</c:v>
                </c:pt>
              </c:strCache>
            </c:strRef>
          </c:tx>
          <c:spPr>
            <a:solidFill>
              <a:srgbClr val="FFFFCC"/>
            </a:solid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'h26.1地温計'!$G$82:$Q$82</c:f>
              <c:numCache>
                <c:formatCode>General</c:formatCode>
                <c:ptCount val="11"/>
                <c:pt idx="0">
                  <c:v>8196</c:v>
                </c:pt>
                <c:pt idx="1">
                  <c:v>11430</c:v>
                </c:pt>
                <c:pt idx="2">
                  <c:v>8552</c:v>
                </c:pt>
                <c:pt idx="3">
                  <c:v>8337</c:v>
                </c:pt>
                <c:pt idx="7">
                  <c:v>6239</c:v>
                </c:pt>
                <c:pt idx="8">
                  <c:v>5250</c:v>
                </c:pt>
                <c:pt idx="9">
                  <c:v>3623</c:v>
                </c:pt>
              </c:numCache>
            </c:numRef>
          </c:val>
        </c:ser>
        <c:ser>
          <c:idx val="3"/>
          <c:order val="3"/>
          <c:tx>
            <c:strRef>
              <c:f>'h26.1地温計'!$B$88</c:f>
              <c:strCache>
                <c:ptCount val="1"/>
                <c:pt idx="0">
                  <c:v>建設業･鉱業</c:v>
                </c:pt>
              </c:strCache>
            </c:strRef>
          </c:tx>
          <c:spPr>
            <a:pattFill prst="narHorz">
              <a:fgClr>
                <a:srgbClr xmlns:mc="http://schemas.openxmlformats.org/markup-compatibility/2006" xmlns:a14="http://schemas.microsoft.com/office/drawing/2010/main" val="CCFFFF" mc:Ignorable="a14" a14:legacySpreadsheetColorIndex="2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'h26.1地温計'!$G$88:$Q$88</c:f>
              <c:numCache>
                <c:formatCode>General</c:formatCode>
                <c:ptCount val="11"/>
                <c:pt idx="0">
                  <c:v>445</c:v>
                </c:pt>
                <c:pt idx="1">
                  <c:v>568</c:v>
                </c:pt>
                <c:pt idx="2">
                  <c:v>432</c:v>
                </c:pt>
                <c:pt idx="3">
                  <c:v>377</c:v>
                </c:pt>
                <c:pt idx="7">
                  <c:v>304</c:v>
                </c:pt>
                <c:pt idx="8">
                  <c:v>286</c:v>
                </c:pt>
                <c:pt idx="9">
                  <c:v>924</c:v>
                </c:pt>
              </c:numCache>
            </c:numRef>
          </c:val>
        </c:ser>
        <c:ser>
          <c:idx val="4"/>
          <c:order val="4"/>
          <c:tx>
            <c:strRef>
              <c:f>'h26.1地温計'!$B$89</c:f>
              <c:strCache>
                <c:ptCount val="1"/>
                <c:pt idx="0">
                  <c:v>農林水産業</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'h26.1地温計'!$G$89:$Q$89</c:f>
              <c:numCache>
                <c:formatCode>General</c:formatCode>
                <c:ptCount val="11"/>
                <c:pt idx="0">
                  <c:v>841</c:v>
                </c:pt>
                <c:pt idx="1">
                  <c:v>654</c:v>
                </c:pt>
                <c:pt idx="2">
                  <c:v>552</c:v>
                </c:pt>
                <c:pt idx="3">
                  <c:v>526</c:v>
                </c:pt>
                <c:pt idx="7">
                  <c:v>568</c:v>
                </c:pt>
                <c:pt idx="8">
                  <c:v>546</c:v>
                </c:pt>
                <c:pt idx="9">
                  <c:v>384</c:v>
                </c:pt>
              </c:numCache>
            </c:numRef>
          </c:val>
        </c:ser>
        <c:ser>
          <c:idx val="5"/>
          <c:order val="5"/>
          <c:tx>
            <c:strRef>
              <c:f>'h26.1地温計'!$B$91</c:f>
              <c:strCache>
                <c:ptCount val="1"/>
                <c:pt idx="0">
                  <c:v>民生部門(家庭)</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'h26.1地温計'!$G$91:$Q$91</c:f>
              <c:numCache>
                <c:formatCode>General</c:formatCode>
                <c:ptCount val="11"/>
                <c:pt idx="0">
                  <c:v>2224</c:v>
                </c:pt>
                <c:pt idx="1">
                  <c:v>2921</c:v>
                </c:pt>
                <c:pt idx="2">
                  <c:v>3168</c:v>
                </c:pt>
                <c:pt idx="3">
                  <c:v>3769</c:v>
                </c:pt>
                <c:pt idx="4">
                  <c:v>3499</c:v>
                </c:pt>
                <c:pt idx="5">
                  <c:v>3406</c:v>
                </c:pt>
                <c:pt idx="6">
                  <c:v>3158</c:v>
                </c:pt>
                <c:pt idx="7">
                  <c:v>3408</c:v>
                </c:pt>
                <c:pt idx="8">
                  <c:v>3510</c:v>
                </c:pt>
                <c:pt idx="9">
                  <c:v>3816</c:v>
                </c:pt>
                <c:pt idx="10">
                  <c:v>4070</c:v>
                </c:pt>
              </c:numCache>
            </c:numRef>
          </c:val>
        </c:ser>
        <c:ser>
          <c:idx val="6"/>
          <c:order val="6"/>
          <c:tx>
            <c:strRef>
              <c:f>'h26.1地温計'!$B$92</c:f>
              <c:strCache>
                <c:ptCount val="1"/>
                <c:pt idx="0">
                  <c:v>民生部門(業務)</c:v>
                </c:pt>
              </c:strCache>
            </c:strRef>
          </c:tx>
          <c:spPr>
            <a:pattFill prst="narVert">
              <a:fgClr>
                <a:srgbClr xmlns:mc="http://schemas.openxmlformats.org/markup-compatibility/2006" xmlns:a14="http://schemas.microsoft.com/office/drawing/2010/main" val="666699" mc:Ignorable="a14" a14:legacySpreadsheetColorIndex="5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'h26.1地温計'!$G$92:$Q$92</c:f>
              <c:numCache>
                <c:formatCode>General</c:formatCode>
                <c:ptCount val="11"/>
                <c:pt idx="0">
                  <c:v>2460</c:v>
                </c:pt>
                <c:pt idx="1">
                  <c:v>3130</c:v>
                </c:pt>
                <c:pt idx="2">
                  <c:v>3580</c:v>
                </c:pt>
                <c:pt idx="3">
                  <c:v>3996</c:v>
                </c:pt>
                <c:pt idx="4">
                  <c:v>3678</c:v>
                </c:pt>
                <c:pt idx="5">
                  <c:v>4074</c:v>
                </c:pt>
                <c:pt idx="6">
                  <c:v>3896</c:v>
                </c:pt>
                <c:pt idx="7">
                  <c:v>3971</c:v>
                </c:pt>
                <c:pt idx="8">
                  <c:v>3768</c:v>
                </c:pt>
                <c:pt idx="9">
                  <c:v>4024</c:v>
                </c:pt>
                <c:pt idx="10">
                  <c:v>3474</c:v>
                </c:pt>
              </c:numCache>
            </c:numRef>
          </c:val>
        </c:ser>
        <c:ser>
          <c:idx val="7"/>
          <c:order val="7"/>
          <c:tx>
            <c:strRef>
              <c:f>'h26.1地温計'!$B$94</c:f>
              <c:strCache>
                <c:ptCount val="1"/>
                <c:pt idx="0">
                  <c:v>自動車</c:v>
                </c:pt>
              </c:strCache>
            </c:strRef>
          </c:tx>
          <c:spPr>
            <a:pattFill prst="ltDnDiag">
              <a:fgClr>
                <a:srgbClr xmlns:mc="http://schemas.openxmlformats.org/markup-compatibility/2006" xmlns:a14="http://schemas.microsoft.com/office/drawing/2010/main" val="CC99FF" mc:Ignorable="a14" a14:legacySpreadsheetColorIndex="46"/>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'h26.1地温計'!$G$94:$Q$94</c:f>
              <c:numCache>
                <c:formatCode>General</c:formatCode>
                <c:ptCount val="11"/>
                <c:pt idx="0">
                  <c:v>4117</c:v>
                </c:pt>
                <c:pt idx="1">
                  <c:v>5079</c:v>
                </c:pt>
                <c:pt idx="2">
                  <c:v>5435</c:v>
                </c:pt>
                <c:pt idx="3">
                  <c:v>5452</c:v>
                </c:pt>
                <c:pt idx="7">
                  <c:v>4692</c:v>
                </c:pt>
                <c:pt idx="8">
                  <c:v>4773</c:v>
                </c:pt>
                <c:pt idx="9">
                  <c:v>4845</c:v>
                </c:pt>
              </c:numCache>
            </c:numRef>
          </c:val>
        </c:ser>
        <c:ser>
          <c:idx val="8"/>
          <c:order val="8"/>
          <c:tx>
            <c:strRef>
              <c:f>'h26.1地温計'!$B$95</c:f>
              <c:strCache>
                <c:ptCount val="1"/>
                <c:pt idx="0">
                  <c:v>鉄道</c:v>
                </c:pt>
              </c:strCache>
            </c:strRef>
          </c:tx>
          <c:spPr>
            <a:pattFill prst="narHorz">
              <a:fgClr>
                <a:srgbClr xmlns:mc="http://schemas.openxmlformats.org/markup-compatibility/2006" xmlns:a14="http://schemas.microsoft.com/office/drawing/2010/main" val="FFCC99" mc:Ignorable="a14" a14:legacySpreadsheetColorIndex="4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'h26.1地温計'!$G$95:$Q$95</c:f>
              <c:numCache>
                <c:formatCode>General</c:formatCode>
                <c:ptCount val="11"/>
                <c:pt idx="0">
                  <c:v>83</c:v>
                </c:pt>
                <c:pt idx="1">
                  <c:v>90</c:v>
                </c:pt>
                <c:pt idx="2">
                  <c:v>83</c:v>
                </c:pt>
                <c:pt idx="3">
                  <c:v>97</c:v>
                </c:pt>
                <c:pt idx="7">
                  <c:v>86</c:v>
                </c:pt>
                <c:pt idx="8">
                  <c:v>76</c:v>
                </c:pt>
                <c:pt idx="9">
                  <c:v>82</c:v>
                </c:pt>
              </c:numCache>
            </c:numRef>
          </c:val>
        </c:ser>
        <c:ser>
          <c:idx val="10"/>
          <c:order val="9"/>
          <c:tx>
            <c:strRef>
              <c:f>'h26.1地温計'!$B$96</c:f>
              <c:strCache>
                <c:ptCount val="1"/>
                <c:pt idx="0">
                  <c:v>船舶</c:v>
                </c:pt>
              </c:strCache>
            </c:strRef>
          </c:tx>
          <c:spPr>
            <a:pattFill prst="lgCheck">
              <a:fgClr>
                <a:srgbClr xmlns:mc="http://schemas.openxmlformats.org/markup-compatibility/2006" xmlns:a14="http://schemas.microsoft.com/office/drawing/2010/main" val="FFFF00" mc:Ignorable="a14" a14:legacySpreadsheetColorIndex="3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'h26.1地温計'!$G$96:$Q$96</c:f>
              <c:numCache>
                <c:formatCode>General</c:formatCode>
                <c:ptCount val="11"/>
                <c:pt idx="0">
                  <c:v>242</c:v>
                </c:pt>
                <c:pt idx="1">
                  <c:v>279</c:v>
                </c:pt>
                <c:pt idx="2">
                  <c:v>282</c:v>
                </c:pt>
                <c:pt idx="3">
                  <c:v>238</c:v>
                </c:pt>
                <c:pt idx="7">
                  <c:v>192</c:v>
                </c:pt>
                <c:pt idx="8">
                  <c:v>131</c:v>
                </c:pt>
                <c:pt idx="9">
                  <c:v>115</c:v>
                </c:pt>
              </c:numCache>
            </c:numRef>
          </c:val>
        </c:ser>
        <c:ser>
          <c:idx val="9"/>
          <c:order val="10"/>
          <c:tx>
            <c:strRef>
              <c:f>'h26.1地温計'!$B$97</c:f>
              <c:strCache>
                <c:ptCount val="1"/>
                <c:pt idx="0">
                  <c:v>航空</c:v>
                </c:pt>
              </c:strCache>
            </c:strRef>
          </c:tx>
          <c:spPr>
            <a:pattFill prst="divot">
              <a:fgClr>
                <a:srgbClr xmlns:mc="http://schemas.openxmlformats.org/markup-compatibility/2006" xmlns:a14="http://schemas.microsoft.com/office/drawing/2010/main" val="FF00FF" mc:Ignorable="a14" a14:legacySpreadsheetColorIndex="3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'h26.1地温計'!$G$97:$Q$97</c:f>
              <c:numCache>
                <c:formatCode>General</c:formatCode>
                <c:ptCount val="11"/>
                <c:pt idx="0">
                  <c:v>92</c:v>
                </c:pt>
                <c:pt idx="1">
                  <c:v>189</c:v>
                </c:pt>
                <c:pt idx="2">
                  <c:v>222</c:v>
                </c:pt>
                <c:pt idx="3">
                  <c:v>175</c:v>
                </c:pt>
                <c:pt idx="7">
                  <c:v>155</c:v>
                </c:pt>
                <c:pt idx="8">
                  <c:v>138</c:v>
                </c:pt>
                <c:pt idx="9">
                  <c:v>62</c:v>
                </c:pt>
              </c:numCache>
            </c:numRef>
          </c:val>
        </c:ser>
        <c:ser>
          <c:idx val="11"/>
          <c:order val="11"/>
          <c:tx>
            <c:strRef>
              <c:f>'h26.1地温計'!$B$99</c:f>
              <c:strCache>
                <c:ptCount val="1"/>
                <c:pt idx="0">
                  <c:v>一般廃棄物</c:v>
                </c:pt>
              </c:strCache>
            </c:strRef>
          </c:tx>
          <c:spPr>
            <a:pattFill prst="smGrid">
              <a:fgClr>
                <a:srgbClr xmlns:mc="http://schemas.openxmlformats.org/markup-compatibility/2006" xmlns:a14="http://schemas.microsoft.com/office/drawing/2010/main" val="00FFFF" mc:Ignorable="a14" a14:legacySpreadsheetColorIndex="3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'h26.1地温計'!$G$99:$Q$99</c:f>
              <c:numCache>
                <c:formatCode>General</c:formatCode>
                <c:ptCount val="11"/>
                <c:pt idx="0">
                  <c:v>422</c:v>
                </c:pt>
                <c:pt idx="1">
                  <c:v>471</c:v>
                </c:pt>
                <c:pt idx="2">
                  <c:v>549</c:v>
                </c:pt>
                <c:pt idx="3">
                  <c:v>511</c:v>
                </c:pt>
                <c:pt idx="7">
                  <c:v>451</c:v>
                </c:pt>
                <c:pt idx="8">
                  <c:v>444</c:v>
                </c:pt>
                <c:pt idx="9">
                  <c:v>475</c:v>
                </c:pt>
              </c:numCache>
            </c:numRef>
          </c:val>
        </c:ser>
        <c:ser>
          <c:idx val="12"/>
          <c:order val="12"/>
          <c:tx>
            <c:strRef>
              <c:f>'h26.1地温計'!$B$100</c:f>
              <c:strCache>
                <c:ptCount val="1"/>
                <c:pt idx="0">
                  <c:v>産業廃棄物</c:v>
                </c:pt>
              </c:strCache>
            </c:strRef>
          </c:tx>
          <c:spPr>
            <a:pattFill prst="smConfetti">
              <a:fgClr>
                <a:srgbClr xmlns:mc="http://schemas.openxmlformats.org/markup-compatibility/2006" xmlns:a14="http://schemas.microsoft.com/office/drawing/2010/main" val="800080" mc:Ignorable="a14" a14:legacySpreadsheetColorIndex="36"/>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'h26.1地温計'!$G$77:$Q$77</c:f>
              <c:numCache>
                <c:formatCode>0_ </c:formatCode>
                <c:ptCount val="11"/>
                <c:pt idx="0">
                  <c:v>1990</c:v>
                </c:pt>
                <c:pt idx="1">
                  <c:v>1995</c:v>
                </c:pt>
                <c:pt idx="2">
                  <c:v>2000</c:v>
                </c:pt>
                <c:pt idx="3" formatCode="General">
                  <c:v>2005</c:v>
                </c:pt>
                <c:pt idx="4" formatCode="General">
                  <c:v>2006</c:v>
                </c:pt>
                <c:pt idx="5" formatCode="General">
                  <c:v>2007</c:v>
                </c:pt>
                <c:pt idx="6" formatCode="General">
                  <c:v>2008</c:v>
                </c:pt>
                <c:pt idx="7">
                  <c:v>2009</c:v>
                </c:pt>
                <c:pt idx="8">
                  <c:v>2010</c:v>
                </c:pt>
                <c:pt idx="9">
                  <c:v>2011</c:v>
                </c:pt>
                <c:pt idx="10">
                  <c:v>2012</c:v>
                </c:pt>
              </c:numCache>
            </c:numRef>
          </c:cat>
          <c:val>
            <c:numRef>
              <c:f>'h26.1地温計'!$G$100:$Q$100</c:f>
              <c:numCache>
                <c:formatCode>General</c:formatCode>
                <c:ptCount val="11"/>
                <c:pt idx="0">
                  <c:v>22</c:v>
                </c:pt>
                <c:pt idx="1">
                  <c:v>84</c:v>
                </c:pt>
                <c:pt idx="2">
                  <c:v>144</c:v>
                </c:pt>
                <c:pt idx="3">
                  <c:v>116</c:v>
                </c:pt>
                <c:pt idx="7">
                  <c:v>151</c:v>
                </c:pt>
                <c:pt idx="8">
                  <c:v>112</c:v>
                </c:pt>
                <c:pt idx="9">
                  <c:v>132</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57081216"/>
        <c:axId val="139453568"/>
      </c:barChart>
      <c:catAx>
        <c:axId val="57081216"/>
        <c:scaling>
          <c:orientation val="minMax"/>
        </c:scaling>
        <c:delete val="0"/>
        <c:axPos val="b"/>
        <c:majorGridlines>
          <c:spPr>
            <a:ln w="3175">
              <a:pattFill prst="pct50">
                <a:fgClr>
                  <a:srgbClr val="000000"/>
                </a:fgClr>
                <a:bgClr>
                  <a:srgbClr val="FFFFFF"/>
                </a:bgClr>
              </a:pattFill>
              <a:prstDash val="solid"/>
            </a:ln>
          </c:spPr>
        </c:majorGridlines>
        <c:numFmt formatCode="0_ " sourceLinked="1"/>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139453568"/>
        <c:crosses val="autoZero"/>
        <c:auto val="1"/>
        <c:lblAlgn val="ctr"/>
        <c:lblOffset val="100"/>
        <c:tickLblSkip val="1"/>
        <c:tickMarkSkip val="1"/>
        <c:noMultiLvlLbl val="0"/>
      </c:catAx>
      <c:valAx>
        <c:axId val="139453568"/>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57081216"/>
        <c:crosses val="autoZero"/>
        <c:crossBetween val="between"/>
      </c:valAx>
      <c:spPr>
        <a:solidFill>
          <a:srgbClr val="FFFFFF"/>
        </a:solidFill>
        <a:ln w="12700">
          <a:solidFill>
            <a:srgbClr val="808080"/>
          </a:solidFill>
          <a:prstDash val="solid"/>
        </a:ln>
      </c:spPr>
    </c:plotArea>
    <c:legend>
      <c:legendPos val="b"/>
      <c:layout>
        <c:manualLayout>
          <c:xMode val="edge"/>
          <c:yMode val="edge"/>
          <c:x val="1.655639579706002E-2"/>
          <c:y val="1.0822472621956737E-2"/>
          <c:w val="0.98344360420293997"/>
          <c:h val="0.2012992125984252"/>
        </c:manualLayout>
      </c:layout>
      <c:overlay val="0"/>
      <c:spPr>
        <a:noFill/>
        <a:ln w="25400">
          <a:noFill/>
        </a:ln>
      </c:spPr>
      <c:txPr>
        <a:bodyPr/>
        <a:lstStyle/>
        <a:p>
          <a:pPr>
            <a:defRPr sz="1100" b="0" i="0" u="none" strike="noStrike" baseline="3000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県内のCO2排出量に対</a:t>
            </a:r>
          </a:p>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する震災の影響</a:t>
            </a:r>
          </a:p>
        </c:rich>
      </c:tx>
      <c:layout>
        <c:manualLayout>
          <c:xMode val="edge"/>
          <c:yMode val="edge"/>
          <c:x val="0.14044406611335747"/>
          <c:y val="7.6917971460463994E-4"/>
        </c:manualLayout>
      </c:layout>
      <c:overlay val="0"/>
      <c:spPr>
        <a:noFill/>
        <a:ln w="25400">
          <a:noFill/>
        </a:ln>
      </c:spPr>
    </c:title>
    <c:autoTitleDeleted val="0"/>
    <c:plotArea>
      <c:layout>
        <c:manualLayout>
          <c:layoutTarget val="inner"/>
          <c:xMode val="edge"/>
          <c:yMode val="edge"/>
          <c:x val="0.1598468496850616"/>
          <c:y val="8.6333322132134085E-2"/>
          <c:w val="0.74781541093444315"/>
          <c:h val="0.45186189962558021"/>
        </c:manualLayout>
      </c:layout>
      <c:barChart>
        <c:barDir val="col"/>
        <c:grouping val="stacked"/>
        <c:varyColors val="0"/>
        <c:ser>
          <c:idx val="0"/>
          <c:order val="0"/>
          <c:tx>
            <c:strRef>
              <c:f>'h26.1地温計'!$B$110</c:f>
              <c:strCache>
                <c:ptCount val="1"/>
                <c:pt idx="0">
                  <c:v>転換部門計</c:v>
                </c:pt>
              </c:strCache>
            </c:strRef>
          </c:tx>
          <c:spPr>
            <a:pattFill prst="smGrid">
              <a:fgClr>
                <a:srgbClr xmlns:mc="http://schemas.openxmlformats.org/markup-compatibility/2006" xmlns:a14="http://schemas.microsoft.com/office/drawing/2010/main" val="FF99CC" mc:Ignorable="a14" a14:legacySpreadsheetColorIndex="4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('h26.1地温計'!$F$107,'h26.1地温計'!$I$107)</c:f>
              <c:strCache>
                <c:ptCount val="2"/>
                <c:pt idx="0">
                  <c:v>2010 </c:v>
                </c:pt>
                <c:pt idx="1">
                  <c:v>2011③</c:v>
                </c:pt>
              </c:strCache>
            </c:strRef>
          </c:cat>
          <c:val>
            <c:numRef>
              <c:f>('h26.1地温計'!$F$110,'h26.1地温計'!$I$110)</c:f>
              <c:numCache>
                <c:formatCode>General</c:formatCode>
                <c:ptCount val="2"/>
                <c:pt idx="0">
                  <c:v>73.548000000000002</c:v>
                </c:pt>
                <c:pt idx="1">
                  <c:v>28.977</c:v>
                </c:pt>
              </c:numCache>
            </c:numRef>
          </c:val>
        </c:ser>
        <c:ser>
          <c:idx val="1"/>
          <c:order val="1"/>
          <c:tx>
            <c:strRef>
              <c:f>'h26.1地温計'!$B$114</c:f>
              <c:strCache>
                <c:ptCount val="1"/>
                <c:pt idx="0">
                  <c:v>産業部門計</c:v>
                </c:pt>
              </c:strCache>
            </c:strRef>
          </c:tx>
          <c:spPr>
            <a:pattFill prst="pct30">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('h26.1地温計'!$F$107,'h26.1地温計'!$I$107)</c:f>
              <c:strCache>
                <c:ptCount val="2"/>
                <c:pt idx="0">
                  <c:v>2010 </c:v>
                </c:pt>
                <c:pt idx="1">
                  <c:v>2011③</c:v>
                </c:pt>
              </c:strCache>
            </c:strRef>
          </c:cat>
          <c:val>
            <c:numRef>
              <c:f>('h26.1地温計'!$F$114,'h26.1地温計'!$I$114)</c:f>
              <c:numCache>
                <c:formatCode>General</c:formatCode>
                <c:ptCount val="2"/>
                <c:pt idx="0">
                  <c:v>6082.518</c:v>
                </c:pt>
                <c:pt idx="1">
                  <c:v>4430</c:v>
                </c:pt>
              </c:numCache>
            </c:numRef>
          </c:val>
        </c:ser>
        <c:ser>
          <c:idx val="2"/>
          <c:order val="2"/>
          <c:tx>
            <c:strRef>
              <c:f>'h26.1地温計'!$B$117</c:f>
              <c:strCache>
                <c:ptCount val="1"/>
                <c:pt idx="0">
                  <c:v>民生部門計</c:v>
                </c:pt>
              </c:strCache>
            </c:strRef>
          </c:tx>
          <c:spPr>
            <a:solidFill>
              <a:srgbClr val="FFFFCC"/>
            </a:solidFill>
            <a:ln w="12700">
              <a:solidFill>
                <a:srgbClr val="000000"/>
              </a:solidFill>
              <a:prstDash val="solid"/>
            </a:ln>
          </c:spPr>
          <c:invertIfNegative val="0"/>
          <c:cat>
            <c:strRef>
              <c:f>('h26.1地温計'!$F$107,'h26.1地温計'!$I$107)</c:f>
              <c:strCache>
                <c:ptCount val="2"/>
                <c:pt idx="0">
                  <c:v>2010 </c:v>
                </c:pt>
                <c:pt idx="1">
                  <c:v>2011③</c:v>
                </c:pt>
              </c:strCache>
            </c:strRef>
          </c:cat>
          <c:val>
            <c:numRef>
              <c:f>('h26.1地温計'!$F$117,'h26.1地温計'!$I$117)</c:f>
              <c:numCache>
                <c:formatCode>General</c:formatCode>
                <c:ptCount val="2"/>
                <c:pt idx="0">
                  <c:v>7278.65</c:v>
                </c:pt>
                <c:pt idx="1">
                  <c:v>6844.9699999999993</c:v>
                </c:pt>
              </c:numCache>
            </c:numRef>
          </c:val>
        </c:ser>
        <c:ser>
          <c:idx val="3"/>
          <c:order val="3"/>
          <c:tx>
            <c:strRef>
              <c:f>'h26.1地温計'!$B$122</c:f>
              <c:strCache>
                <c:ptCount val="1"/>
                <c:pt idx="0">
                  <c:v>運輸部門計</c:v>
                </c:pt>
              </c:strCache>
            </c:strRef>
          </c:tx>
          <c:spPr>
            <a:pattFill prst="narHorz">
              <a:fgClr>
                <a:srgbClr xmlns:mc="http://schemas.openxmlformats.org/markup-compatibility/2006" xmlns:a14="http://schemas.microsoft.com/office/drawing/2010/main" val="CCFFFF" mc:Ignorable="a14" a14:legacySpreadsheetColorIndex="2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('h26.1地温計'!$F$107,'h26.1地温計'!$I$107)</c:f>
              <c:strCache>
                <c:ptCount val="2"/>
                <c:pt idx="0">
                  <c:v>2010 </c:v>
                </c:pt>
                <c:pt idx="1">
                  <c:v>2011③</c:v>
                </c:pt>
              </c:strCache>
            </c:strRef>
          </c:cat>
          <c:val>
            <c:numRef>
              <c:f>('h26.1地温計'!$F$122,'h26.1地温計'!$I$122)</c:f>
              <c:numCache>
                <c:formatCode>General</c:formatCode>
                <c:ptCount val="2"/>
                <c:pt idx="0">
                  <c:v>5117.4630000000006</c:v>
                </c:pt>
                <c:pt idx="1">
                  <c:v>5087.0380000000014</c:v>
                </c:pt>
              </c:numCache>
            </c:numRef>
          </c:val>
        </c:ser>
        <c:ser>
          <c:idx val="4"/>
          <c:order val="4"/>
          <c:tx>
            <c:strRef>
              <c:f>'h26.1地温計'!$B$125</c:f>
              <c:strCache>
                <c:ptCount val="1"/>
                <c:pt idx="0">
                  <c:v>廃棄物部門計</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('h26.1地温計'!$F$107,'h26.1地温計'!$I$107)</c:f>
              <c:strCache>
                <c:ptCount val="2"/>
                <c:pt idx="0">
                  <c:v>2010 </c:v>
                </c:pt>
                <c:pt idx="1">
                  <c:v>2011③</c:v>
                </c:pt>
              </c:strCache>
            </c:strRef>
          </c:cat>
          <c:val>
            <c:numRef>
              <c:f>('h26.1地温計'!$F$125,'h26.1地温計'!$I$125)</c:f>
              <c:numCache>
                <c:formatCode>General</c:formatCode>
                <c:ptCount val="2"/>
                <c:pt idx="0">
                  <c:v>555.09500000000003</c:v>
                </c:pt>
                <c:pt idx="1">
                  <c:v>607.00699999999995</c:v>
                </c:pt>
              </c:numCache>
            </c:numRef>
          </c:val>
        </c:ser>
        <c:ser>
          <c:idx val="5"/>
          <c:order val="5"/>
          <c:tx>
            <c:strRef>
              <c:f>'h26.1地温計'!$B$127</c:f>
              <c:strCache>
                <c:ptCount val="1"/>
                <c:pt idx="0">
                  <c:v>排出係数の変動による増加分</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('h26.1地温計'!$F$107,'h26.1地温計'!$I$107)</c:f>
              <c:strCache>
                <c:ptCount val="2"/>
                <c:pt idx="0">
                  <c:v>2010 </c:v>
                </c:pt>
                <c:pt idx="1">
                  <c:v>2011③</c:v>
                </c:pt>
              </c:strCache>
            </c:strRef>
          </c:cat>
          <c:val>
            <c:numRef>
              <c:f>('h26.1地温計'!$F$127,'h26.1地温計'!$I$127)</c:f>
              <c:numCache>
                <c:formatCode>General</c:formatCode>
                <c:ptCount val="2"/>
                <c:pt idx="1">
                  <c:v>1513.0390000000043</c:v>
                </c:pt>
              </c:numCache>
            </c:numRef>
          </c:val>
        </c:ser>
        <c:dLbls>
          <c:showLegendKey val="0"/>
          <c:showVal val="0"/>
          <c:showCatName val="0"/>
          <c:showSerName val="0"/>
          <c:showPercent val="0"/>
          <c:showBubbleSize val="0"/>
        </c:dLbls>
        <c:gapWidth val="80"/>
        <c:overlap val="100"/>
        <c:serLines>
          <c:spPr>
            <a:ln w="3175">
              <a:solidFill>
                <a:srgbClr val="000000"/>
              </a:solidFill>
              <a:prstDash val="solid"/>
            </a:ln>
          </c:spPr>
        </c:serLines>
        <c:axId val="140731520"/>
        <c:axId val="140733056"/>
      </c:barChart>
      <c:catAx>
        <c:axId val="140731520"/>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140733056"/>
        <c:crosses val="autoZero"/>
        <c:auto val="1"/>
        <c:lblAlgn val="ctr"/>
        <c:lblOffset val="100"/>
        <c:tickLblSkip val="1"/>
        <c:tickMarkSkip val="1"/>
        <c:noMultiLvlLbl val="0"/>
      </c:catAx>
      <c:valAx>
        <c:axId val="140733056"/>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千t-CO2</a:t>
                </a:r>
              </a:p>
            </c:rich>
          </c:tx>
          <c:layout>
            <c:manualLayout>
              <c:xMode val="edge"/>
              <c:yMode val="edge"/>
              <c:x val="7.1605306093495066E-2"/>
              <c:y val="0.2597705976408121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40731520"/>
        <c:crosses val="autoZero"/>
        <c:crossBetween val="between"/>
      </c:valAx>
      <c:spPr>
        <a:solidFill>
          <a:srgbClr val="FFFFFF"/>
        </a:solidFill>
        <a:ln w="12700">
          <a:solidFill>
            <a:srgbClr val="808080"/>
          </a:solidFill>
          <a:prstDash val="solid"/>
        </a:ln>
      </c:spPr>
    </c:plotArea>
    <c:legend>
      <c:legendPos val="t"/>
      <c:layout>
        <c:manualLayout>
          <c:xMode val="edge"/>
          <c:yMode val="edge"/>
          <c:x val="5.7687924144617063E-2"/>
          <c:y val="0.65403348719341114"/>
          <c:w val="0.9006932917169137"/>
          <c:h val="0.33492141068573322"/>
        </c:manualLayout>
      </c:layout>
      <c:overlay val="1"/>
      <c:spPr>
        <a:noFill/>
        <a:ln w="25400">
          <a:noFill/>
        </a:ln>
      </c:spPr>
      <c:txPr>
        <a:bodyPr/>
        <a:lstStyle/>
        <a:p>
          <a:pPr>
            <a:defRPr sz="1285" b="0" i="0" u="none" strike="noStrike" baseline="3000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県内のメタン排出量の推移</a:t>
            </a:r>
          </a:p>
        </c:rich>
      </c:tx>
      <c:layout>
        <c:manualLayout>
          <c:xMode val="edge"/>
          <c:yMode val="edge"/>
          <c:x val="0.17907443387758348"/>
          <c:y val="1.2345679012345678E-2"/>
        </c:manualLayout>
      </c:layout>
      <c:overlay val="0"/>
      <c:spPr>
        <a:noFill/>
        <a:ln w="25400">
          <a:noFill/>
        </a:ln>
      </c:spPr>
    </c:title>
    <c:autoTitleDeleted val="0"/>
    <c:plotArea>
      <c:layout>
        <c:manualLayout>
          <c:layoutTarget val="inner"/>
          <c:xMode val="edge"/>
          <c:yMode val="edge"/>
          <c:x val="0.10462776659959759"/>
          <c:y val="3.9506268099604794E-2"/>
          <c:w val="0.53604530985333765"/>
          <c:h val="0.83210077184792597"/>
        </c:manualLayout>
      </c:layout>
      <c:barChart>
        <c:barDir val="col"/>
        <c:grouping val="stacked"/>
        <c:varyColors val="0"/>
        <c:ser>
          <c:idx val="0"/>
          <c:order val="0"/>
          <c:tx>
            <c:strRef>
              <c:f>'h26.1地温計'!$F$132</c:f>
              <c:strCache>
                <c:ptCount val="1"/>
                <c:pt idx="0">
                  <c:v>ボイラー</c:v>
                </c:pt>
              </c:strCache>
            </c:strRef>
          </c:tx>
          <c:spPr>
            <a:pattFill prst="smGrid">
              <a:fgClr>
                <a:srgbClr xmlns:mc="http://schemas.openxmlformats.org/markup-compatibility/2006" xmlns:a14="http://schemas.microsoft.com/office/drawing/2010/main" val="FF99CC" mc:Ignorable="a14" a14:legacySpreadsheetColorIndex="4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'h26.1地温計'!$G$131:$Q$131</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'h26.1地温計'!$G$132:$Q$132</c:f>
              <c:numCache>
                <c:formatCode>General</c:formatCode>
                <c:ptCount val="11"/>
                <c:pt idx="0">
                  <c:v>150</c:v>
                </c:pt>
                <c:pt idx="1">
                  <c:v>150</c:v>
                </c:pt>
                <c:pt idx="2">
                  <c:v>150</c:v>
                </c:pt>
                <c:pt idx="3">
                  <c:v>232</c:v>
                </c:pt>
                <c:pt idx="7">
                  <c:v>216</c:v>
                </c:pt>
                <c:pt idx="8">
                  <c:v>216</c:v>
                </c:pt>
                <c:pt idx="9">
                  <c:v>216</c:v>
                </c:pt>
              </c:numCache>
            </c:numRef>
          </c:val>
        </c:ser>
        <c:ser>
          <c:idx val="1"/>
          <c:order val="1"/>
          <c:tx>
            <c:strRef>
              <c:f>'h26.1地温計'!$F$133</c:f>
              <c:strCache>
                <c:ptCount val="1"/>
                <c:pt idx="0">
                  <c:v>ガス機関</c:v>
                </c:pt>
              </c:strCache>
            </c:strRef>
          </c:tx>
          <c:spPr>
            <a:pattFill prst="pct30">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'h26.1地温計'!$G$131:$Q$131</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'h26.1地温計'!$G$133:$Q$133</c:f>
              <c:numCache>
                <c:formatCode>General</c:formatCode>
                <c:ptCount val="11"/>
                <c:pt idx="0">
                  <c:v>2</c:v>
                </c:pt>
                <c:pt idx="1">
                  <c:v>2</c:v>
                </c:pt>
                <c:pt idx="2">
                  <c:v>2</c:v>
                </c:pt>
                <c:pt idx="3">
                  <c:v>8</c:v>
                </c:pt>
                <c:pt idx="7">
                  <c:v>9</c:v>
                </c:pt>
                <c:pt idx="8">
                  <c:v>9</c:v>
                </c:pt>
                <c:pt idx="9">
                  <c:v>9</c:v>
                </c:pt>
              </c:numCache>
            </c:numRef>
          </c:val>
        </c:ser>
        <c:ser>
          <c:idx val="2"/>
          <c:order val="2"/>
          <c:tx>
            <c:strRef>
              <c:f>'h26.1地温計'!$F$134</c:f>
              <c:strCache>
                <c:ptCount val="1"/>
                <c:pt idx="0">
                  <c:v>自動車</c:v>
                </c:pt>
              </c:strCache>
            </c:strRef>
          </c:tx>
          <c:spPr>
            <a:solidFill>
              <a:srgbClr val="FFFFCC"/>
            </a:solidFill>
            <a:ln w="12700">
              <a:solidFill>
                <a:srgbClr val="000000"/>
              </a:solidFill>
              <a:prstDash val="solid"/>
            </a:ln>
          </c:spPr>
          <c:invertIfNegative val="0"/>
          <c:cat>
            <c:numRef>
              <c:f>'h26.1地温計'!$G$131:$Q$131</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'h26.1地温計'!$G$134:$Q$134</c:f>
              <c:numCache>
                <c:formatCode>General</c:formatCode>
                <c:ptCount val="11"/>
                <c:pt idx="0">
                  <c:v>238</c:v>
                </c:pt>
                <c:pt idx="1">
                  <c:v>251</c:v>
                </c:pt>
                <c:pt idx="2">
                  <c:v>259</c:v>
                </c:pt>
                <c:pt idx="3">
                  <c:v>256</c:v>
                </c:pt>
                <c:pt idx="7">
                  <c:v>240</c:v>
                </c:pt>
                <c:pt idx="8">
                  <c:v>237</c:v>
                </c:pt>
                <c:pt idx="9">
                  <c:v>242</c:v>
                </c:pt>
              </c:numCache>
            </c:numRef>
          </c:val>
        </c:ser>
        <c:ser>
          <c:idx val="3"/>
          <c:order val="3"/>
          <c:tx>
            <c:strRef>
              <c:f>'h26.1地温計'!$F$135</c:f>
              <c:strCache>
                <c:ptCount val="1"/>
                <c:pt idx="0">
                  <c:v>鉄道</c:v>
                </c:pt>
              </c:strCache>
            </c:strRef>
          </c:tx>
          <c:spPr>
            <a:pattFill prst="narHorz">
              <a:fgClr>
                <a:srgbClr xmlns:mc="http://schemas.openxmlformats.org/markup-compatibility/2006" xmlns:a14="http://schemas.microsoft.com/office/drawing/2010/main" val="CCFFFF" mc:Ignorable="a14" a14:legacySpreadsheetColorIndex="2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'h26.1地温計'!$G$131:$Q$131</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'h26.1地温計'!$G$135:$Q$135</c:f>
              <c:numCache>
                <c:formatCode>General</c:formatCode>
                <c:ptCount val="11"/>
                <c:pt idx="0">
                  <c:v>1</c:v>
                </c:pt>
                <c:pt idx="1">
                  <c:v>1</c:v>
                </c:pt>
                <c:pt idx="2">
                  <c:v>1</c:v>
                </c:pt>
                <c:pt idx="3">
                  <c:v>1</c:v>
                </c:pt>
                <c:pt idx="7">
                  <c:v>0</c:v>
                </c:pt>
                <c:pt idx="8">
                  <c:v>0</c:v>
                </c:pt>
                <c:pt idx="9">
                  <c:v>0</c:v>
                </c:pt>
              </c:numCache>
            </c:numRef>
          </c:val>
        </c:ser>
        <c:ser>
          <c:idx val="4"/>
          <c:order val="4"/>
          <c:tx>
            <c:strRef>
              <c:f>'h26.1地温計'!$F$136</c:f>
              <c:strCache>
                <c:ptCount val="1"/>
                <c:pt idx="0">
                  <c:v>船舶</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'h26.1地温計'!$G$131:$Q$131</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'h26.1地温計'!$G$136:$Q$136</c:f>
              <c:numCache>
                <c:formatCode>General</c:formatCode>
                <c:ptCount val="11"/>
                <c:pt idx="0">
                  <c:v>23</c:v>
                </c:pt>
                <c:pt idx="1">
                  <c:v>26</c:v>
                </c:pt>
                <c:pt idx="2">
                  <c:v>27</c:v>
                </c:pt>
                <c:pt idx="3">
                  <c:v>22</c:v>
                </c:pt>
                <c:pt idx="7">
                  <c:v>18</c:v>
                </c:pt>
                <c:pt idx="8">
                  <c:v>13</c:v>
                </c:pt>
                <c:pt idx="9">
                  <c:v>8</c:v>
                </c:pt>
              </c:numCache>
            </c:numRef>
          </c:val>
        </c:ser>
        <c:ser>
          <c:idx val="5"/>
          <c:order val="5"/>
          <c:tx>
            <c:strRef>
              <c:f>'h26.1地温計'!$F$137</c:f>
              <c:strCache>
                <c:ptCount val="1"/>
                <c:pt idx="0">
                  <c:v>航空</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'h26.1地温計'!$G$131:$Q$131</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'h26.1地温計'!$G$137:$Q$137</c:f>
              <c:numCache>
                <c:formatCode>General</c:formatCode>
                <c:ptCount val="11"/>
                <c:pt idx="0">
                  <c:v>3</c:v>
                </c:pt>
                <c:pt idx="1">
                  <c:v>5</c:v>
                </c:pt>
                <c:pt idx="2">
                  <c:v>7</c:v>
                </c:pt>
                <c:pt idx="3">
                  <c:v>9</c:v>
                </c:pt>
                <c:pt idx="7">
                  <c:v>9</c:v>
                </c:pt>
                <c:pt idx="8">
                  <c:v>8</c:v>
                </c:pt>
                <c:pt idx="9">
                  <c:v>7</c:v>
                </c:pt>
              </c:numCache>
            </c:numRef>
          </c:val>
        </c:ser>
        <c:ser>
          <c:idx val="6"/>
          <c:order val="6"/>
          <c:tx>
            <c:strRef>
              <c:f>'h26.1地温計'!$F$139</c:f>
              <c:strCache>
                <c:ptCount val="1"/>
                <c:pt idx="0">
                  <c:v>家畜(反すう)</c:v>
                </c:pt>
              </c:strCache>
            </c:strRef>
          </c:tx>
          <c:spPr>
            <a:pattFill prst="narVert">
              <a:fgClr>
                <a:srgbClr xmlns:mc="http://schemas.openxmlformats.org/markup-compatibility/2006" xmlns:a14="http://schemas.microsoft.com/office/drawing/2010/main" val="666699" mc:Ignorable="a14" a14:legacySpreadsheetColorIndex="5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'h26.1地温計'!$G$131:$Q$131</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'h26.1地温計'!$G$139:$Q$139</c:f>
              <c:numCache>
                <c:formatCode>General</c:formatCode>
                <c:ptCount val="11"/>
                <c:pt idx="0">
                  <c:v>12795</c:v>
                </c:pt>
                <c:pt idx="1">
                  <c:v>12815</c:v>
                </c:pt>
                <c:pt idx="2">
                  <c:v>11592</c:v>
                </c:pt>
                <c:pt idx="3">
                  <c:v>10504</c:v>
                </c:pt>
                <c:pt idx="7">
                  <c:v>10318</c:v>
                </c:pt>
                <c:pt idx="8">
                  <c:v>10146</c:v>
                </c:pt>
                <c:pt idx="9">
                  <c:v>9553</c:v>
                </c:pt>
              </c:numCache>
            </c:numRef>
          </c:val>
        </c:ser>
        <c:ser>
          <c:idx val="7"/>
          <c:order val="7"/>
          <c:tx>
            <c:strRef>
              <c:f>'h26.1地温計'!$F$140</c:f>
              <c:strCache>
                <c:ptCount val="1"/>
                <c:pt idx="0">
                  <c:v>家畜(糞尿)</c:v>
                </c:pt>
              </c:strCache>
            </c:strRef>
          </c:tx>
          <c:spPr>
            <a:pattFill prst="ltDnDiag">
              <a:fgClr>
                <a:srgbClr xmlns:mc="http://schemas.openxmlformats.org/markup-compatibility/2006" xmlns:a14="http://schemas.microsoft.com/office/drawing/2010/main" val="CC99FF" mc:Ignorable="a14" a14:legacySpreadsheetColorIndex="46"/>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'h26.1地温計'!$G$131:$Q$131</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'h26.1地温計'!$G$140:$Q$140</c:f>
              <c:numCache>
                <c:formatCode>General</c:formatCode>
                <c:ptCount val="11"/>
                <c:pt idx="0">
                  <c:v>4199</c:v>
                </c:pt>
                <c:pt idx="1">
                  <c:v>4128</c:v>
                </c:pt>
                <c:pt idx="2">
                  <c:v>3738</c:v>
                </c:pt>
                <c:pt idx="3">
                  <c:v>3416</c:v>
                </c:pt>
                <c:pt idx="7">
                  <c:v>3380</c:v>
                </c:pt>
                <c:pt idx="8">
                  <c:v>3330</c:v>
                </c:pt>
                <c:pt idx="9">
                  <c:v>3139</c:v>
                </c:pt>
              </c:numCache>
            </c:numRef>
          </c:val>
        </c:ser>
        <c:ser>
          <c:idx val="8"/>
          <c:order val="8"/>
          <c:tx>
            <c:strRef>
              <c:f>'h26.1地温計'!$F$141</c:f>
              <c:strCache>
                <c:ptCount val="1"/>
                <c:pt idx="0">
                  <c:v>水田(たん水土壌)</c:v>
                </c:pt>
              </c:strCache>
            </c:strRef>
          </c:tx>
          <c:spPr>
            <a:pattFill prst="narHorz">
              <a:fgClr>
                <a:srgbClr xmlns:mc="http://schemas.openxmlformats.org/markup-compatibility/2006" xmlns:a14="http://schemas.microsoft.com/office/drawing/2010/main" val="FFCC99" mc:Ignorable="a14" a14:legacySpreadsheetColorIndex="4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'h26.1地温計'!$G$131:$Q$131</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'h26.1地温計'!$G$141:$Q$141</c:f>
              <c:numCache>
                <c:formatCode>General</c:formatCode>
                <c:ptCount val="11"/>
                <c:pt idx="0">
                  <c:v>15792</c:v>
                </c:pt>
                <c:pt idx="1">
                  <c:v>16128</c:v>
                </c:pt>
                <c:pt idx="2">
                  <c:v>13488</c:v>
                </c:pt>
                <c:pt idx="3">
                  <c:v>12720</c:v>
                </c:pt>
                <c:pt idx="7">
                  <c:v>11728</c:v>
                </c:pt>
                <c:pt idx="8">
                  <c:v>11744</c:v>
                </c:pt>
                <c:pt idx="9">
                  <c:v>10624</c:v>
                </c:pt>
              </c:numCache>
            </c:numRef>
          </c:val>
        </c:ser>
        <c:ser>
          <c:idx val="10"/>
          <c:order val="9"/>
          <c:tx>
            <c:strRef>
              <c:f>'h26.1地温計'!$F$142</c:f>
              <c:strCache>
                <c:ptCount val="1"/>
                <c:pt idx="0">
                  <c:v>農業廃棄物の焼却</c:v>
                </c:pt>
              </c:strCache>
            </c:strRef>
          </c:tx>
          <c:spPr>
            <a:pattFill prst="lgCheck">
              <a:fgClr>
                <a:srgbClr xmlns:mc="http://schemas.openxmlformats.org/markup-compatibility/2006" xmlns:a14="http://schemas.microsoft.com/office/drawing/2010/main" val="FFFF00" mc:Ignorable="a14" a14:legacySpreadsheetColorIndex="3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'h26.1地温計'!$G$131:$Q$131</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'h26.1地温計'!$G$142:$Q$142</c:f>
              <c:numCache>
                <c:formatCode>General</c:formatCode>
                <c:ptCount val="11"/>
                <c:pt idx="0">
                  <c:v>95</c:v>
                </c:pt>
                <c:pt idx="1">
                  <c:v>82</c:v>
                </c:pt>
                <c:pt idx="2">
                  <c:v>78</c:v>
                </c:pt>
                <c:pt idx="3">
                  <c:v>72</c:v>
                </c:pt>
                <c:pt idx="7">
                  <c:v>66</c:v>
                </c:pt>
                <c:pt idx="8">
                  <c:v>68</c:v>
                </c:pt>
                <c:pt idx="9">
                  <c:v>61</c:v>
                </c:pt>
              </c:numCache>
            </c:numRef>
          </c:val>
        </c:ser>
        <c:ser>
          <c:idx val="9"/>
          <c:order val="10"/>
          <c:tx>
            <c:strRef>
              <c:f>'h26.1地温計'!$F$144</c:f>
              <c:strCache>
                <c:ptCount val="1"/>
                <c:pt idx="0">
                  <c:v>廃棄物(埋立処理)</c:v>
                </c:pt>
              </c:strCache>
            </c:strRef>
          </c:tx>
          <c:spPr>
            <a:pattFill prst="divot">
              <a:fgClr>
                <a:srgbClr xmlns:mc="http://schemas.openxmlformats.org/markup-compatibility/2006" xmlns:a14="http://schemas.microsoft.com/office/drawing/2010/main" val="FF00FF" mc:Ignorable="a14" a14:legacySpreadsheetColorIndex="3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'h26.1地温計'!$G$131:$Q$131</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'h26.1地温計'!$G$144:$Q$144</c:f>
              <c:numCache>
                <c:formatCode>General</c:formatCode>
                <c:ptCount val="11"/>
                <c:pt idx="0">
                  <c:v>8292</c:v>
                </c:pt>
                <c:pt idx="1">
                  <c:v>5250</c:v>
                </c:pt>
                <c:pt idx="2">
                  <c:v>3993</c:v>
                </c:pt>
                <c:pt idx="3">
                  <c:v>2933</c:v>
                </c:pt>
                <c:pt idx="7">
                  <c:v>1163</c:v>
                </c:pt>
                <c:pt idx="8">
                  <c:v>925</c:v>
                </c:pt>
                <c:pt idx="9">
                  <c:v>1110</c:v>
                </c:pt>
              </c:numCache>
            </c:numRef>
          </c:val>
        </c:ser>
        <c:ser>
          <c:idx val="11"/>
          <c:order val="11"/>
          <c:tx>
            <c:strRef>
              <c:f>'h26.1地温計'!$F$145</c:f>
              <c:strCache>
                <c:ptCount val="1"/>
                <c:pt idx="0">
                  <c:v>廃棄物(一般廃棄物焼却)</c:v>
                </c:pt>
              </c:strCache>
            </c:strRef>
          </c:tx>
          <c:spPr>
            <a:pattFill prst="smGrid">
              <a:fgClr>
                <a:srgbClr xmlns:mc="http://schemas.openxmlformats.org/markup-compatibility/2006" xmlns:a14="http://schemas.microsoft.com/office/drawing/2010/main" val="00FFFF" mc:Ignorable="a14" a14:legacySpreadsheetColorIndex="3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'h26.1地温計'!$G$131:$Q$131</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'h26.1地温計'!$G$145:$Q$145</c:f>
              <c:numCache>
                <c:formatCode>General</c:formatCode>
                <c:ptCount val="11"/>
                <c:pt idx="0">
                  <c:v>19</c:v>
                </c:pt>
                <c:pt idx="1">
                  <c:v>18</c:v>
                </c:pt>
                <c:pt idx="2">
                  <c:v>11</c:v>
                </c:pt>
                <c:pt idx="3">
                  <c:v>10</c:v>
                </c:pt>
                <c:pt idx="7">
                  <c:v>9</c:v>
                </c:pt>
                <c:pt idx="8">
                  <c:v>9</c:v>
                </c:pt>
                <c:pt idx="9">
                  <c:v>9</c:v>
                </c:pt>
              </c:numCache>
            </c:numRef>
          </c:val>
        </c:ser>
        <c:ser>
          <c:idx val="12"/>
          <c:order val="12"/>
          <c:tx>
            <c:strRef>
              <c:f>'h26.1地温計'!$F$146</c:f>
              <c:strCache>
                <c:ptCount val="1"/>
                <c:pt idx="0">
                  <c:v>廃棄物(産業廃棄物焼却)</c:v>
                </c:pt>
              </c:strCache>
            </c:strRef>
          </c:tx>
          <c:spPr>
            <a:pattFill prst="smConfetti">
              <a:fgClr>
                <a:srgbClr xmlns:mc="http://schemas.openxmlformats.org/markup-compatibility/2006" xmlns:a14="http://schemas.microsoft.com/office/drawing/2010/main" val="800080" mc:Ignorable="a14" a14:legacySpreadsheetColorIndex="36"/>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'h26.1地温計'!$G$131:$Q$131</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'h26.1地温計'!$G$146:$Q$146</c:f>
              <c:numCache>
                <c:formatCode>General</c:formatCode>
                <c:ptCount val="11"/>
                <c:pt idx="0">
                  <c:v>0</c:v>
                </c:pt>
                <c:pt idx="1">
                  <c:v>0</c:v>
                </c:pt>
                <c:pt idx="2">
                  <c:v>0</c:v>
                </c:pt>
                <c:pt idx="3">
                  <c:v>0</c:v>
                </c:pt>
                <c:pt idx="7">
                  <c:v>0</c:v>
                </c:pt>
                <c:pt idx="8">
                  <c:v>0</c:v>
                </c:pt>
                <c:pt idx="9">
                  <c:v>0</c:v>
                </c:pt>
              </c:numCache>
            </c:numRef>
          </c:val>
        </c:ser>
        <c:ser>
          <c:idx val="13"/>
          <c:order val="13"/>
          <c:tx>
            <c:strRef>
              <c:f>'h26.1地温計'!$F$147</c:f>
              <c:strCache>
                <c:ptCount val="1"/>
                <c:pt idx="0">
                  <c:v>終末処理場</c:v>
                </c:pt>
              </c:strCache>
            </c:strRef>
          </c:tx>
          <c:spPr>
            <a:pattFill prst="zigZag">
              <a:fgClr>
                <a:srgbClr xmlns:mc="http://schemas.openxmlformats.org/markup-compatibility/2006" xmlns:a14="http://schemas.microsoft.com/office/drawing/2010/main" val="800000" mc:Ignorable="a14" a14:legacySpreadsheetColorIndex="3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'h26.1地温計'!$G$131:$Q$131</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'h26.1地温計'!$G$147:$Q$147</c:f>
              <c:numCache>
                <c:formatCode>General</c:formatCode>
                <c:ptCount val="11"/>
                <c:pt idx="0">
                  <c:v>130</c:v>
                </c:pt>
                <c:pt idx="1">
                  <c:v>160</c:v>
                </c:pt>
                <c:pt idx="2">
                  <c:v>192</c:v>
                </c:pt>
                <c:pt idx="3">
                  <c:v>206</c:v>
                </c:pt>
                <c:pt idx="7">
                  <c:v>212</c:v>
                </c:pt>
                <c:pt idx="8">
                  <c:v>212</c:v>
                </c:pt>
                <c:pt idx="9">
                  <c:v>100</c:v>
                </c:pt>
              </c:numCache>
            </c:numRef>
          </c:val>
        </c:ser>
        <c:ser>
          <c:idx val="14"/>
          <c:order val="14"/>
          <c:tx>
            <c:strRef>
              <c:f>'h26.1地温計'!$F$148</c:f>
              <c:strCache>
                <c:ptCount val="1"/>
                <c:pt idx="0">
                  <c:v>生活排水処理</c:v>
                </c:pt>
              </c:strCache>
            </c:strRef>
          </c:tx>
          <c:spPr>
            <a:pattFill prst="lgConfetti">
              <a:fgClr>
                <a:srgbClr xmlns:mc="http://schemas.openxmlformats.org/markup-compatibility/2006" xmlns:a14="http://schemas.microsoft.com/office/drawing/2010/main" val="008080" mc:Ignorable="a14" a14:legacySpreadsheetColorIndex="3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'h26.1地温計'!$G$131:$Q$131</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'h26.1地温計'!$G$148:$Q$148</c:f>
              <c:numCache>
                <c:formatCode>General</c:formatCode>
                <c:ptCount val="11"/>
                <c:pt idx="0">
                  <c:v>754</c:v>
                </c:pt>
                <c:pt idx="1">
                  <c:v>599</c:v>
                </c:pt>
                <c:pt idx="2">
                  <c:v>493</c:v>
                </c:pt>
                <c:pt idx="3">
                  <c:v>380</c:v>
                </c:pt>
                <c:pt idx="7">
                  <c:v>327</c:v>
                </c:pt>
                <c:pt idx="8">
                  <c:v>331</c:v>
                </c:pt>
                <c:pt idx="9">
                  <c:v>304</c:v>
                </c:pt>
              </c:numCache>
            </c:numRef>
          </c:val>
        </c:ser>
        <c:ser>
          <c:idx val="15"/>
          <c:order val="15"/>
          <c:tx>
            <c:strRef>
              <c:f>'h26.1地温計'!$F$149</c:f>
              <c:strCache>
                <c:ptCount val="1"/>
                <c:pt idx="0">
                  <c:v>し尿処理</c:v>
                </c:pt>
              </c:strCache>
            </c:strRef>
          </c:tx>
          <c:spPr>
            <a:pattFill prst="ltVert">
              <a:fgClr>
                <a:srgbClr xmlns:mc="http://schemas.openxmlformats.org/markup-compatibility/2006" xmlns:a14="http://schemas.microsoft.com/office/drawing/2010/main" val="0000FF" mc:Ignorable="a14" a14:legacySpreadsheetColorIndex="3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'h26.1地温計'!$G$131:$Q$131</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'h26.1地温計'!$G$149:$Q$149</c:f>
              <c:numCache>
                <c:formatCode>General</c:formatCode>
                <c:ptCount val="11"/>
                <c:pt idx="0">
                  <c:v>26</c:v>
                </c:pt>
                <c:pt idx="1">
                  <c:v>26</c:v>
                </c:pt>
                <c:pt idx="2">
                  <c:v>24</c:v>
                </c:pt>
                <c:pt idx="3">
                  <c:v>21</c:v>
                </c:pt>
                <c:pt idx="7">
                  <c:v>19</c:v>
                </c:pt>
                <c:pt idx="8">
                  <c:v>18</c:v>
                </c:pt>
                <c:pt idx="9">
                  <c:v>18</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40864896"/>
        <c:axId val="140866688"/>
      </c:barChart>
      <c:catAx>
        <c:axId val="140864896"/>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140866688"/>
        <c:crosses val="autoZero"/>
        <c:auto val="1"/>
        <c:lblAlgn val="ctr"/>
        <c:lblOffset val="100"/>
        <c:tickLblSkip val="1"/>
        <c:tickMarkSkip val="1"/>
        <c:noMultiLvlLbl val="0"/>
      </c:catAx>
      <c:valAx>
        <c:axId val="140866688"/>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40864896"/>
        <c:crosses val="autoZero"/>
        <c:crossBetween val="between"/>
      </c:valAx>
      <c:spPr>
        <a:solidFill>
          <a:srgbClr val="FFFFFF"/>
        </a:solidFill>
        <a:ln w="12700">
          <a:solidFill>
            <a:srgbClr val="808080"/>
          </a:solidFill>
          <a:prstDash val="solid"/>
        </a:ln>
      </c:spPr>
    </c:plotArea>
    <c:legend>
      <c:legendPos val="r"/>
      <c:layout>
        <c:manualLayout>
          <c:xMode val="edge"/>
          <c:yMode val="edge"/>
          <c:x val="0.61167013214257315"/>
          <c:y val="1.2345679012345678E-2"/>
          <c:w val="0.378269534490007"/>
          <c:h val="0.93086653057256741"/>
        </c:manualLayout>
      </c:layout>
      <c:overlay val="0"/>
      <c:spPr>
        <a:noFill/>
        <a:ln w="25400">
          <a:noFill/>
        </a:ln>
      </c:spPr>
      <c:txPr>
        <a:bodyPr/>
        <a:lstStyle/>
        <a:p>
          <a:pPr>
            <a:defRPr sz="1380" b="0" i="0" u="none" strike="noStrike" baseline="3000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県内の一酸化二窒素排出量の推移</a:t>
            </a:r>
          </a:p>
        </c:rich>
      </c:tx>
      <c:layout>
        <c:manualLayout>
          <c:xMode val="edge"/>
          <c:yMode val="edge"/>
          <c:x val="0.12170415791301574"/>
          <c:y val="2.9545454545454545E-2"/>
        </c:manualLayout>
      </c:layout>
      <c:overlay val="0"/>
      <c:spPr>
        <a:noFill/>
        <a:ln w="25400">
          <a:noFill/>
        </a:ln>
      </c:spPr>
    </c:title>
    <c:autoTitleDeleted val="0"/>
    <c:plotArea>
      <c:layout>
        <c:manualLayout>
          <c:layoutTarget val="inner"/>
          <c:xMode val="edge"/>
          <c:yMode val="edge"/>
          <c:x val="9.127798087084503E-2"/>
          <c:y val="3.6363636363636362E-2"/>
          <c:w val="0.57559034477130222"/>
          <c:h val="0.84545454545454546"/>
        </c:manualLayout>
      </c:layout>
      <c:barChart>
        <c:barDir val="col"/>
        <c:grouping val="stacked"/>
        <c:varyColors val="0"/>
        <c:ser>
          <c:idx val="0"/>
          <c:order val="0"/>
          <c:tx>
            <c:strRef>
              <c:f>'h26.1地温計'!$F$158</c:f>
              <c:strCache>
                <c:ptCount val="1"/>
                <c:pt idx="0">
                  <c:v>ボイラー</c:v>
                </c:pt>
              </c:strCache>
            </c:strRef>
          </c:tx>
          <c:spPr>
            <a:pattFill prst="smGrid">
              <a:fgClr>
                <a:srgbClr xmlns:mc="http://schemas.openxmlformats.org/markup-compatibility/2006" xmlns:a14="http://schemas.microsoft.com/office/drawing/2010/main" val="FF99CC" mc:Ignorable="a14" a14:legacySpreadsheetColorIndex="4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'h26.1地温計'!$G$157:$Q$157</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'h26.1地温計'!$G$158:$Q$158</c:f>
              <c:numCache>
                <c:formatCode>General</c:formatCode>
                <c:ptCount val="11"/>
                <c:pt idx="0">
                  <c:v>14</c:v>
                </c:pt>
                <c:pt idx="1">
                  <c:v>14</c:v>
                </c:pt>
                <c:pt idx="2">
                  <c:v>14</c:v>
                </c:pt>
                <c:pt idx="3">
                  <c:v>11</c:v>
                </c:pt>
                <c:pt idx="7">
                  <c:v>11</c:v>
                </c:pt>
                <c:pt idx="8">
                  <c:v>11</c:v>
                </c:pt>
                <c:pt idx="9">
                  <c:v>11</c:v>
                </c:pt>
              </c:numCache>
            </c:numRef>
          </c:val>
        </c:ser>
        <c:ser>
          <c:idx val="1"/>
          <c:order val="1"/>
          <c:tx>
            <c:strRef>
              <c:f>'h26.1地温計'!$F$159</c:f>
              <c:strCache>
                <c:ptCount val="1"/>
                <c:pt idx="0">
                  <c:v>ガスタービン</c:v>
                </c:pt>
              </c:strCache>
            </c:strRef>
          </c:tx>
          <c:spPr>
            <a:pattFill prst="pct30">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'h26.1地温計'!$G$157:$Q$157</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'h26.1地温計'!$G$159:$Q$159</c:f>
              <c:numCache>
                <c:formatCode>General</c:formatCode>
                <c:ptCount val="11"/>
                <c:pt idx="0">
                  <c:v>0</c:v>
                </c:pt>
                <c:pt idx="1">
                  <c:v>0</c:v>
                </c:pt>
                <c:pt idx="2">
                  <c:v>0</c:v>
                </c:pt>
                <c:pt idx="3">
                  <c:v>0</c:v>
                </c:pt>
                <c:pt idx="7">
                  <c:v>0</c:v>
                </c:pt>
                <c:pt idx="8">
                  <c:v>0</c:v>
                </c:pt>
                <c:pt idx="9">
                  <c:v>0</c:v>
                </c:pt>
              </c:numCache>
            </c:numRef>
          </c:val>
        </c:ser>
        <c:ser>
          <c:idx val="2"/>
          <c:order val="2"/>
          <c:tx>
            <c:strRef>
              <c:f>'h26.1地温計'!$F$160</c:f>
              <c:strCache>
                <c:ptCount val="1"/>
                <c:pt idx="0">
                  <c:v>ディーゼル機関</c:v>
                </c:pt>
              </c:strCache>
            </c:strRef>
          </c:tx>
          <c:spPr>
            <a:solidFill>
              <a:srgbClr val="FFFFCC"/>
            </a:solidFill>
            <a:ln w="12700">
              <a:solidFill>
                <a:srgbClr val="000000"/>
              </a:solidFill>
              <a:prstDash val="solid"/>
            </a:ln>
          </c:spPr>
          <c:invertIfNegative val="0"/>
          <c:cat>
            <c:numRef>
              <c:f>'h26.1地温計'!$G$157:$Q$157</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'h26.1地温計'!$G$160:$Q$160</c:f>
              <c:numCache>
                <c:formatCode>General</c:formatCode>
                <c:ptCount val="11"/>
                <c:pt idx="0">
                  <c:v>0</c:v>
                </c:pt>
                <c:pt idx="1">
                  <c:v>0</c:v>
                </c:pt>
                <c:pt idx="2">
                  <c:v>3</c:v>
                </c:pt>
                <c:pt idx="3">
                  <c:v>4</c:v>
                </c:pt>
                <c:pt idx="7">
                  <c:v>1</c:v>
                </c:pt>
                <c:pt idx="8">
                  <c:v>1</c:v>
                </c:pt>
                <c:pt idx="9">
                  <c:v>1</c:v>
                </c:pt>
              </c:numCache>
            </c:numRef>
          </c:val>
        </c:ser>
        <c:ser>
          <c:idx val="3"/>
          <c:order val="3"/>
          <c:tx>
            <c:strRef>
              <c:f>'h26.1地温計'!$F$161</c:f>
              <c:strCache>
                <c:ptCount val="1"/>
                <c:pt idx="0">
                  <c:v>ガス機関</c:v>
                </c:pt>
              </c:strCache>
            </c:strRef>
          </c:tx>
          <c:spPr>
            <a:pattFill prst="narHorz">
              <a:fgClr>
                <a:srgbClr xmlns:mc="http://schemas.openxmlformats.org/markup-compatibility/2006" xmlns:a14="http://schemas.microsoft.com/office/drawing/2010/main" val="CCFFFF" mc:Ignorable="a14" a14:legacySpreadsheetColorIndex="2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'h26.1地温計'!$G$157:$Q$157</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'h26.1地温計'!$G$161:$Q$161</c:f>
              <c:numCache>
                <c:formatCode>General</c:formatCode>
                <c:ptCount val="11"/>
                <c:pt idx="0">
                  <c:v>0</c:v>
                </c:pt>
                <c:pt idx="1">
                  <c:v>0</c:v>
                </c:pt>
                <c:pt idx="2">
                  <c:v>0</c:v>
                </c:pt>
                <c:pt idx="3">
                  <c:v>0</c:v>
                </c:pt>
                <c:pt idx="7">
                  <c:v>0</c:v>
                </c:pt>
                <c:pt idx="8">
                  <c:v>0</c:v>
                </c:pt>
                <c:pt idx="9">
                  <c:v>0</c:v>
                </c:pt>
              </c:numCache>
            </c:numRef>
          </c:val>
        </c:ser>
        <c:ser>
          <c:idx val="4"/>
          <c:order val="4"/>
          <c:tx>
            <c:strRef>
              <c:f>'h26.1地温計'!$F$162</c:f>
              <c:strCache>
                <c:ptCount val="1"/>
                <c:pt idx="0">
                  <c:v>自動車</c:v>
                </c:pt>
              </c:strCache>
            </c:strRef>
          </c:tx>
          <c:spPr>
            <a:pattFill prst="ltUpDiag">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'h26.1地温計'!$G$157:$Q$157</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'h26.1地温計'!$G$162:$Q$162</c:f>
              <c:numCache>
                <c:formatCode>General</c:formatCode>
                <c:ptCount val="11"/>
                <c:pt idx="0">
                  <c:v>360</c:v>
                </c:pt>
                <c:pt idx="1">
                  <c:v>397</c:v>
                </c:pt>
                <c:pt idx="2">
                  <c:v>429</c:v>
                </c:pt>
                <c:pt idx="3">
                  <c:v>440</c:v>
                </c:pt>
                <c:pt idx="7">
                  <c:v>421</c:v>
                </c:pt>
                <c:pt idx="8">
                  <c:v>417</c:v>
                </c:pt>
                <c:pt idx="9">
                  <c:v>422</c:v>
                </c:pt>
              </c:numCache>
            </c:numRef>
          </c:val>
        </c:ser>
        <c:ser>
          <c:idx val="5"/>
          <c:order val="5"/>
          <c:tx>
            <c:strRef>
              <c:f>'h26.1地温計'!$F$163</c:f>
              <c:strCache>
                <c:ptCount val="1"/>
                <c:pt idx="0">
                  <c:v>鉄道</c:v>
                </c:pt>
              </c:strCache>
            </c:strRef>
          </c:tx>
          <c:spPr>
            <a:pattFill prst="ltDn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'h26.1地温計'!$G$157:$Q$157</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'h26.1地温計'!$G$163:$Q$163</c:f>
              <c:numCache>
                <c:formatCode>General</c:formatCode>
                <c:ptCount val="11"/>
                <c:pt idx="0">
                  <c:v>5</c:v>
                </c:pt>
                <c:pt idx="1">
                  <c:v>5</c:v>
                </c:pt>
                <c:pt idx="2">
                  <c:v>5</c:v>
                </c:pt>
                <c:pt idx="3">
                  <c:v>4</c:v>
                </c:pt>
                <c:pt idx="7">
                  <c:v>4</c:v>
                </c:pt>
                <c:pt idx="8">
                  <c:v>3</c:v>
                </c:pt>
                <c:pt idx="9">
                  <c:v>3</c:v>
                </c:pt>
              </c:numCache>
            </c:numRef>
          </c:val>
        </c:ser>
        <c:ser>
          <c:idx val="6"/>
          <c:order val="6"/>
          <c:tx>
            <c:strRef>
              <c:f>'h26.1地温計'!$F$164</c:f>
              <c:strCache>
                <c:ptCount val="1"/>
                <c:pt idx="0">
                  <c:v>船舶</c:v>
                </c:pt>
              </c:strCache>
            </c:strRef>
          </c:tx>
          <c:spPr>
            <a:pattFill prst="narVert">
              <a:fgClr>
                <a:srgbClr xmlns:mc="http://schemas.openxmlformats.org/markup-compatibility/2006" xmlns:a14="http://schemas.microsoft.com/office/drawing/2010/main" val="666699" mc:Ignorable="a14" a14:legacySpreadsheetColorIndex="5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'h26.1地温計'!$G$157:$Q$157</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'h26.1地温計'!$G$164:$Q$164</c:f>
              <c:numCache>
                <c:formatCode>General</c:formatCode>
                <c:ptCount val="11"/>
                <c:pt idx="0">
                  <c:v>6</c:v>
                </c:pt>
                <c:pt idx="1">
                  <c:v>7</c:v>
                </c:pt>
                <c:pt idx="2">
                  <c:v>8</c:v>
                </c:pt>
                <c:pt idx="3">
                  <c:v>6</c:v>
                </c:pt>
                <c:pt idx="7">
                  <c:v>5</c:v>
                </c:pt>
                <c:pt idx="8">
                  <c:v>3</c:v>
                </c:pt>
                <c:pt idx="9">
                  <c:v>3</c:v>
                </c:pt>
              </c:numCache>
            </c:numRef>
          </c:val>
        </c:ser>
        <c:ser>
          <c:idx val="7"/>
          <c:order val="7"/>
          <c:tx>
            <c:strRef>
              <c:f>'h26.1地温計'!$F$165</c:f>
              <c:strCache>
                <c:ptCount val="1"/>
                <c:pt idx="0">
                  <c:v>航空</c:v>
                </c:pt>
              </c:strCache>
            </c:strRef>
          </c:tx>
          <c:spPr>
            <a:pattFill prst="ltDnDiag">
              <a:fgClr>
                <a:srgbClr xmlns:mc="http://schemas.openxmlformats.org/markup-compatibility/2006" xmlns:a14="http://schemas.microsoft.com/office/drawing/2010/main" val="CC99FF" mc:Ignorable="a14" a14:legacySpreadsheetColorIndex="46"/>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'h26.1地温計'!$G$157:$Q$157</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'h26.1地温計'!$G$165:$Q$165</c:f>
              <c:numCache>
                <c:formatCode>General</c:formatCode>
                <c:ptCount val="11"/>
                <c:pt idx="0">
                  <c:v>4</c:v>
                </c:pt>
                <c:pt idx="1">
                  <c:v>8</c:v>
                </c:pt>
                <c:pt idx="2">
                  <c:v>9</c:v>
                </c:pt>
                <c:pt idx="3">
                  <c:v>8</c:v>
                </c:pt>
                <c:pt idx="7">
                  <c:v>8</c:v>
                </c:pt>
                <c:pt idx="8">
                  <c:v>7</c:v>
                </c:pt>
                <c:pt idx="9">
                  <c:v>4</c:v>
                </c:pt>
              </c:numCache>
            </c:numRef>
          </c:val>
        </c:ser>
        <c:ser>
          <c:idx val="8"/>
          <c:order val="8"/>
          <c:tx>
            <c:strRef>
              <c:f>'h26.1地温計'!$F$167</c:f>
              <c:strCache>
                <c:ptCount val="1"/>
                <c:pt idx="0">
                  <c:v>家畜(糞尿)</c:v>
                </c:pt>
              </c:strCache>
            </c:strRef>
          </c:tx>
          <c:spPr>
            <a:pattFill prst="narHorz">
              <a:fgClr>
                <a:srgbClr xmlns:mc="http://schemas.openxmlformats.org/markup-compatibility/2006" xmlns:a14="http://schemas.microsoft.com/office/drawing/2010/main" val="FFCC99" mc:Ignorable="a14" a14:legacySpreadsheetColorIndex="4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'h26.1地温計'!$G$157:$Q$157</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'h26.1地温計'!$G$167:$Q$167</c:f>
              <c:numCache>
                <c:formatCode>General</c:formatCode>
                <c:ptCount val="11"/>
                <c:pt idx="0">
                  <c:v>618</c:v>
                </c:pt>
                <c:pt idx="1">
                  <c:v>583</c:v>
                </c:pt>
                <c:pt idx="2">
                  <c:v>534</c:v>
                </c:pt>
                <c:pt idx="3">
                  <c:v>497</c:v>
                </c:pt>
                <c:pt idx="7">
                  <c:v>535</c:v>
                </c:pt>
                <c:pt idx="8">
                  <c:v>532</c:v>
                </c:pt>
                <c:pt idx="9">
                  <c:v>521</c:v>
                </c:pt>
              </c:numCache>
            </c:numRef>
          </c:val>
        </c:ser>
        <c:ser>
          <c:idx val="10"/>
          <c:order val="9"/>
          <c:tx>
            <c:strRef>
              <c:f>'h26.1地温計'!$F$168</c:f>
              <c:strCache>
                <c:ptCount val="1"/>
                <c:pt idx="0">
                  <c:v>水田への施肥</c:v>
                </c:pt>
              </c:strCache>
            </c:strRef>
          </c:tx>
          <c:spPr>
            <a:pattFill prst="lgCheck">
              <a:fgClr>
                <a:srgbClr xmlns:mc="http://schemas.openxmlformats.org/markup-compatibility/2006" xmlns:a14="http://schemas.microsoft.com/office/drawing/2010/main" val="FFFF00" mc:Ignorable="a14" a14:legacySpreadsheetColorIndex="3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'h26.1地温計'!$G$157:$Q$157</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'h26.1地温計'!$G$168:$Q$168</c:f>
              <c:numCache>
                <c:formatCode>General</c:formatCode>
                <c:ptCount val="11"/>
                <c:pt idx="0">
                  <c:v>6</c:v>
                </c:pt>
                <c:pt idx="1">
                  <c:v>5</c:v>
                </c:pt>
                <c:pt idx="2">
                  <c:v>2</c:v>
                </c:pt>
                <c:pt idx="3">
                  <c:v>1</c:v>
                </c:pt>
                <c:pt idx="7">
                  <c:v>1</c:v>
                </c:pt>
                <c:pt idx="8">
                  <c:v>1</c:v>
                </c:pt>
                <c:pt idx="9">
                  <c:v>1</c:v>
                </c:pt>
              </c:numCache>
            </c:numRef>
          </c:val>
        </c:ser>
        <c:ser>
          <c:idx val="9"/>
          <c:order val="10"/>
          <c:tx>
            <c:strRef>
              <c:f>'h26.1地温計'!$F$169</c:f>
              <c:strCache>
                <c:ptCount val="1"/>
                <c:pt idx="0">
                  <c:v>畑地への施肥</c:v>
                </c:pt>
              </c:strCache>
            </c:strRef>
          </c:tx>
          <c:spPr>
            <a:pattFill prst="divot">
              <a:fgClr>
                <a:srgbClr xmlns:mc="http://schemas.openxmlformats.org/markup-compatibility/2006" xmlns:a14="http://schemas.microsoft.com/office/drawing/2010/main" val="FF00FF" mc:Ignorable="a14" a14:legacySpreadsheetColorIndex="3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'h26.1地温計'!$G$157:$Q$157</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'h26.1地温計'!$G$169:$Q$169</c:f>
              <c:numCache>
                <c:formatCode>General</c:formatCode>
                <c:ptCount val="11"/>
                <c:pt idx="0">
                  <c:v>71</c:v>
                </c:pt>
                <c:pt idx="1">
                  <c:v>52</c:v>
                </c:pt>
                <c:pt idx="2">
                  <c:v>42</c:v>
                </c:pt>
                <c:pt idx="3">
                  <c:v>32</c:v>
                </c:pt>
                <c:pt idx="7">
                  <c:v>4</c:v>
                </c:pt>
                <c:pt idx="8">
                  <c:v>4</c:v>
                </c:pt>
                <c:pt idx="9">
                  <c:v>5</c:v>
                </c:pt>
              </c:numCache>
            </c:numRef>
          </c:val>
        </c:ser>
        <c:ser>
          <c:idx val="11"/>
          <c:order val="11"/>
          <c:tx>
            <c:strRef>
              <c:f>'h26.1地温計'!$F$170</c:f>
              <c:strCache>
                <c:ptCount val="1"/>
                <c:pt idx="0">
                  <c:v>農業廃棄物の焼却</c:v>
                </c:pt>
              </c:strCache>
            </c:strRef>
          </c:tx>
          <c:spPr>
            <a:pattFill prst="smGrid">
              <a:fgClr>
                <a:srgbClr xmlns:mc="http://schemas.openxmlformats.org/markup-compatibility/2006" xmlns:a14="http://schemas.microsoft.com/office/drawing/2010/main" val="00FFFF" mc:Ignorable="a14" a14:legacySpreadsheetColorIndex="3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'h26.1地温計'!$G$157:$Q$157</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'h26.1地温計'!$G$170:$Q$170</c:f>
              <c:numCache>
                <c:formatCode>General</c:formatCode>
                <c:ptCount val="11"/>
                <c:pt idx="0">
                  <c:v>3</c:v>
                </c:pt>
                <c:pt idx="1">
                  <c:v>2</c:v>
                </c:pt>
                <c:pt idx="2">
                  <c:v>2</c:v>
                </c:pt>
                <c:pt idx="3">
                  <c:v>2</c:v>
                </c:pt>
                <c:pt idx="7">
                  <c:v>2</c:v>
                </c:pt>
                <c:pt idx="8">
                  <c:v>2</c:v>
                </c:pt>
                <c:pt idx="9">
                  <c:v>2</c:v>
                </c:pt>
              </c:numCache>
            </c:numRef>
          </c:val>
        </c:ser>
        <c:ser>
          <c:idx val="12"/>
          <c:order val="12"/>
          <c:tx>
            <c:strRef>
              <c:f>'h26.1地温計'!$F$172</c:f>
              <c:strCache>
                <c:ptCount val="1"/>
                <c:pt idx="0">
                  <c:v>廃棄物(―廃焼却)</c:v>
                </c:pt>
              </c:strCache>
            </c:strRef>
          </c:tx>
          <c:spPr>
            <a:pattFill prst="smConfetti">
              <a:fgClr>
                <a:srgbClr xmlns:mc="http://schemas.openxmlformats.org/markup-compatibility/2006" xmlns:a14="http://schemas.microsoft.com/office/drawing/2010/main" val="800080" mc:Ignorable="a14" a14:legacySpreadsheetColorIndex="36"/>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'h26.1地温計'!$G$157:$Q$157</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'h26.1地温計'!$G$172:$Q$172</c:f>
              <c:numCache>
                <c:formatCode>General</c:formatCode>
                <c:ptCount val="11"/>
                <c:pt idx="0">
                  <c:v>32</c:v>
                </c:pt>
                <c:pt idx="1">
                  <c:v>35</c:v>
                </c:pt>
                <c:pt idx="2">
                  <c:v>46</c:v>
                </c:pt>
                <c:pt idx="3">
                  <c:v>43</c:v>
                </c:pt>
                <c:pt idx="7">
                  <c:v>38</c:v>
                </c:pt>
                <c:pt idx="8">
                  <c:v>38</c:v>
                </c:pt>
                <c:pt idx="9">
                  <c:v>40</c:v>
                </c:pt>
              </c:numCache>
            </c:numRef>
          </c:val>
        </c:ser>
        <c:ser>
          <c:idx val="13"/>
          <c:order val="13"/>
          <c:tx>
            <c:strRef>
              <c:f>'h26.1地温計'!$F$173</c:f>
              <c:strCache>
                <c:ptCount val="1"/>
                <c:pt idx="0">
                  <c:v>廃棄物(産廃焼却)</c:v>
                </c:pt>
              </c:strCache>
            </c:strRef>
          </c:tx>
          <c:spPr>
            <a:pattFill prst="zigZag">
              <a:fgClr>
                <a:srgbClr xmlns:mc="http://schemas.openxmlformats.org/markup-compatibility/2006" xmlns:a14="http://schemas.microsoft.com/office/drawing/2010/main" val="800000" mc:Ignorable="a14" a14:legacySpreadsheetColorIndex="3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'h26.1地温計'!$G$157:$Q$157</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'h26.1地温計'!$G$173:$Q$173</c:f>
              <c:numCache>
                <c:formatCode>General</c:formatCode>
                <c:ptCount val="11"/>
                <c:pt idx="0">
                  <c:v>1</c:v>
                </c:pt>
                <c:pt idx="1">
                  <c:v>4</c:v>
                </c:pt>
                <c:pt idx="2">
                  <c:v>7</c:v>
                </c:pt>
                <c:pt idx="3">
                  <c:v>5</c:v>
                </c:pt>
                <c:pt idx="7">
                  <c:v>7</c:v>
                </c:pt>
                <c:pt idx="8">
                  <c:v>5</c:v>
                </c:pt>
                <c:pt idx="9">
                  <c:v>6</c:v>
                </c:pt>
              </c:numCache>
            </c:numRef>
          </c:val>
        </c:ser>
        <c:ser>
          <c:idx val="14"/>
          <c:order val="14"/>
          <c:tx>
            <c:strRef>
              <c:f>'h26.1地温計'!$F$174</c:f>
              <c:strCache>
                <c:ptCount val="1"/>
                <c:pt idx="0">
                  <c:v>終末処理場</c:v>
                </c:pt>
              </c:strCache>
            </c:strRef>
          </c:tx>
          <c:spPr>
            <a:pattFill prst="lgConfetti">
              <a:fgClr>
                <a:srgbClr xmlns:mc="http://schemas.openxmlformats.org/markup-compatibility/2006" xmlns:a14="http://schemas.microsoft.com/office/drawing/2010/main" val="008080" mc:Ignorable="a14" a14:legacySpreadsheetColorIndex="3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'h26.1地温計'!$G$157:$Q$157</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'h26.1地温計'!$G$174:$Q$174</c:f>
              <c:numCache>
                <c:formatCode>General</c:formatCode>
                <c:ptCount val="11"/>
                <c:pt idx="0">
                  <c:v>24</c:v>
                </c:pt>
                <c:pt idx="1">
                  <c:v>29</c:v>
                </c:pt>
                <c:pt idx="2">
                  <c:v>35</c:v>
                </c:pt>
                <c:pt idx="3">
                  <c:v>37</c:v>
                </c:pt>
                <c:pt idx="7">
                  <c:v>38</c:v>
                </c:pt>
                <c:pt idx="8">
                  <c:v>38</c:v>
                </c:pt>
                <c:pt idx="9">
                  <c:v>18</c:v>
                </c:pt>
              </c:numCache>
            </c:numRef>
          </c:val>
        </c:ser>
        <c:ser>
          <c:idx val="15"/>
          <c:order val="15"/>
          <c:tx>
            <c:strRef>
              <c:f>'h26.1地温計'!$F$175</c:f>
              <c:strCache>
                <c:ptCount val="1"/>
                <c:pt idx="0">
                  <c:v>生活排水処理</c:v>
                </c:pt>
              </c:strCache>
            </c:strRef>
          </c:tx>
          <c:spPr>
            <a:pattFill prst="ltVert">
              <a:fgClr>
                <a:srgbClr xmlns:mc="http://schemas.openxmlformats.org/markup-compatibility/2006" xmlns:a14="http://schemas.microsoft.com/office/drawing/2010/main" val="0000FF" mc:Ignorable="a14" a14:legacySpreadsheetColorIndex="3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'h26.1地温計'!$G$157:$Q$157</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'h26.1地温計'!$G$175:$Q$175</c:f>
              <c:numCache>
                <c:formatCode>General</c:formatCode>
                <c:ptCount val="11"/>
                <c:pt idx="0">
                  <c:v>29</c:v>
                </c:pt>
                <c:pt idx="1">
                  <c:v>23</c:v>
                </c:pt>
                <c:pt idx="2">
                  <c:v>19</c:v>
                </c:pt>
                <c:pt idx="3">
                  <c:v>15</c:v>
                </c:pt>
                <c:pt idx="7">
                  <c:v>13</c:v>
                </c:pt>
                <c:pt idx="8">
                  <c:v>13</c:v>
                </c:pt>
                <c:pt idx="9">
                  <c:v>12</c:v>
                </c:pt>
              </c:numCache>
            </c:numRef>
          </c:val>
        </c:ser>
        <c:ser>
          <c:idx val="16"/>
          <c:order val="16"/>
          <c:tx>
            <c:strRef>
              <c:f>'h26.1地温計'!$F$176</c:f>
              <c:strCache>
                <c:ptCount val="1"/>
                <c:pt idx="0">
                  <c:v>し尿処理</c:v>
                </c:pt>
              </c:strCache>
            </c:strRef>
          </c:tx>
          <c:spPr>
            <a:pattFill prst="smCheck">
              <a:fgClr>
                <a:srgbClr xmlns:mc="http://schemas.openxmlformats.org/markup-compatibility/2006" xmlns:a14="http://schemas.microsoft.com/office/drawing/2010/main" val="00CCFF" mc:Ignorable="a14" a14:legacySpreadsheetColorIndex="4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'h26.1地温計'!$G$157:$Q$157</c:f>
              <c:numCache>
                <c:formatCode>General</c:formatCode>
                <c:ptCount val="11"/>
                <c:pt idx="0">
                  <c:v>1990</c:v>
                </c:pt>
                <c:pt idx="1">
                  <c:v>1995</c:v>
                </c:pt>
                <c:pt idx="2">
                  <c:v>2000</c:v>
                </c:pt>
                <c:pt idx="3">
                  <c:v>2005</c:v>
                </c:pt>
                <c:pt idx="4">
                  <c:v>2006</c:v>
                </c:pt>
                <c:pt idx="5">
                  <c:v>2007</c:v>
                </c:pt>
                <c:pt idx="6">
                  <c:v>2008</c:v>
                </c:pt>
                <c:pt idx="7">
                  <c:v>2009</c:v>
                </c:pt>
                <c:pt idx="8">
                  <c:v>2010</c:v>
                </c:pt>
                <c:pt idx="9" formatCode="0_ ">
                  <c:v>2011</c:v>
                </c:pt>
                <c:pt idx="10">
                  <c:v>2012</c:v>
                </c:pt>
              </c:numCache>
            </c:numRef>
          </c:cat>
          <c:val>
            <c:numRef>
              <c:f>'h26.1地温計'!$G$176:$Q$176</c:f>
              <c:numCache>
                <c:formatCode>General</c:formatCode>
                <c:ptCount val="11"/>
                <c:pt idx="0">
                  <c:v>1</c:v>
                </c:pt>
                <c:pt idx="1">
                  <c:v>1</c:v>
                </c:pt>
                <c:pt idx="2">
                  <c:v>1</c:v>
                </c:pt>
                <c:pt idx="3">
                  <c:v>1</c:v>
                </c:pt>
                <c:pt idx="7">
                  <c:v>0</c:v>
                </c:pt>
                <c:pt idx="8">
                  <c:v>0</c:v>
                </c:pt>
                <c:pt idx="9">
                  <c:v>0</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40892800"/>
        <c:axId val="140898688"/>
      </c:barChart>
      <c:catAx>
        <c:axId val="140892800"/>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140898688"/>
        <c:crosses val="autoZero"/>
        <c:auto val="1"/>
        <c:lblAlgn val="ctr"/>
        <c:lblOffset val="100"/>
        <c:tickLblSkip val="1"/>
        <c:tickMarkSkip val="1"/>
        <c:noMultiLvlLbl val="0"/>
      </c:catAx>
      <c:valAx>
        <c:axId val="140898688"/>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40892800"/>
        <c:crosses val="autoZero"/>
        <c:crossBetween val="between"/>
      </c:valAx>
      <c:spPr>
        <a:solidFill>
          <a:srgbClr val="FFFFFF"/>
        </a:solidFill>
        <a:ln w="12700">
          <a:solidFill>
            <a:srgbClr val="808080"/>
          </a:solidFill>
          <a:prstDash val="solid"/>
        </a:ln>
      </c:spPr>
    </c:plotArea>
    <c:legend>
      <c:legendPos val="r"/>
      <c:layout>
        <c:manualLayout>
          <c:xMode val="edge"/>
          <c:yMode val="edge"/>
          <c:x val="0.6369175761923469"/>
          <c:y val="1.1363636363636364E-2"/>
          <c:w val="0.35496996714890028"/>
          <c:h val="0.92045454545454541"/>
        </c:manualLayout>
      </c:layout>
      <c:overlay val="0"/>
      <c:spPr>
        <a:noFill/>
        <a:ln w="25400">
          <a:noFill/>
        </a:ln>
      </c:spPr>
      <c:txPr>
        <a:bodyPr/>
        <a:lstStyle/>
        <a:p>
          <a:pPr>
            <a:defRPr sz="1380" b="0" i="0" u="none" strike="noStrike" baseline="3000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6.xml"/><Relationship Id="rId13" Type="http://schemas.openxmlformats.org/officeDocument/2006/relationships/chart" Target="../charts/chart11.xml"/><Relationship Id="rId18" Type="http://schemas.openxmlformats.org/officeDocument/2006/relationships/image" Target="../media/image1.png"/><Relationship Id="rId3" Type="http://schemas.openxmlformats.org/officeDocument/2006/relationships/chart" Target="../charts/chart2.xml"/><Relationship Id="rId21" Type="http://schemas.openxmlformats.org/officeDocument/2006/relationships/image" Target="../media/image4.png"/><Relationship Id="rId7" Type="http://schemas.openxmlformats.org/officeDocument/2006/relationships/chart" Target="../charts/chart5.xml"/><Relationship Id="rId12" Type="http://schemas.openxmlformats.org/officeDocument/2006/relationships/chart" Target="../charts/chart10.xml"/><Relationship Id="rId17" Type="http://schemas.openxmlformats.org/officeDocument/2006/relationships/hyperlink" Target="http://www.pref.miyagi.jp/soshiki/kankyo-s/miyagi-ghg-emission.html" TargetMode="External"/><Relationship Id="rId2" Type="http://schemas.openxmlformats.org/officeDocument/2006/relationships/hyperlink" Target="http://www.kmdmyg.info/" TargetMode="External"/><Relationship Id="rId16" Type="http://schemas.openxmlformats.org/officeDocument/2006/relationships/chart" Target="../charts/chart14.xml"/><Relationship Id="rId20" Type="http://schemas.openxmlformats.org/officeDocument/2006/relationships/image" Target="../media/image3.png"/><Relationship Id="rId1" Type="http://schemas.openxmlformats.org/officeDocument/2006/relationships/chart" Target="../charts/chart1.xml"/><Relationship Id="rId6" Type="http://schemas.openxmlformats.org/officeDocument/2006/relationships/chart" Target="../charts/chart4.xml"/><Relationship Id="rId11" Type="http://schemas.openxmlformats.org/officeDocument/2006/relationships/chart" Target="../charts/chart9.xml"/><Relationship Id="rId5" Type="http://schemas.openxmlformats.org/officeDocument/2006/relationships/chart" Target="../charts/chart3.xml"/><Relationship Id="rId15" Type="http://schemas.openxmlformats.org/officeDocument/2006/relationships/chart" Target="../charts/chart13.xml"/><Relationship Id="rId23" Type="http://schemas.openxmlformats.org/officeDocument/2006/relationships/image" Target="../media/image6.png"/><Relationship Id="rId10" Type="http://schemas.openxmlformats.org/officeDocument/2006/relationships/chart" Target="../charts/chart8.xml"/><Relationship Id="rId19" Type="http://schemas.openxmlformats.org/officeDocument/2006/relationships/image" Target="../media/image2.png"/><Relationship Id="rId4" Type="http://schemas.openxmlformats.org/officeDocument/2006/relationships/hyperlink" Target="http://www.pref.miyagi.jp/soshiki/kankyo-s/ondankatop.html" TargetMode="External"/><Relationship Id="rId9" Type="http://schemas.openxmlformats.org/officeDocument/2006/relationships/chart" Target="../charts/chart7.xml"/><Relationship Id="rId14" Type="http://schemas.openxmlformats.org/officeDocument/2006/relationships/chart" Target="../charts/chart12.xml"/><Relationship Id="rId22" Type="http://schemas.openxmlformats.org/officeDocument/2006/relationships/image" Target="../media/image5.png"/></Relationships>
</file>

<file path=xl/drawings/_rels/drawing2.xml.rels><?xml version="1.0" encoding="UTF-8" standalone="yes"?>
<Relationships xmlns="http://schemas.openxmlformats.org/package/2006/relationships"><Relationship Id="rId8" Type="http://schemas.openxmlformats.org/officeDocument/2006/relationships/chart" Target="../charts/chart22.xml"/><Relationship Id="rId3" Type="http://schemas.openxmlformats.org/officeDocument/2006/relationships/chart" Target="../charts/chart17.xml"/><Relationship Id="rId7" Type="http://schemas.openxmlformats.org/officeDocument/2006/relationships/chart" Target="../charts/chart21.xml"/><Relationship Id="rId2" Type="http://schemas.openxmlformats.org/officeDocument/2006/relationships/chart" Target="../charts/chart16.xml"/><Relationship Id="rId1" Type="http://schemas.openxmlformats.org/officeDocument/2006/relationships/chart" Target="../charts/chart15.xml"/><Relationship Id="rId6" Type="http://schemas.openxmlformats.org/officeDocument/2006/relationships/chart" Target="../charts/chart20.xml"/><Relationship Id="rId11" Type="http://schemas.openxmlformats.org/officeDocument/2006/relationships/hyperlink" Target="http://www.kmdmyg.info/" TargetMode="External"/><Relationship Id="rId5" Type="http://schemas.openxmlformats.org/officeDocument/2006/relationships/chart" Target="../charts/chart19.xml"/><Relationship Id="rId10" Type="http://schemas.openxmlformats.org/officeDocument/2006/relationships/chart" Target="../charts/chart24.xml"/><Relationship Id="rId4" Type="http://schemas.openxmlformats.org/officeDocument/2006/relationships/chart" Target="../charts/chart18.xml"/><Relationship Id="rId9" Type="http://schemas.openxmlformats.org/officeDocument/2006/relationships/chart" Target="../charts/chart23.xml"/></Relationships>
</file>

<file path=xl/drawings/_rels/drawing3.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18</xdr:col>
      <xdr:colOff>0</xdr:colOff>
      <xdr:row>44</xdr:row>
      <xdr:rowOff>9525</xdr:rowOff>
    </xdr:from>
    <xdr:to>
      <xdr:col>24</xdr:col>
      <xdr:colOff>276225</xdr:colOff>
      <xdr:row>67</xdr:row>
      <xdr:rowOff>114300</xdr:rowOff>
    </xdr:to>
    <xdr:graphicFrame macro="">
      <xdr:nvGraphicFramePr>
        <xdr:cNvPr id="4646"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235324</xdr:colOff>
      <xdr:row>46</xdr:row>
      <xdr:rowOff>22412</xdr:rowOff>
    </xdr:from>
    <xdr:to>
      <xdr:col>16</xdr:col>
      <xdr:colOff>381000</xdr:colOff>
      <xdr:row>46</xdr:row>
      <xdr:rowOff>201705</xdr:rowOff>
    </xdr:to>
    <xdr:sp macro="" textlink="">
      <xdr:nvSpPr>
        <xdr:cNvPr id="4111" name="AutoShape 15">
          <a:hlinkClick xmlns:r="http://schemas.openxmlformats.org/officeDocument/2006/relationships" r:id="rId2"/>
        </xdr:cNvPr>
        <xdr:cNvSpPr>
          <a:spLocks noChangeArrowheads="1"/>
        </xdr:cNvSpPr>
      </xdr:nvSpPr>
      <xdr:spPr bwMode="auto">
        <a:xfrm>
          <a:off x="5446059" y="7261412"/>
          <a:ext cx="930088" cy="179293"/>
        </a:xfrm>
        <a:prstGeom prst="roundRect">
          <a:avLst>
            <a:gd name="adj" fmla="val 16667"/>
          </a:avLst>
        </a:prstGeom>
        <a:solidFill>
          <a:srgbClr val="FFFFFF"/>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900" b="0" i="0" u="none" strike="noStrike" baseline="0">
              <a:solidFill>
                <a:srgbClr val="993366"/>
              </a:solidFill>
              <a:latin typeface="Meiryo UI"/>
              <a:ea typeface="Meiryo UI"/>
              <a:cs typeface="Meiryo UI"/>
            </a:rPr>
            <a:t>kmdみやぎ</a:t>
          </a:r>
        </a:p>
      </xdr:txBody>
    </xdr:sp>
    <xdr:clientData/>
  </xdr:twoCellAnchor>
  <xdr:twoCellAnchor>
    <xdr:from>
      <xdr:col>24</xdr:col>
      <xdr:colOff>285750</xdr:colOff>
      <xdr:row>44</xdr:row>
      <xdr:rowOff>9525</xdr:rowOff>
    </xdr:from>
    <xdr:to>
      <xdr:col>32</xdr:col>
      <xdr:colOff>76200</xdr:colOff>
      <xdr:row>67</xdr:row>
      <xdr:rowOff>114300</xdr:rowOff>
    </xdr:to>
    <xdr:graphicFrame macro="">
      <xdr:nvGraphicFramePr>
        <xdr:cNvPr id="4648" name="グラフ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31936</xdr:colOff>
      <xdr:row>46</xdr:row>
      <xdr:rowOff>212913</xdr:rowOff>
    </xdr:from>
    <xdr:to>
      <xdr:col>14</xdr:col>
      <xdr:colOff>67236</xdr:colOff>
      <xdr:row>47</xdr:row>
      <xdr:rowOff>156883</xdr:rowOff>
    </xdr:to>
    <xdr:sp macro="" textlink="">
      <xdr:nvSpPr>
        <xdr:cNvPr id="4116" name="AutoShape 20">
          <a:hlinkClick xmlns:r="http://schemas.openxmlformats.org/officeDocument/2006/relationships" r:id="rId4"/>
        </xdr:cNvPr>
        <xdr:cNvSpPr>
          <a:spLocks noChangeArrowheads="1"/>
        </xdr:cNvSpPr>
      </xdr:nvSpPr>
      <xdr:spPr bwMode="auto">
        <a:xfrm>
          <a:off x="4066054" y="7451913"/>
          <a:ext cx="1211917" cy="168088"/>
        </a:xfrm>
        <a:prstGeom prst="roundRect">
          <a:avLst>
            <a:gd name="adj" fmla="val 16667"/>
          </a:avLst>
        </a:prstGeom>
        <a:solidFill>
          <a:srgbClr val="FFFFFF"/>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900" b="0" i="0" u="none" strike="noStrike" baseline="0">
              <a:solidFill>
                <a:srgbClr val="993366"/>
              </a:solidFill>
              <a:latin typeface="Meiryo UI"/>
              <a:ea typeface="Meiryo UI"/>
              <a:cs typeface="Meiryo UI"/>
            </a:rPr>
            <a:t>出典：H25計画</a:t>
          </a:r>
        </a:p>
      </xdr:txBody>
    </xdr:sp>
    <xdr:clientData/>
  </xdr:twoCellAnchor>
  <xdr:twoCellAnchor>
    <xdr:from>
      <xdr:col>17</xdr:col>
      <xdr:colOff>247650</xdr:colOff>
      <xdr:row>75</xdr:row>
      <xdr:rowOff>28575</xdr:rowOff>
    </xdr:from>
    <xdr:to>
      <xdr:col>24</xdr:col>
      <xdr:colOff>257175</xdr:colOff>
      <xdr:row>101</xdr:row>
      <xdr:rowOff>133350</xdr:rowOff>
    </xdr:to>
    <xdr:graphicFrame macro="">
      <xdr:nvGraphicFramePr>
        <xdr:cNvPr id="4650" name="グラフ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24</xdr:col>
      <xdr:colOff>257175</xdr:colOff>
      <xdr:row>75</xdr:row>
      <xdr:rowOff>19050</xdr:rowOff>
    </xdr:from>
    <xdr:to>
      <xdr:col>32</xdr:col>
      <xdr:colOff>180975</xdr:colOff>
      <xdr:row>101</xdr:row>
      <xdr:rowOff>114300</xdr:rowOff>
    </xdr:to>
    <xdr:graphicFrame macro="">
      <xdr:nvGraphicFramePr>
        <xdr:cNvPr id="4651" name="グラフ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xdr:col>
      <xdr:colOff>209550</xdr:colOff>
      <xdr:row>102</xdr:row>
      <xdr:rowOff>104775</xdr:rowOff>
    </xdr:from>
    <xdr:to>
      <xdr:col>24</xdr:col>
      <xdr:colOff>276225</xdr:colOff>
      <xdr:row>126</xdr:row>
      <xdr:rowOff>142875</xdr:rowOff>
    </xdr:to>
    <xdr:graphicFrame macro="">
      <xdr:nvGraphicFramePr>
        <xdr:cNvPr id="4652" name="グラフ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24</xdr:col>
      <xdr:colOff>257175</xdr:colOff>
      <xdr:row>102</xdr:row>
      <xdr:rowOff>123825</xdr:rowOff>
    </xdr:from>
    <xdr:to>
      <xdr:col>32</xdr:col>
      <xdr:colOff>190500</xdr:colOff>
      <xdr:row>126</xdr:row>
      <xdr:rowOff>152400</xdr:rowOff>
    </xdr:to>
    <xdr:graphicFrame macro="">
      <xdr:nvGraphicFramePr>
        <xdr:cNvPr id="4653" name="グラフ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12</xdr:col>
      <xdr:colOff>66675</xdr:colOff>
      <xdr:row>104</xdr:row>
      <xdr:rowOff>66675</xdr:rowOff>
    </xdr:from>
    <xdr:to>
      <xdr:col>17</xdr:col>
      <xdr:colOff>238125</xdr:colOff>
      <xdr:row>126</xdr:row>
      <xdr:rowOff>123825</xdr:rowOff>
    </xdr:to>
    <xdr:graphicFrame macro="">
      <xdr:nvGraphicFramePr>
        <xdr:cNvPr id="4654" name="グラフ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18</xdr:col>
      <xdr:colOff>47625</xdr:colOff>
      <xdr:row>128</xdr:row>
      <xdr:rowOff>47625</xdr:rowOff>
    </xdr:from>
    <xdr:to>
      <xdr:col>29</xdr:col>
      <xdr:colOff>276225</xdr:colOff>
      <xdr:row>153</xdr:row>
      <xdr:rowOff>47625</xdr:rowOff>
    </xdr:to>
    <xdr:graphicFrame macro="">
      <xdr:nvGraphicFramePr>
        <xdr:cNvPr id="4655" name="グラフ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18</xdr:col>
      <xdr:colOff>47625</xdr:colOff>
      <xdr:row>153</xdr:row>
      <xdr:rowOff>104775</xdr:rowOff>
    </xdr:from>
    <xdr:to>
      <xdr:col>29</xdr:col>
      <xdr:colOff>266700</xdr:colOff>
      <xdr:row>180</xdr:row>
      <xdr:rowOff>133350</xdr:rowOff>
    </xdr:to>
    <xdr:graphicFrame macro="">
      <xdr:nvGraphicFramePr>
        <xdr:cNvPr id="4656" name="グラフ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123825</xdr:colOff>
      <xdr:row>180</xdr:row>
      <xdr:rowOff>152400</xdr:rowOff>
    </xdr:from>
    <xdr:to>
      <xdr:col>29</xdr:col>
      <xdr:colOff>276225</xdr:colOff>
      <xdr:row>193</xdr:row>
      <xdr:rowOff>123825</xdr:rowOff>
    </xdr:to>
    <xdr:graphicFrame macro="">
      <xdr:nvGraphicFramePr>
        <xdr:cNvPr id="4657" name="グラフ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15</xdr:col>
      <xdr:colOff>152400</xdr:colOff>
      <xdr:row>194</xdr:row>
      <xdr:rowOff>114300</xdr:rowOff>
    </xdr:from>
    <xdr:to>
      <xdr:col>27</xdr:col>
      <xdr:colOff>180975</xdr:colOff>
      <xdr:row>204</xdr:row>
      <xdr:rowOff>142875</xdr:rowOff>
    </xdr:to>
    <xdr:graphicFrame macro="">
      <xdr:nvGraphicFramePr>
        <xdr:cNvPr id="4658" name="グラフ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171450</xdr:colOff>
      <xdr:row>206</xdr:row>
      <xdr:rowOff>57150</xdr:rowOff>
    </xdr:from>
    <xdr:to>
      <xdr:col>27</xdr:col>
      <xdr:colOff>200025</xdr:colOff>
      <xdr:row>216</xdr:row>
      <xdr:rowOff>85725</xdr:rowOff>
    </xdr:to>
    <xdr:graphicFrame macro="">
      <xdr:nvGraphicFramePr>
        <xdr:cNvPr id="4659" name="グラフ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15</xdr:col>
      <xdr:colOff>238125</xdr:colOff>
      <xdr:row>219</xdr:row>
      <xdr:rowOff>104775</xdr:rowOff>
    </xdr:from>
    <xdr:to>
      <xdr:col>28</xdr:col>
      <xdr:colOff>9525</xdr:colOff>
      <xdr:row>236</xdr:row>
      <xdr:rowOff>47625</xdr:rowOff>
    </xdr:to>
    <xdr:graphicFrame macro="">
      <xdr:nvGraphicFramePr>
        <xdr:cNvPr id="4660" name="グラフ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15</xdr:col>
      <xdr:colOff>314325</xdr:colOff>
      <xdr:row>237</xdr:row>
      <xdr:rowOff>66675</xdr:rowOff>
    </xdr:from>
    <xdr:to>
      <xdr:col>28</xdr:col>
      <xdr:colOff>28575</xdr:colOff>
      <xdr:row>248</xdr:row>
      <xdr:rowOff>114300</xdr:rowOff>
    </xdr:to>
    <xdr:graphicFrame macro="">
      <xdr:nvGraphicFramePr>
        <xdr:cNvPr id="4661" name="グラフ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11</xdr:col>
      <xdr:colOff>22412</xdr:colOff>
      <xdr:row>46</xdr:row>
      <xdr:rowOff>11206</xdr:rowOff>
    </xdr:from>
    <xdr:to>
      <xdr:col>14</xdr:col>
      <xdr:colOff>56029</xdr:colOff>
      <xdr:row>47</xdr:row>
      <xdr:rowOff>0</xdr:rowOff>
    </xdr:to>
    <xdr:sp macro="" textlink="">
      <xdr:nvSpPr>
        <xdr:cNvPr id="22" name="AutoShape 20">
          <a:hlinkClick xmlns:r="http://schemas.openxmlformats.org/officeDocument/2006/relationships" r:id="rId17"/>
        </xdr:cNvPr>
        <xdr:cNvSpPr>
          <a:spLocks noChangeArrowheads="1"/>
        </xdr:cNvSpPr>
      </xdr:nvSpPr>
      <xdr:spPr bwMode="auto">
        <a:xfrm>
          <a:off x="4056530" y="7250206"/>
          <a:ext cx="1210234" cy="212912"/>
        </a:xfrm>
        <a:prstGeom prst="roundRect">
          <a:avLst>
            <a:gd name="adj" fmla="val 16667"/>
          </a:avLst>
        </a:prstGeom>
        <a:solidFill>
          <a:srgbClr val="FFFFFF"/>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900" b="0" i="0" u="none" strike="noStrike" baseline="0">
              <a:solidFill>
                <a:srgbClr val="993366"/>
              </a:solidFill>
              <a:latin typeface="Meiryo UI"/>
              <a:ea typeface="Meiryo UI"/>
              <a:cs typeface="Meiryo UI"/>
            </a:rPr>
            <a:t>進行管理</a:t>
          </a:r>
          <a:r>
            <a:rPr lang="en-US" altLang="ja-JP" sz="900" b="0" i="0" u="none" strike="noStrike" baseline="0">
              <a:solidFill>
                <a:srgbClr val="993366"/>
              </a:solidFill>
              <a:latin typeface="Meiryo UI"/>
              <a:ea typeface="Meiryo UI"/>
              <a:cs typeface="Meiryo UI"/>
            </a:rPr>
            <a:t>(</a:t>
          </a:r>
          <a:r>
            <a:rPr lang="ja-JP" altLang="en-US" sz="900" b="0" i="0" u="none" strike="noStrike" baseline="0">
              <a:solidFill>
                <a:srgbClr val="993366"/>
              </a:solidFill>
              <a:latin typeface="Meiryo UI"/>
              <a:ea typeface="Meiryo UI"/>
              <a:cs typeface="Meiryo UI"/>
            </a:rPr>
            <a:t>排出状況</a:t>
          </a:r>
          <a:r>
            <a:rPr lang="en-US" altLang="ja-JP" sz="900" b="0" i="0" u="none" strike="noStrike" baseline="0">
              <a:solidFill>
                <a:srgbClr val="993366"/>
              </a:solidFill>
              <a:latin typeface="Meiryo UI"/>
              <a:ea typeface="Meiryo UI"/>
              <a:cs typeface="Meiryo UI"/>
            </a:rPr>
            <a:t>)</a:t>
          </a:r>
          <a:endParaRPr lang="ja-JP" altLang="en-US" sz="900" b="0" i="0" u="none" strike="noStrike" baseline="0">
            <a:solidFill>
              <a:srgbClr val="993366"/>
            </a:solidFill>
            <a:latin typeface="Meiryo UI"/>
            <a:ea typeface="Meiryo UI"/>
            <a:cs typeface="Meiryo UI"/>
          </a:endParaRPr>
        </a:p>
      </xdr:txBody>
    </xdr:sp>
    <xdr:clientData/>
  </xdr:twoCellAnchor>
  <xdr:twoCellAnchor editAs="oneCell">
    <xdr:from>
      <xdr:col>11</xdr:col>
      <xdr:colOff>235323</xdr:colOff>
      <xdr:row>16</xdr:row>
      <xdr:rowOff>11205</xdr:rowOff>
    </xdr:from>
    <xdr:to>
      <xdr:col>24</xdr:col>
      <xdr:colOff>100854</xdr:colOff>
      <xdr:row>33</xdr:row>
      <xdr:rowOff>67235</xdr:rowOff>
    </xdr:to>
    <xdr:pic>
      <xdr:nvPicPr>
        <xdr:cNvPr id="4663" name="図 19" descr="県内の温室効果ガス排出量"/>
        <xdr:cNvPicPr>
          <a:picLocks noChangeAspect="1" noChangeArrowheads="1"/>
        </xdr:cNvPicPr>
      </xdr:nvPicPr>
      <xdr:blipFill rotWithShape="1">
        <a:blip xmlns:r="http://schemas.openxmlformats.org/officeDocument/2006/relationships" r:embed="rId18">
          <a:extLst>
            <a:ext uri="{28A0092B-C50C-407E-A947-70E740481C1C}">
              <a14:useLocalDpi xmlns:a14="http://schemas.microsoft.com/office/drawing/2010/main" val="0"/>
            </a:ext>
          </a:extLst>
        </a:blip>
        <a:srcRect b="3603"/>
        <a:stretch/>
      </xdr:blipFill>
      <xdr:spPr bwMode="auto">
        <a:xfrm>
          <a:off x="4952999" y="2106705"/>
          <a:ext cx="5569325" cy="3485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120431</xdr:colOff>
      <xdr:row>75</xdr:row>
      <xdr:rowOff>0</xdr:rowOff>
    </xdr:from>
    <xdr:to>
      <xdr:col>14</xdr:col>
      <xdr:colOff>41994</xdr:colOff>
      <xdr:row>75</xdr:row>
      <xdr:rowOff>156883</xdr:rowOff>
    </xdr:to>
    <xdr:pic>
      <xdr:nvPicPr>
        <xdr:cNvPr id="3" name="図 2"/>
        <xdr:cNvPicPr>
          <a:picLocks noChangeAspect="1"/>
        </xdr:cNvPicPr>
      </xdr:nvPicPr>
      <xdr:blipFill>
        <a:blip xmlns:r="http://schemas.openxmlformats.org/officeDocument/2006/relationships" r:embed="rId19"/>
        <a:stretch>
          <a:fillRect/>
        </a:stretch>
      </xdr:blipFill>
      <xdr:spPr>
        <a:xfrm>
          <a:off x="4860519" y="12147176"/>
          <a:ext cx="1367122" cy="156883"/>
        </a:xfrm>
        <a:prstGeom prst="rect">
          <a:avLst/>
        </a:prstGeom>
      </xdr:spPr>
    </xdr:pic>
    <xdr:clientData/>
  </xdr:twoCellAnchor>
  <xdr:twoCellAnchor editAs="oneCell">
    <xdr:from>
      <xdr:col>9</xdr:col>
      <xdr:colOff>381000</xdr:colOff>
      <xdr:row>103</xdr:row>
      <xdr:rowOff>106347</xdr:rowOff>
    </xdr:from>
    <xdr:to>
      <xdr:col>11</xdr:col>
      <xdr:colOff>470647</xdr:colOff>
      <xdr:row>104</xdr:row>
      <xdr:rowOff>145677</xdr:rowOff>
    </xdr:to>
    <xdr:pic>
      <xdr:nvPicPr>
        <xdr:cNvPr id="5" name="図 4"/>
        <xdr:cNvPicPr>
          <a:picLocks noChangeAspect="1"/>
        </xdr:cNvPicPr>
      </xdr:nvPicPr>
      <xdr:blipFill>
        <a:blip xmlns:r="http://schemas.openxmlformats.org/officeDocument/2006/relationships" r:embed="rId20"/>
        <a:stretch>
          <a:fillRect/>
        </a:stretch>
      </xdr:blipFill>
      <xdr:spPr>
        <a:xfrm>
          <a:off x="4157382" y="16691053"/>
          <a:ext cx="1053353" cy="196212"/>
        </a:xfrm>
        <a:prstGeom prst="rect">
          <a:avLst/>
        </a:prstGeom>
      </xdr:spPr>
    </xdr:pic>
    <xdr:clientData/>
  </xdr:twoCellAnchor>
  <xdr:twoCellAnchor editAs="oneCell">
    <xdr:from>
      <xdr:col>11</xdr:col>
      <xdr:colOff>0</xdr:colOff>
      <xdr:row>129</xdr:row>
      <xdr:rowOff>0</xdr:rowOff>
    </xdr:from>
    <xdr:to>
      <xdr:col>13</xdr:col>
      <xdr:colOff>90993</xdr:colOff>
      <xdr:row>129</xdr:row>
      <xdr:rowOff>195089</xdr:rowOff>
    </xdr:to>
    <xdr:pic>
      <xdr:nvPicPr>
        <xdr:cNvPr id="7" name="図 6"/>
        <xdr:cNvPicPr>
          <a:picLocks noChangeAspect="1"/>
        </xdr:cNvPicPr>
      </xdr:nvPicPr>
      <xdr:blipFill>
        <a:blip xmlns:r="http://schemas.openxmlformats.org/officeDocument/2006/relationships" r:embed="rId21"/>
        <a:stretch>
          <a:fillRect/>
        </a:stretch>
      </xdr:blipFill>
      <xdr:spPr>
        <a:xfrm>
          <a:off x="4740088" y="21380824"/>
          <a:ext cx="1054699" cy="195089"/>
        </a:xfrm>
        <a:prstGeom prst="rect">
          <a:avLst/>
        </a:prstGeom>
      </xdr:spPr>
    </xdr:pic>
    <xdr:clientData/>
  </xdr:twoCellAnchor>
  <xdr:twoCellAnchor editAs="oneCell">
    <xdr:from>
      <xdr:col>12</xdr:col>
      <xdr:colOff>0</xdr:colOff>
      <xdr:row>155</xdr:row>
      <xdr:rowOff>0</xdr:rowOff>
    </xdr:from>
    <xdr:to>
      <xdr:col>14</xdr:col>
      <xdr:colOff>90993</xdr:colOff>
      <xdr:row>155</xdr:row>
      <xdr:rowOff>195089</xdr:rowOff>
    </xdr:to>
    <xdr:pic>
      <xdr:nvPicPr>
        <xdr:cNvPr id="9" name="図 8"/>
        <xdr:cNvPicPr>
          <a:picLocks noChangeAspect="1"/>
        </xdr:cNvPicPr>
      </xdr:nvPicPr>
      <xdr:blipFill>
        <a:blip xmlns:r="http://schemas.openxmlformats.org/officeDocument/2006/relationships" r:embed="rId21"/>
        <a:stretch>
          <a:fillRect/>
        </a:stretch>
      </xdr:blipFill>
      <xdr:spPr>
        <a:xfrm>
          <a:off x="5221941" y="25504588"/>
          <a:ext cx="1054699" cy="195089"/>
        </a:xfrm>
        <a:prstGeom prst="rect">
          <a:avLst/>
        </a:prstGeom>
      </xdr:spPr>
    </xdr:pic>
    <xdr:clientData/>
  </xdr:twoCellAnchor>
  <xdr:twoCellAnchor editAs="oneCell">
    <xdr:from>
      <xdr:col>10</xdr:col>
      <xdr:colOff>0</xdr:colOff>
      <xdr:row>195</xdr:row>
      <xdr:rowOff>0</xdr:rowOff>
    </xdr:from>
    <xdr:to>
      <xdr:col>12</xdr:col>
      <xdr:colOff>90993</xdr:colOff>
      <xdr:row>195</xdr:row>
      <xdr:rowOff>195089</xdr:rowOff>
    </xdr:to>
    <xdr:pic>
      <xdr:nvPicPr>
        <xdr:cNvPr id="10" name="図 9"/>
        <xdr:cNvPicPr>
          <a:picLocks noChangeAspect="1"/>
        </xdr:cNvPicPr>
      </xdr:nvPicPr>
      <xdr:blipFill>
        <a:blip xmlns:r="http://schemas.openxmlformats.org/officeDocument/2006/relationships" r:embed="rId22"/>
        <a:stretch>
          <a:fillRect/>
        </a:stretch>
      </xdr:blipFill>
      <xdr:spPr>
        <a:xfrm>
          <a:off x="4258235" y="31869529"/>
          <a:ext cx="1054699" cy="195089"/>
        </a:xfrm>
        <a:prstGeom prst="rect">
          <a:avLst/>
        </a:prstGeom>
      </xdr:spPr>
    </xdr:pic>
    <xdr:clientData/>
  </xdr:twoCellAnchor>
  <xdr:twoCellAnchor editAs="oneCell">
    <xdr:from>
      <xdr:col>11</xdr:col>
      <xdr:colOff>0</xdr:colOff>
      <xdr:row>182</xdr:row>
      <xdr:rowOff>0</xdr:rowOff>
    </xdr:from>
    <xdr:to>
      <xdr:col>13</xdr:col>
      <xdr:colOff>90993</xdr:colOff>
      <xdr:row>182</xdr:row>
      <xdr:rowOff>195089</xdr:rowOff>
    </xdr:to>
    <xdr:pic>
      <xdr:nvPicPr>
        <xdr:cNvPr id="11" name="図 10"/>
        <xdr:cNvPicPr>
          <a:picLocks noChangeAspect="1"/>
        </xdr:cNvPicPr>
      </xdr:nvPicPr>
      <xdr:blipFill>
        <a:blip xmlns:r="http://schemas.openxmlformats.org/officeDocument/2006/relationships" r:embed="rId22"/>
        <a:stretch>
          <a:fillRect/>
        </a:stretch>
      </xdr:blipFill>
      <xdr:spPr>
        <a:xfrm>
          <a:off x="4740088" y="29785235"/>
          <a:ext cx="1054699" cy="195089"/>
        </a:xfrm>
        <a:prstGeom prst="rect">
          <a:avLst/>
        </a:prstGeom>
      </xdr:spPr>
    </xdr:pic>
    <xdr:clientData/>
  </xdr:twoCellAnchor>
  <xdr:twoCellAnchor editAs="oneCell">
    <xdr:from>
      <xdr:col>10</xdr:col>
      <xdr:colOff>0</xdr:colOff>
      <xdr:row>206</xdr:row>
      <xdr:rowOff>0</xdr:rowOff>
    </xdr:from>
    <xdr:to>
      <xdr:col>12</xdr:col>
      <xdr:colOff>90993</xdr:colOff>
      <xdr:row>206</xdr:row>
      <xdr:rowOff>195089</xdr:rowOff>
    </xdr:to>
    <xdr:pic>
      <xdr:nvPicPr>
        <xdr:cNvPr id="12" name="図 11"/>
        <xdr:cNvPicPr>
          <a:picLocks noChangeAspect="1"/>
        </xdr:cNvPicPr>
      </xdr:nvPicPr>
      <xdr:blipFill>
        <a:blip xmlns:r="http://schemas.openxmlformats.org/officeDocument/2006/relationships" r:embed="rId22"/>
        <a:stretch>
          <a:fillRect/>
        </a:stretch>
      </xdr:blipFill>
      <xdr:spPr>
        <a:xfrm>
          <a:off x="4258235" y="34088294"/>
          <a:ext cx="1054699" cy="195089"/>
        </a:xfrm>
        <a:prstGeom prst="rect">
          <a:avLst/>
        </a:prstGeom>
      </xdr:spPr>
    </xdr:pic>
    <xdr:clientData/>
  </xdr:twoCellAnchor>
  <xdr:twoCellAnchor editAs="oneCell">
    <xdr:from>
      <xdr:col>11</xdr:col>
      <xdr:colOff>336177</xdr:colOff>
      <xdr:row>218</xdr:row>
      <xdr:rowOff>134473</xdr:rowOff>
    </xdr:from>
    <xdr:to>
      <xdr:col>13</xdr:col>
      <xdr:colOff>402361</xdr:colOff>
      <xdr:row>219</xdr:row>
      <xdr:rowOff>168091</xdr:rowOff>
    </xdr:to>
    <xdr:pic>
      <xdr:nvPicPr>
        <xdr:cNvPr id="13" name="図 12"/>
        <xdr:cNvPicPr>
          <a:picLocks noChangeAspect="1"/>
        </xdr:cNvPicPr>
      </xdr:nvPicPr>
      <xdr:blipFill>
        <a:blip xmlns:r="http://schemas.openxmlformats.org/officeDocument/2006/relationships" r:embed="rId23"/>
        <a:stretch>
          <a:fillRect/>
        </a:stretch>
      </xdr:blipFill>
      <xdr:spPr>
        <a:xfrm>
          <a:off x="5076265" y="36598414"/>
          <a:ext cx="1029890" cy="190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24</xdr:col>
      <xdr:colOff>57150</xdr:colOff>
      <xdr:row>10</xdr:row>
      <xdr:rowOff>9526</xdr:rowOff>
    </xdr:from>
    <xdr:to>
      <xdr:col>31</xdr:col>
      <xdr:colOff>257175</xdr:colOff>
      <xdr:row>34</xdr:row>
      <xdr:rowOff>85725</xdr:rowOff>
    </xdr:to>
    <xdr:graphicFrame macro="">
      <xdr:nvGraphicFramePr>
        <xdr:cNvPr id="147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2114550</xdr:colOff>
      <xdr:row>108</xdr:row>
      <xdr:rowOff>47625</xdr:rowOff>
    </xdr:from>
    <xdr:to>
      <xdr:col>7</xdr:col>
      <xdr:colOff>9525</xdr:colOff>
      <xdr:row>108</xdr:row>
      <xdr:rowOff>47625</xdr:rowOff>
    </xdr:to>
    <xdr:sp macro="" textlink="">
      <xdr:nvSpPr>
        <xdr:cNvPr id="1480" name="Line 3"/>
        <xdr:cNvSpPr>
          <a:spLocks noChangeShapeType="1"/>
        </xdr:cNvSpPr>
      </xdr:nvSpPr>
      <xdr:spPr bwMode="auto">
        <a:xfrm>
          <a:off x="2438400" y="17192625"/>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2114550</xdr:colOff>
      <xdr:row>108</xdr:row>
      <xdr:rowOff>47625</xdr:rowOff>
    </xdr:from>
    <xdr:to>
      <xdr:col>6</xdr:col>
      <xdr:colOff>9525</xdr:colOff>
      <xdr:row>108</xdr:row>
      <xdr:rowOff>47625</xdr:rowOff>
    </xdr:to>
    <xdr:sp macro="" textlink="">
      <xdr:nvSpPr>
        <xdr:cNvPr id="1481" name="Line 4"/>
        <xdr:cNvSpPr>
          <a:spLocks noChangeShapeType="1"/>
        </xdr:cNvSpPr>
      </xdr:nvSpPr>
      <xdr:spPr bwMode="auto">
        <a:xfrm>
          <a:off x="2085975" y="17192625"/>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2114550</xdr:colOff>
      <xdr:row>108</xdr:row>
      <xdr:rowOff>47625</xdr:rowOff>
    </xdr:from>
    <xdr:to>
      <xdr:col>8</xdr:col>
      <xdr:colOff>9525</xdr:colOff>
      <xdr:row>108</xdr:row>
      <xdr:rowOff>47625</xdr:rowOff>
    </xdr:to>
    <xdr:sp macro="" textlink="">
      <xdr:nvSpPr>
        <xdr:cNvPr id="1482" name="Line 5"/>
        <xdr:cNvSpPr>
          <a:spLocks noChangeShapeType="1"/>
        </xdr:cNvSpPr>
      </xdr:nvSpPr>
      <xdr:spPr bwMode="auto">
        <a:xfrm>
          <a:off x="2790825" y="17192625"/>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2114550</xdr:colOff>
      <xdr:row>108</xdr:row>
      <xdr:rowOff>47625</xdr:rowOff>
    </xdr:from>
    <xdr:to>
      <xdr:col>7</xdr:col>
      <xdr:colOff>9525</xdr:colOff>
      <xdr:row>108</xdr:row>
      <xdr:rowOff>47625</xdr:rowOff>
    </xdr:to>
    <xdr:sp macro="" textlink="">
      <xdr:nvSpPr>
        <xdr:cNvPr id="1483" name="Line 6"/>
        <xdr:cNvSpPr>
          <a:spLocks noChangeShapeType="1"/>
        </xdr:cNvSpPr>
      </xdr:nvSpPr>
      <xdr:spPr bwMode="auto">
        <a:xfrm>
          <a:off x="2438400" y="17192625"/>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50</xdr:row>
      <xdr:rowOff>66675</xdr:rowOff>
    </xdr:from>
    <xdr:to>
      <xdr:col>24</xdr:col>
      <xdr:colOff>266700</xdr:colOff>
      <xdr:row>69</xdr:row>
      <xdr:rowOff>114300</xdr:rowOff>
    </xdr:to>
    <xdr:graphicFrame macro="">
      <xdr:nvGraphicFramePr>
        <xdr:cNvPr id="1484"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76200</xdr:colOff>
      <xdr:row>71</xdr:row>
      <xdr:rowOff>38100</xdr:rowOff>
    </xdr:from>
    <xdr:to>
      <xdr:col>22</xdr:col>
      <xdr:colOff>342900</xdr:colOff>
      <xdr:row>97</xdr:row>
      <xdr:rowOff>123825</xdr:rowOff>
    </xdr:to>
    <xdr:graphicFrame macro="">
      <xdr:nvGraphicFramePr>
        <xdr:cNvPr id="1485"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xdr:col>
      <xdr:colOff>38100</xdr:colOff>
      <xdr:row>71</xdr:row>
      <xdr:rowOff>19050</xdr:rowOff>
    </xdr:from>
    <xdr:to>
      <xdr:col>38</xdr:col>
      <xdr:colOff>0</xdr:colOff>
      <xdr:row>97</xdr:row>
      <xdr:rowOff>85725</xdr:rowOff>
    </xdr:to>
    <xdr:graphicFrame macro="">
      <xdr:nvGraphicFramePr>
        <xdr:cNvPr id="1486"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342901</xdr:colOff>
      <xdr:row>71</xdr:row>
      <xdr:rowOff>28576</xdr:rowOff>
    </xdr:from>
    <xdr:to>
      <xdr:col>28</xdr:col>
      <xdr:colOff>57151</xdr:colOff>
      <xdr:row>97</xdr:row>
      <xdr:rowOff>104776</xdr:rowOff>
    </xdr:to>
    <xdr:graphicFrame macro="">
      <xdr:nvGraphicFramePr>
        <xdr:cNvPr id="1487"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37</xdr:col>
      <xdr:colOff>190500</xdr:colOff>
      <xdr:row>71</xdr:row>
      <xdr:rowOff>9525</xdr:rowOff>
    </xdr:from>
    <xdr:to>
      <xdr:col>45</xdr:col>
      <xdr:colOff>104775</xdr:colOff>
      <xdr:row>97</xdr:row>
      <xdr:rowOff>104775</xdr:rowOff>
    </xdr:to>
    <xdr:graphicFrame macro="">
      <xdr:nvGraphicFramePr>
        <xdr:cNvPr id="1488"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333375</xdr:colOff>
      <xdr:row>99</xdr:row>
      <xdr:rowOff>9525</xdr:rowOff>
    </xdr:from>
    <xdr:to>
      <xdr:col>22</xdr:col>
      <xdr:colOff>180975</xdr:colOff>
      <xdr:row>119</xdr:row>
      <xdr:rowOff>57150</xdr:rowOff>
    </xdr:to>
    <xdr:graphicFrame macro="">
      <xdr:nvGraphicFramePr>
        <xdr:cNvPr id="1489" name="グラフ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27</xdr:col>
      <xdr:colOff>95250</xdr:colOff>
      <xdr:row>99</xdr:row>
      <xdr:rowOff>142875</xdr:rowOff>
    </xdr:from>
    <xdr:to>
      <xdr:col>34</xdr:col>
      <xdr:colOff>9525</xdr:colOff>
      <xdr:row>114</xdr:row>
      <xdr:rowOff>171450</xdr:rowOff>
    </xdr:to>
    <xdr:graphicFrame macro="">
      <xdr:nvGraphicFramePr>
        <xdr:cNvPr id="1490" name="グラフ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xdr:col>
      <xdr:colOff>228600</xdr:colOff>
      <xdr:row>50</xdr:row>
      <xdr:rowOff>66675</xdr:rowOff>
    </xdr:from>
    <xdr:to>
      <xdr:col>29</xdr:col>
      <xdr:colOff>295275</xdr:colOff>
      <xdr:row>70</xdr:row>
      <xdr:rowOff>38100</xdr:rowOff>
    </xdr:to>
    <xdr:graphicFrame macro="">
      <xdr:nvGraphicFramePr>
        <xdr:cNvPr id="1491" name="グラフ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23</xdr:col>
      <xdr:colOff>28575</xdr:colOff>
      <xdr:row>99</xdr:row>
      <xdr:rowOff>0</xdr:rowOff>
    </xdr:from>
    <xdr:to>
      <xdr:col>26</xdr:col>
      <xdr:colOff>390525</xdr:colOff>
      <xdr:row>111</xdr:row>
      <xdr:rowOff>57150</xdr:rowOff>
    </xdr:to>
    <xdr:graphicFrame macro="">
      <xdr:nvGraphicFramePr>
        <xdr:cNvPr id="1492" name="グラフ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22</xdr:col>
      <xdr:colOff>276224</xdr:colOff>
      <xdr:row>9</xdr:row>
      <xdr:rowOff>57149</xdr:rowOff>
    </xdr:from>
    <xdr:to>
      <xdr:col>24</xdr:col>
      <xdr:colOff>323849</xdr:colOff>
      <xdr:row>9</xdr:row>
      <xdr:rowOff>238124</xdr:rowOff>
    </xdr:to>
    <xdr:sp macro="" textlink="">
      <xdr:nvSpPr>
        <xdr:cNvPr id="1043" name="AutoShape 19">
          <a:hlinkClick xmlns:r="http://schemas.openxmlformats.org/officeDocument/2006/relationships" r:id="rId11"/>
        </xdr:cNvPr>
        <xdr:cNvSpPr>
          <a:spLocks noChangeArrowheads="1"/>
        </xdr:cNvSpPr>
      </xdr:nvSpPr>
      <xdr:spPr bwMode="auto">
        <a:xfrm>
          <a:off x="8239124" y="209549"/>
          <a:ext cx="752475" cy="180975"/>
        </a:xfrm>
        <a:prstGeom prst="roundRect">
          <a:avLst>
            <a:gd name="adj" fmla="val 16667"/>
          </a:avLst>
        </a:prstGeom>
        <a:solidFill>
          <a:srgbClr val="FFFFFF"/>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900" b="0" i="0" u="none" strike="noStrike" baseline="0">
              <a:solidFill>
                <a:srgbClr val="993366"/>
              </a:solidFill>
              <a:latin typeface="Meiryo UI"/>
              <a:ea typeface="Meiryo UI"/>
              <a:cs typeface="Meiryo UI"/>
            </a:rPr>
            <a:t>kmdみやぎ</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333375</xdr:colOff>
      <xdr:row>105</xdr:row>
      <xdr:rowOff>9525</xdr:rowOff>
    </xdr:from>
    <xdr:to>
      <xdr:col>16</xdr:col>
      <xdr:colOff>28575</xdr:colOff>
      <xdr:row>113</xdr:row>
      <xdr:rowOff>19050</xdr:rowOff>
    </xdr:to>
    <xdr:pic>
      <xdr:nvPicPr>
        <xdr:cNvPr id="2" name="図 1" descr="算定方法"/>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18983325"/>
          <a:ext cx="4762500" cy="1228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jccca.org/" TargetMode="External"/><Relationship Id="rId13" Type="http://schemas.openxmlformats.org/officeDocument/2006/relationships/hyperlink" Target="http://ghg-santeikohyo.env.go.jp/" TargetMode="External"/><Relationship Id="rId18" Type="http://schemas.openxmlformats.org/officeDocument/2006/relationships/hyperlink" Target="http://www.env.go.jp/chemi/prtr/risk0.html" TargetMode="External"/><Relationship Id="rId3" Type="http://schemas.openxmlformats.org/officeDocument/2006/relationships/hyperlink" Target="http://www-gio.nies.go.jp/faq/faq-j.html" TargetMode="External"/><Relationship Id="rId21" Type="http://schemas.openxmlformats.org/officeDocument/2006/relationships/hyperlink" Target="http://www.env.go.jp/earth/ozone/cfc/report.html" TargetMode="External"/><Relationship Id="rId7" Type="http://schemas.openxmlformats.org/officeDocument/2006/relationships/hyperlink" Target="http://www.env.go.jp/policy/local_keikaku/kuiki/index.html" TargetMode="External"/><Relationship Id="rId12" Type="http://schemas.openxmlformats.org/officeDocument/2006/relationships/hyperlink" Target="http://www-gio.nies.go.jp/faq/faq-j.html" TargetMode="External"/><Relationship Id="rId17" Type="http://schemas.openxmlformats.org/officeDocument/2006/relationships/hyperlink" Target="http://www.pref.miyagi.jp/soshiki/kankyo-s/" TargetMode="External"/><Relationship Id="rId2" Type="http://schemas.openxmlformats.org/officeDocument/2006/relationships/hyperlink" Target="http://www.env.go.jp/sogodb/index.html" TargetMode="External"/><Relationship Id="rId16" Type="http://schemas.openxmlformats.org/officeDocument/2006/relationships/hyperlink" Target="http://www.env.go.jp/chemi/prtr/risk0.html" TargetMode="External"/><Relationship Id="rId20" Type="http://schemas.openxmlformats.org/officeDocument/2006/relationships/hyperlink" Target="http://www.env.go.jp/earth/ozone/o3_report/index.html" TargetMode="External"/><Relationship Id="rId1" Type="http://schemas.openxmlformats.org/officeDocument/2006/relationships/hyperlink" Target="http://www.env.go.jp/earth/ozone/cfc/report.html" TargetMode="External"/><Relationship Id="rId6" Type="http://schemas.openxmlformats.org/officeDocument/2006/relationships/hyperlink" Target="http://www.enecho.meti.go.jp/statistics/energy_consumption/ec002/results.html" TargetMode="External"/><Relationship Id="rId11" Type="http://schemas.openxmlformats.org/officeDocument/2006/relationships/hyperlink" Target="http://www.env.go.jp/earth/ozone/cfc/report.html" TargetMode="External"/><Relationship Id="rId5" Type="http://schemas.openxmlformats.org/officeDocument/2006/relationships/hyperlink" Target="http://ghg-santeikohyo.env.go.jp/" TargetMode="External"/><Relationship Id="rId15" Type="http://schemas.openxmlformats.org/officeDocument/2006/relationships/hyperlink" Target="http://www.env.go.jp/chemi/prtr/risk0.html" TargetMode="External"/><Relationship Id="rId23" Type="http://schemas.openxmlformats.org/officeDocument/2006/relationships/drawing" Target="../drawings/drawing1.xml"/><Relationship Id="rId10" Type="http://schemas.openxmlformats.org/officeDocument/2006/relationships/hyperlink" Target="http://www.env.go.jp/sogodb/index.html" TargetMode="External"/><Relationship Id="rId19" Type="http://schemas.openxmlformats.org/officeDocument/2006/relationships/hyperlink" Target="http://www.env.go.jp/earth/report/h23-03/index.html" TargetMode="External"/><Relationship Id="rId4" Type="http://schemas.openxmlformats.org/officeDocument/2006/relationships/hyperlink" Target="http://www.env.go.jp/seisaku/list/ondanka.html" TargetMode="External"/><Relationship Id="rId9" Type="http://schemas.openxmlformats.org/officeDocument/2006/relationships/hyperlink" Target="http://www.env.go.jp/seisaku/list/ondanka.html" TargetMode="External"/><Relationship Id="rId14" Type="http://schemas.openxmlformats.org/officeDocument/2006/relationships/hyperlink" Target="http://www.pref.miyagi.jp/soshiki/kankyo-s/" TargetMode="External"/><Relationship Id="rId22"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www.jccca.org/" TargetMode="External"/><Relationship Id="rId13" Type="http://schemas.openxmlformats.org/officeDocument/2006/relationships/hyperlink" Target="http://ghg-santeikohyo.env.go.jp/" TargetMode="External"/><Relationship Id="rId18" Type="http://schemas.openxmlformats.org/officeDocument/2006/relationships/hyperlink" Target="http://www.env.go.jp/chemi/prtr/risk0.html" TargetMode="External"/><Relationship Id="rId3" Type="http://schemas.openxmlformats.org/officeDocument/2006/relationships/hyperlink" Target="http://www-gio.nies.go.jp/faq/faq-j.html" TargetMode="External"/><Relationship Id="rId21" Type="http://schemas.openxmlformats.org/officeDocument/2006/relationships/hyperlink" Target="http://www.env.go.jp/earth/ozone/cfc/report.html" TargetMode="External"/><Relationship Id="rId7" Type="http://schemas.openxmlformats.org/officeDocument/2006/relationships/hyperlink" Target="http://www.env.go.jp/policy/local_keikaku/kuiki/index.html" TargetMode="External"/><Relationship Id="rId12" Type="http://schemas.openxmlformats.org/officeDocument/2006/relationships/hyperlink" Target="http://www-gio.nies.go.jp/faq/faq-j.html" TargetMode="External"/><Relationship Id="rId17" Type="http://schemas.openxmlformats.org/officeDocument/2006/relationships/hyperlink" Target="http://www.pref.miyagi.jp/soshiki/kankyo-s/" TargetMode="External"/><Relationship Id="rId2" Type="http://schemas.openxmlformats.org/officeDocument/2006/relationships/hyperlink" Target="http://www.env.go.jp/sogodb/index.html" TargetMode="External"/><Relationship Id="rId16" Type="http://schemas.openxmlformats.org/officeDocument/2006/relationships/hyperlink" Target="http://www.env.go.jp/chemi/prtr/risk0.html" TargetMode="External"/><Relationship Id="rId20" Type="http://schemas.openxmlformats.org/officeDocument/2006/relationships/hyperlink" Target="http://www.env.go.jp/earth/ozone/o3_report/index.html" TargetMode="External"/><Relationship Id="rId1" Type="http://schemas.openxmlformats.org/officeDocument/2006/relationships/hyperlink" Target="http://www.env.go.jp/earth/ozone/cfc/report.html" TargetMode="External"/><Relationship Id="rId6" Type="http://schemas.openxmlformats.org/officeDocument/2006/relationships/hyperlink" Target="http://www.enecho.meti.go.jp/statistics/energy_consumption/ec002/results.html" TargetMode="External"/><Relationship Id="rId11" Type="http://schemas.openxmlformats.org/officeDocument/2006/relationships/hyperlink" Target="http://www.env.go.jp/earth/ozone/cfc/report.html" TargetMode="External"/><Relationship Id="rId5" Type="http://schemas.openxmlformats.org/officeDocument/2006/relationships/hyperlink" Target="http://ghg-santeikohyo.env.go.jp/" TargetMode="External"/><Relationship Id="rId15" Type="http://schemas.openxmlformats.org/officeDocument/2006/relationships/hyperlink" Target="http://www.env.go.jp/chemi/prtr/risk0.html" TargetMode="External"/><Relationship Id="rId23" Type="http://schemas.openxmlformats.org/officeDocument/2006/relationships/drawing" Target="../drawings/drawing2.xml"/><Relationship Id="rId10" Type="http://schemas.openxmlformats.org/officeDocument/2006/relationships/hyperlink" Target="http://www.env.go.jp/sogodb/index.html" TargetMode="External"/><Relationship Id="rId19" Type="http://schemas.openxmlformats.org/officeDocument/2006/relationships/hyperlink" Target="http://www.env.go.jp/earth/report/h23-03/index.html" TargetMode="External"/><Relationship Id="rId4" Type="http://schemas.openxmlformats.org/officeDocument/2006/relationships/hyperlink" Target="http://www.env.go.jp/seisaku/list/ondanka.html" TargetMode="External"/><Relationship Id="rId9" Type="http://schemas.openxmlformats.org/officeDocument/2006/relationships/hyperlink" Target="http://www.env.go.jp/seisaku/list/ondanka.html" TargetMode="External"/><Relationship Id="rId14" Type="http://schemas.openxmlformats.org/officeDocument/2006/relationships/hyperlink" Target="http://www.pref.miyagi.jp/soshiki/kankyo-s/" TargetMode="External"/><Relationship Id="rId22"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hyperlink" Target="http://ghg-santeikohyo.env.go.jp/" TargetMode="External"/><Relationship Id="rId13" Type="http://schemas.openxmlformats.org/officeDocument/2006/relationships/hyperlink" Target="http://unfccc.int/national_reports/non-annex_i_natcom/items/2979.php" TargetMode="External"/><Relationship Id="rId3" Type="http://schemas.openxmlformats.org/officeDocument/2006/relationships/hyperlink" Target="http://www-gio.nies.go.jp/aboutghg/nir/nir-j.html" TargetMode="External"/><Relationship Id="rId7" Type="http://schemas.openxmlformats.org/officeDocument/2006/relationships/hyperlink" Target="http://unfccc.int/ghg_emissions_data/ghg_data_from_unfccc/items/4146.php" TargetMode="External"/><Relationship Id="rId12" Type="http://schemas.openxmlformats.org/officeDocument/2006/relationships/hyperlink" Target="http://unfccc.int/national_reports/annex_i_ghg_inventories/national_inventories_submissions/items/3929.php" TargetMode="External"/><Relationship Id="rId17" Type="http://schemas.openxmlformats.org/officeDocument/2006/relationships/drawing" Target="../drawings/drawing3.xml"/><Relationship Id="rId2" Type="http://schemas.openxmlformats.org/officeDocument/2006/relationships/hyperlink" Target="http://www.nies.go.jp/whatsnew/2014/20140415/20140415.html" TargetMode="External"/><Relationship Id="rId16" Type="http://schemas.openxmlformats.org/officeDocument/2006/relationships/printerSettings" Target="../printerSettings/printerSettings3.bin"/><Relationship Id="rId1" Type="http://schemas.openxmlformats.org/officeDocument/2006/relationships/hyperlink" Target="http://www-gio.nies.go.jp/faq/ans/ans/outfaq2a-j.html" TargetMode="External"/><Relationship Id="rId6" Type="http://schemas.openxmlformats.org/officeDocument/2006/relationships/hyperlink" Target="http://www.iea.org/" TargetMode="External"/><Relationship Id="rId11" Type="http://schemas.openxmlformats.org/officeDocument/2006/relationships/hyperlink" Target="http://www.rieti.go.jp/users/kainou-kazunari/download/index.html" TargetMode="External"/><Relationship Id="rId5" Type="http://schemas.openxmlformats.org/officeDocument/2006/relationships/hyperlink" Target="http://cdiac.ornl.gov/trends/emis/meth_reg.html" TargetMode="External"/><Relationship Id="rId15" Type="http://schemas.openxmlformats.org/officeDocument/2006/relationships/hyperlink" Target="http://www-gio.nies.go.jp/faq/faq-j.html" TargetMode="External"/><Relationship Id="rId10" Type="http://schemas.openxmlformats.org/officeDocument/2006/relationships/hyperlink" Target="http://www.rieti.go.jp/users/kainou-kazunari/download/index.html" TargetMode="External"/><Relationship Id="rId4" Type="http://schemas.openxmlformats.org/officeDocument/2006/relationships/hyperlink" Target="http://www.env.go.jp/earth/ondanka/shiryo.html" TargetMode="External"/><Relationship Id="rId9" Type="http://schemas.openxmlformats.org/officeDocument/2006/relationships/hyperlink" Target="http://www-gio.nies.go.jp/aboutghg/nir/nir-j.html" TargetMode="External"/><Relationship Id="rId14" Type="http://schemas.openxmlformats.org/officeDocument/2006/relationships/hyperlink" Target="http://www-gio.nies.go.jp/aboutghg/nir/nir-j.ht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www.jfma.org/database/tabl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F244"/>
  <sheetViews>
    <sheetView zoomScale="85" zoomScaleNormal="85" workbookViewId="0">
      <selection activeCell="F9" sqref="B9:F9"/>
    </sheetView>
  </sheetViews>
  <sheetFormatPr defaultRowHeight="12"/>
  <cols>
    <col min="1" max="1" width="1.5" style="1" customWidth="1"/>
    <col min="2" max="3" width="2.875" style="1" customWidth="1"/>
    <col min="4" max="4" width="9.25" style="1" customWidth="1"/>
    <col min="5" max="5" width="7" style="1" customWidth="1"/>
    <col min="6" max="17" width="6.375" style="1" customWidth="1"/>
    <col min="18" max="18" width="5.125" style="1" customWidth="1"/>
    <col min="19" max="24" width="5.25" style="1" customWidth="1"/>
    <col min="25" max="31" width="4.625" style="1" customWidth="1"/>
    <col min="32" max="32" width="6.5" style="1" customWidth="1"/>
    <col min="33" max="33" width="3.25" style="1" customWidth="1"/>
    <col min="34" max="16384" width="9" style="1"/>
  </cols>
  <sheetData>
    <row r="1" spans="1:32" ht="9" customHeight="1"/>
    <row r="2" spans="1:32" ht="14.25" customHeight="1">
      <c r="B2" s="513" t="s">
        <v>1197</v>
      </c>
    </row>
    <row r="3" spans="1:32" ht="9" customHeight="1"/>
    <row r="4" spans="1:32" ht="11.25" customHeight="1">
      <c r="B4" s="386" t="s">
        <v>599</v>
      </c>
      <c r="C4" s="386"/>
      <c r="D4" s="386"/>
      <c r="E4" s="386"/>
      <c r="K4" s="386" t="s">
        <v>1397</v>
      </c>
      <c r="S4" s="598"/>
      <c r="T4" s="598"/>
      <c r="U4" s="349"/>
      <c r="AF4" s="347"/>
    </row>
    <row r="5" spans="1:32" ht="11.25" customHeight="1">
      <c r="B5" s="386" t="s">
        <v>764</v>
      </c>
      <c r="C5" s="386"/>
      <c r="D5" s="386"/>
      <c r="E5" s="386"/>
      <c r="K5" s="386" t="s">
        <v>765</v>
      </c>
      <c r="L5" s="386"/>
      <c r="M5" s="386"/>
      <c r="N5" s="386"/>
      <c r="O5" s="386"/>
      <c r="S5" s="598"/>
      <c r="T5" s="598"/>
      <c r="U5" s="111"/>
    </row>
    <row r="6" spans="1:32" ht="11.25" customHeight="1">
      <c r="B6" s="386" t="s">
        <v>1198</v>
      </c>
      <c r="C6" s="386"/>
      <c r="D6" s="386"/>
      <c r="E6" s="386"/>
      <c r="F6" s="386"/>
      <c r="K6" s="386" t="s">
        <v>730</v>
      </c>
      <c r="S6" s="598"/>
      <c r="T6" s="598"/>
      <c r="U6" s="111"/>
      <c r="V6" s="111"/>
    </row>
    <row r="7" spans="1:32" s="111" customFormat="1" ht="11.25" customHeight="1">
      <c r="B7" s="386" t="s">
        <v>337</v>
      </c>
      <c r="C7" s="386"/>
      <c r="D7" s="386"/>
      <c r="E7" s="386"/>
      <c r="F7" s="386"/>
      <c r="G7" s="1"/>
      <c r="K7" s="512" t="s">
        <v>606</v>
      </c>
      <c r="L7" s="386"/>
      <c r="M7" s="386"/>
      <c r="N7" s="386"/>
      <c r="O7" s="386"/>
      <c r="P7" s="386"/>
      <c r="S7" s="598"/>
      <c r="T7" s="598"/>
    </row>
    <row r="8" spans="1:32" s="598" customFormat="1" ht="11.25" customHeight="1">
      <c r="A8" s="1"/>
      <c r="B8" s="386" t="s">
        <v>766</v>
      </c>
      <c r="C8" s="386"/>
      <c r="D8" s="386"/>
      <c r="E8" s="386"/>
      <c r="F8" s="386"/>
      <c r="G8" s="1"/>
      <c r="K8" s="706" t="s">
        <v>767</v>
      </c>
      <c r="L8" s="706"/>
      <c r="M8" s="706"/>
      <c r="N8" s="706"/>
      <c r="O8" s="706"/>
      <c r="P8" s="706"/>
      <c r="Q8" s="356"/>
      <c r="R8" s="356"/>
    </row>
    <row r="9" spans="1:32" s="707" customFormat="1" ht="11.25" customHeight="1">
      <c r="A9" s="1"/>
      <c r="B9" s="386" t="s">
        <v>1398</v>
      </c>
      <c r="J9" s="1"/>
      <c r="K9" s="386" t="s">
        <v>1399</v>
      </c>
    </row>
    <row r="10" spans="1:32" s="707" customFormat="1" ht="11.25" customHeight="1">
      <c r="A10" s="1"/>
      <c r="B10" s="386"/>
      <c r="J10" s="1"/>
      <c r="K10" s="386" t="s">
        <v>1400</v>
      </c>
    </row>
    <row r="11" spans="1:32" ht="13.5">
      <c r="G11" s="510"/>
    </row>
    <row r="12" spans="1:32">
      <c r="B12" s="1" t="s">
        <v>298</v>
      </c>
      <c r="H12" s="1" t="s">
        <v>335</v>
      </c>
      <c r="M12" s="1" t="s">
        <v>316</v>
      </c>
      <c r="O12" s="1" t="s">
        <v>317</v>
      </c>
    </row>
    <row r="13" spans="1:32" ht="16.5">
      <c r="B13" s="173" t="s">
        <v>336</v>
      </c>
      <c r="C13" s="173"/>
      <c r="D13" s="173"/>
      <c r="E13" s="173"/>
      <c r="M13" s="1" t="s">
        <v>318</v>
      </c>
      <c r="O13" s="1" t="s">
        <v>319</v>
      </c>
      <c r="R13" s="1" t="s">
        <v>320</v>
      </c>
    </row>
    <row r="14" spans="1:32">
      <c r="B14" s="1" t="s">
        <v>299</v>
      </c>
    </row>
    <row r="15" spans="1:32">
      <c r="B15" s="1" t="s">
        <v>300</v>
      </c>
    </row>
    <row r="16" spans="1:32">
      <c r="B16" s="1" t="s">
        <v>301</v>
      </c>
    </row>
    <row r="17" spans="2:11">
      <c r="B17" s="1" t="s">
        <v>315</v>
      </c>
    </row>
    <row r="18" spans="2:11" ht="24.75" customHeight="1">
      <c r="B18" s="604" t="s">
        <v>594</v>
      </c>
      <c r="C18" s="605"/>
      <c r="D18" s="605"/>
      <c r="E18" s="606"/>
      <c r="F18" s="247" t="s">
        <v>321</v>
      </c>
      <c r="G18" s="248"/>
      <c r="H18" s="248"/>
      <c r="I18" s="249"/>
      <c r="J18" s="617" t="s">
        <v>326</v>
      </c>
      <c r="K18" s="618"/>
    </row>
    <row r="19" spans="2:11" ht="36">
      <c r="B19" s="607"/>
      <c r="C19" s="608"/>
      <c r="D19" s="608"/>
      <c r="E19" s="609"/>
      <c r="F19" s="273" t="s">
        <v>322</v>
      </c>
      <c r="G19" s="274" t="s">
        <v>323</v>
      </c>
      <c r="H19" s="250" t="s">
        <v>324</v>
      </c>
      <c r="I19" s="249"/>
      <c r="J19" s="602" t="s">
        <v>597</v>
      </c>
      <c r="K19" s="602" t="s">
        <v>598</v>
      </c>
    </row>
    <row r="20" spans="2:11" ht="36">
      <c r="B20" s="610"/>
      <c r="C20" s="611"/>
      <c r="D20" s="611"/>
      <c r="E20" s="612"/>
      <c r="F20" s="275" t="s">
        <v>595</v>
      </c>
      <c r="G20" s="275" t="s">
        <v>596</v>
      </c>
      <c r="H20" s="275" t="s">
        <v>325</v>
      </c>
      <c r="I20" s="273" t="s">
        <v>334</v>
      </c>
      <c r="J20" s="603"/>
      <c r="K20" s="603"/>
    </row>
    <row r="21" spans="2:11">
      <c r="B21" s="251" t="s">
        <v>327</v>
      </c>
      <c r="C21" s="252"/>
      <c r="D21" s="252"/>
      <c r="E21" s="253"/>
      <c r="F21" s="263">
        <f>F23+F33</f>
        <v>20367</v>
      </c>
      <c r="G21" s="263">
        <f>G23+G33</f>
        <v>22423</v>
      </c>
      <c r="H21" s="264"/>
      <c r="I21" s="613"/>
      <c r="J21" s="265"/>
      <c r="K21" s="264"/>
    </row>
    <row r="22" spans="2:11">
      <c r="B22" s="232"/>
      <c r="C22" s="231"/>
      <c r="D22" s="231"/>
      <c r="E22" s="272"/>
      <c r="F22" s="262">
        <v>-19969</v>
      </c>
      <c r="G22" s="262">
        <v>-21744</v>
      </c>
      <c r="H22" s="267">
        <f>H24+H34</f>
        <v>22189</v>
      </c>
      <c r="I22" s="614"/>
      <c r="J22" s="276">
        <f>(H22+G22)/H22*100</f>
        <v>2.0054982198386586</v>
      </c>
      <c r="K22" s="276">
        <f>(H22+F22)/H22*100</f>
        <v>10.004957411329938</v>
      </c>
    </row>
    <row r="23" spans="2:11">
      <c r="B23" s="145"/>
      <c r="C23" s="255" t="s">
        <v>592</v>
      </c>
      <c r="D23" s="256"/>
      <c r="E23" s="257"/>
      <c r="F23" s="263">
        <f>F25+F26+F28+F29+F31+F32</f>
        <v>19107</v>
      </c>
      <c r="G23" s="263">
        <f>G25+G26+G28+G29+G31+G32</f>
        <v>21115</v>
      </c>
      <c r="H23" s="264"/>
      <c r="I23" s="264"/>
      <c r="J23" s="265"/>
      <c r="K23" s="265"/>
    </row>
    <row r="24" spans="2:11">
      <c r="B24" s="145"/>
      <c r="C24" s="226"/>
      <c r="D24" s="246"/>
      <c r="E24" s="258"/>
      <c r="F24" s="262">
        <v>-18546</v>
      </c>
      <c r="G24" s="262">
        <v>-20199</v>
      </c>
      <c r="H24" s="266">
        <v>20567</v>
      </c>
      <c r="I24" s="268">
        <f>SUM(I25:I32)</f>
        <v>100</v>
      </c>
      <c r="J24" s="276">
        <f t="shared" ref="J24" si="0">(H24+G24)/H24*100</f>
        <v>1.7892740798366316</v>
      </c>
      <c r="K24" s="276">
        <f t="shared" ref="K24" si="1">(H24+F24)/H24*100</f>
        <v>9.8264209656245445</v>
      </c>
    </row>
    <row r="25" spans="2:11">
      <c r="B25" s="226"/>
      <c r="C25" s="145"/>
      <c r="D25" s="255" t="s">
        <v>328</v>
      </c>
      <c r="E25" s="257"/>
      <c r="F25" s="264">
        <v>74</v>
      </c>
      <c r="G25" s="264">
        <v>78</v>
      </c>
      <c r="H25" s="264">
        <v>68</v>
      </c>
      <c r="I25" s="269">
        <f>H25/H24*100</f>
        <v>0.3306267321437254</v>
      </c>
      <c r="J25" s="276">
        <f>(H25-G25)/H25*100</f>
        <v>-14.705882352941178</v>
      </c>
      <c r="K25" s="276">
        <f>(H25-F25)/H25*100</f>
        <v>-8.8235294117647065</v>
      </c>
    </row>
    <row r="26" spans="2:11">
      <c r="B26" s="226"/>
      <c r="C26" s="145"/>
      <c r="D26" s="255" t="s">
        <v>329</v>
      </c>
      <c r="E26" s="257"/>
      <c r="F26" s="264">
        <v>6083</v>
      </c>
      <c r="G26" s="264">
        <v>7250</v>
      </c>
      <c r="H26" s="264"/>
      <c r="I26" s="269"/>
      <c r="J26" s="265"/>
      <c r="K26" s="265"/>
    </row>
    <row r="27" spans="2:11">
      <c r="B27" s="226"/>
      <c r="C27" s="145"/>
      <c r="D27" s="259"/>
      <c r="E27" s="258"/>
      <c r="F27" s="262">
        <v>-5650</v>
      </c>
      <c r="G27" s="262">
        <v>-6707</v>
      </c>
      <c r="H27" s="266">
        <v>6870</v>
      </c>
      <c r="I27" s="268">
        <f>H27/H24*100</f>
        <v>33.403024262167555</v>
      </c>
      <c r="J27" s="276">
        <f t="shared" ref="J27" si="2">(H27+G27)/H27*100</f>
        <v>2.3726346433770016</v>
      </c>
      <c r="K27" s="276">
        <f t="shared" ref="K27" si="3">(H27+F27)/H27*100</f>
        <v>17.758369723435223</v>
      </c>
    </row>
    <row r="28" spans="2:11">
      <c r="B28" s="226"/>
      <c r="C28" s="145"/>
      <c r="D28" s="247" t="s">
        <v>330</v>
      </c>
      <c r="E28" s="249"/>
      <c r="F28" s="270">
        <v>3510</v>
      </c>
      <c r="G28" s="270">
        <v>4056</v>
      </c>
      <c r="H28" s="270">
        <v>4010</v>
      </c>
      <c r="I28" s="271">
        <f>H28/H24*100</f>
        <v>19.497252880828512</v>
      </c>
      <c r="J28" s="276">
        <f>(H28-G28)/H28*100</f>
        <v>-1.1471321695760599</v>
      </c>
      <c r="K28" s="276">
        <f>(H28-F28)/H28*100</f>
        <v>12.468827930174564</v>
      </c>
    </row>
    <row r="29" spans="2:11">
      <c r="B29" s="226"/>
      <c r="C29" s="145"/>
      <c r="D29" s="255" t="s">
        <v>331</v>
      </c>
      <c r="E29" s="257"/>
      <c r="F29" s="264">
        <v>3768</v>
      </c>
      <c r="G29" s="264">
        <v>3723</v>
      </c>
      <c r="H29" s="264"/>
      <c r="I29" s="269"/>
      <c r="J29" s="265"/>
      <c r="K29" s="265"/>
    </row>
    <row r="30" spans="2:11">
      <c r="B30" s="226"/>
      <c r="C30" s="145"/>
      <c r="D30" s="259"/>
      <c r="E30" s="258"/>
      <c r="F30" s="262">
        <v>-3640</v>
      </c>
      <c r="G30" s="262">
        <v>-3349</v>
      </c>
      <c r="H30" s="266">
        <v>3441</v>
      </c>
      <c r="I30" s="268">
        <f>H30/H24*100</f>
        <v>16.730685078037631</v>
      </c>
      <c r="J30" s="276">
        <f t="shared" ref="J30" si="4">(H30+G30)/H30*100</f>
        <v>2.6736413833188024</v>
      </c>
      <c r="K30" s="276">
        <f t="shared" ref="K30" si="5">(H30+F30)/H30*100</f>
        <v>-5.7832025573961054</v>
      </c>
    </row>
    <row r="31" spans="2:11">
      <c r="B31" s="226"/>
      <c r="C31" s="145"/>
      <c r="D31" s="247" t="s">
        <v>332</v>
      </c>
      <c r="E31" s="249"/>
      <c r="F31" s="270">
        <v>5117</v>
      </c>
      <c r="G31" s="270">
        <v>5450</v>
      </c>
      <c r="H31" s="270">
        <v>5620</v>
      </c>
      <c r="I31" s="271">
        <f>H31/H24*100</f>
        <v>27.325326980113772</v>
      </c>
      <c r="J31" s="276">
        <f t="shared" ref="J31:J32" si="6">(H31-G31)/H31*100</f>
        <v>3.0249110320284696</v>
      </c>
      <c r="K31" s="276">
        <f t="shared" ref="K31:K32" si="7">(H31-F31)/H31*100</f>
        <v>8.95017793594306</v>
      </c>
    </row>
    <row r="32" spans="2:11">
      <c r="B32" s="226"/>
      <c r="C32" s="143"/>
      <c r="D32" s="247" t="s">
        <v>333</v>
      </c>
      <c r="E32" s="249"/>
      <c r="F32" s="270">
        <v>555</v>
      </c>
      <c r="G32" s="270">
        <v>558</v>
      </c>
      <c r="H32" s="270">
        <v>558</v>
      </c>
      <c r="I32" s="271">
        <f>H32/H24*100</f>
        <v>2.7130840667088054</v>
      </c>
      <c r="J32" s="276">
        <f t="shared" si="6"/>
        <v>0</v>
      </c>
      <c r="K32" s="276">
        <f t="shared" si="7"/>
        <v>0.53763440860215062</v>
      </c>
    </row>
    <row r="33" spans="2:31">
      <c r="B33" s="145"/>
      <c r="C33" s="255" t="s">
        <v>593</v>
      </c>
      <c r="D33" s="255"/>
      <c r="E33" s="257"/>
      <c r="F33" s="264">
        <v>1260</v>
      </c>
      <c r="G33" s="264">
        <v>1308</v>
      </c>
      <c r="H33" s="264"/>
      <c r="I33" s="613"/>
      <c r="J33" s="265"/>
      <c r="K33" s="265"/>
    </row>
    <row r="34" spans="2:31">
      <c r="B34" s="201"/>
      <c r="C34" s="201"/>
      <c r="D34" s="260"/>
      <c r="E34" s="254"/>
      <c r="F34" s="262">
        <v>-1423</v>
      </c>
      <c r="G34" s="262">
        <v>-1545</v>
      </c>
      <c r="H34" s="266">
        <v>1622</v>
      </c>
      <c r="I34" s="614"/>
      <c r="J34" s="276">
        <f>(H34+G34)/H34*100</f>
        <v>4.7472256473489516</v>
      </c>
      <c r="K34" s="276">
        <f>(H34+F34)/H34*100</f>
        <v>12.268803945745994</v>
      </c>
    </row>
    <row r="35" spans="2:31">
      <c r="B35" s="1" t="s">
        <v>302</v>
      </c>
    </row>
    <row r="36" spans="2:31">
      <c r="B36" s="1" t="s">
        <v>303</v>
      </c>
    </row>
    <row r="37" spans="2:31">
      <c r="B37" s="1" t="s">
        <v>304</v>
      </c>
    </row>
    <row r="38" spans="2:31">
      <c r="B38" s="1" t="s">
        <v>305</v>
      </c>
    </row>
    <row r="39" spans="2:31">
      <c r="B39" s="1" t="s">
        <v>306</v>
      </c>
    </row>
    <row r="40" spans="2:31">
      <c r="B40" s="1" t="s">
        <v>307</v>
      </c>
    </row>
    <row r="41" spans="2:31">
      <c r="B41" s="1" t="s">
        <v>308</v>
      </c>
    </row>
    <row r="42" spans="2:31">
      <c r="B42" s="1" t="s">
        <v>309</v>
      </c>
    </row>
    <row r="43" spans="2:31">
      <c r="B43" s="1" t="s">
        <v>310</v>
      </c>
      <c r="F43" s="1" t="s">
        <v>311</v>
      </c>
    </row>
    <row r="44" spans="2:31" ht="27" customHeight="1">
      <c r="B44" s="1" t="s">
        <v>312</v>
      </c>
      <c r="G44" s="615" t="s">
        <v>313</v>
      </c>
      <c r="H44" s="616"/>
      <c r="I44" s="616"/>
      <c r="J44" s="616"/>
      <c r="K44" s="616"/>
      <c r="L44" s="616"/>
      <c r="M44" s="616"/>
      <c r="N44" s="616"/>
      <c r="O44" s="616"/>
      <c r="P44" s="616"/>
      <c r="Q44" s="616"/>
      <c r="R44" s="616"/>
      <c r="S44" s="616"/>
      <c r="T44" s="616"/>
      <c r="U44" s="616"/>
      <c r="V44" s="616"/>
      <c r="W44" s="616"/>
      <c r="X44" s="616"/>
      <c r="Y44" s="616"/>
      <c r="Z44" s="616"/>
      <c r="AA44" s="616"/>
      <c r="AB44" s="616"/>
      <c r="AC44" s="616"/>
      <c r="AD44" s="616"/>
      <c r="AE44" s="616"/>
    </row>
    <row r="45" spans="2:31">
      <c r="B45" s="1" t="s">
        <v>314</v>
      </c>
    </row>
    <row r="46" spans="2:31" ht="9" customHeight="1"/>
    <row r="47" spans="2:31" ht="18" customHeight="1">
      <c r="B47" s="173" t="s">
        <v>291</v>
      </c>
      <c r="C47" s="173"/>
      <c r="D47" s="173"/>
      <c r="E47" s="173"/>
      <c r="G47" s="101"/>
      <c r="H47" s="101"/>
      <c r="I47" s="101"/>
      <c r="J47" s="101"/>
      <c r="K47" s="101"/>
      <c r="L47" s="101"/>
      <c r="M47" s="101"/>
      <c r="N47" s="101"/>
      <c r="O47" s="101"/>
      <c r="P47" s="101"/>
      <c r="Q47" s="101"/>
      <c r="R47" s="101"/>
      <c r="S47" s="101"/>
      <c r="T47" s="101"/>
      <c r="U47" s="101"/>
      <c r="V47" s="101"/>
      <c r="W47" s="101"/>
      <c r="X47" s="101"/>
    </row>
    <row r="48" spans="2:31" ht="15.75">
      <c r="B48" s="107" t="s">
        <v>182</v>
      </c>
      <c r="C48" s="107"/>
      <c r="D48" s="107"/>
      <c r="E48" s="107"/>
      <c r="F48" s="107"/>
      <c r="G48" s="102"/>
      <c r="H48" s="101"/>
      <c r="I48" s="101"/>
      <c r="J48" s="101"/>
      <c r="K48" s="101"/>
      <c r="L48" s="101"/>
      <c r="M48" s="101"/>
      <c r="N48" s="101"/>
      <c r="O48" s="101"/>
      <c r="P48" s="101"/>
      <c r="Q48" s="116" t="s">
        <v>197</v>
      </c>
    </row>
    <row r="49" spans="2:18">
      <c r="B49" s="108" t="s">
        <v>174</v>
      </c>
      <c r="C49" s="281"/>
      <c r="D49" s="282"/>
      <c r="E49" s="277"/>
      <c r="F49" s="108" t="s">
        <v>175</v>
      </c>
      <c r="G49" s="104">
        <v>1990</v>
      </c>
      <c r="H49" s="104">
        <v>1995</v>
      </c>
      <c r="I49" s="104">
        <v>2000</v>
      </c>
      <c r="J49" s="104">
        <v>2005</v>
      </c>
      <c r="K49" s="104">
        <v>2006</v>
      </c>
      <c r="L49" s="104">
        <v>2007</v>
      </c>
      <c r="M49" s="104">
        <v>2008</v>
      </c>
      <c r="N49" s="104">
        <v>2009</v>
      </c>
      <c r="O49" s="104">
        <v>2010</v>
      </c>
      <c r="P49" s="104">
        <v>2011</v>
      </c>
      <c r="Q49" s="104">
        <v>2012</v>
      </c>
    </row>
    <row r="50" spans="2:18" ht="12" customHeight="1">
      <c r="B50" s="104" t="s">
        <v>170</v>
      </c>
      <c r="C50" s="283"/>
      <c r="D50" s="284"/>
      <c r="E50" s="278"/>
      <c r="F50" s="142" t="s">
        <v>176</v>
      </c>
      <c r="G50" s="105">
        <v>19549</v>
      </c>
      <c r="H50" s="105">
        <v>25219</v>
      </c>
      <c r="I50" s="105">
        <v>23255</v>
      </c>
      <c r="J50" s="105">
        <v>23697</v>
      </c>
      <c r="K50" s="105">
        <v>22748</v>
      </c>
      <c r="L50" s="105">
        <v>21876</v>
      </c>
      <c r="M50" s="105">
        <v>20628</v>
      </c>
      <c r="N50" s="105">
        <v>20276</v>
      </c>
      <c r="O50" s="105">
        <v>19107</v>
      </c>
      <c r="P50" s="105">
        <v>18192</v>
      </c>
      <c r="Q50" s="105">
        <v>18878</v>
      </c>
    </row>
    <row r="51" spans="2:18" ht="12" customHeight="1">
      <c r="B51" s="104" t="s">
        <v>72</v>
      </c>
      <c r="C51" s="283"/>
      <c r="D51" s="284"/>
      <c r="E51" s="278"/>
      <c r="F51" s="142" t="s">
        <v>176</v>
      </c>
      <c r="G51" s="105">
        <v>893</v>
      </c>
      <c r="H51" s="105">
        <v>832</v>
      </c>
      <c r="I51" s="105">
        <v>715</v>
      </c>
      <c r="J51" s="105">
        <v>647</v>
      </c>
      <c r="K51" s="105"/>
      <c r="L51" s="105"/>
      <c r="M51" s="105"/>
      <c r="N51" s="105">
        <v>582</v>
      </c>
      <c r="O51" s="105">
        <v>573</v>
      </c>
      <c r="P51" s="105">
        <v>533</v>
      </c>
      <c r="Q51" s="105"/>
    </row>
    <row r="52" spans="2:18" ht="12" customHeight="1">
      <c r="B52" s="106" t="s">
        <v>75</v>
      </c>
      <c r="C52" s="285"/>
      <c r="D52" s="286"/>
      <c r="E52" s="279"/>
      <c r="F52" s="142" t="s">
        <v>176</v>
      </c>
      <c r="G52" s="105">
        <v>364</v>
      </c>
      <c r="H52" s="105">
        <v>361</v>
      </c>
      <c r="I52" s="105">
        <v>358</v>
      </c>
      <c r="J52" s="105">
        <v>343</v>
      </c>
      <c r="K52" s="105"/>
      <c r="L52" s="105"/>
      <c r="M52" s="105"/>
      <c r="N52" s="105">
        <v>338</v>
      </c>
      <c r="O52" s="105">
        <v>334</v>
      </c>
      <c r="P52" s="105">
        <v>325</v>
      </c>
      <c r="Q52" s="105"/>
    </row>
    <row r="53" spans="2:18" ht="12" customHeight="1">
      <c r="B53" s="104" t="s">
        <v>180</v>
      </c>
      <c r="C53" s="283"/>
      <c r="D53" s="284"/>
      <c r="E53" s="278"/>
      <c r="F53" s="142" t="s">
        <v>176</v>
      </c>
      <c r="G53" s="105">
        <v>43</v>
      </c>
      <c r="H53" s="105">
        <v>43</v>
      </c>
      <c r="I53" s="105">
        <v>109</v>
      </c>
      <c r="J53" s="105">
        <v>173</v>
      </c>
      <c r="K53" s="105"/>
      <c r="L53" s="105"/>
      <c r="M53" s="105"/>
      <c r="N53" s="105">
        <v>297</v>
      </c>
      <c r="O53" s="105">
        <v>322</v>
      </c>
      <c r="P53" s="105">
        <v>346</v>
      </c>
      <c r="Q53" s="105"/>
    </row>
    <row r="54" spans="2:18" ht="12" customHeight="1">
      <c r="B54" s="104" t="s">
        <v>171</v>
      </c>
      <c r="C54" s="283"/>
      <c r="D54" s="284"/>
      <c r="E54" s="278"/>
      <c r="F54" s="142" t="s">
        <v>176</v>
      </c>
      <c r="G54" s="105">
        <v>227</v>
      </c>
      <c r="H54" s="105">
        <v>227</v>
      </c>
      <c r="I54" s="105">
        <v>158</v>
      </c>
      <c r="J54" s="105">
        <v>97</v>
      </c>
      <c r="K54" s="105"/>
      <c r="L54" s="105"/>
      <c r="M54" s="105"/>
      <c r="N54" s="105">
        <v>47</v>
      </c>
      <c r="O54" s="105">
        <v>22</v>
      </c>
      <c r="P54" s="105">
        <v>34</v>
      </c>
      <c r="Q54" s="105"/>
    </row>
    <row r="55" spans="2:18">
      <c r="B55" s="104" t="s">
        <v>172</v>
      </c>
      <c r="C55" s="283"/>
      <c r="D55" s="284"/>
      <c r="E55" s="278"/>
      <c r="F55" s="142" t="s">
        <v>176</v>
      </c>
      <c r="G55" s="105">
        <v>75</v>
      </c>
      <c r="H55" s="105">
        <v>75</v>
      </c>
      <c r="I55" s="105">
        <v>65</v>
      </c>
      <c r="J55" s="105">
        <v>53</v>
      </c>
      <c r="K55" s="105"/>
      <c r="L55" s="105"/>
      <c r="M55" s="105"/>
      <c r="N55" s="105">
        <v>20</v>
      </c>
      <c r="O55" s="105">
        <v>9</v>
      </c>
      <c r="P55" s="105">
        <v>22</v>
      </c>
      <c r="Q55" s="105"/>
    </row>
    <row r="56" spans="2:18">
      <c r="B56" s="179" t="s">
        <v>292</v>
      </c>
      <c r="C56" s="287"/>
      <c r="D56" s="288"/>
      <c r="E56" s="280"/>
      <c r="F56" s="300" t="s">
        <v>176</v>
      </c>
      <c r="G56" s="180">
        <f>SUM(G51:G55)</f>
        <v>1602</v>
      </c>
      <c r="H56" s="180">
        <f t="shared" ref="H56:P56" si="8">SUM(H51:H55)</f>
        <v>1538</v>
      </c>
      <c r="I56" s="180">
        <f t="shared" si="8"/>
        <v>1405</v>
      </c>
      <c r="J56" s="180">
        <f t="shared" si="8"/>
        <v>1313</v>
      </c>
      <c r="K56" s="180">
        <v>1315</v>
      </c>
      <c r="L56" s="180">
        <v>1296</v>
      </c>
      <c r="M56" s="180">
        <v>1268</v>
      </c>
      <c r="N56" s="180">
        <f t="shared" si="8"/>
        <v>1284</v>
      </c>
      <c r="O56" s="180">
        <f t="shared" si="8"/>
        <v>1260</v>
      </c>
      <c r="P56" s="180">
        <f t="shared" si="8"/>
        <v>1260</v>
      </c>
      <c r="Q56" s="180">
        <v>1307</v>
      </c>
    </row>
    <row r="57" spans="2:18">
      <c r="B57" s="179" t="s">
        <v>173</v>
      </c>
      <c r="C57" s="287"/>
      <c r="D57" s="288"/>
      <c r="E57" s="280"/>
      <c r="F57" s="300" t="s">
        <v>176</v>
      </c>
      <c r="G57" s="180">
        <f>G56+G50</f>
        <v>21151</v>
      </c>
      <c r="H57" s="180">
        <f>H56+H50</f>
        <v>26757</v>
      </c>
      <c r="I57" s="180">
        <f>I56+I50</f>
        <v>24660</v>
      </c>
      <c r="J57" s="180">
        <f>J56+J50</f>
        <v>25010</v>
      </c>
      <c r="K57" s="180">
        <f t="shared" ref="K57:P57" si="9">K56+K50</f>
        <v>24063</v>
      </c>
      <c r="L57" s="180">
        <f t="shared" si="9"/>
        <v>23172</v>
      </c>
      <c r="M57" s="180">
        <f t="shared" si="9"/>
        <v>21896</v>
      </c>
      <c r="N57" s="180">
        <f t="shared" si="9"/>
        <v>21560</v>
      </c>
      <c r="O57" s="180">
        <f t="shared" si="9"/>
        <v>20367</v>
      </c>
      <c r="P57" s="180">
        <f t="shared" si="9"/>
        <v>19452</v>
      </c>
      <c r="Q57" s="180">
        <f>Q56+Q50</f>
        <v>20185</v>
      </c>
    </row>
    <row r="58" spans="2:18">
      <c r="B58" s="104" t="s">
        <v>293</v>
      </c>
      <c r="C58" s="283"/>
      <c r="D58" s="284"/>
      <c r="E58" s="278"/>
      <c r="F58" s="181"/>
      <c r="G58" s="105"/>
      <c r="H58" s="105"/>
      <c r="I58" s="105"/>
      <c r="J58" s="105"/>
      <c r="K58" s="105"/>
      <c r="L58" s="105"/>
      <c r="M58" s="105"/>
      <c r="N58" s="105">
        <v>-884</v>
      </c>
      <c r="O58" s="105">
        <v>-748</v>
      </c>
      <c r="P58" s="105">
        <v>-814</v>
      </c>
      <c r="Q58" s="105">
        <v>-1375</v>
      </c>
    </row>
    <row r="59" spans="2:18">
      <c r="B59" s="109" t="s">
        <v>179</v>
      </c>
      <c r="C59" s="109"/>
      <c r="D59" s="109"/>
      <c r="E59" s="109"/>
      <c r="F59" s="103"/>
      <c r="G59" s="103"/>
      <c r="H59" s="103"/>
      <c r="I59" s="103"/>
      <c r="J59" s="103"/>
      <c r="K59" s="103"/>
      <c r="L59" s="103"/>
      <c r="M59" s="103"/>
      <c r="N59" s="103"/>
      <c r="O59" s="103"/>
      <c r="P59" s="103"/>
      <c r="Q59" s="103"/>
    </row>
    <row r="60" spans="2:18">
      <c r="C60" s="103"/>
      <c r="D60" s="103"/>
      <c r="G60" s="101"/>
      <c r="H60" s="101"/>
      <c r="I60" s="101"/>
      <c r="J60" s="101"/>
      <c r="K60" s="101"/>
      <c r="L60" s="101"/>
      <c r="M60" s="101"/>
      <c r="N60" s="101"/>
      <c r="O60" s="101"/>
      <c r="P60" s="101"/>
      <c r="Q60" s="101"/>
      <c r="R60" s="101"/>
    </row>
    <row r="61" spans="2:18" ht="15.75">
      <c r="B61" s="107" t="s">
        <v>183</v>
      </c>
      <c r="C61" s="107"/>
      <c r="D61" s="107"/>
      <c r="E61" s="107"/>
      <c r="F61" s="107"/>
      <c r="G61" s="102"/>
      <c r="H61" s="101"/>
      <c r="I61" s="101"/>
      <c r="J61" s="101"/>
      <c r="K61" s="101"/>
      <c r="L61" s="101"/>
      <c r="M61" s="101"/>
      <c r="N61" s="101"/>
      <c r="O61" s="101"/>
      <c r="P61" s="101"/>
      <c r="Q61" s="116" t="s">
        <v>197</v>
      </c>
    </row>
    <row r="62" spans="2:18">
      <c r="B62" s="108" t="s">
        <v>174</v>
      </c>
      <c r="C62" s="281"/>
      <c r="D62" s="282"/>
      <c r="E62" s="289" t="s">
        <v>602</v>
      </c>
      <c r="F62" s="108" t="s">
        <v>175</v>
      </c>
      <c r="G62" s="104">
        <v>1990</v>
      </c>
      <c r="H62" s="104">
        <v>1995</v>
      </c>
      <c r="I62" s="104">
        <v>2000</v>
      </c>
      <c r="J62" s="104">
        <v>2005</v>
      </c>
      <c r="K62" s="104">
        <v>2006</v>
      </c>
      <c r="L62" s="104">
        <v>2007</v>
      </c>
      <c r="M62" s="104">
        <v>2008</v>
      </c>
      <c r="N62" s="104">
        <v>2009</v>
      </c>
      <c r="O62" s="104">
        <v>2010</v>
      </c>
      <c r="P62" s="104">
        <v>2011</v>
      </c>
      <c r="Q62" s="104">
        <v>2012</v>
      </c>
    </row>
    <row r="63" spans="2:18">
      <c r="B63" s="104" t="s">
        <v>170</v>
      </c>
      <c r="C63" s="283"/>
      <c r="D63" s="284"/>
      <c r="E63" s="278">
        <v>1</v>
      </c>
      <c r="F63" s="108" t="s">
        <v>176</v>
      </c>
      <c r="G63" s="105">
        <v>19549</v>
      </c>
      <c r="H63" s="105">
        <v>25219</v>
      </c>
      <c r="I63" s="105">
        <v>23255</v>
      </c>
      <c r="J63" s="105">
        <v>23697</v>
      </c>
      <c r="K63" s="105">
        <v>22748</v>
      </c>
      <c r="L63" s="105">
        <v>21876</v>
      </c>
      <c r="M63" s="105">
        <v>20628</v>
      </c>
      <c r="N63" s="105">
        <v>20276</v>
      </c>
      <c r="O63" s="105">
        <v>19107</v>
      </c>
      <c r="P63" s="105">
        <v>18192</v>
      </c>
      <c r="Q63" s="105">
        <v>18878</v>
      </c>
    </row>
    <row r="64" spans="2:18">
      <c r="B64" s="104" t="s">
        <v>72</v>
      </c>
      <c r="C64" s="283"/>
      <c r="D64" s="284"/>
      <c r="E64" s="278">
        <v>25</v>
      </c>
      <c r="F64" s="108" t="s">
        <v>177</v>
      </c>
      <c r="G64" s="105">
        <v>42518</v>
      </c>
      <c r="H64" s="105">
        <v>39641</v>
      </c>
      <c r="I64" s="105">
        <v>34054</v>
      </c>
      <c r="J64" s="105">
        <v>30788</v>
      </c>
      <c r="K64" s="105"/>
      <c r="L64" s="105"/>
      <c r="M64" s="105"/>
      <c r="N64" s="105">
        <v>27714</v>
      </c>
      <c r="O64" s="105">
        <v>27265</v>
      </c>
      <c r="P64" s="105">
        <v>25398</v>
      </c>
      <c r="Q64" s="105"/>
    </row>
    <row r="65" spans="1:22">
      <c r="B65" s="106" t="s">
        <v>75</v>
      </c>
      <c r="C65" s="285"/>
      <c r="D65" s="286"/>
      <c r="E65" s="279">
        <v>298</v>
      </c>
      <c r="F65" s="108" t="s">
        <v>178</v>
      </c>
      <c r="G65" s="105">
        <v>1174</v>
      </c>
      <c r="H65" s="105">
        <v>1166</v>
      </c>
      <c r="I65" s="105">
        <v>1156</v>
      </c>
      <c r="J65" s="105">
        <v>1107</v>
      </c>
      <c r="K65" s="105"/>
      <c r="L65" s="105"/>
      <c r="M65" s="105"/>
      <c r="N65" s="105">
        <v>1090</v>
      </c>
      <c r="O65" s="105">
        <v>1077</v>
      </c>
      <c r="P65" s="105">
        <v>1049</v>
      </c>
      <c r="Q65" s="105"/>
    </row>
    <row r="66" spans="1:22">
      <c r="B66" s="104" t="s">
        <v>180</v>
      </c>
      <c r="C66" s="283"/>
      <c r="D66" s="284"/>
      <c r="E66" s="290" t="s">
        <v>603</v>
      </c>
      <c r="F66" s="108" t="s">
        <v>176</v>
      </c>
      <c r="G66" s="105">
        <v>43</v>
      </c>
      <c r="H66" s="105">
        <v>43</v>
      </c>
      <c r="I66" s="105">
        <v>109</v>
      </c>
      <c r="J66" s="105">
        <v>173</v>
      </c>
      <c r="K66" s="105"/>
      <c r="L66" s="105"/>
      <c r="M66" s="105"/>
      <c r="N66" s="105">
        <v>297</v>
      </c>
      <c r="O66" s="105">
        <v>322</v>
      </c>
      <c r="P66" s="105">
        <v>346</v>
      </c>
      <c r="Q66" s="105"/>
    </row>
    <row r="67" spans="1:22">
      <c r="B67" s="104" t="s">
        <v>171</v>
      </c>
      <c r="C67" s="283"/>
      <c r="D67" s="284"/>
      <c r="E67" s="290" t="s">
        <v>604</v>
      </c>
      <c r="F67" s="108" t="s">
        <v>176</v>
      </c>
      <c r="G67" s="105">
        <v>227</v>
      </c>
      <c r="H67" s="105">
        <v>227</v>
      </c>
      <c r="I67" s="105">
        <v>158</v>
      </c>
      <c r="J67" s="105">
        <v>97</v>
      </c>
      <c r="K67" s="105"/>
      <c r="L67" s="105"/>
      <c r="M67" s="105"/>
      <c r="N67" s="105">
        <v>47</v>
      </c>
      <c r="O67" s="105">
        <v>22</v>
      </c>
      <c r="P67" s="105">
        <v>34</v>
      </c>
      <c r="Q67" s="105"/>
    </row>
    <row r="68" spans="1:22">
      <c r="B68" s="104" t="s">
        <v>172</v>
      </c>
      <c r="C68" s="283"/>
      <c r="D68" s="284"/>
      <c r="E68" s="278">
        <v>22800</v>
      </c>
      <c r="F68" s="108" t="s">
        <v>176</v>
      </c>
      <c r="G68" s="105">
        <v>75</v>
      </c>
      <c r="H68" s="105">
        <v>75</v>
      </c>
      <c r="I68" s="105">
        <v>65</v>
      </c>
      <c r="J68" s="105">
        <v>53</v>
      </c>
      <c r="K68" s="105"/>
      <c r="L68" s="105"/>
      <c r="M68" s="105"/>
      <c r="N68" s="105">
        <v>20</v>
      </c>
      <c r="O68" s="105">
        <v>9</v>
      </c>
      <c r="P68" s="105">
        <v>22</v>
      </c>
      <c r="Q68" s="105"/>
    </row>
    <row r="69" spans="1:22">
      <c r="B69" s="179" t="s">
        <v>72</v>
      </c>
      <c r="C69" s="287"/>
      <c r="D69" s="288"/>
      <c r="E69" s="280">
        <v>25</v>
      </c>
      <c r="F69" s="291" t="s">
        <v>605</v>
      </c>
      <c r="G69" s="296">
        <f>G64*25/1000</f>
        <v>1062.95</v>
      </c>
      <c r="H69" s="296">
        <f t="shared" ref="H69:J69" si="10">H64*25/1000</f>
        <v>991.02499999999998</v>
      </c>
      <c r="I69" s="296">
        <f t="shared" si="10"/>
        <v>851.35</v>
      </c>
      <c r="J69" s="296">
        <f t="shared" si="10"/>
        <v>769.7</v>
      </c>
      <c r="K69" s="180"/>
      <c r="L69" s="180"/>
      <c r="M69" s="180"/>
      <c r="N69" s="296">
        <f t="shared" ref="N69:P69" si="11">N64*25/1000</f>
        <v>692.85</v>
      </c>
      <c r="O69" s="296">
        <f t="shared" si="11"/>
        <v>681.625</v>
      </c>
      <c r="P69" s="296">
        <f t="shared" si="11"/>
        <v>634.95000000000005</v>
      </c>
      <c r="Q69" s="180"/>
    </row>
    <row r="70" spans="1:22">
      <c r="B70" s="292" t="s">
        <v>75</v>
      </c>
      <c r="C70" s="293"/>
      <c r="D70" s="294"/>
      <c r="E70" s="295">
        <v>298</v>
      </c>
      <c r="F70" s="291" t="s">
        <v>605</v>
      </c>
      <c r="G70" s="296">
        <f>G65*298/1000</f>
        <v>349.85199999999998</v>
      </c>
      <c r="H70" s="296">
        <f t="shared" ref="H70:J70" si="12">H65*298/1000</f>
        <v>347.46800000000002</v>
      </c>
      <c r="I70" s="296">
        <f t="shared" si="12"/>
        <v>344.488</v>
      </c>
      <c r="J70" s="296">
        <f t="shared" si="12"/>
        <v>329.88600000000002</v>
      </c>
      <c r="K70" s="180"/>
      <c r="L70" s="180"/>
      <c r="M70" s="180"/>
      <c r="N70" s="296">
        <f t="shared" ref="N70:P70" si="13">N65*298/1000</f>
        <v>324.82</v>
      </c>
      <c r="O70" s="296">
        <f t="shared" si="13"/>
        <v>320.94600000000003</v>
      </c>
      <c r="P70" s="296">
        <f t="shared" si="13"/>
        <v>312.60199999999998</v>
      </c>
      <c r="Q70" s="180"/>
    </row>
    <row r="71" spans="1:22">
      <c r="B71" s="179" t="s">
        <v>1195</v>
      </c>
      <c r="C71" s="287"/>
      <c r="D71" s="288"/>
      <c r="E71" s="280">
        <v>25</v>
      </c>
      <c r="F71" s="291" t="s">
        <v>601</v>
      </c>
      <c r="G71" s="296">
        <f>G51*1000/G64</f>
        <v>21.002869372971446</v>
      </c>
      <c r="H71" s="296">
        <f t="shared" ref="H71:J71" si="14">H51*1000/H64</f>
        <v>20.988370626371687</v>
      </c>
      <c r="I71" s="296">
        <f t="shared" si="14"/>
        <v>20.996065073119162</v>
      </c>
      <c r="J71" s="296">
        <f t="shared" si="14"/>
        <v>21.014681044562817</v>
      </c>
      <c r="K71" s="180"/>
      <c r="L71" s="180"/>
      <c r="M71" s="180"/>
      <c r="N71" s="296">
        <f t="shared" ref="N71:P71" si="15">N51*1000/N64</f>
        <v>21.00021649707729</v>
      </c>
      <c r="O71" s="296">
        <f t="shared" si="15"/>
        <v>21.015954520447462</v>
      </c>
      <c r="P71" s="296">
        <f t="shared" si="15"/>
        <v>20.98590440192141</v>
      </c>
      <c r="Q71" s="180"/>
    </row>
    <row r="72" spans="1:22">
      <c r="B72" s="509" t="s">
        <v>1196</v>
      </c>
      <c r="C72" s="293"/>
      <c r="D72" s="294"/>
      <c r="E72" s="295">
        <v>298</v>
      </c>
      <c r="F72" s="291" t="s">
        <v>601</v>
      </c>
      <c r="G72" s="296">
        <f>G52*1000/G65</f>
        <v>310.05110732538333</v>
      </c>
      <c r="H72" s="296">
        <f t="shared" ref="H72:J72" si="16">H52*1000/H65</f>
        <v>309.60548885077185</v>
      </c>
      <c r="I72" s="296">
        <f t="shared" si="16"/>
        <v>309.68858131487889</v>
      </c>
      <c r="J72" s="296">
        <f t="shared" si="16"/>
        <v>309.84643179765129</v>
      </c>
      <c r="K72" s="180"/>
      <c r="L72" s="180"/>
      <c r="M72" s="180"/>
      <c r="N72" s="296">
        <f t="shared" ref="N72:P72" si="17">N52*1000/N65</f>
        <v>310.09174311926603</v>
      </c>
      <c r="O72" s="296">
        <f t="shared" si="17"/>
        <v>310.12070566388115</v>
      </c>
      <c r="P72" s="296">
        <f t="shared" si="17"/>
        <v>309.81887511916108</v>
      </c>
      <c r="Q72" s="180"/>
    </row>
    <row r="73" spans="1:22">
      <c r="B73" s="110" t="s">
        <v>181</v>
      </c>
      <c r="C73" s="110"/>
      <c r="D73" s="110"/>
      <c r="E73" s="110"/>
    </row>
    <row r="74" spans="1:22">
      <c r="B74" s="110" t="s">
        <v>184</v>
      </c>
      <c r="C74" s="110"/>
      <c r="D74" s="110"/>
      <c r="E74" s="110"/>
    </row>
    <row r="75" spans="1:22">
      <c r="A75" s="111"/>
      <c r="R75" s="112"/>
      <c r="S75" s="112"/>
      <c r="T75" s="112"/>
      <c r="U75" s="112"/>
      <c r="V75" s="58"/>
    </row>
    <row r="76" spans="1:22" ht="15.75">
      <c r="A76" s="111"/>
      <c r="B76" s="107" t="s">
        <v>763</v>
      </c>
      <c r="C76" s="107"/>
      <c r="D76" s="107"/>
      <c r="E76" s="107"/>
      <c r="F76" s="102"/>
      <c r="G76" s="102"/>
      <c r="H76" s="112"/>
      <c r="I76" s="139" t="s">
        <v>86</v>
      </c>
      <c r="J76" s="112"/>
      <c r="K76" s="112"/>
      <c r="L76" s="112"/>
      <c r="M76" s="112"/>
      <c r="N76" s="112"/>
      <c r="O76" s="112"/>
      <c r="P76" s="112"/>
      <c r="Q76" s="116" t="s">
        <v>197</v>
      </c>
      <c r="R76" s="112"/>
      <c r="S76" s="112"/>
      <c r="T76" s="112"/>
      <c r="U76" s="112"/>
    </row>
    <row r="77" spans="1:22">
      <c r="B77" s="69"/>
      <c r="C77" s="195"/>
      <c r="D77" s="195"/>
      <c r="E77" s="233"/>
      <c r="F77" s="195"/>
      <c r="G77" s="196">
        <v>1990</v>
      </c>
      <c r="H77" s="196">
        <v>1995</v>
      </c>
      <c r="I77" s="196">
        <v>2000</v>
      </c>
      <c r="J77" s="200">
        <v>2005</v>
      </c>
      <c r="K77" s="200">
        <v>2006</v>
      </c>
      <c r="L77" s="200">
        <v>2007</v>
      </c>
      <c r="M77" s="200">
        <v>2008</v>
      </c>
      <c r="N77" s="196">
        <v>2009</v>
      </c>
      <c r="O77" s="196">
        <v>2010</v>
      </c>
      <c r="P77" s="196">
        <v>2011</v>
      </c>
      <c r="Q77" s="196">
        <v>2012</v>
      </c>
      <c r="R77" s="112"/>
      <c r="S77" s="112"/>
      <c r="T77" s="112"/>
      <c r="U77" s="112"/>
    </row>
    <row r="78" spans="1:22">
      <c r="B78" s="70"/>
      <c r="C78" s="197"/>
      <c r="D78" s="197"/>
      <c r="E78" s="197"/>
      <c r="F78" s="197"/>
      <c r="G78" s="198" t="s">
        <v>296</v>
      </c>
      <c r="H78" s="198" t="s">
        <v>295</v>
      </c>
      <c r="I78" s="198" t="s">
        <v>294</v>
      </c>
      <c r="J78" s="199" t="s">
        <v>297</v>
      </c>
      <c r="K78" s="199" t="s">
        <v>15</v>
      </c>
      <c r="L78" s="199" t="s">
        <v>16</v>
      </c>
      <c r="M78" s="199" t="s">
        <v>17</v>
      </c>
      <c r="N78" s="199" t="s">
        <v>18</v>
      </c>
      <c r="O78" s="199" t="s">
        <v>19</v>
      </c>
      <c r="P78" s="199" t="s">
        <v>20</v>
      </c>
      <c r="Q78" s="199" t="s">
        <v>21</v>
      </c>
      <c r="R78" s="112"/>
      <c r="S78" s="112"/>
      <c r="T78" s="112"/>
      <c r="U78" s="112"/>
    </row>
    <row r="79" spans="1:22">
      <c r="B79" s="35" t="s">
        <v>90</v>
      </c>
      <c r="C79" s="33"/>
      <c r="D79" s="33"/>
      <c r="E79" s="234"/>
      <c r="F79" s="33"/>
      <c r="G79" s="52">
        <v>346</v>
      </c>
      <c r="H79" s="52">
        <v>247</v>
      </c>
      <c r="I79" s="52">
        <v>240</v>
      </c>
      <c r="J79" s="52">
        <v>96</v>
      </c>
      <c r="K79" s="52"/>
      <c r="L79" s="52"/>
      <c r="M79" s="52"/>
      <c r="N79" s="52">
        <v>49</v>
      </c>
      <c r="O79" s="52">
        <v>66</v>
      </c>
      <c r="P79" s="52">
        <v>25</v>
      </c>
      <c r="Q79" s="52"/>
      <c r="R79" s="112"/>
      <c r="S79" s="112"/>
      <c r="T79" s="112"/>
      <c r="U79" s="112"/>
    </row>
    <row r="80" spans="1:22">
      <c r="B80" s="35" t="s">
        <v>167</v>
      </c>
      <c r="C80" s="33"/>
      <c r="D80" s="33"/>
      <c r="E80" s="234"/>
      <c r="F80" s="33"/>
      <c r="G80" s="52">
        <v>60</v>
      </c>
      <c r="H80" s="52">
        <v>77</v>
      </c>
      <c r="I80" s="52">
        <v>15</v>
      </c>
      <c r="J80" s="52">
        <v>7</v>
      </c>
      <c r="K80" s="52"/>
      <c r="L80" s="52"/>
      <c r="M80" s="52"/>
      <c r="N80" s="52">
        <v>8</v>
      </c>
      <c r="O80" s="52">
        <v>7</v>
      </c>
      <c r="P80" s="52">
        <v>4</v>
      </c>
      <c r="Q80" s="52"/>
      <c r="R80" s="112"/>
      <c r="S80" s="112"/>
      <c r="T80" s="112"/>
      <c r="U80" s="112"/>
    </row>
    <row r="81" spans="2:21">
      <c r="B81" s="71" t="s">
        <v>89</v>
      </c>
      <c r="C81" s="137"/>
      <c r="D81" s="137"/>
      <c r="E81" s="235"/>
      <c r="F81" s="137"/>
      <c r="G81" s="64">
        <v>405</v>
      </c>
      <c r="H81" s="64">
        <v>324</v>
      </c>
      <c r="I81" s="64">
        <v>255</v>
      </c>
      <c r="J81" s="64">
        <v>103</v>
      </c>
      <c r="K81" s="64">
        <v>77</v>
      </c>
      <c r="L81" s="64">
        <v>73</v>
      </c>
      <c r="M81" s="64">
        <v>65</v>
      </c>
      <c r="N81" s="64">
        <v>57</v>
      </c>
      <c r="O81" s="64">
        <v>74</v>
      </c>
      <c r="P81" s="64">
        <v>29</v>
      </c>
      <c r="Q81" s="64">
        <v>78</v>
      </c>
      <c r="R81" s="112"/>
      <c r="S81" s="112"/>
      <c r="T81" s="112"/>
      <c r="U81" s="112"/>
    </row>
    <row r="82" spans="2:21">
      <c r="B82" s="35" t="s">
        <v>185</v>
      </c>
      <c r="C82" s="33"/>
      <c r="D82" s="33"/>
      <c r="E82" s="234"/>
      <c r="F82" s="33"/>
      <c r="G82" s="52">
        <v>8196</v>
      </c>
      <c r="H82" s="52">
        <v>11430</v>
      </c>
      <c r="I82" s="52">
        <v>8552</v>
      </c>
      <c r="J82" s="52">
        <v>8337</v>
      </c>
      <c r="K82" s="52"/>
      <c r="L82" s="52"/>
      <c r="M82" s="52"/>
      <c r="N82" s="52">
        <v>6239</v>
      </c>
      <c r="O82" s="52">
        <v>5250</v>
      </c>
      <c r="P82" s="52">
        <v>3623</v>
      </c>
      <c r="Q82" s="52"/>
      <c r="R82" s="112"/>
      <c r="S82" s="112"/>
      <c r="T82" s="112"/>
      <c r="U82" s="112"/>
    </row>
    <row r="83" spans="2:21">
      <c r="B83" s="297" t="s">
        <v>168</v>
      </c>
      <c r="C83" s="298"/>
      <c r="D83" s="33"/>
      <c r="E83" s="234"/>
      <c r="F83" s="33"/>
      <c r="G83" s="52"/>
      <c r="H83" s="52"/>
      <c r="I83" s="52"/>
      <c r="J83" s="52"/>
      <c r="K83" s="52"/>
      <c r="L83" s="52"/>
      <c r="M83" s="52"/>
      <c r="N83" s="52"/>
      <c r="O83" s="52"/>
      <c r="P83" s="52"/>
      <c r="Q83" s="52"/>
      <c r="R83" s="112"/>
      <c r="S83" s="112"/>
      <c r="T83" s="112"/>
      <c r="U83" s="112"/>
    </row>
    <row r="84" spans="2:21">
      <c r="B84" s="297" t="s">
        <v>106</v>
      </c>
      <c r="C84" s="298"/>
      <c r="D84" s="33"/>
      <c r="E84" s="234"/>
      <c r="F84" s="33"/>
      <c r="G84" s="52"/>
      <c r="H84" s="52"/>
      <c r="I84" s="52"/>
      <c r="J84" s="52"/>
      <c r="K84" s="52"/>
      <c r="L84" s="52"/>
      <c r="M84" s="52"/>
      <c r="N84" s="52"/>
      <c r="O84" s="52"/>
      <c r="P84" s="52"/>
      <c r="Q84" s="52"/>
      <c r="R84" s="112"/>
      <c r="S84" s="112"/>
      <c r="T84" s="112"/>
      <c r="U84" s="112"/>
    </row>
    <row r="85" spans="2:21">
      <c r="B85" s="297" t="s">
        <v>108</v>
      </c>
      <c r="C85" s="298"/>
      <c r="D85" s="33"/>
      <c r="E85" s="234"/>
      <c r="F85" s="33"/>
      <c r="G85" s="52"/>
      <c r="H85" s="52"/>
      <c r="I85" s="52"/>
      <c r="J85" s="52"/>
      <c r="K85" s="52"/>
      <c r="L85" s="52"/>
      <c r="M85" s="52"/>
      <c r="N85" s="52"/>
      <c r="O85" s="52"/>
      <c r="P85" s="68"/>
      <c r="Q85" s="68"/>
      <c r="R85" s="112"/>
      <c r="S85" s="112"/>
      <c r="T85" s="112"/>
      <c r="U85" s="112"/>
    </row>
    <row r="86" spans="2:21">
      <c r="B86" s="297" t="s">
        <v>109</v>
      </c>
      <c r="C86" s="298"/>
      <c r="D86" s="33"/>
      <c r="E86" s="234"/>
      <c r="F86" s="33"/>
      <c r="G86" s="52"/>
      <c r="H86" s="52"/>
      <c r="I86" s="52"/>
      <c r="J86" s="52"/>
      <c r="K86" s="52"/>
      <c r="L86" s="52"/>
      <c r="M86" s="52"/>
      <c r="N86" s="52"/>
      <c r="O86" s="52"/>
      <c r="P86" s="52"/>
      <c r="Q86" s="52"/>
      <c r="R86" s="112"/>
      <c r="S86" s="112"/>
      <c r="T86" s="112"/>
      <c r="U86" s="112"/>
    </row>
    <row r="87" spans="2:21">
      <c r="B87" s="297" t="s">
        <v>169</v>
      </c>
      <c r="C87" s="298"/>
      <c r="D87" s="33"/>
      <c r="E87" s="234"/>
      <c r="F87" s="33"/>
      <c r="G87" s="52"/>
      <c r="H87" s="52"/>
      <c r="I87" s="52"/>
      <c r="J87" s="52"/>
      <c r="K87" s="52"/>
      <c r="L87" s="52"/>
      <c r="M87" s="52"/>
      <c r="N87" s="52"/>
      <c r="O87" s="52"/>
      <c r="P87" s="52"/>
      <c r="Q87" s="52"/>
      <c r="R87" s="112"/>
      <c r="S87" s="112"/>
      <c r="T87" s="112"/>
      <c r="U87" s="112"/>
    </row>
    <row r="88" spans="2:21">
      <c r="B88" s="35" t="s">
        <v>186</v>
      </c>
      <c r="C88" s="33"/>
      <c r="D88" s="33"/>
      <c r="E88" s="234"/>
      <c r="F88" s="33"/>
      <c r="G88" s="52">
        <v>445</v>
      </c>
      <c r="H88" s="52">
        <v>568</v>
      </c>
      <c r="I88" s="52">
        <v>432</v>
      </c>
      <c r="J88" s="52">
        <v>377</v>
      </c>
      <c r="K88" s="52"/>
      <c r="L88" s="52"/>
      <c r="M88" s="52"/>
      <c r="N88" s="52">
        <v>304</v>
      </c>
      <c r="O88" s="52">
        <v>286</v>
      </c>
      <c r="P88" s="52">
        <v>924</v>
      </c>
      <c r="Q88" s="52"/>
      <c r="R88" s="112"/>
      <c r="S88" s="112"/>
      <c r="T88" s="112"/>
      <c r="U88" s="112"/>
    </row>
    <row r="89" spans="2:21">
      <c r="B89" s="35" t="s">
        <v>187</v>
      </c>
      <c r="C89" s="33"/>
      <c r="D89" s="33"/>
      <c r="E89" s="234"/>
      <c r="F89" s="33"/>
      <c r="G89" s="52">
        <v>841</v>
      </c>
      <c r="H89" s="52">
        <v>654</v>
      </c>
      <c r="I89" s="52">
        <v>552</v>
      </c>
      <c r="J89" s="52">
        <v>526</v>
      </c>
      <c r="K89" s="52"/>
      <c r="L89" s="52"/>
      <c r="M89" s="52"/>
      <c r="N89" s="52">
        <v>568</v>
      </c>
      <c r="O89" s="52">
        <v>546</v>
      </c>
      <c r="P89" s="52">
        <v>384</v>
      </c>
      <c r="Q89" s="52"/>
      <c r="R89" s="112"/>
      <c r="S89" s="112"/>
      <c r="T89" s="112"/>
      <c r="U89" s="112"/>
    </row>
    <row r="90" spans="2:21">
      <c r="B90" s="71" t="s">
        <v>95</v>
      </c>
      <c r="C90" s="137"/>
      <c r="D90" s="137"/>
      <c r="E90" s="235"/>
      <c r="F90" s="137"/>
      <c r="G90" s="64">
        <v>9482</v>
      </c>
      <c r="H90" s="64">
        <v>12652</v>
      </c>
      <c r="I90" s="64">
        <v>9536</v>
      </c>
      <c r="J90" s="64">
        <v>9239</v>
      </c>
      <c r="K90" s="64">
        <v>9249</v>
      </c>
      <c r="L90" s="64">
        <v>8494</v>
      </c>
      <c r="M90" s="64">
        <v>7882</v>
      </c>
      <c r="N90" s="64">
        <v>7112</v>
      </c>
      <c r="O90" s="64">
        <v>6083</v>
      </c>
      <c r="P90" s="64">
        <v>5181</v>
      </c>
      <c r="Q90" s="64">
        <v>5155</v>
      </c>
      <c r="R90" s="112"/>
      <c r="S90" s="112"/>
      <c r="T90" s="112"/>
      <c r="U90" s="112"/>
    </row>
    <row r="91" spans="2:21">
      <c r="B91" s="35" t="s">
        <v>198</v>
      </c>
      <c r="C91" s="33"/>
      <c r="D91" s="33"/>
      <c r="E91" s="234"/>
      <c r="F91" s="34"/>
      <c r="G91" s="52">
        <v>2224</v>
      </c>
      <c r="H91" s="52">
        <v>2921</v>
      </c>
      <c r="I91" s="52">
        <v>3168</v>
      </c>
      <c r="J91" s="52">
        <v>3769</v>
      </c>
      <c r="K91" s="52">
        <v>3499</v>
      </c>
      <c r="L91" s="52">
        <v>3406</v>
      </c>
      <c r="M91" s="52">
        <v>3158</v>
      </c>
      <c r="N91" s="52">
        <v>3408</v>
      </c>
      <c r="O91" s="52">
        <v>3510</v>
      </c>
      <c r="P91" s="52">
        <v>3816</v>
      </c>
      <c r="Q91" s="52">
        <v>4070</v>
      </c>
      <c r="R91" s="112"/>
      <c r="S91" s="112"/>
      <c r="T91" s="112"/>
      <c r="U91" s="112"/>
    </row>
    <row r="92" spans="2:21">
      <c r="B92" s="35" t="s">
        <v>199</v>
      </c>
      <c r="C92" s="33"/>
      <c r="D92" s="33"/>
      <c r="E92" s="234"/>
      <c r="F92" s="34"/>
      <c r="G92" s="52">
        <v>2460</v>
      </c>
      <c r="H92" s="52">
        <v>3130</v>
      </c>
      <c r="I92" s="52">
        <v>3580</v>
      </c>
      <c r="J92" s="52">
        <v>3996</v>
      </c>
      <c r="K92" s="52">
        <v>3678</v>
      </c>
      <c r="L92" s="52">
        <v>4074</v>
      </c>
      <c r="M92" s="52">
        <v>3896</v>
      </c>
      <c r="N92" s="52">
        <v>3971</v>
      </c>
      <c r="O92" s="52">
        <v>3768</v>
      </c>
      <c r="P92" s="52">
        <v>4024</v>
      </c>
      <c r="Q92" s="52">
        <v>3474</v>
      </c>
      <c r="R92" s="112"/>
      <c r="S92" s="112"/>
      <c r="T92" s="112"/>
      <c r="U92" s="112"/>
    </row>
    <row r="93" spans="2:21">
      <c r="B93" s="71" t="s">
        <v>188</v>
      </c>
      <c r="C93" s="137"/>
      <c r="D93" s="137"/>
      <c r="E93" s="235"/>
      <c r="F93" s="138"/>
      <c r="G93" s="64">
        <v>4685</v>
      </c>
      <c r="H93" s="64">
        <v>6051</v>
      </c>
      <c r="I93" s="64">
        <v>6749</v>
      </c>
      <c r="J93" s="64">
        <v>7765</v>
      </c>
      <c r="K93" s="64">
        <f>SUM(K91:K92)</f>
        <v>7177</v>
      </c>
      <c r="L93" s="64">
        <f>SUM(L91:L92)</f>
        <v>7480</v>
      </c>
      <c r="M93" s="64">
        <f>SUM(M91:M92)</f>
        <v>7054</v>
      </c>
      <c r="N93" s="64">
        <v>7379</v>
      </c>
      <c r="O93" s="64">
        <v>7279</v>
      </c>
      <c r="P93" s="64">
        <v>7840</v>
      </c>
      <c r="Q93" s="64">
        <f>SUM(Q91:Q92)</f>
        <v>7544</v>
      </c>
      <c r="R93" s="112"/>
      <c r="S93" s="112"/>
      <c r="T93" s="112"/>
      <c r="U93" s="112"/>
    </row>
    <row r="94" spans="2:21">
      <c r="B94" s="35" t="s">
        <v>189</v>
      </c>
      <c r="C94" s="33"/>
      <c r="D94" s="33"/>
      <c r="E94" s="234"/>
      <c r="F94" s="34"/>
      <c r="G94" s="52">
        <v>4117</v>
      </c>
      <c r="H94" s="52">
        <v>5079</v>
      </c>
      <c r="I94" s="52">
        <v>5435</v>
      </c>
      <c r="J94" s="52">
        <v>5452</v>
      </c>
      <c r="K94" s="52"/>
      <c r="L94" s="52"/>
      <c r="M94" s="52"/>
      <c r="N94" s="52">
        <v>4692</v>
      </c>
      <c r="O94" s="52">
        <v>4773</v>
      </c>
      <c r="P94" s="52">
        <v>4845</v>
      </c>
      <c r="Q94" s="52"/>
      <c r="R94" s="112"/>
      <c r="S94" s="112"/>
      <c r="T94" s="112"/>
      <c r="U94" s="112"/>
    </row>
    <row r="95" spans="2:21">
      <c r="B95" s="35" t="s">
        <v>190</v>
      </c>
      <c r="C95" s="33"/>
      <c r="D95" s="33"/>
      <c r="E95" s="234"/>
      <c r="F95" s="34"/>
      <c r="G95" s="52">
        <v>83</v>
      </c>
      <c r="H95" s="52">
        <v>90</v>
      </c>
      <c r="I95" s="52">
        <v>83</v>
      </c>
      <c r="J95" s="52">
        <v>97</v>
      </c>
      <c r="K95" s="52"/>
      <c r="L95" s="52"/>
      <c r="M95" s="52"/>
      <c r="N95" s="52">
        <v>86</v>
      </c>
      <c r="O95" s="52">
        <v>76</v>
      </c>
      <c r="P95" s="52">
        <v>82</v>
      </c>
      <c r="Q95" s="52"/>
      <c r="R95" s="112"/>
      <c r="S95" s="112"/>
      <c r="T95" s="112"/>
      <c r="U95" s="112"/>
    </row>
    <row r="96" spans="2:21">
      <c r="B96" s="35" t="s">
        <v>191</v>
      </c>
      <c r="C96" s="33"/>
      <c r="D96" s="33"/>
      <c r="E96" s="234"/>
      <c r="F96" s="34"/>
      <c r="G96" s="52">
        <v>242</v>
      </c>
      <c r="H96" s="52">
        <v>279</v>
      </c>
      <c r="I96" s="52">
        <v>282</v>
      </c>
      <c r="J96" s="52">
        <v>238</v>
      </c>
      <c r="K96" s="52"/>
      <c r="L96" s="52"/>
      <c r="M96" s="52"/>
      <c r="N96" s="52">
        <v>192</v>
      </c>
      <c r="O96" s="52">
        <v>131</v>
      </c>
      <c r="P96" s="52">
        <v>115</v>
      </c>
      <c r="Q96" s="52"/>
      <c r="R96" s="112"/>
      <c r="S96" s="112"/>
      <c r="T96" s="112"/>
      <c r="U96" s="112"/>
    </row>
    <row r="97" spans="2:22">
      <c r="B97" s="35" t="s">
        <v>192</v>
      </c>
      <c r="C97" s="33"/>
      <c r="D97" s="33"/>
      <c r="E97" s="234"/>
      <c r="F97" s="34"/>
      <c r="G97" s="52">
        <v>92</v>
      </c>
      <c r="H97" s="52">
        <v>189</v>
      </c>
      <c r="I97" s="52">
        <v>222</v>
      </c>
      <c r="J97" s="52">
        <v>175</v>
      </c>
      <c r="K97" s="52"/>
      <c r="L97" s="52"/>
      <c r="M97" s="52"/>
      <c r="N97" s="52">
        <v>155</v>
      </c>
      <c r="O97" s="52">
        <v>138</v>
      </c>
      <c r="P97" s="52">
        <v>62</v>
      </c>
      <c r="Q97" s="52"/>
      <c r="R97" s="112"/>
      <c r="S97" s="112"/>
      <c r="T97" s="112"/>
      <c r="U97" s="112"/>
    </row>
    <row r="98" spans="2:22">
      <c r="B98" s="71" t="s">
        <v>193</v>
      </c>
      <c r="C98" s="137"/>
      <c r="D98" s="137"/>
      <c r="E98" s="235"/>
      <c r="F98" s="138"/>
      <c r="G98" s="64">
        <v>4533</v>
      </c>
      <c r="H98" s="64">
        <v>5637</v>
      </c>
      <c r="I98" s="64">
        <v>6022</v>
      </c>
      <c r="J98" s="64">
        <v>5963</v>
      </c>
      <c r="K98" s="64">
        <v>5627</v>
      </c>
      <c r="L98" s="64">
        <v>5213</v>
      </c>
      <c r="M98" s="64">
        <v>5052</v>
      </c>
      <c r="N98" s="64">
        <v>5126</v>
      </c>
      <c r="O98" s="64">
        <v>5117</v>
      </c>
      <c r="P98" s="64">
        <v>5085</v>
      </c>
      <c r="Q98" s="64">
        <v>5542</v>
      </c>
      <c r="R98" s="112"/>
      <c r="S98" s="112"/>
      <c r="T98" s="112"/>
      <c r="U98" s="112"/>
    </row>
    <row r="99" spans="2:22">
      <c r="B99" s="35" t="s">
        <v>194</v>
      </c>
      <c r="C99" s="33"/>
      <c r="D99" s="33"/>
      <c r="E99" s="234"/>
      <c r="F99" s="34"/>
      <c r="G99" s="52">
        <v>422</v>
      </c>
      <c r="H99" s="52">
        <v>471</v>
      </c>
      <c r="I99" s="52">
        <v>549</v>
      </c>
      <c r="J99" s="52">
        <v>511</v>
      </c>
      <c r="K99" s="52"/>
      <c r="L99" s="52"/>
      <c r="M99" s="52"/>
      <c r="N99" s="52">
        <v>451</v>
      </c>
      <c r="O99" s="52">
        <v>444</v>
      </c>
      <c r="P99" s="52">
        <v>475</v>
      </c>
      <c r="Q99" s="52"/>
      <c r="R99" s="112"/>
      <c r="S99" s="112"/>
      <c r="T99" s="112"/>
      <c r="U99" s="112"/>
    </row>
    <row r="100" spans="2:22">
      <c r="B100" s="35" t="s">
        <v>195</v>
      </c>
      <c r="C100" s="33"/>
      <c r="D100" s="33"/>
      <c r="E100" s="234"/>
      <c r="F100" s="34"/>
      <c r="G100" s="52">
        <v>22</v>
      </c>
      <c r="H100" s="52">
        <v>84</v>
      </c>
      <c r="I100" s="52">
        <v>144</v>
      </c>
      <c r="J100" s="52">
        <v>116</v>
      </c>
      <c r="K100" s="52"/>
      <c r="L100" s="52"/>
      <c r="M100" s="52"/>
      <c r="N100" s="52">
        <v>151</v>
      </c>
      <c r="O100" s="52">
        <v>112</v>
      </c>
      <c r="P100" s="52">
        <v>132</v>
      </c>
      <c r="Q100" s="52"/>
      <c r="R100" s="112"/>
      <c r="S100" s="112"/>
      <c r="T100" s="112"/>
      <c r="U100" s="112"/>
    </row>
    <row r="101" spans="2:22">
      <c r="B101" s="71" t="s">
        <v>196</v>
      </c>
      <c r="C101" s="137"/>
      <c r="D101" s="137"/>
      <c r="E101" s="235"/>
      <c r="F101" s="138"/>
      <c r="G101" s="64">
        <v>444</v>
      </c>
      <c r="H101" s="64">
        <v>555</v>
      </c>
      <c r="I101" s="64">
        <v>693</v>
      </c>
      <c r="J101" s="64">
        <v>627</v>
      </c>
      <c r="K101" s="64">
        <v>618</v>
      </c>
      <c r="L101" s="64">
        <v>618</v>
      </c>
      <c r="M101" s="64">
        <v>605</v>
      </c>
      <c r="N101" s="64">
        <v>603</v>
      </c>
      <c r="O101" s="64">
        <v>555</v>
      </c>
      <c r="P101" s="64">
        <v>607</v>
      </c>
      <c r="Q101" s="64">
        <v>558</v>
      </c>
      <c r="R101" s="112"/>
      <c r="S101" s="112"/>
      <c r="T101" s="112"/>
      <c r="U101" s="112"/>
    </row>
    <row r="102" spans="2:22">
      <c r="B102" s="46" t="s">
        <v>173</v>
      </c>
      <c r="C102" s="227"/>
      <c r="D102" s="227"/>
      <c r="E102" s="236"/>
      <c r="F102" s="37"/>
      <c r="G102" s="115">
        <f t="shared" ref="G102:Q102" si="18">G101+G98+G93+G90+G81</f>
        <v>19549</v>
      </c>
      <c r="H102" s="115">
        <f t="shared" si="18"/>
        <v>25219</v>
      </c>
      <c r="I102" s="115">
        <f t="shared" si="18"/>
        <v>23255</v>
      </c>
      <c r="J102" s="115">
        <f t="shared" si="18"/>
        <v>23697</v>
      </c>
      <c r="K102" s="115">
        <f t="shared" si="18"/>
        <v>22748</v>
      </c>
      <c r="L102" s="115">
        <f t="shared" si="18"/>
        <v>21878</v>
      </c>
      <c r="M102" s="115">
        <f t="shared" si="18"/>
        <v>20658</v>
      </c>
      <c r="N102" s="115">
        <f t="shared" si="18"/>
        <v>20277</v>
      </c>
      <c r="O102" s="115">
        <f t="shared" si="18"/>
        <v>19108</v>
      </c>
      <c r="P102" s="115">
        <f t="shared" si="18"/>
        <v>18742</v>
      </c>
      <c r="Q102" s="115">
        <f t="shared" si="18"/>
        <v>18877</v>
      </c>
      <c r="R102" s="112"/>
      <c r="S102" s="112"/>
      <c r="T102" s="112"/>
      <c r="U102" s="112"/>
    </row>
    <row r="103" spans="2:22">
      <c r="B103" s="47" t="s">
        <v>128</v>
      </c>
      <c r="C103" s="101"/>
      <c r="D103" s="101"/>
      <c r="E103" s="101"/>
      <c r="F103" s="101"/>
      <c r="G103" s="101"/>
      <c r="H103" s="101"/>
      <c r="I103" s="101"/>
      <c r="J103" s="101"/>
      <c r="K103" s="101"/>
      <c r="L103" s="101"/>
      <c r="M103" s="101"/>
      <c r="N103" s="101"/>
      <c r="O103" s="101"/>
      <c r="P103" s="101"/>
      <c r="Q103" s="101"/>
      <c r="R103" s="112"/>
      <c r="S103" s="112"/>
      <c r="T103" s="112"/>
      <c r="U103" s="112"/>
      <c r="V103" s="58"/>
    </row>
    <row r="105" spans="2:22" ht="15.75">
      <c r="B105" s="107" t="s">
        <v>222</v>
      </c>
      <c r="C105" s="107"/>
      <c r="D105" s="107"/>
      <c r="E105" s="107"/>
      <c r="F105" s="102"/>
      <c r="G105" s="102"/>
      <c r="H105" s="112"/>
      <c r="I105" s="112"/>
      <c r="J105" s="112"/>
      <c r="K105" s="112"/>
      <c r="L105" s="112"/>
    </row>
    <row r="106" spans="2:22" ht="43.5" customHeight="1">
      <c r="B106" s="120" t="s">
        <v>200</v>
      </c>
      <c r="C106" s="228"/>
      <c r="D106" s="228"/>
      <c r="E106" s="237"/>
      <c r="F106" s="121" t="s">
        <v>201</v>
      </c>
      <c r="G106" s="122" t="s">
        <v>202</v>
      </c>
      <c r="H106" s="124" t="s">
        <v>203</v>
      </c>
      <c r="I106" s="599" t="s">
        <v>204</v>
      </c>
      <c r="J106" s="600"/>
      <c r="K106" s="599" t="s">
        <v>205</v>
      </c>
      <c r="L106" s="601"/>
      <c r="R106" s="116"/>
      <c r="S106" s="116"/>
      <c r="T106" s="129"/>
      <c r="U106" s="128"/>
    </row>
    <row r="107" spans="2:22" ht="34.5" customHeight="1">
      <c r="B107" s="123"/>
      <c r="C107" s="229"/>
      <c r="D107" s="229"/>
      <c r="E107" s="229"/>
      <c r="F107" s="132">
        <v>2010</v>
      </c>
      <c r="G107" s="133">
        <v>2011</v>
      </c>
      <c r="H107" s="125"/>
      <c r="I107" s="118" t="s">
        <v>206</v>
      </c>
      <c r="J107" s="117" t="s">
        <v>207</v>
      </c>
      <c r="K107" s="118" t="s">
        <v>208</v>
      </c>
      <c r="L107" s="117" t="s">
        <v>209</v>
      </c>
      <c r="R107" s="116"/>
      <c r="S107" s="130"/>
      <c r="T107" s="116"/>
      <c r="U107" s="128"/>
    </row>
    <row r="108" spans="2:22">
      <c r="B108" s="35" t="s">
        <v>211</v>
      </c>
      <c r="C108" s="35"/>
      <c r="D108" s="35"/>
      <c r="E108" s="238"/>
      <c r="F108" s="136">
        <v>66.417000000000002</v>
      </c>
      <c r="G108" s="136">
        <v>25.14</v>
      </c>
      <c r="H108" s="126">
        <f>(G108-F108)/F108</f>
        <v>-0.6214824517819233</v>
      </c>
      <c r="I108" s="136">
        <v>25.14</v>
      </c>
      <c r="J108" s="127">
        <f>(I108-F108)/F108</f>
        <v>-0.6214824517819233</v>
      </c>
      <c r="K108" s="136">
        <v>0</v>
      </c>
      <c r="L108" s="127">
        <f t="shared" ref="L108:L126" si="19">K108/F108</f>
        <v>0</v>
      </c>
      <c r="R108" s="128"/>
      <c r="S108" s="131"/>
      <c r="T108" s="128"/>
      <c r="U108" s="128"/>
    </row>
    <row r="109" spans="2:22">
      <c r="B109" s="35" t="s">
        <v>212</v>
      </c>
      <c r="C109" s="35"/>
      <c r="D109" s="35"/>
      <c r="E109" s="238"/>
      <c r="F109" s="136">
        <v>7.1310000000000002</v>
      </c>
      <c r="G109" s="136">
        <v>4.1479999999999997</v>
      </c>
      <c r="H109" s="126">
        <f t="shared" ref="H109:H126" si="20">(G109-F109)/F109</f>
        <v>-0.41831440190716596</v>
      </c>
      <c r="I109" s="136">
        <v>3.8370000000000002</v>
      </c>
      <c r="J109" s="127">
        <f t="shared" ref="J109:J126" si="21">(I109-F109)/F109</f>
        <v>-0.4619267984854859</v>
      </c>
      <c r="K109" s="136">
        <v>0.311</v>
      </c>
      <c r="L109" s="127">
        <f t="shared" si="19"/>
        <v>4.3612396578320008E-2</v>
      </c>
      <c r="R109" s="128"/>
      <c r="S109" s="131"/>
      <c r="T109" s="128"/>
      <c r="U109" s="128"/>
    </row>
    <row r="110" spans="2:22">
      <c r="B110" s="46" t="s">
        <v>210</v>
      </c>
      <c r="C110" s="46"/>
      <c r="D110" s="46"/>
      <c r="E110" s="239"/>
      <c r="F110" s="115">
        <f>SUM(F108:F109)</f>
        <v>73.548000000000002</v>
      </c>
      <c r="G110" s="115">
        <f>SUM(G108:G109)</f>
        <v>29.288</v>
      </c>
      <c r="H110" s="126">
        <f t="shared" si="20"/>
        <v>-0.60178386903790726</v>
      </c>
      <c r="I110" s="115">
        <f>SUM(I108:I109)</f>
        <v>28.977</v>
      </c>
      <c r="J110" s="127">
        <f t="shared" si="21"/>
        <v>-0.60601240006526347</v>
      </c>
      <c r="K110" s="115">
        <f>G110-I110</f>
        <v>0.31099999999999994</v>
      </c>
      <c r="L110" s="127">
        <f t="shared" si="19"/>
        <v>4.2285310273562837E-3</v>
      </c>
      <c r="R110" s="128"/>
      <c r="S110" s="131"/>
      <c r="T110" s="128"/>
      <c r="U110" s="128"/>
    </row>
    <row r="111" spans="2:22">
      <c r="B111" s="35" t="s">
        <v>185</v>
      </c>
      <c r="C111" s="35"/>
      <c r="D111" s="35"/>
      <c r="E111" s="238"/>
      <c r="F111" s="136">
        <v>5250.1850000000004</v>
      </c>
      <c r="G111" s="136">
        <v>3622.9029999999998</v>
      </c>
      <c r="H111" s="126">
        <f t="shared" si="20"/>
        <v>-0.30994755422904152</v>
      </c>
      <c r="I111" s="136">
        <v>3198.8380000000002</v>
      </c>
      <c r="J111" s="127">
        <f t="shared" si="21"/>
        <v>-0.3907189937116502</v>
      </c>
      <c r="K111" s="136">
        <v>424.065</v>
      </c>
      <c r="L111" s="127">
        <f t="shared" si="19"/>
        <v>8.0771439482608703E-2</v>
      </c>
      <c r="R111" s="128"/>
      <c r="S111" s="131"/>
      <c r="T111" s="128"/>
      <c r="U111" s="128"/>
    </row>
    <row r="112" spans="2:22">
      <c r="B112" s="35" t="s">
        <v>186</v>
      </c>
      <c r="C112" s="35"/>
      <c r="D112" s="35"/>
      <c r="E112" s="238"/>
      <c r="F112" s="136">
        <v>286</v>
      </c>
      <c r="G112" s="136">
        <v>924.423</v>
      </c>
      <c r="H112" s="126">
        <f t="shared" si="20"/>
        <v>2.2322482517482518</v>
      </c>
      <c r="I112" s="136">
        <v>860.48699999999997</v>
      </c>
      <c r="J112" s="127">
        <f t="shared" si="21"/>
        <v>2.0086958041958041</v>
      </c>
      <c r="K112" s="136">
        <v>63.936999999999998</v>
      </c>
      <c r="L112" s="127">
        <f t="shared" si="19"/>
        <v>0.22355594405594406</v>
      </c>
      <c r="R112" s="128"/>
      <c r="S112" s="131"/>
      <c r="T112" s="128"/>
      <c r="U112" s="128"/>
    </row>
    <row r="113" spans="2:21">
      <c r="B113" s="35" t="s">
        <v>187</v>
      </c>
      <c r="C113" s="35"/>
      <c r="D113" s="35"/>
      <c r="E113" s="238"/>
      <c r="F113" s="136">
        <v>546.33299999999997</v>
      </c>
      <c r="G113" s="136">
        <v>384.39</v>
      </c>
      <c r="H113" s="126">
        <f t="shared" si="20"/>
        <v>-0.29641811861996253</v>
      </c>
      <c r="I113" s="136">
        <v>370.67500000000001</v>
      </c>
      <c r="J113" s="127">
        <f t="shared" si="21"/>
        <v>-0.32152185571803271</v>
      </c>
      <c r="K113" s="136">
        <v>13.715</v>
      </c>
      <c r="L113" s="127">
        <f t="shared" si="19"/>
        <v>2.5103737098070227E-2</v>
      </c>
      <c r="R113" s="128"/>
      <c r="S113" s="131"/>
      <c r="T113" s="128"/>
      <c r="U113" s="128"/>
    </row>
    <row r="114" spans="2:21">
      <c r="B114" s="46" t="s">
        <v>95</v>
      </c>
      <c r="C114" s="46"/>
      <c r="D114" s="46"/>
      <c r="E114" s="239"/>
      <c r="F114" s="115">
        <f>SUM(F111:F113)</f>
        <v>6082.518</v>
      </c>
      <c r="G114" s="115">
        <f>SUM(G111:G113)</f>
        <v>4931.7160000000003</v>
      </c>
      <c r="H114" s="126">
        <f t="shared" si="20"/>
        <v>-0.18919828926112503</v>
      </c>
      <c r="I114" s="115">
        <f>SUM(I111:I113)</f>
        <v>4430</v>
      </c>
      <c r="J114" s="127">
        <f t="shared" si="21"/>
        <v>-0.27168320751373032</v>
      </c>
      <c r="K114" s="115">
        <f>G114-I114</f>
        <v>501.71600000000035</v>
      </c>
      <c r="L114" s="127">
        <f t="shared" si="19"/>
        <v>8.2484918252605316E-2</v>
      </c>
      <c r="R114" s="128"/>
      <c r="S114" s="131"/>
      <c r="T114" s="128"/>
      <c r="U114" s="128"/>
    </row>
    <row r="115" spans="2:21">
      <c r="B115" s="35" t="s">
        <v>213</v>
      </c>
      <c r="C115" s="35"/>
      <c r="D115" s="35"/>
      <c r="E115" s="238"/>
      <c r="F115" s="136">
        <v>3510.4879999999998</v>
      </c>
      <c r="G115" s="136">
        <v>3816.1109999999999</v>
      </c>
      <c r="H115" s="126">
        <f t="shared" si="20"/>
        <v>8.7059975707081197E-2</v>
      </c>
      <c r="I115" s="136">
        <v>3315.8879999999999</v>
      </c>
      <c r="J115" s="127">
        <f t="shared" si="21"/>
        <v>-5.5433888393864303E-2</v>
      </c>
      <c r="K115" s="136">
        <v>500.22300000000001</v>
      </c>
      <c r="L115" s="127">
        <f t="shared" si="19"/>
        <v>0.14249386410094553</v>
      </c>
      <c r="R115" s="128"/>
      <c r="S115" s="131"/>
      <c r="T115" s="128"/>
      <c r="U115" s="128"/>
    </row>
    <row r="116" spans="2:21">
      <c r="B116" s="35" t="s">
        <v>214</v>
      </c>
      <c r="C116" s="35"/>
      <c r="D116" s="35"/>
      <c r="E116" s="238"/>
      <c r="F116" s="136">
        <v>3768.1619999999998</v>
      </c>
      <c r="G116" s="136">
        <v>4023.549</v>
      </c>
      <c r="H116" s="126">
        <f t="shared" si="20"/>
        <v>6.777495235077477E-2</v>
      </c>
      <c r="I116" s="136">
        <v>3529.0819999999999</v>
      </c>
      <c r="J116" s="127">
        <f t="shared" si="21"/>
        <v>-6.3447378323968004E-2</v>
      </c>
      <c r="K116" s="136">
        <v>494.46699999999998</v>
      </c>
      <c r="L116" s="127">
        <f t="shared" si="19"/>
        <v>0.13122233067474276</v>
      </c>
      <c r="R116" s="128"/>
      <c r="S116" s="131"/>
      <c r="T116" s="128"/>
      <c r="U116" s="128"/>
    </row>
    <row r="117" spans="2:21">
      <c r="B117" s="46" t="s">
        <v>215</v>
      </c>
      <c r="C117" s="46"/>
      <c r="D117" s="46"/>
      <c r="E117" s="239"/>
      <c r="F117" s="115">
        <f>SUM(F115:F116)</f>
        <v>7278.65</v>
      </c>
      <c r="G117" s="115">
        <f>SUM(G115:G116)</f>
        <v>7839.66</v>
      </c>
      <c r="H117" s="126">
        <f t="shared" si="20"/>
        <v>7.7076106146057338E-2</v>
      </c>
      <c r="I117" s="115">
        <f>SUM(I115:I116)</f>
        <v>6844.9699999999993</v>
      </c>
      <c r="J117" s="127">
        <f t="shared" si="21"/>
        <v>-5.9582477519869802E-2</v>
      </c>
      <c r="K117" s="115">
        <f>G117-I117</f>
        <v>994.69000000000051</v>
      </c>
      <c r="L117" s="127">
        <f t="shared" si="19"/>
        <v>0.13665858366592715</v>
      </c>
      <c r="R117" s="128"/>
      <c r="S117" s="131"/>
      <c r="T117" s="128"/>
      <c r="U117" s="128"/>
    </row>
    <row r="118" spans="2:21">
      <c r="B118" s="35" t="s">
        <v>216</v>
      </c>
      <c r="C118" s="35"/>
      <c r="D118" s="35"/>
      <c r="E118" s="238"/>
      <c r="F118" s="136">
        <v>4772.8829999999998</v>
      </c>
      <c r="G118" s="136">
        <v>4844.8940000000002</v>
      </c>
      <c r="H118" s="126">
        <f t="shared" si="20"/>
        <v>1.5087526763174463E-2</v>
      </c>
      <c r="I118" s="136">
        <v>4844.8940000000002</v>
      </c>
      <c r="J118" s="127">
        <f t="shared" si="21"/>
        <v>1.5087526763174463E-2</v>
      </c>
      <c r="K118" s="136">
        <v>0</v>
      </c>
      <c r="L118" s="127">
        <f t="shared" si="19"/>
        <v>0</v>
      </c>
      <c r="R118" s="128"/>
      <c r="S118" s="131"/>
      <c r="T118" s="128"/>
      <c r="U118" s="128"/>
    </row>
    <row r="119" spans="2:21">
      <c r="B119" s="35" t="s">
        <v>217</v>
      </c>
      <c r="C119" s="35"/>
      <c r="D119" s="35"/>
      <c r="E119" s="238"/>
      <c r="F119" s="136">
        <v>75.801000000000002</v>
      </c>
      <c r="G119" s="136">
        <v>81.900000000000006</v>
      </c>
      <c r="H119" s="126">
        <f t="shared" si="20"/>
        <v>8.0460679938259436E-2</v>
      </c>
      <c r="I119" s="136">
        <v>65.578000000000003</v>
      </c>
      <c r="J119" s="127">
        <f t="shared" si="21"/>
        <v>-0.1348662946399124</v>
      </c>
      <c r="K119" s="136">
        <v>16.321000000000002</v>
      </c>
      <c r="L119" s="127">
        <f t="shared" si="19"/>
        <v>0.21531378214007732</v>
      </c>
      <c r="R119" s="128"/>
      <c r="S119" s="131"/>
      <c r="T119" s="128"/>
      <c r="U119" s="128"/>
    </row>
    <row r="120" spans="2:21">
      <c r="B120" s="44" t="s">
        <v>218</v>
      </c>
      <c r="C120" s="44"/>
      <c r="D120" s="44"/>
      <c r="E120" s="240"/>
      <c r="F120" s="136">
        <v>131.185</v>
      </c>
      <c r="G120" s="136">
        <v>114.94799999999999</v>
      </c>
      <c r="H120" s="126">
        <f t="shared" si="20"/>
        <v>-0.12377177268742622</v>
      </c>
      <c r="I120" s="136">
        <v>114.94799999999999</v>
      </c>
      <c r="J120" s="127">
        <f t="shared" si="21"/>
        <v>-0.12377177268742622</v>
      </c>
      <c r="K120" s="136">
        <v>0</v>
      </c>
      <c r="L120" s="127">
        <f t="shared" si="19"/>
        <v>0</v>
      </c>
      <c r="R120" s="128"/>
      <c r="S120" s="131"/>
      <c r="T120" s="128"/>
      <c r="U120" s="128"/>
    </row>
    <row r="121" spans="2:21">
      <c r="B121" s="44" t="s">
        <v>219</v>
      </c>
      <c r="C121" s="44"/>
      <c r="D121" s="44"/>
      <c r="E121" s="240"/>
      <c r="F121" s="136">
        <v>137.59399999999999</v>
      </c>
      <c r="G121" s="136">
        <v>61.618000000000002</v>
      </c>
      <c r="H121" s="126">
        <f t="shared" si="20"/>
        <v>-0.55217524019942732</v>
      </c>
      <c r="I121" s="136">
        <v>61.618000000000002</v>
      </c>
      <c r="J121" s="127">
        <f t="shared" si="21"/>
        <v>-0.55217524019942732</v>
      </c>
      <c r="K121" s="136">
        <v>0</v>
      </c>
      <c r="L121" s="127">
        <f t="shared" si="19"/>
        <v>0</v>
      </c>
      <c r="R121" s="128"/>
      <c r="S121" s="131"/>
      <c r="T121" s="128"/>
      <c r="U121" s="128"/>
    </row>
    <row r="122" spans="2:21">
      <c r="B122" s="114" t="s">
        <v>193</v>
      </c>
      <c r="C122" s="114"/>
      <c r="D122" s="114"/>
      <c r="E122" s="241"/>
      <c r="F122" s="115">
        <f>SUM(F118:F121)</f>
        <v>5117.4630000000006</v>
      </c>
      <c r="G122" s="115">
        <f>SUM(G118:G121)</f>
        <v>5103.3600000000006</v>
      </c>
      <c r="H122" s="126">
        <f t="shared" si="20"/>
        <v>-2.7558577365386057E-3</v>
      </c>
      <c r="I122" s="115">
        <f>SUM(I118:I121)</f>
        <v>5087.0380000000014</v>
      </c>
      <c r="J122" s="127">
        <f t="shared" si="21"/>
        <v>-5.9453287693529526E-3</v>
      </c>
      <c r="K122" s="115">
        <f>G122-I122</f>
        <v>16.321999999999207</v>
      </c>
      <c r="L122" s="127">
        <f t="shared" si="19"/>
        <v>3.1894710328143464E-3</v>
      </c>
      <c r="R122" s="128"/>
      <c r="S122" s="131"/>
      <c r="T122" s="128"/>
      <c r="U122" s="128"/>
    </row>
    <row r="123" spans="2:21">
      <c r="B123" s="44" t="s">
        <v>194</v>
      </c>
      <c r="C123" s="44"/>
      <c r="D123" s="44"/>
      <c r="E123" s="240"/>
      <c r="F123" s="136">
        <v>443.55500000000001</v>
      </c>
      <c r="G123" s="136">
        <v>474.65699999999998</v>
      </c>
      <c r="H123" s="126">
        <f t="shared" si="20"/>
        <v>7.0119827304392854E-2</v>
      </c>
      <c r="I123" s="136">
        <v>474.65699999999998</v>
      </c>
      <c r="J123" s="127">
        <f t="shared" si="21"/>
        <v>7.0119827304392854E-2</v>
      </c>
      <c r="K123" s="136">
        <v>0</v>
      </c>
      <c r="L123" s="127">
        <f t="shared" si="19"/>
        <v>0</v>
      </c>
      <c r="R123" s="128"/>
      <c r="S123" s="131"/>
      <c r="T123" s="128"/>
      <c r="U123" s="128"/>
    </row>
    <row r="124" spans="2:21">
      <c r="B124" s="44" t="s">
        <v>195</v>
      </c>
      <c r="C124" s="44"/>
      <c r="D124" s="44"/>
      <c r="E124" s="240"/>
      <c r="F124" s="136">
        <v>111.54</v>
      </c>
      <c r="G124" s="136">
        <v>132.35</v>
      </c>
      <c r="H124" s="126">
        <f t="shared" si="20"/>
        <v>0.18656984041599414</v>
      </c>
      <c r="I124" s="136">
        <v>132.35</v>
      </c>
      <c r="J124" s="127">
        <f t="shared" si="21"/>
        <v>0.18656984041599414</v>
      </c>
      <c r="K124" s="136">
        <v>0</v>
      </c>
      <c r="L124" s="127">
        <f t="shared" si="19"/>
        <v>0</v>
      </c>
      <c r="R124" s="128"/>
      <c r="S124" s="131"/>
      <c r="T124" s="128"/>
      <c r="U124" s="128"/>
    </row>
    <row r="125" spans="2:21">
      <c r="B125" s="114" t="s">
        <v>196</v>
      </c>
      <c r="C125" s="114"/>
      <c r="D125" s="114"/>
      <c r="E125" s="241"/>
      <c r="F125" s="115">
        <f>SUM(F123:F124)</f>
        <v>555.09500000000003</v>
      </c>
      <c r="G125" s="115">
        <f>SUM(G123:G124)</f>
        <v>607.00699999999995</v>
      </c>
      <c r="H125" s="126">
        <f t="shared" si="20"/>
        <v>9.3519127356578455E-2</v>
      </c>
      <c r="I125" s="115">
        <f>SUM(I123:I124)</f>
        <v>607.00699999999995</v>
      </c>
      <c r="J125" s="127">
        <f t="shared" si="21"/>
        <v>9.3519127356578455E-2</v>
      </c>
      <c r="K125" s="115">
        <f>G125-I125</f>
        <v>0</v>
      </c>
      <c r="L125" s="127">
        <f t="shared" si="19"/>
        <v>0</v>
      </c>
      <c r="R125" s="128"/>
      <c r="S125" s="131"/>
      <c r="T125" s="128"/>
      <c r="U125" s="128"/>
    </row>
    <row r="126" spans="2:21">
      <c r="B126" s="114" t="s">
        <v>173</v>
      </c>
      <c r="C126" s="114"/>
      <c r="D126" s="114"/>
      <c r="E126" s="241"/>
      <c r="F126" s="115">
        <f>F125+F122+F117+F114+F110</f>
        <v>19107.274000000001</v>
      </c>
      <c r="G126" s="115">
        <f>G125+G122+G117+G114+G110</f>
        <v>18511.031000000003</v>
      </c>
      <c r="H126" s="126">
        <f t="shared" si="20"/>
        <v>-3.1205026944188821E-2</v>
      </c>
      <c r="I126" s="115">
        <f>I125+I122+I117+I114+I110</f>
        <v>16997.991999999998</v>
      </c>
      <c r="J126" s="127">
        <f t="shared" si="21"/>
        <v>-0.11039157129373885</v>
      </c>
      <c r="K126" s="115">
        <f>G126-I126</f>
        <v>1513.0390000000043</v>
      </c>
      <c r="L126" s="127">
        <f t="shared" si="19"/>
        <v>7.9186544349550025E-2</v>
      </c>
      <c r="R126" s="128"/>
      <c r="S126" s="131"/>
      <c r="T126" s="128"/>
      <c r="U126" s="128"/>
    </row>
    <row r="127" spans="2:21" s="111" customFormat="1">
      <c r="B127" s="113" t="s">
        <v>221</v>
      </c>
      <c r="C127" s="113"/>
      <c r="D127" s="113"/>
      <c r="E127" s="242"/>
      <c r="F127" s="64"/>
      <c r="G127" s="64"/>
      <c r="H127" s="134"/>
      <c r="I127" s="64">
        <f>G126-I126</f>
        <v>1513.0390000000043</v>
      </c>
      <c r="J127" s="135"/>
      <c r="K127" s="64"/>
      <c r="L127" s="135"/>
      <c r="M127" s="1"/>
      <c r="N127" s="1"/>
      <c r="O127" s="1"/>
      <c r="P127" s="1"/>
      <c r="Q127" s="1"/>
      <c r="R127" s="128"/>
      <c r="S127" s="128"/>
      <c r="T127" s="128"/>
      <c r="U127" s="128"/>
    </row>
    <row r="128" spans="2:21">
      <c r="B128" s="119" t="s">
        <v>220</v>
      </c>
      <c r="C128" s="101"/>
      <c r="D128" s="101"/>
      <c r="E128" s="101"/>
    </row>
    <row r="130" spans="2:17" ht="15.75">
      <c r="B130" s="107" t="s">
        <v>257</v>
      </c>
      <c r="C130" s="107"/>
      <c r="D130" s="107"/>
      <c r="E130" s="107"/>
      <c r="Q130" s="116" t="s">
        <v>197</v>
      </c>
    </row>
    <row r="131" spans="2:17">
      <c r="B131" s="2" t="s">
        <v>200</v>
      </c>
      <c r="C131" s="2"/>
      <c r="D131" s="2"/>
      <c r="E131" s="2"/>
      <c r="F131" s="2"/>
      <c r="G131" s="2">
        <v>1990</v>
      </c>
      <c r="H131" s="2">
        <v>1995</v>
      </c>
      <c r="I131" s="2">
        <v>2000</v>
      </c>
      <c r="J131" s="104">
        <v>2005</v>
      </c>
      <c r="K131" s="104">
        <v>2006</v>
      </c>
      <c r="L131" s="104">
        <v>2007</v>
      </c>
      <c r="M131" s="104">
        <v>2008</v>
      </c>
      <c r="N131" s="2">
        <v>2009</v>
      </c>
      <c r="O131" s="2">
        <v>2010</v>
      </c>
      <c r="P131" s="140">
        <v>2011</v>
      </c>
      <c r="Q131" s="2">
        <v>2012</v>
      </c>
    </row>
    <row r="132" spans="2:17">
      <c r="B132" s="144" t="s">
        <v>239</v>
      </c>
      <c r="C132" s="144"/>
      <c r="D132" s="144"/>
      <c r="E132" s="144"/>
      <c r="F132" s="141" t="s">
        <v>223</v>
      </c>
      <c r="G132" s="2">
        <v>150</v>
      </c>
      <c r="H132" s="2">
        <v>150</v>
      </c>
      <c r="I132" s="2">
        <v>150</v>
      </c>
      <c r="J132" s="2">
        <v>232</v>
      </c>
      <c r="K132" s="2"/>
      <c r="L132" s="2"/>
      <c r="M132" s="2"/>
      <c r="N132" s="2">
        <v>216</v>
      </c>
      <c r="O132" s="2">
        <v>216</v>
      </c>
      <c r="P132" s="2">
        <v>216</v>
      </c>
      <c r="Q132" s="2"/>
    </row>
    <row r="133" spans="2:17">
      <c r="B133" s="145"/>
      <c r="C133" s="145"/>
      <c r="D133" s="145"/>
      <c r="E133" s="145"/>
      <c r="F133" s="141" t="s">
        <v>224</v>
      </c>
      <c r="G133" s="2">
        <v>2</v>
      </c>
      <c r="H133" s="2">
        <v>2</v>
      </c>
      <c r="I133" s="2">
        <v>2</v>
      </c>
      <c r="J133" s="2">
        <v>8</v>
      </c>
      <c r="K133" s="2"/>
      <c r="L133" s="2"/>
      <c r="M133" s="2"/>
      <c r="N133" s="2">
        <v>9</v>
      </c>
      <c r="O133" s="2">
        <v>9</v>
      </c>
      <c r="P133" s="2">
        <v>9</v>
      </c>
      <c r="Q133" s="2"/>
    </row>
    <row r="134" spans="2:17">
      <c r="B134" s="145"/>
      <c r="C134" s="145"/>
      <c r="D134" s="145"/>
      <c r="E134" s="145"/>
      <c r="F134" s="141" t="s">
        <v>189</v>
      </c>
      <c r="G134" s="2">
        <v>238</v>
      </c>
      <c r="H134" s="2">
        <v>251</v>
      </c>
      <c r="I134" s="2">
        <v>259</v>
      </c>
      <c r="J134" s="2">
        <v>256</v>
      </c>
      <c r="K134" s="2"/>
      <c r="L134" s="2"/>
      <c r="M134" s="2"/>
      <c r="N134" s="2">
        <v>240</v>
      </c>
      <c r="O134" s="2">
        <v>237</v>
      </c>
      <c r="P134" s="2">
        <v>242</v>
      </c>
      <c r="Q134" s="2"/>
    </row>
    <row r="135" spans="2:17">
      <c r="B135" s="145"/>
      <c r="C135" s="145"/>
      <c r="D135" s="145"/>
      <c r="E135" s="145"/>
      <c r="F135" s="141" t="s">
        <v>190</v>
      </c>
      <c r="G135" s="2">
        <v>1</v>
      </c>
      <c r="H135" s="2">
        <v>1</v>
      </c>
      <c r="I135" s="2">
        <v>1</v>
      </c>
      <c r="J135" s="2">
        <v>1</v>
      </c>
      <c r="K135" s="2"/>
      <c r="L135" s="2"/>
      <c r="M135" s="2"/>
      <c r="N135" s="2">
        <v>0</v>
      </c>
      <c r="O135" s="2">
        <v>0</v>
      </c>
      <c r="P135" s="2">
        <v>0</v>
      </c>
      <c r="Q135" s="2"/>
    </row>
    <row r="136" spans="2:17">
      <c r="B136" s="145"/>
      <c r="C136" s="145"/>
      <c r="D136" s="145"/>
      <c r="E136" s="145"/>
      <c r="F136" s="141" t="s">
        <v>191</v>
      </c>
      <c r="G136" s="2">
        <v>23</v>
      </c>
      <c r="H136" s="2">
        <v>26</v>
      </c>
      <c r="I136" s="2">
        <v>27</v>
      </c>
      <c r="J136" s="2">
        <v>22</v>
      </c>
      <c r="K136" s="2"/>
      <c r="L136" s="2"/>
      <c r="M136" s="2"/>
      <c r="N136" s="2">
        <v>18</v>
      </c>
      <c r="O136" s="2">
        <v>13</v>
      </c>
      <c r="P136" s="2">
        <v>8</v>
      </c>
      <c r="Q136" s="2"/>
    </row>
    <row r="137" spans="2:17">
      <c r="B137" s="145"/>
      <c r="C137" s="145"/>
      <c r="D137" s="145"/>
      <c r="E137" s="145"/>
      <c r="F137" s="141" t="s">
        <v>192</v>
      </c>
      <c r="G137" s="2">
        <v>3</v>
      </c>
      <c r="H137" s="2">
        <v>5</v>
      </c>
      <c r="I137" s="2">
        <v>7</v>
      </c>
      <c r="J137" s="2">
        <v>9</v>
      </c>
      <c r="K137" s="2"/>
      <c r="L137" s="2"/>
      <c r="M137" s="2"/>
      <c r="N137" s="2">
        <v>9</v>
      </c>
      <c r="O137" s="2">
        <v>8</v>
      </c>
      <c r="P137" s="2">
        <v>7</v>
      </c>
      <c r="Q137" s="2"/>
    </row>
    <row r="138" spans="2:17">
      <c r="B138" s="143"/>
      <c r="C138" s="143"/>
      <c r="D138" s="143"/>
      <c r="E138" s="143"/>
      <c r="F138" s="147" t="s">
        <v>225</v>
      </c>
      <c r="G138" s="146">
        <f>SUM(G132:G137)</f>
        <v>417</v>
      </c>
      <c r="H138" s="146">
        <f t="shared" ref="H138:O138" si="22">SUM(H132:H137)</f>
        <v>435</v>
      </c>
      <c r="I138" s="146">
        <f t="shared" si="22"/>
        <v>446</v>
      </c>
      <c r="J138" s="146">
        <f t="shared" si="22"/>
        <v>528</v>
      </c>
      <c r="K138" s="146"/>
      <c r="L138" s="146"/>
      <c r="M138" s="146"/>
      <c r="N138" s="146">
        <f t="shared" si="22"/>
        <v>492</v>
      </c>
      <c r="O138" s="146">
        <f t="shared" si="22"/>
        <v>483</v>
      </c>
      <c r="P138" s="146">
        <f>SUM(P132:P137)</f>
        <v>482</v>
      </c>
      <c r="Q138" s="146"/>
    </row>
    <row r="139" spans="2:17">
      <c r="B139" s="144" t="s">
        <v>240</v>
      </c>
      <c r="C139" s="144"/>
      <c r="D139" s="144"/>
      <c r="E139" s="144"/>
      <c r="F139" s="141" t="s">
        <v>226</v>
      </c>
      <c r="G139" s="2">
        <v>12795</v>
      </c>
      <c r="H139" s="2">
        <v>12815</v>
      </c>
      <c r="I139" s="2">
        <v>11592</v>
      </c>
      <c r="J139" s="2">
        <v>10504</v>
      </c>
      <c r="K139" s="2"/>
      <c r="L139" s="2"/>
      <c r="M139" s="2"/>
      <c r="N139" s="2">
        <v>10318</v>
      </c>
      <c r="O139" s="2">
        <v>10146</v>
      </c>
      <c r="P139" s="2">
        <v>9553</v>
      </c>
      <c r="Q139" s="2"/>
    </row>
    <row r="140" spans="2:17">
      <c r="B140" s="145"/>
      <c r="C140" s="145"/>
      <c r="D140" s="145"/>
      <c r="E140" s="145"/>
      <c r="F140" s="141" t="s">
        <v>227</v>
      </c>
      <c r="G140" s="2">
        <v>4199</v>
      </c>
      <c r="H140" s="2">
        <v>4128</v>
      </c>
      <c r="I140" s="2">
        <v>3738</v>
      </c>
      <c r="J140" s="2">
        <v>3416</v>
      </c>
      <c r="K140" s="2"/>
      <c r="L140" s="2"/>
      <c r="M140" s="2"/>
      <c r="N140" s="2">
        <v>3380</v>
      </c>
      <c r="O140" s="2">
        <v>3330</v>
      </c>
      <c r="P140" s="2">
        <v>3139</v>
      </c>
      <c r="Q140" s="2"/>
    </row>
    <row r="141" spans="2:17">
      <c r="B141" s="145"/>
      <c r="C141" s="145"/>
      <c r="D141" s="145"/>
      <c r="E141" s="145"/>
      <c r="F141" s="141" t="s">
        <v>228</v>
      </c>
      <c r="G141" s="2">
        <v>15792</v>
      </c>
      <c r="H141" s="2">
        <v>16128</v>
      </c>
      <c r="I141" s="2">
        <v>13488</v>
      </c>
      <c r="J141" s="2">
        <v>12720</v>
      </c>
      <c r="K141" s="2"/>
      <c r="L141" s="2"/>
      <c r="M141" s="2"/>
      <c r="N141" s="2">
        <v>11728</v>
      </c>
      <c r="O141" s="2">
        <v>11744</v>
      </c>
      <c r="P141" s="2">
        <v>10624</v>
      </c>
      <c r="Q141" s="2"/>
    </row>
    <row r="142" spans="2:17">
      <c r="B142" s="145"/>
      <c r="C142" s="145"/>
      <c r="D142" s="145"/>
      <c r="E142" s="145"/>
      <c r="F142" s="141" t="s">
        <v>229</v>
      </c>
      <c r="G142" s="2">
        <v>95</v>
      </c>
      <c r="H142" s="2">
        <v>82</v>
      </c>
      <c r="I142" s="2">
        <v>78</v>
      </c>
      <c r="J142" s="2">
        <v>72</v>
      </c>
      <c r="K142" s="2"/>
      <c r="L142" s="2"/>
      <c r="M142" s="2"/>
      <c r="N142" s="2">
        <v>66</v>
      </c>
      <c r="O142" s="2">
        <v>68</v>
      </c>
      <c r="P142" s="2">
        <v>61</v>
      </c>
      <c r="Q142" s="2"/>
    </row>
    <row r="143" spans="2:17">
      <c r="B143" s="143"/>
      <c r="C143" s="143"/>
      <c r="D143" s="143"/>
      <c r="E143" s="143"/>
      <c r="F143" s="147" t="s">
        <v>230</v>
      </c>
      <c r="G143" s="146">
        <f>SUM(G139:G142)</f>
        <v>32881</v>
      </c>
      <c r="H143" s="146">
        <f t="shared" ref="H143:O143" si="23">SUM(H139:H142)</f>
        <v>33153</v>
      </c>
      <c r="I143" s="146">
        <f t="shared" si="23"/>
        <v>28896</v>
      </c>
      <c r="J143" s="146">
        <f t="shared" si="23"/>
        <v>26712</v>
      </c>
      <c r="K143" s="146"/>
      <c r="L143" s="146"/>
      <c r="M143" s="146"/>
      <c r="N143" s="146">
        <f t="shared" si="23"/>
        <v>25492</v>
      </c>
      <c r="O143" s="146">
        <f t="shared" si="23"/>
        <v>25288</v>
      </c>
      <c r="P143" s="146">
        <f>SUM(P139:P142)</f>
        <v>23377</v>
      </c>
      <c r="Q143" s="146"/>
    </row>
    <row r="144" spans="2:17">
      <c r="B144" s="144" t="s">
        <v>241</v>
      </c>
      <c r="C144" s="144"/>
      <c r="D144" s="144"/>
      <c r="E144" s="144"/>
      <c r="F144" s="141" t="s">
        <v>231</v>
      </c>
      <c r="G144" s="2">
        <v>8292</v>
      </c>
      <c r="H144" s="2">
        <v>5250</v>
      </c>
      <c r="I144" s="2">
        <v>3993</v>
      </c>
      <c r="J144" s="2">
        <v>2933</v>
      </c>
      <c r="K144" s="2"/>
      <c r="L144" s="2"/>
      <c r="M144" s="2"/>
      <c r="N144" s="2">
        <v>1163</v>
      </c>
      <c r="O144" s="2">
        <v>925</v>
      </c>
      <c r="P144" s="2">
        <v>1110</v>
      </c>
      <c r="Q144" s="2"/>
    </row>
    <row r="145" spans="2:17">
      <c r="B145" s="145"/>
      <c r="C145" s="145"/>
      <c r="D145" s="145"/>
      <c r="E145" s="145"/>
      <c r="F145" s="142" t="s">
        <v>232</v>
      </c>
      <c r="G145" s="2">
        <v>19</v>
      </c>
      <c r="H145" s="2">
        <v>18</v>
      </c>
      <c r="I145" s="2">
        <v>11</v>
      </c>
      <c r="J145" s="2">
        <v>10</v>
      </c>
      <c r="K145" s="2"/>
      <c r="L145" s="2"/>
      <c r="M145" s="2"/>
      <c r="N145" s="2">
        <v>9</v>
      </c>
      <c r="O145" s="2">
        <v>9</v>
      </c>
      <c r="P145" s="2">
        <v>9</v>
      </c>
      <c r="Q145" s="2"/>
    </row>
    <row r="146" spans="2:17">
      <c r="B146" s="145"/>
      <c r="C146" s="145"/>
      <c r="D146" s="145"/>
      <c r="E146" s="145"/>
      <c r="F146" s="142" t="s">
        <v>233</v>
      </c>
      <c r="G146" s="2">
        <v>0</v>
      </c>
      <c r="H146" s="2">
        <v>0</v>
      </c>
      <c r="I146" s="2">
        <v>0</v>
      </c>
      <c r="J146" s="2">
        <v>0</v>
      </c>
      <c r="K146" s="2"/>
      <c r="L146" s="2"/>
      <c r="M146" s="2"/>
      <c r="N146" s="2">
        <v>0</v>
      </c>
      <c r="O146" s="2">
        <v>0</v>
      </c>
      <c r="P146" s="2">
        <v>0</v>
      </c>
      <c r="Q146" s="2"/>
    </row>
    <row r="147" spans="2:17">
      <c r="B147" s="145"/>
      <c r="C147" s="145"/>
      <c r="D147" s="145"/>
      <c r="E147" s="145"/>
      <c r="F147" s="141" t="s">
        <v>234</v>
      </c>
      <c r="G147" s="2">
        <v>130</v>
      </c>
      <c r="H147" s="2">
        <v>160</v>
      </c>
      <c r="I147" s="2">
        <v>192</v>
      </c>
      <c r="J147" s="2">
        <v>206</v>
      </c>
      <c r="K147" s="2"/>
      <c r="L147" s="2"/>
      <c r="M147" s="2"/>
      <c r="N147" s="2">
        <v>212</v>
      </c>
      <c r="O147" s="2">
        <v>212</v>
      </c>
      <c r="P147" s="2">
        <v>100</v>
      </c>
      <c r="Q147" s="2"/>
    </row>
    <row r="148" spans="2:17">
      <c r="B148" s="145"/>
      <c r="C148" s="145"/>
      <c r="D148" s="145"/>
      <c r="E148" s="145"/>
      <c r="F148" s="141" t="s">
        <v>235</v>
      </c>
      <c r="G148" s="2">
        <v>754</v>
      </c>
      <c r="H148" s="2">
        <v>599</v>
      </c>
      <c r="I148" s="2">
        <v>493</v>
      </c>
      <c r="J148" s="2">
        <v>380</v>
      </c>
      <c r="K148" s="2"/>
      <c r="L148" s="2"/>
      <c r="M148" s="2"/>
      <c r="N148" s="2">
        <v>327</v>
      </c>
      <c r="O148" s="2">
        <v>331</v>
      </c>
      <c r="P148" s="2">
        <v>304</v>
      </c>
      <c r="Q148" s="2"/>
    </row>
    <row r="149" spans="2:17">
      <c r="B149" s="145"/>
      <c r="C149" s="145"/>
      <c r="D149" s="145"/>
      <c r="E149" s="145"/>
      <c r="F149" s="141" t="s">
        <v>236</v>
      </c>
      <c r="G149" s="2">
        <v>26</v>
      </c>
      <c r="H149" s="2">
        <v>26</v>
      </c>
      <c r="I149" s="2">
        <v>24</v>
      </c>
      <c r="J149" s="2">
        <v>21</v>
      </c>
      <c r="K149" s="2"/>
      <c r="L149" s="2"/>
      <c r="M149" s="2"/>
      <c r="N149" s="2">
        <v>19</v>
      </c>
      <c r="O149" s="2">
        <v>18</v>
      </c>
      <c r="P149" s="2">
        <v>18</v>
      </c>
      <c r="Q149" s="2"/>
    </row>
    <row r="150" spans="2:17">
      <c r="B150" s="143"/>
      <c r="C150" s="143"/>
      <c r="D150" s="143"/>
      <c r="E150" s="143"/>
      <c r="F150" s="147" t="s">
        <v>237</v>
      </c>
      <c r="G150" s="146">
        <f>SUM(G144:G149)</f>
        <v>9221</v>
      </c>
      <c r="H150" s="146">
        <f t="shared" ref="H150:O150" si="24">SUM(H144:H149)</f>
        <v>6053</v>
      </c>
      <c r="I150" s="146">
        <f t="shared" si="24"/>
        <v>4713</v>
      </c>
      <c r="J150" s="146">
        <f t="shared" si="24"/>
        <v>3550</v>
      </c>
      <c r="K150" s="146"/>
      <c r="L150" s="146"/>
      <c r="M150" s="146"/>
      <c r="N150" s="146">
        <f t="shared" si="24"/>
        <v>1730</v>
      </c>
      <c r="O150" s="146">
        <f t="shared" si="24"/>
        <v>1495</v>
      </c>
      <c r="P150" s="146">
        <f>SUM(P144:P149)</f>
        <v>1541</v>
      </c>
      <c r="Q150" s="146"/>
    </row>
    <row r="151" spans="2:17">
      <c r="B151" s="146" t="s">
        <v>173</v>
      </c>
      <c r="C151" s="146"/>
      <c r="D151" s="146"/>
      <c r="E151" s="146"/>
      <c r="F151" s="147"/>
      <c r="G151" s="146">
        <f>G150+G143+G138</f>
        <v>42519</v>
      </c>
      <c r="H151" s="146">
        <f t="shared" ref="H151:O151" si="25">H150+H143+H138</f>
        <v>39641</v>
      </c>
      <c r="I151" s="146">
        <f t="shared" si="25"/>
        <v>34055</v>
      </c>
      <c r="J151" s="146">
        <f t="shared" si="25"/>
        <v>30790</v>
      </c>
      <c r="K151" s="146"/>
      <c r="L151" s="146"/>
      <c r="M151" s="146"/>
      <c r="N151" s="146">
        <f t="shared" si="25"/>
        <v>27714</v>
      </c>
      <c r="O151" s="146">
        <f t="shared" si="25"/>
        <v>27266</v>
      </c>
      <c r="P151" s="146">
        <f>P150+P143+P138</f>
        <v>25400</v>
      </c>
      <c r="Q151" s="146"/>
    </row>
    <row r="152" spans="2:17">
      <c r="B152" s="146" t="s">
        <v>238</v>
      </c>
      <c r="C152" s="146"/>
      <c r="D152" s="146"/>
      <c r="E152" s="146"/>
      <c r="F152" s="146"/>
      <c r="G152" s="148">
        <f>G151*21/1000</f>
        <v>892.899</v>
      </c>
      <c r="H152" s="148">
        <f t="shared" ref="H152:O152" si="26">H151*21/1000</f>
        <v>832.46100000000001</v>
      </c>
      <c r="I152" s="148">
        <f t="shared" si="26"/>
        <v>715.15499999999997</v>
      </c>
      <c r="J152" s="148">
        <f t="shared" si="26"/>
        <v>646.59</v>
      </c>
      <c r="K152" s="148"/>
      <c r="L152" s="148"/>
      <c r="M152" s="148"/>
      <c r="N152" s="148">
        <f t="shared" si="26"/>
        <v>581.99400000000003</v>
      </c>
      <c r="O152" s="148">
        <f t="shared" si="26"/>
        <v>572.58600000000001</v>
      </c>
      <c r="P152" s="148">
        <f>P151*21/1000</f>
        <v>533.4</v>
      </c>
      <c r="Q152" s="148"/>
    </row>
    <row r="153" spans="2:17">
      <c r="B153" s="1" t="s">
        <v>179</v>
      </c>
    </row>
    <row r="156" spans="2:17" ht="15.75">
      <c r="B156" s="107" t="s">
        <v>258</v>
      </c>
      <c r="C156" s="107"/>
      <c r="D156" s="107"/>
      <c r="E156" s="107"/>
      <c r="Q156" s="116" t="s">
        <v>197</v>
      </c>
    </row>
    <row r="157" spans="2:17">
      <c r="B157" s="2" t="s">
        <v>200</v>
      </c>
      <c r="C157" s="2"/>
      <c r="D157" s="2"/>
      <c r="E157" s="2"/>
      <c r="F157" s="2"/>
      <c r="G157" s="2">
        <v>1990</v>
      </c>
      <c r="H157" s="2">
        <v>1995</v>
      </c>
      <c r="I157" s="2">
        <v>2000</v>
      </c>
      <c r="J157" s="104">
        <v>2005</v>
      </c>
      <c r="K157" s="104">
        <v>2006</v>
      </c>
      <c r="L157" s="104">
        <v>2007</v>
      </c>
      <c r="M157" s="104">
        <v>2008</v>
      </c>
      <c r="N157" s="2">
        <v>2009</v>
      </c>
      <c r="O157" s="2">
        <v>2010</v>
      </c>
      <c r="P157" s="140">
        <v>2011</v>
      </c>
      <c r="Q157" s="2">
        <v>2012</v>
      </c>
    </row>
    <row r="158" spans="2:17">
      <c r="B158" s="144" t="s">
        <v>239</v>
      </c>
      <c r="C158" s="144"/>
      <c r="D158" s="144"/>
      <c r="E158" s="144"/>
      <c r="F158" s="141" t="s">
        <v>223</v>
      </c>
      <c r="G158" s="2">
        <v>14</v>
      </c>
      <c r="H158" s="2">
        <v>14</v>
      </c>
      <c r="I158" s="2">
        <v>14</v>
      </c>
      <c r="J158" s="2">
        <v>11</v>
      </c>
      <c r="K158" s="2"/>
      <c r="L158" s="2"/>
      <c r="M158" s="2"/>
      <c r="N158" s="2">
        <v>11</v>
      </c>
      <c r="O158" s="2">
        <v>11</v>
      </c>
      <c r="P158" s="2">
        <v>11</v>
      </c>
      <c r="Q158" s="2"/>
    </row>
    <row r="159" spans="2:17">
      <c r="B159" s="145"/>
      <c r="C159" s="145"/>
      <c r="D159" s="145"/>
      <c r="E159" s="145"/>
      <c r="F159" s="141" t="s">
        <v>242</v>
      </c>
      <c r="G159" s="2">
        <v>0</v>
      </c>
      <c r="H159" s="2">
        <v>0</v>
      </c>
      <c r="I159" s="2">
        <v>0</v>
      </c>
      <c r="J159" s="2">
        <v>0</v>
      </c>
      <c r="K159" s="2"/>
      <c r="L159" s="2"/>
      <c r="M159" s="2"/>
      <c r="N159" s="2">
        <v>0</v>
      </c>
      <c r="O159" s="2">
        <v>0</v>
      </c>
      <c r="P159" s="2">
        <v>0</v>
      </c>
      <c r="Q159" s="2"/>
    </row>
    <row r="160" spans="2:17">
      <c r="B160" s="145"/>
      <c r="C160" s="145"/>
      <c r="D160" s="145"/>
      <c r="E160" s="145"/>
      <c r="F160" s="141" t="s">
        <v>243</v>
      </c>
      <c r="G160" s="2">
        <v>0</v>
      </c>
      <c r="H160" s="2">
        <v>0</v>
      </c>
      <c r="I160" s="2">
        <v>3</v>
      </c>
      <c r="J160" s="2">
        <v>4</v>
      </c>
      <c r="K160" s="2"/>
      <c r="L160" s="2"/>
      <c r="M160" s="2"/>
      <c r="N160" s="2">
        <v>1</v>
      </c>
      <c r="O160" s="2">
        <v>1</v>
      </c>
      <c r="P160" s="2">
        <v>1</v>
      </c>
      <c r="Q160" s="2"/>
    </row>
    <row r="161" spans="2:17">
      <c r="B161" s="145"/>
      <c r="C161" s="145"/>
      <c r="D161" s="145"/>
      <c r="E161" s="145"/>
      <c r="F161" s="141" t="s">
        <v>224</v>
      </c>
      <c r="G161" s="2">
        <v>0</v>
      </c>
      <c r="H161" s="2">
        <v>0</v>
      </c>
      <c r="I161" s="2">
        <v>0</v>
      </c>
      <c r="J161" s="2">
        <v>0</v>
      </c>
      <c r="K161" s="2"/>
      <c r="L161" s="2"/>
      <c r="M161" s="2"/>
      <c r="N161" s="2">
        <v>0</v>
      </c>
      <c r="O161" s="2">
        <v>0</v>
      </c>
      <c r="P161" s="2">
        <v>0</v>
      </c>
      <c r="Q161" s="2"/>
    </row>
    <row r="162" spans="2:17">
      <c r="B162" s="145"/>
      <c r="C162" s="145"/>
      <c r="D162" s="145"/>
      <c r="E162" s="145"/>
      <c r="F162" s="141" t="s">
        <v>189</v>
      </c>
      <c r="G162" s="2">
        <v>360</v>
      </c>
      <c r="H162" s="2">
        <v>397</v>
      </c>
      <c r="I162" s="2">
        <v>429</v>
      </c>
      <c r="J162" s="2">
        <v>440</v>
      </c>
      <c r="K162" s="2"/>
      <c r="L162" s="2"/>
      <c r="M162" s="2"/>
      <c r="N162" s="2">
        <v>421</v>
      </c>
      <c r="O162" s="2">
        <v>417</v>
      </c>
      <c r="P162" s="2">
        <v>422</v>
      </c>
      <c r="Q162" s="2"/>
    </row>
    <row r="163" spans="2:17">
      <c r="B163" s="145"/>
      <c r="C163" s="145"/>
      <c r="D163" s="145"/>
      <c r="E163" s="145"/>
      <c r="F163" s="141" t="s">
        <v>190</v>
      </c>
      <c r="G163" s="2">
        <v>5</v>
      </c>
      <c r="H163" s="2">
        <v>5</v>
      </c>
      <c r="I163" s="2">
        <v>5</v>
      </c>
      <c r="J163" s="2">
        <v>4</v>
      </c>
      <c r="K163" s="2"/>
      <c r="L163" s="2"/>
      <c r="M163" s="2"/>
      <c r="N163" s="2">
        <v>4</v>
      </c>
      <c r="O163" s="2">
        <v>3</v>
      </c>
      <c r="P163" s="2">
        <v>3</v>
      </c>
      <c r="Q163" s="2"/>
    </row>
    <row r="164" spans="2:17">
      <c r="B164" s="145"/>
      <c r="C164" s="145"/>
      <c r="D164" s="145"/>
      <c r="E164" s="145"/>
      <c r="F164" s="141" t="s">
        <v>191</v>
      </c>
      <c r="G164" s="2">
        <v>6</v>
      </c>
      <c r="H164" s="2">
        <v>7</v>
      </c>
      <c r="I164" s="2">
        <v>8</v>
      </c>
      <c r="J164" s="2">
        <v>6</v>
      </c>
      <c r="K164" s="2"/>
      <c r="L164" s="2"/>
      <c r="M164" s="2"/>
      <c r="N164" s="2">
        <v>5</v>
      </c>
      <c r="O164" s="2">
        <v>3</v>
      </c>
      <c r="P164" s="2">
        <v>3</v>
      </c>
      <c r="Q164" s="2"/>
    </row>
    <row r="165" spans="2:17">
      <c r="B165" s="145"/>
      <c r="C165" s="145"/>
      <c r="D165" s="145"/>
      <c r="E165" s="145"/>
      <c r="F165" s="141" t="s">
        <v>192</v>
      </c>
      <c r="G165" s="2">
        <v>4</v>
      </c>
      <c r="H165" s="2">
        <v>8</v>
      </c>
      <c r="I165" s="2">
        <v>9</v>
      </c>
      <c r="J165" s="2">
        <v>8</v>
      </c>
      <c r="K165" s="2"/>
      <c r="L165" s="2"/>
      <c r="M165" s="2"/>
      <c r="N165" s="2">
        <v>8</v>
      </c>
      <c r="O165" s="2">
        <v>7</v>
      </c>
      <c r="P165" s="2">
        <v>4</v>
      </c>
      <c r="Q165" s="2"/>
    </row>
    <row r="166" spans="2:17">
      <c r="B166" s="143"/>
      <c r="C166" s="143"/>
      <c r="D166" s="143"/>
      <c r="E166" s="143"/>
      <c r="F166" s="147" t="s">
        <v>225</v>
      </c>
      <c r="G166" s="146">
        <v>389</v>
      </c>
      <c r="H166" s="146">
        <v>432</v>
      </c>
      <c r="I166" s="146">
        <v>467</v>
      </c>
      <c r="J166" s="146">
        <v>474</v>
      </c>
      <c r="K166" s="146"/>
      <c r="L166" s="146"/>
      <c r="M166" s="146"/>
      <c r="N166" s="146">
        <v>450</v>
      </c>
      <c r="O166" s="146">
        <v>443</v>
      </c>
      <c r="P166" s="146">
        <v>444</v>
      </c>
      <c r="Q166" s="146"/>
    </row>
    <row r="167" spans="2:17">
      <c r="B167" s="144" t="s">
        <v>240</v>
      </c>
      <c r="C167" s="144"/>
      <c r="D167" s="144"/>
      <c r="E167" s="144"/>
      <c r="F167" s="141" t="s">
        <v>227</v>
      </c>
      <c r="G167" s="2">
        <v>618</v>
      </c>
      <c r="H167" s="2">
        <v>583</v>
      </c>
      <c r="I167" s="2">
        <v>534</v>
      </c>
      <c r="J167" s="2">
        <v>497</v>
      </c>
      <c r="K167" s="2"/>
      <c r="L167" s="2"/>
      <c r="M167" s="2"/>
      <c r="N167" s="2">
        <v>535</v>
      </c>
      <c r="O167" s="2">
        <v>532</v>
      </c>
      <c r="P167" s="2">
        <v>521</v>
      </c>
      <c r="Q167" s="2"/>
    </row>
    <row r="168" spans="2:17">
      <c r="B168" s="145"/>
      <c r="C168" s="145"/>
      <c r="D168" s="145"/>
      <c r="E168" s="145"/>
      <c r="F168" s="141" t="s">
        <v>244</v>
      </c>
      <c r="G168" s="2">
        <v>6</v>
      </c>
      <c r="H168" s="2">
        <v>5</v>
      </c>
      <c r="I168" s="2">
        <v>2</v>
      </c>
      <c r="J168" s="2">
        <v>1</v>
      </c>
      <c r="K168" s="2"/>
      <c r="L168" s="2"/>
      <c r="M168" s="2"/>
      <c r="N168" s="2">
        <v>1</v>
      </c>
      <c r="O168" s="2">
        <v>1</v>
      </c>
      <c r="P168" s="2">
        <v>1</v>
      </c>
      <c r="Q168" s="2"/>
    </row>
    <row r="169" spans="2:17">
      <c r="B169" s="145"/>
      <c r="C169" s="145"/>
      <c r="D169" s="145"/>
      <c r="E169" s="145"/>
      <c r="F169" s="141" t="s">
        <v>245</v>
      </c>
      <c r="G169" s="2">
        <v>71</v>
      </c>
      <c r="H169" s="2">
        <v>52</v>
      </c>
      <c r="I169" s="2">
        <v>42</v>
      </c>
      <c r="J169" s="2">
        <v>32</v>
      </c>
      <c r="K169" s="2"/>
      <c r="L169" s="2"/>
      <c r="M169" s="2"/>
      <c r="N169" s="2">
        <v>4</v>
      </c>
      <c r="O169" s="2">
        <v>4</v>
      </c>
      <c r="P169" s="2">
        <v>5</v>
      </c>
      <c r="Q169" s="2"/>
    </row>
    <row r="170" spans="2:17">
      <c r="B170" s="145"/>
      <c r="C170" s="145"/>
      <c r="D170" s="145"/>
      <c r="E170" s="145"/>
      <c r="F170" s="141" t="s">
        <v>229</v>
      </c>
      <c r="G170" s="2">
        <v>3</v>
      </c>
      <c r="H170" s="2">
        <v>2</v>
      </c>
      <c r="I170" s="2">
        <v>2</v>
      </c>
      <c r="J170" s="2">
        <v>2</v>
      </c>
      <c r="K170" s="2"/>
      <c r="L170" s="2"/>
      <c r="M170" s="2"/>
      <c r="N170" s="2">
        <v>2</v>
      </c>
      <c r="O170" s="2">
        <v>2</v>
      </c>
      <c r="P170" s="2">
        <v>2</v>
      </c>
      <c r="Q170" s="2"/>
    </row>
    <row r="171" spans="2:17">
      <c r="B171" s="143"/>
      <c r="C171" s="143"/>
      <c r="D171" s="143"/>
      <c r="E171" s="143"/>
      <c r="F171" s="147" t="s">
        <v>230</v>
      </c>
      <c r="G171" s="146">
        <v>697</v>
      </c>
      <c r="H171" s="146">
        <v>642</v>
      </c>
      <c r="I171" s="146">
        <v>581</v>
      </c>
      <c r="J171" s="146">
        <v>532</v>
      </c>
      <c r="K171" s="146"/>
      <c r="L171" s="146"/>
      <c r="M171" s="146"/>
      <c r="N171" s="146">
        <v>542</v>
      </c>
      <c r="O171" s="146">
        <v>539</v>
      </c>
      <c r="P171" s="146">
        <v>529</v>
      </c>
      <c r="Q171" s="146"/>
    </row>
    <row r="172" spans="2:17">
      <c r="B172" s="144" t="s">
        <v>241</v>
      </c>
      <c r="C172" s="144"/>
      <c r="D172" s="144"/>
      <c r="E172" s="144"/>
      <c r="F172" s="141" t="s">
        <v>246</v>
      </c>
      <c r="G172" s="2">
        <v>32</v>
      </c>
      <c r="H172" s="2">
        <v>35</v>
      </c>
      <c r="I172" s="2">
        <v>46</v>
      </c>
      <c r="J172" s="2">
        <v>43</v>
      </c>
      <c r="K172" s="2"/>
      <c r="L172" s="2"/>
      <c r="M172" s="2"/>
      <c r="N172" s="2">
        <v>38</v>
      </c>
      <c r="O172" s="2">
        <v>38</v>
      </c>
      <c r="P172" s="2">
        <v>40</v>
      </c>
      <c r="Q172" s="2"/>
    </row>
    <row r="173" spans="2:17">
      <c r="B173" s="145"/>
      <c r="C173" s="145"/>
      <c r="D173" s="145"/>
      <c r="E173" s="145"/>
      <c r="F173" s="142" t="s">
        <v>247</v>
      </c>
      <c r="G173" s="2">
        <v>1</v>
      </c>
      <c r="H173" s="2">
        <v>4</v>
      </c>
      <c r="I173" s="2">
        <v>7</v>
      </c>
      <c r="J173" s="2">
        <v>5</v>
      </c>
      <c r="K173" s="2"/>
      <c r="L173" s="2"/>
      <c r="M173" s="2"/>
      <c r="N173" s="2">
        <v>7</v>
      </c>
      <c r="O173" s="2">
        <v>5</v>
      </c>
      <c r="P173" s="2">
        <v>6</v>
      </c>
      <c r="Q173" s="2"/>
    </row>
    <row r="174" spans="2:17">
      <c r="B174" s="145"/>
      <c r="C174" s="145"/>
      <c r="D174" s="145"/>
      <c r="E174" s="145"/>
      <c r="F174" s="142" t="s">
        <v>234</v>
      </c>
      <c r="G174" s="2">
        <v>24</v>
      </c>
      <c r="H174" s="2">
        <v>29</v>
      </c>
      <c r="I174" s="2">
        <v>35</v>
      </c>
      <c r="J174" s="2">
        <v>37</v>
      </c>
      <c r="K174" s="2"/>
      <c r="L174" s="2"/>
      <c r="M174" s="2"/>
      <c r="N174" s="2">
        <v>38</v>
      </c>
      <c r="O174" s="2">
        <v>38</v>
      </c>
      <c r="P174" s="2">
        <v>18</v>
      </c>
      <c r="Q174" s="2"/>
    </row>
    <row r="175" spans="2:17">
      <c r="B175" s="145"/>
      <c r="C175" s="145"/>
      <c r="D175" s="145"/>
      <c r="E175" s="145"/>
      <c r="F175" s="141" t="s">
        <v>235</v>
      </c>
      <c r="G175" s="2">
        <v>29</v>
      </c>
      <c r="H175" s="2">
        <v>23</v>
      </c>
      <c r="I175" s="2">
        <v>19</v>
      </c>
      <c r="J175" s="2">
        <v>15</v>
      </c>
      <c r="K175" s="2"/>
      <c r="L175" s="2"/>
      <c r="M175" s="2"/>
      <c r="N175" s="2">
        <v>13</v>
      </c>
      <c r="O175" s="2">
        <v>13</v>
      </c>
      <c r="P175" s="2">
        <v>12</v>
      </c>
      <c r="Q175" s="2"/>
    </row>
    <row r="176" spans="2:17">
      <c r="B176" s="145"/>
      <c r="C176" s="145"/>
      <c r="D176" s="145"/>
      <c r="E176" s="145"/>
      <c r="F176" s="141" t="s">
        <v>236</v>
      </c>
      <c r="G176" s="2">
        <v>1</v>
      </c>
      <c r="H176" s="2">
        <v>1</v>
      </c>
      <c r="I176" s="2">
        <v>1</v>
      </c>
      <c r="J176" s="2">
        <v>1</v>
      </c>
      <c r="K176" s="2"/>
      <c r="L176" s="2"/>
      <c r="M176" s="2"/>
      <c r="N176" s="2">
        <v>0</v>
      </c>
      <c r="O176" s="2">
        <v>0</v>
      </c>
      <c r="P176" s="2">
        <v>0</v>
      </c>
      <c r="Q176" s="2"/>
    </row>
    <row r="177" spans="2:18">
      <c r="B177" s="145"/>
      <c r="C177" s="145"/>
      <c r="D177" s="145"/>
      <c r="E177" s="145"/>
      <c r="F177" s="147" t="s">
        <v>237</v>
      </c>
      <c r="G177" s="146">
        <v>87</v>
      </c>
      <c r="H177" s="146">
        <v>92</v>
      </c>
      <c r="I177" s="146">
        <v>108</v>
      </c>
      <c r="J177" s="146">
        <v>101</v>
      </c>
      <c r="K177" s="146"/>
      <c r="L177" s="146"/>
      <c r="M177" s="146"/>
      <c r="N177" s="146">
        <v>97</v>
      </c>
      <c r="O177" s="146">
        <v>95</v>
      </c>
      <c r="P177" s="146">
        <v>76</v>
      </c>
      <c r="Q177" s="146"/>
    </row>
    <row r="178" spans="2:18">
      <c r="B178" s="146" t="s">
        <v>173</v>
      </c>
      <c r="C178" s="146"/>
      <c r="D178" s="146"/>
      <c r="E178" s="146"/>
      <c r="F178" s="147"/>
      <c r="G178" s="146">
        <v>1174</v>
      </c>
      <c r="H178" s="146">
        <v>1166</v>
      </c>
      <c r="I178" s="146">
        <v>1156</v>
      </c>
      <c r="J178" s="146">
        <v>1107</v>
      </c>
      <c r="K178" s="146"/>
      <c r="L178" s="146"/>
      <c r="M178" s="146"/>
      <c r="N178" s="146">
        <v>1090</v>
      </c>
      <c r="O178" s="146">
        <v>1077</v>
      </c>
      <c r="P178" s="146">
        <v>1049</v>
      </c>
      <c r="Q178" s="146"/>
    </row>
    <row r="179" spans="2:18">
      <c r="B179" s="146" t="s">
        <v>238</v>
      </c>
      <c r="C179" s="146"/>
      <c r="D179" s="146"/>
      <c r="E179" s="146"/>
      <c r="F179" s="147"/>
      <c r="G179" s="148">
        <f t="shared" ref="G179:O179" si="27">G178*310/1000</f>
        <v>363.94</v>
      </c>
      <c r="H179" s="148">
        <f t="shared" si="27"/>
        <v>361.46</v>
      </c>
      <c r="I179" s="148">
        <f t="shared" si="27"/>
        <v>358.36</v>
      </c>
      <c r="J179" s="148">
        <f t="shared" si="27"/>
        <v>343.17</v>
      </c>
      <c r="K179" s="148"/>
      <c r="L179" s="148"/>
      <c r="M179" s="148"/>
      <c r="N179" s="148">
        <f t="shared" si="27"/>
        <v>337.9</v>
      </c>
      <c r="O179" s="148">
        <f t="shared" si="27"/>
        <v>333.87</v>
      </c>
      <c r="P179" s="148">
        <f>P178*310/1000</f>
        <v>325.19</v>
      </c>
      <c r="Q179" s="148"/>
    </row>
    <row r="180" spans="2:18">
      <c r="B180" s="1" t="s">
        <v>179</v>
      </c>
    </row>
    <row r="183" spans="2:18" s="103" customFormat="1" ht="15.75">
      <c r="B183" s="107" t="s">
        <v>259</v>
      </c>
      <c r="C183" s="107"/>
      <c r="D183" s="107"/>
      <c r="E183" s="107"/>
      <c r="F183" s="112"/>
      <c r="G183" s="112"/>
      <c r="H183" s="112"/>
      <c r="I183" s="112"/>
      <c r="J183" s="112"/>
      <c r="K183" s="112"/>
      <c r="L183" s="112"/>
      <c r="M183" s="112"/>
      <c r="N183" s="112"/>
      <c r="O183" s="154"/>
      <c r="P183" s="154"/>
      <c r="Q183" s="116" t="s">
        <v>197</v>
      </c>
    </row>
    <row r="184" spans="2:18">
      <c r="B184" s="44" t="s">
        <v>174</v>
      </c>
      <c r="C184" s="44"/>
      <c r="D184" s="44"/>
      <c r="E184" s="240"/>
      <c r="F184" s="151"/>
      <c r="G184" s="2">
        <v>1990</v>
      </c>
      <c r="H184" s="152">
        <v>1995</v>
      </c>
      <c r="I184" s="152">
        <v>2000</v>
      </c>
      <c r="J184" s="104">
        <v>2005</v>
      </c>
      <c r="K184" s="104">
        <v>2006</v>
      </c>
      <c r="L184" s="104">
        <v>2007</v>
      </c>
      <c r="M184" s="104">
        <v>2008</v>
      </c>
      <c r="N184" s="152">
        <v>2009</v>
      </c>
      <c r="O184" s="152">
        <v>2010</v>
      </c>
      <c r="P184" s="140">
        <v>2011</v>
      </c>
      <c r="Q184" s="152">
        <v>2012</v>
      </c>
      <c r="R184" s="58"/>
    </row>
    <row r="185" spans="2:18">
      <c r="B185" s="44" t="s">
        <v>248</v>
      </c>
      <c r="C185" s="44"/>
      <c r="D185" s="44"/>
      <c r="E185" s="240"/>
      <c r="F185" s="151"/>
      <c r="G185" s="151"/>
      <c r="H185" s="177">
        <v>42.6</v>
      </c>
      <c r="I185" s="177">
        <v>108.5</v>
      </c>
      <c r="J185" s="177">
        <v>173.5</v>
      </c>
      <c r="K185" s="177"/>
      <c r="L185" s="177"/>
      <c r="M185" s="177"/>
      <c r="N185" s="177">
        <v>296.89999999999998</v>
      </c>
      <c r="O185" s="177">
        <v>322</v>
      </c>
      <c r="P185" s="177">
        <v>346.3</v>
      </c>
      <c r="Q185" s="177"/>
      <c r="R185" s="58"/>
    </row>
    <row r="186" spans="2:18">
      <c r="B186" s="44" t="s">
        <v>249</v>
      </c>
      <c r="C186" s="44"/>
      <c r="D186" s="44"/>
      <c r="E186" s="240"/>
      <c r="F186" s="151"/>
      <c r="G186" s="151"/>
      <c r="H186" s="177">
        <v>227</v>
      </c>
      <c r="I186" s="177">
        <v>158.19999999999999</v>
      </c>
      <c r="J186" s="177">
        <v>96.8</v>
      </c>
      <c r="K186" s="177"/>
      <c r="L186" s="177"/>
      <c r="M186" s="177"/>
      <c r="N186" s="177">
        <v>47.4</v>
      </c>
      <c r="O186" s="177">
        <v>22.2</v>
      </c>
      <c r="P186" s="177">
        <v>33.6</v>
      </c>
      <c r="Q186" s="177"/>
      <c r="R186" s="58"/>
    </row>
    <row r="187" spans="2:18">
      <c r="B187" s="44" t="s">
        <v>172</v>
      </c>
      <c r="C187" s="44"/>
      <c r="D187" s="44"/>
      <c r="E187" s="240"/>
      <c r="F187" s="151"/>
      <c r="G187" s="151"/>
      <c r="H187" s="177">
        <v>74.5</v>
      </c>
      <c r="I187" s="177">
        <v>64.7</v>
      </c>
      <c r="J187" s="177">
        <v>52.9</v>
      </c>
      <c r="K187" s="177"/>
      <c r="L187" s="177"/>
      <c r="M187" s="177"/>
      <c r="N187" s="177">
        <v>19.8</v>
      </c>
      <c r="O187" s="177">
        <v>9.1999999999999993</v>
      </c>
      <c r="P187" s="177">
        <v>21.8</v>
      </c>
      <c r="Q187" s="177"/>
      <c r="R187" s="58"/>
    </row>
    <row r="188" spans="2:18">
      <c r="B188" s="114" t="s">
        <v>69</v>
      </c>
      <c r="C188" s="114"/>
      <c r="D188" s="114"/>
      <c r="E188" s="241"/>
      <c r="F188" s="153"/>
      <c r="G188" s="153"/>
      <c r="H188" s="178">
        <v>344.2</v>
      </c>
      <c r="I188" s="178">
        <v>331.5</v>
      </c>
      <c r="J188" s="178">
        <v>323.2</v>
      </c>
      <c r="K188" s="178"/>
      <c r="L188" s="178"/>
      <c r="M188" s="178"/>
      <c r="N188" s="178">
        <v>364.1</v>
      </c>
      <c r="O188" s="178">
        <v>353.5</v>
      </c>
      <c r="P188" s="178">
        <v>401.7</v>
      </c>
      <c r="Q188" s="178"/>
      <c r="R188" s="58"/>
    </row>
    <row r="189" spans="2:18">
      <c r="B189" s="1" t="s">
        <v>179</v>
      </c>
      <c r="F189" s="149"/>
      <c r="G189" s="149"/>
      <c r="H189" s="149"/>
      <c r="I189" s="149"/>
      <c r="J189" s="149"/>
      <c r="K189" s="149"/>
      <c r="L189" s="149"/>
      <c r="M189" s="149"/>
      <c r="N189" s="150"/>
      <c r="O189" s="58"/>
      <c r="P189" s="58"/>
    </row>
    <row r="196" spans="2:12" ht="15.75">
      <c r="B196" s="107" t="s">
        <v>250</v>
      </c>
      <c r="C196" s="107"/>
      <c r="D196" s="107"/>
      <c r="E196" s="107"/>
    </row>
    <row r="197" spans="2:12" ht="36">
      <c r="B197" s="144" t="s">
        <v>174</v>
      </c>
      <c r="C197" s="144"/>
      <c r="D197" s="144"/>
      <c r="E197" s="144"/>
      <c r="F197" s="161" t="s">
        <v>260</v>
      </c>
      <c r="G197" s="161" t="s">
        <v>261</v>
      </c>
      <c r="H197" s="161" t="s">
        <v>277</v>
      </c>
      <c r="I197" s="163" t="s">
        <v>272</v>
      </c>
      <c r="J197" s="163"/>
      <c r="K197" s="163"/>
      <c r="L197" s="164"/>
    </row>
    <row r="198" spans="2:12" ht="24">
      <c r="B198" s="145"/>
      <c r="C198" s="145"/>
      <c r="D198" s="145"/>
      <c r="E198" s="145"/>
      <c r="F198" s="165" t="s">
        <v>262</v>
      </c>
      <c r="G198" s="166" t="s">
        <v>263</v>
      </c>
      <c r="H198" s="166" t="s">
        <v>264</v>
      </c>
      <c r="I198" s="162" t="s">
        <v>251</v>
      </c>
      <c r="J198" s="164"/>
      <c r="K198" s="162" t="s">
        <v>252</v>
      </c>
      <c r="L198" s="164"/>
    </row>
    <row r="199" spans="2:12">
      <c r="B199" s="160"/>
      <c r="C199" s="101"/>
      <c r="D199" s="101"/>
      <c r="E199" s="101"/>
      <c r="F199" s="167" t="s">
        <v>253</v>
      </c>
      <c r="G199" s="168" t="s">
        <v>253</v>
      </c>
      <c r="H199" s="169" t="s">
        <v>253</v>
      </c>
      <c r="I199" s="169" t="s">
        <v>253</v>
      </c>
      <c r="J199" s="169" t="s">
        <v>254</v>
      </c>
      <c r="K199" s="169" t="s">
        <v>253</v>
      </c>
      <c r="L199" s="169" t="s">
        <v>254</v>
      </c>
    </row>
    <row r="200" spans="2:12">
      <c r="B200" s="40" t="s">
        <v>170</v>
      </c>
      <c r="C200" s="40"/>
      <c r="D200" s="40"/>
      <c r="E200" s="40"/>
      <c r="F200" s="157">
        <v>19549</v>
      </c>
      <c r="G200" s="157">
        <v>19107</v>
      </c>
      <c r="H200" s="62">
        <v>21622</v>
      </c>
      <c r="I200" s="62">
        <v>2073</v>
      </c>
      <c r="J200" s="158">
        <v>0.106</v>
      </c>
      <c r="K200" s="62">
        <v>2515</v>
      </c>
      <c r="L200" s="158">
        <v>0.13200000000000001</v>
      </c>
    </row>
    <row r="201" spans="2:12">
      <c r="B201" s="44" t="s">
        <v>72</v>
      </c>
      <c r="C201" s="44"/>
      <c r="D201" s="44"/>
      <c r="E201" s="240"/>
      <c r="F201" s="157">
        <v>893</v>
      </c>
      <c r="G201" s="157">
        <v>573</v>
      </c>
      <c r="H201" s="62">
        <v>542</v>
      </c>
      <c r="I201" s="62">
        <v>-351</v>
      </c>
      <c r="J201" s="158">
        <v>-0.39299999999999996</v>
      </c>
      <c r="K201" s="62">
        <v>-31</v>
      </c>
      <c r="L201" s="158">
        <v>-5.4000000000000006E-2</v>
      </c>
    </row>
    <row r="202" spans="2:12">
      <c r="B202" s="44" t="s">
        <v>75</v>
      </c>
      <c r="C202" s="44"/>
      <c r="D202" s="44"/>
      <c r="E202" s="240"/>
      <c r="F202" s="157">
        <v>364</v>
      </c>
      <c r="G202" s="157">
        <v>334</v>
      </c>
      <c r="H202" s="62">
        <v>300</v>
      </c>
      <c r="I202" s="62">
        <v>-64</v>
      </c>
      <c r="J202" s="158">
        <v>-0.17499999999999999</v>
      </c>
      <c r="K202" s="62">
        <v>-33</v>
      </c>
      <c r="L202" s="158">
        <v>-0.1</v>
      </c>
    </row>
    <row r="203" spans="2:12">
      <c r="B203" s="44" t="s">
        <v>255</v>
      </c>
      <c r="C203" s="44"/>
      <c r="D203" s="44"/>
      <c r="E203" s="240"/>
      <c r="F203" s="157">
        <v>344</v>
      </c>
      <c r="G203" s="157">
        <v>353</v>
      </c>
      <c r="H203" s="62">
        <v>893</v>
      </c>
      <c r="I203" s="62">
        <v>549</v>
      </c>
      <c r="J203" s="158">
        <v>1.5940000000000001</v>
      </c>
      <c r="K203" s="62">
        <v>539</v>
      </c>
      <c r="L203" s="158">
        <v>1.526</v>
      </c>
    </row>
    <row r="204" spans="2:12">
      <c r="B204" s="114" t="s">
        <v>256</v>
      </c>
      <c r="C204" s="114"/>
      <c r="D204" s="114"/>
      <c r="E204" s="241"/>
      <c r="F204" s="155">
        <v>21150</v>
      </c>
      <c r="G204" s="155">
        <v>20367</v>
      </c>
      <c r="H204" s="156">
        <v>23357</v>
      </c>
      <c r="I204" s="156">
        <v>2207</v>
      </c>
      <c r="J204" s="159">
        <v>0.10400000000000001</v>
      </c>
      <c r="K204" s="156">
        <v>2990</v>
      </c>
      <c r="L204" s="159">
        <v>0.14699999999999999</v>
      </c>
    </row>
    <row r="205" spans="2:12">
      <c r="B205" s="1" t="s">
        <v>179</v>
      </c>
    </row>
    <row r="207" spans="2:12" ht="15.75">
      <c r="B207" s="107" t="s">
        <v>265</v>
      </c>
      <c r="C207" s="107"/>
      <c r="D207" s="107"/>
      <c r="E207" s="107"/>
    </row>
    <row r="208" spans="2:12" ht="36">
      <c r="B208" s="144" t="s">
        <v>276</v>
      </c>
      <c r="C208" s="144"/>
      <c r="D208" s="144"/>
      <c r="E208" s="144"/>
      <c r="F208" s="161" t="s">
        <v>278</v>
      </c>
      <c r="G208" s="161" t="s">
        <v>279</v>
      </c>
      <c r="H208" s="161" t="s">
        <v>277</v>
      </c>
      <c r="I208" s="163" t="s">
        <v>272</v>
      </c>
      <c r="J208" s="163"/>
      <c r="K208" s="163"/>
      <c r="L208" s="164"/>
    </row>
    <row r="209" spans="2:13" ht="24">
      <c r="B209" s="145"/>
      <c r="C209" s="145"/>
      <c r="D209" s="145"/>
      <c r="E209" s="145"/>
      <c r="F209" s="165" t="s">
        <v>262</v>
      </c>
      <c r="G209" s="166" t="s">
        <v>263</v>
      </c>
      <c r="H209" s="166" t="s">
        <v>264</v>
      </c>
      <c r="I209" s="162" t="s">
        <v>251</v>
      </c>
      <c r="J209" s="164"/>
      <c r="K209" s="162" t="s">
        <v>252</v>
      </c>
      <c r="L209" s="164"/>
    </row>
    <row r="210" spans="2:13">
      <c r="B210" s="160"/>
      <c r="C210" s="101"/>
      <c r="D210" s="101"/>
      <c r="E210" s="101"/>
      <c r="F210" s="167" t="s">
        <v>253</v>
      </c>
      <c r="G210" s="168" t="s">
        <v>253</v>
      </c>
      <c r="H210" s="169" t="s">
        <v>253</v>
      </c>
      <c r="I210" s="169" t="s">
        <v>253</v>
      </c>
      <c r="J210" s="169" t="s">
        <v>254</v>
      </c>
      <c r="K210" s="169" t="s">
        <v>253</v>
      </c>
      <c r="L210" s="169" t="s">
        <v>254</v>
      </c>
    </row>
    <row r="211" spans="2:13">
      <c r="B211" s="40" t="s">
        <v>266</v>
      </c>
      <c r="C211" s="40"/>
      <c r="D211" s="40"/>
      <c r="E211" s="40"/>
      <c r="F211" s="157">
        <v>405</v>
      </c>
      <c r="G211" s="157">
        <v>74</v>
      </c>
      <c r="H211" s="62">
        <v>108</v>
      </c>
      <c r="I211" s="62">
        <v>-297</v>
      </c>
      <c r="J211" s="158">
        <v>-0.73299999999999998</v>
      </c>
      <c r="K211" s="62">
        <v>34</v>
      </c>
      <c r="L211" s="158">
        <v>0.45900000000000002</v>
      </c>
    </row>
    <row r="212" spans="2:13">
      <c r="B212" s="44" t="s">
        <v>267</v>
      </c>
      <c r="C212" s="44"/>
      <c r="D212" s="44"/>
      <c r="E212" s="240"/>
      <c r="F212" s="157">
        <v>9482</v>
      </c>
      <c r="G212" s="157">
        <v>6083</v>
      </c>
      <c r="H212" s="62">
        <v>6677</v>
      </c>
      <c r="I212" s="62">
        <v>-2805</v>
      </c>
      <c r="J212" s="158">
        <v>-0.29600000000000004</v>
      </c>
      <c r="K212" s="62">
        <v>595</v>
      </c>
      <c r="L212" s="158">
        <v>9.8000000000000004E-2</v>
      </c>
    </row>
    <row r="213" spans="2:13">
      <c r="B213" s="44" t="s">
        <v>268</v>
      </c>
      <c r="C213" s="44"/>
      <c r="D213" s="44"/>
      <c r="E213" s="240"/>
      <c r="F213" s="157">
        <v>2224</v>
      </c>
      <c r="G213" s="157">
        <v>3510</v>
      </c>
      <c r="H213" s="62">
        <v>3933</v>
      </c>
      <c r="I213" s="62">
        <v>1708</v>
      </c>
      <c r="J213" s="158">
        <v>0.76800000000000002</v>
      </c>
      <c r="K213" s="62">
        <v>422</v>
      </c>
      <c r="L213" s="158">
        <v>0.12</v>
      </c>
    </row>
    <row r="214" spans="2:13">
      <c r="B214" s="44" t="s">
        <v>269</v>
      </c>
      <c r="C214" s="44"/>
      <c r="D214" s="44"/>
      <c r="E214" s="240"/>
      <c r="F214" s="157">
        <v>2460</v>
      </c>
      <c r="G214" s="157">
        <v>3768</v>
      </c>
      <c r="H214" s="62">
        <v>5394</v>
      </c>
      <c r="I214" s="62">
        <v>2934</v>
      </c>
      <c r="J214" s="158">
        <v>1.1930000000000001</v>
      </c>
      <c r="K214" s="62">
        <v>1626</v>
      </c>
      <c r="L214" s="158">
        <v>0.43200000000000005</v>
      </c>
    </row>
    <row r="215" spans="2:13">
      <c r="B215" s="44" t="s">
        <v>270</v>
      </c>
      <c r="C215" s="44"/>
      <c r="D215" s="44"/>
      <c r="E215" s="240"/>
      <c r="F215" s="157">
        <v>4533</v>
      </c>
      <c r="G215" s="157">
        <v>5117</v>
      </c>
      <c r="H215" s="62">
        <v>4892</v>
      </c>
      <c r="I215" s="62">
        <v>359</v>
      </c>
      <c r="J215" s="158">
        <v>7.9000000000000001E-2</v>
      </c>
      <c r="K215" s="62">
        <v>-225</v>
      </c>
      <c r="L215" s="158">
        <v>-4.4000000000000004E-2</v>
      </c>
    </row>
    <row r="216" spans="2:13">
      <c r="B216" s="44" t="s">
        <v>271</v>
      </c>
      <c r="C216" s="44"/>
      <c r="D216" s="44"/>
      <c r="E216" s="240"/>
      <c r="F216" s="157">
        <v>444</v>
      </c>
      <c r="G216" s="157">
        <v>555</v>
      </c>
      <c r="H216" s="62">
        <v>618</v>
      </c>
      <c r="I216" s="62">
        <v>174</v>
      </c>
      <c r="J216" s="158">
        <v>0.39200000000000002</v>
      </c>
      <c r="K216" s="62">
        <v>63</v>
      </c>
      <c r="L216" s="158">
        <v>0.114</v>
      </c>
    </row>
    <row r="217" spans="2:13">
      <c r="B217" s="114" t="s">
        <v>173</v>
      </c>
      <c r="C217" s="114"/>
      <c r="D217" s="114"/>
      <c r="E217" s="241"/>
      <c r="F217" s="155">
        <v>19549</v>
      </c>
      <c r="G217" s="155">
        <v>19107</v>
      </c>
      <c r="H217" s="156">
        <v>21622</v>
      </c>
      <c r="I217" s="156">
        <v>2073</v>
      </c>
      <c r="J217" s="159">
        <v>0.106</v>
      </c>
      <c r="K217" s="156">
        <v>2515</v>
      </c>
      <c r="L217" s="159">
        <v>0.13200000000000001</v>
      </c>
    </row>
    <row r="218" spans="2:13">
      <c r="B218" s="1" t="s">
        <v>179</v>
      </c>
    </row>
    <row r="220" spans="2:13" ht="15.75">
      <c r="B220" s="107" t="s">
        <v>273</v>
      </c>
      <c r="C220" s="107"/>
      <c r="D220" s="107"/>
      <c r="E220" s="107"/>
    </row>
    <row r="221" spans="2:13" ht="36">
      <c r="B221" s="144" t="s">
        <v>274</v>
      </c>
      <c r="C221" s="144"/>
      <c r="D221" s="144"/>
      <c r="E221" s="144"/>
      <c r="F221" s="176" t="s">
        <v>200</v>
      </c>
      <c r="G221" s="174" t="s">
        <v>278</v>
      </c>
      <c r="H221" s="161" t="s">
        <v>279</v>
      </c>
      <c r="I221" s="161" t="s">
        <v>275</v>
      </c>
      <c r="J221" s="163" t="s">
        <v>272</v>
      </c>
      <c r="K221" s="163"/>
      <c r="L221" s="163"/>
      <c r="M221" s="164"/>
    </row>
    <row r="222" spans="2:13">
      <c r="B222" s="145"/>
      <c r="C222" s="145"/>
      <c r="D222" s="145"/>
      <c r="E222" s="145"/>
      <c r="F222" s="145"/>
      <c r="G222" s="175">
        <v>1990</v>
      </c>
      <c r="H222" s="166">
        <v>2010</v>
      </c>
      <c r="I222" s="166">
        <v>2020</v>
      </c>
      <c r="J222" s="162" t="s">
        <v>251</v>
      </c>
      <c r="K222" s="164"/>
      <c r="L222" s="162" t="s">
        <v>252</v>
      </c>
      <c r="M222" s="164"/>
    </row>
    <row r="223" spans="2:13">
      <c r="B223" s="160"/>
      <c r="C223" s="160"/>
      <c r="D223" s="160"/>
      <c r="E223" s="160"/>
      <c r="F223" s="143"/>
      <c r="G223" s="167" t="s">
        <v>253</v>
      </c>
      <c r="H223" s="168" t="s">
        <v>253</v>
      </c>
      <c r="I223" s="169" t="s">
        <v>253</v>
      </c>
      <c r="J223" s="169" t="s">
        <v>253</v>
      </c>
      <c r="K223" s="169" t="s">
        <v>254</v>
      </c>
      <c r="L223" s="169" t="s">
        <v>253</v>
      </c>
      <c r="M223" s="182" t="s">
        <v>254</v>
      </c>
    </row>
    <row r="224" spans="2:13">
      <c r="B224" s="183" t="s">
        <v>280</v>
      </c>
      <c r="C224" s="101"/>
      <c r="D224" s="101"/>
      <c r="E224" s="101"/>
      <c r="F224" s="299" t="s">
        <v>239</v>
      </c>
      <c r="G224" s="157">
        <v>9</v>
      </c>
      <c r="H224" s="157">
        <v>10</v>
      </c>
      <c r="I224" s="62">
        <v>10</v>
      </c>
      <c r="J224" s="62">
        <v>1</v>
      </c>
      <c r="K224" s="158">
        <v>0.16399999999999998</v>
      </c>
      <c r="L224" s="62">
        <v>0.04</v>
      </c>
      <c r="M224" s="184">
        <v>4.0000000000000001E-3</v>
      </c>
    </row>
    <row r="225" spans="2:13">
      <c r="B225" s="183" t="s">
        <v>72</v>
      </c>
      <c r="C225" s="101"/>
      <c r="D225" s="101"/>
      <c r="E225" s="101"/>
      <c r="F225" s="299" t="s">
        <v>240</v>
      </c>
      <c r="G225" s="157">
        <v>690</v>
      </c>
      <c r="H225" s="157">
        <v>531</v>
      </c>
      <c r="I225" s="62">
        <v>502</v>
      </c>
      <c r="J225" s="62">
        <v>-189</v>
      </c>
      <c r="K225" s="158">
        <v>-0.27300000000000002</v>
      </c>
      <c r="L225" s="62">
        <v>-29</v>
      </c>
      <c r="M225" s="184">
        <v>-5.5E-2</v>
      </c>
    </row>
    <row r="226" spans="2:13">
      <c r="B226" s="185" t="s">
        <v>72</v>
      </c>
      <c r="C226" s="101"/>
      <c r="D226" s="101"/>
      <c r="E226" s="101"/>
      <c r="F226" s="299" t="s">
        <v>241</v>
      </c>
      <c r="G226" s="157">
        <v>194</v>
      </c>
      <c r="H226" s="157">
        <v>31</v>
      </c>
      <c r="I226" s="62">
        <v>30</v>
      </c>
      <c r="J226" s="62">
        <v>-164</v>
      </c>
      <c r="K226" s="158">
        <v>-0.84700000000000009</v>
      </c>
      <c r="L226" s="62">
        <v>-2</v>
      </c>
      <c r="M226" s="184">
        <v>-5.7000000000000002E-2</v>
      </c>
    </row>
    <row r="227" spans="2:13">
      <c r="B227" s="186"/>
      <c r="C227" s="37"/>
      <c r="D227" s="37"/>
      <c r="E227" s="243"/>
      <c r="F227" s="172" t="s">
        <v>281</v>
      </c>
      <c r="G227" s="170">
        <v>893</v>
      </c>
      <c r="H227" s="170">
        <v>573</v>
      </c>
      <c r="I227" s="171">
        <v>542</v>
      </c>
      <c r="J227" s="171">
        <v>-351</v>
      </c>
      <c r="K227" s="159">
        <v>-0.39299999999999996</v>
      </c>
      <c r="L227" s="171">
        <v>-31</v>
      </c>
      <c r="M227" s="187">
        <v>-5.4000000000000006E-2</v>
      </c>
    </row>
    <row r="228" spans="2:13">
      <c r="B228" s="188" t="s">
        <v>75</v>
      </c>
      <c r="C228" s="101"/>
      <c r="D228" s="101"/>
      <c r="E228" s="101"/>
      <c r="F228" s="299" t="s">
        <v>239</v>
      </c>
      <c r="G228" s="157">
        <v>121</v>
      </c>
      <c r="H228" s="157">
        <v>137</v>
      </c>
      <c r="I228" s="62">
        <v>131</v>
      </c>
      <c r="J228" s="62">
        <v>10</v>
      </c>
      <c r="K228" s="158">
        <v>8.4000000000000005E-2</v>
      </c>
      <c r="L228" s="62">
        <v>-6</v>
      </c>
      <c r="M228" s="184">
        <v>-4.5999999999999999E-2</v>
      </c>
    </row>
    <row r="229" spans="2:13">
      <c r="B229" s="183" t="s">
        <v>75</v>
      </c>
      <c r="C229" s="101"/>
      <c r="D229" s="101"/>
      <c r="E229" s="101"/>
      <c r="F229" s="299" t="s">
        <v>240</v>
      </c>
      <c r="G229" s="157">
        <v>216</v>
      </c>
      <c r="H229" s="157">
        <v>167</v>
      </c>
      <c r="I229" s="62">
        <v>143</v>
      </c>
      <c r="J229" s="62">
        <v>-74</v>
      </c>
      <c r="K229" s="158">
        <v>-0.34</v>
      </c>
      <c r="L229" s="62">
        <v>-24</v>
      </c>
      <c r="M229" s="184">
        <v>-0.14599999999999999</v>
      </c>
    </row>
    <row r="230" spans="2:13">
      <c r="B230" s="185" t="s">
        <v>75</v>
      </c>
      <c r="C230" s="101"/>
      <c r="D230" s="101"/>
      <c r="E230" s="101"/>
      <c r="F230" s="299" t="s">
        <v>241</v>
      </c>
      <c r="G230" s="157">
        <v>27</v>
      </c>
      <c r="H230" s="157">
        <v>29</v>
      </c>
      <c r="I230" s="62">
        <v>27</v>
      </c>
      <c r="J230" s="62">
        <v>0</v>
      </c>
      <c r="K230" s="158">
        <v>-1.2E-2</v>
      </c>
      <c r="L230" s="62">
        <v>-3</v>
      </c>
      <c r="M230" s="184">
        <v>-9.0999999999999998E-2</v>
      </c>
    </row>
    <row r="231" spans="2:13">
      <c r="B231" s="186"/>
      <c r="C231" s="37"/>
      <c r="D231" s="37"/>
      <c r="E231" s="243"/>
      <c r="F231" s="172" t="s">
        <v>281</v>
      </c>
      <c r="G231" s="170">
        <v>364</v>
      </c>
      <c r="H231" s="170">
        <v>334</v>
      </c>
      <c r="I231" s="171">
        <v>300</v>
      </c>
      <c r="J231" s="171">
        <v>-64</v>
      </c>
      <c r="K231" s="159">
        <v>-0.17499999999999999</v>
      </c>
      <c r="L231" s="171">
        <v>-33</v>
      </c>
      <c r="M231" s="187">
        <v>-0.1</v>
      </c>
    </row>
    <row r="232" spans="2:13">
      <c r="B232" s="188" t="s">
        <v>282</v>
      </c>
      <c r="C232" s="101"/>
      <c r="D232" s="101"/>
      <c r="E232" s="101"/>
      <c r="F232" s="103"/>
      <c r="G232" s="157">
        <v>43</v>
      </c>
      <c r="H232" s="157">
        <v>322</v>
      </c>
      <c r="I232" s="62">
        <v>770</v>
      </c>
      <c r="J232" s="62">
        <v>728</v>
      </c>
      <c r="K232" s="158">
        <v>17.062000000000001</v>
      </c>
      <c r="L232" s="62">
        <v>448</v>
      </c>
      <c r="M232" s="184">
        <v>1.3919999999999999</v>
      </c>
    </row>
    <row r="233" spans="2:13">
      <c r="B233" s="188" t="s">
        <v>283</v>
      </c>
      <c r="C233" s="101"/>
      <c r="D233" s="101"/>
      <c r="E233" s="101"/>
      <c r="F233" s="103"/>
      <c r="G233" s="157">
        <v>227</v>
      </c>
      <c r="H233" s="157">
        <v>22</v>
      </c>
      <c r="I233" s="62">
        <v>94</v>
      </c>
      <c r="J233" s="62">
        <v>-133</v>
      </c>
      <c r="K233" s="158">
        <v>-0.58499999999999996</v>
      </c>
      <c r="L233" s="62">
        <v>72</v>
      </c>
      <c r="M233" s="184">
        <v>3.2349999999999999</v>
      </c>
    </row>
    <row r="234" spans="2:13">
      <c r="B234" s="188" t="s">
        <v>284</v>
      </c>
      <c r="C234" s="101"/>
      <c r="D234" s="101"/>
      <c r="E234" s="101"/>
      <c r="F234" s="103"/>
      <c r="G234" s="157">
        <v>75</v>
      </c>
      <c r="H234" s="157">
        <v>9</v>
      </c>
      <c r="I234" s="62">
        <v>28</v>
      </c>
      <c r="J234" s="62">
        <v>-46</v>
      </c>
      <c r="K234" s="158">
        <v>-0.61899999999999999</v>
      </c>
      <c r="L234" s="62">
        <v>19</v>
      </c>
      <c r="M234" s="184">
        <v>2.0699999999999998</v>
      </c>
    </row>
    <row r="235" spans="2:13">
      <c r="B235" s="186"/>
      <c r="C235" s="37"/>
      <c r="D235" s="37"/>
      <c r="E235" s="243"/>
      <c r="F235" s="172" t="s">
        <v>281</v>
      </c>
      <c r="G235" s="170">
        <v>344</v>
      </c>
      <c r="H235" s="170">
        <v>353</v>
      </c>
      <c r="I235" s="171">
        <v>893</v>
      </c>
      <c r="J235" s="171">
        <v>549</v>
      </c>
      <c r="K235" s="159">
        <v>1.5940000000000001</v>
      </c>
      <c r="L235" s="171">
        <v>539</v>
      </c>
      <c r="M235" s="187">
        <v>1.526</v>
      </c>
    </row>
    <row r="236" spans="2:13">
      <c r="B236" s="189" t="s">
        <v>173</v>
      </c>
      <c r="C236" s="230"/>
      <c r="D236" s="230"/>
      <c r="E236" s="244"/>
      <c r="F236" s="190"/>
      <c r="G236" s="190">
        <v>1601</v>
      </c>
      <c r="H236" s="190">
        <v>1260</v>
      </c>
      <c r="I236" s="191">
        <v>1735</v>
      </c>
      <c r="J236" s="191">
        <v>134</v>
      </c>
      <c r="K236" s="192">
        <v>8.4000000000000005E-2</v>
      </c>
      <c r="L236" s="191">
        <v>475</v>
      </c>
      <c r="M236" s="193">
        <v>0.37700000000000006</v>
      </c>
    </row>
    <row r="237" spans="2:13">
      <c r="B237" s="1" t="s">
        <v>289</v>
      </c>
    </row>
    <row r="239" spans="2:13" s="103" customFormat="1" ht="15.75">
      <c r="B239" s="107" t="s">
        <v>290</v>
      </c>
      <c r="C239" s="107"/>
      <c r="D239" s="107"/>
      <c r="E239" s="107"/>
      <c r="F239" s="101"/>
      <c r="G239" s="101"/>
      <c r="H239" s="101"/>
      <c r="I239" s="101"/>
    </row>
    <row r="240" spans="2:13">
      <c r="B240" s="44"/>
      <c r="C240" s="44"/>
      <c r="D240" s="44"/>
      <c r="E240" s="240"/>
      <c r="F240" s="44">
        <v>2008</v>
      </c>
      <c r="G240" s="44">
        <v>2009</v>
      </c>
      <c r="H240" s="44">
        <v>2010</v>
      </c>
      <c r="I240" s="44">
        <v>2011</v>
      </c>
      <c r="J240" s="44">
        <v>2012</v>
      </c>
    </row>
    <row r="241" spans="2:10">
      <c r="B241" s="44" t="s">
        <v>287</v>
      </c>
      <c r="C241" s="44"/>
      <c r="D241" s="44"/>
      <c r="E241" s="240"/>
      <c r="F241" s="44">
        <v>-47.7</v>
      </c>
      <c r="G241" s="44">
        <v>-58.7</v>
      </c>
      <c r="H241" s="44">
        <v>-99</v>
      </c>
      <c r="I241" s="44">
        <v>-33</v>
      </c>
      <c r="J241" s="44"/>
    </row>
    <row r="242" spans="2:10">
      <c r="B242" s="44" t="s">
        <v>285</v>
      </c>
      <c r="C242" s="44"/>
      <c r="D242" s="44"/>
      <c r="E242" s="240"/>
      <c r="F242" s="44">
        <v>645.29999999999995</v>
      </c>
      <c r="G242" s="44">
        <v>909.3</v>
      </c>
      <c r="H242" s="44">
        <v>920.3</v>
      </c>
      <c r="I242" s="44">
        <v>986.3</v>
      </c>
      <c r="J242" s="44"/>
    </row>
    <row r="243" spans="2:10">
      <c r="B243" s="194" t="s">
        <v>286</v>
      </c>
      <c r="C243" s="194"/>
      <c r="D243" s="194"/>
      <c r="E243" s="245"/>
      <c r="F243" s="194">
        <v>597.70000000000005</v>
      </c>
      <c r="G243" s="194">
        <v>850.7</v>
      </c>
      <c r="H243" s="194">
        <v>821.3</v>
      </c>
      <c r="I243" s="194">
        <v>953.3</v>
      </c>
      <c r="J243" s="194"/>
    </row>
    <row r="244" spans="2:10">
      <c r="B244" s="47" t="s">
        <v>288</v>
      </c>
      <c r="C244" s="48"/>
      <c r="D244" s="48"/>
      <c r="E244" s="48"/>
      <c r="F244" s="48"/>
      <c r="G244" s="48"/>
      <c r="H244" s="48"/>
      <c r="I244" s="49"/>
    </row>
  </sheetData>
  <mergeCells count="9">
    <mergeCell ref="I106:J106"/>
    <mergeCell ref="K106:L106"/>
    <mergeCell ref="J19:J20"/>
    <mergeCell ref="K19:K20"/>
    <mergeCell ref="B18:E20"/>
    <mergeCell ref="I21:I22"/>
    <mergeCell ref="G44:AE44"/>
    <mergeCell ref="I33:I34"/>
    <mergeCell ref="J18:K18"/>
  </mergeCells>
  <phoneticPr fontId="5"/>
  <hyperlinks>
    <hyperlink ref="B6" r:id="rId1" display="フロン排出抑制法に基づくフロン類の回収量(第一種特定製品及び第二種特定製品)(環境省)"/>
    <hyperlink ref="B5" r:id="rId2"/>
    <hyperlink ref="B7" r:id="rId3"/>
    <hyperlink ref="B4" r:id="rId4"/>
    <hyperlink ref="K5" r:id="rId5"/>
    <hyperlink ref="K6:P6" r:id="rId6" location="headline2" display="都道府県別エネルギー消費統計(経産省資源エネ庁)"/>
    <hyperlink ref="K4:P4" r:id="rId7" display="地球温暖化対策実行計画（区域施策編）策定支援サイト"/>
    <hyperlink ref="B8:G8" r:id="rId8" display="全国地球温暖化防止活動推進センター(JCCCA)"/>
    <hyperlink ref="B4:E4" r:id="rId9" display="地球温暖化対策(環境省)"/>
    <hyperlink ref="B5:E5" r:id="rId10" display="環境総合データベース(環境省)"/>
    <hyperlink ref="B6:F6" r:id="rId11" display="フロン類回収量(フロン排出抑制法第一種･第二種特定製品)(環省)"/>
    <hyperlink ref="B7:F7" r:id="rId12" display="温室効果ガスインベントリオフィス(国立環境研究所)"/>
    <hyperlink ref="K5:O5" r:id="rId13" display="温室効果ガス排出量算定・報告・公表制度のWebサイト"/>
    <hyperlink ref="K7:N7" r:id="rId14" display="環境政策課温暖化対策班(宮城県)"/>
    <hyperlink ref="K8" r:id="rId15"/>
    <hyperlink ref="K8:N8" r:id="rId16" display="環境省_PRTRインフォメーション広場"/>
    <hyperlink ref="K7:P7" r:id="rId17" display="環境政策課温暖化対策班(宮城県)"/>
    <hyperlink ref="K8:P8" r:id="rId18" display="環境省_PRTRインフォメーション広場"/>
    <hyperlink ref="B9" r:id="rId19"/>
    <hyperlink ref="K9" r:id="rId20"/>
    <hyperlink ref="K10" r:id="rId21"/>
  </hyperlinks>
  <printOptions gridLinesSet="0"/>
  <pageMargins left="0.78740157480314965" right="0" top="0.19685039370078741" bottom="0" header="0" footer="0"/>
  <pageSetup paperSize="9" orientation="landscape" horizontalDpi="0" verticalDpi="0" r:id="rId22"/>
  <headerFooter alignWithMargins="0">
    <oddHeader>&amp;R&amp;F/&amp;D/頁&amp;P／&amp;N</oddHeader>
  </headerFooter>
  <drawing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F129"/>
  <sheetViews>
    <sheetView zoomScale="80" zoomScaleNormal="80" workbookViewId="0">
      <selection sqref="A1:AT130"/>
    </sheetView>
  </sheetViews>
  <sheetFormatPr defaultRowHeight="12"/>
  <cols>
    <col min="1" max="1" width="1.375" style="1" customWidth="1"/>
    <col min="2" max="2" width="3.875" style="1" customWidth="1"/>
    <col min="3" max="3" width="5.25" style="1" customWidth="1"/>
    <col min="4" max="4" width="8.125" style="1" customWidth="1"/>
    <col min="5" max="24" width="4.625" style="1" customWidth="1"/>
    <col min="25" max="30" width="6.5" style="1" customWidth="1"/>
    <col min="31" max="47" width="3.75" style="1" customWidth="1"/>
    <col min="48" max="51" width="5.5" style="1" customWidth="1"/>
    <col min="52" max="52" width="4.625" style="1" customWidth="1"/>
    <col min="53" max="60" width="5.125" style="1" customWidth="1"/>
    <col min="61" max="16384" width="9" style="1"/>
  </cols>
  <sheetData>
    <row r="1" spans="1:32" s="344" customFormat="1" ht="8.25" customHeight="1">
      <c r="I1" s="345"/>
      <c r="J1" s="346"/>
    </row>
    <row r="2" spans="1:32" ht="10.5" customHeight="1">
      <c r="B2" s="386" t="s">
        <v>599</v>
      </c>
      <c r="C2" s="386"/>
      <c r="D2" s="386"/>
      <c r="E2" s="386"/>
      <c r="K2" s="386" t="s">
        <v>1397</v>
      </c>
      <c r="S2" s="598"/>
      <c r="T2" s="598"/>
      <c r="U2" s="349"/>
      <c r="AF2" s="347"/>
    </row>
    <row r="3" spans="1:32" ht="10.5" customHeight="1">
      <c r="B3" s="386" t="s">
        <v>764</v>
      </c>
      <c r="C3" s="386"/>
      <c r="D3" s="386"/>
      <c r="E3" s="386"/>
      <c r="K3" s="386" t="s">
        <v>765</v>
      </c>
      <c r="L3" s="386"/>
      <c r="M3" s="386"/>
      <c r="N3" s="386"/>
      <c r="O3" s="386"/>
      <c r="S3" s="598"/>
      <c r="T3" s="598"/>
      <c r="U3" s="111"/>
    </row>
    <row r="4" spans="1:32" ht="10.5" customHeight="1">
      <c r="B4" s="386" t="s">
        <v>1198</v>
      </c>
      <c r="C4" s="386"/>
      <c r="D4" s="386"/>
      <c r="E4" s="386"/>
      <c r="F4" s="386"/>
      <c r="K4" s="386" t="s">
        <v>730</v>
      </c>
      <c r="S4" s="598"/>
      <c r="T4" s="598"/>
      <c r="U4" s="111"/>
      <c r="V4" s="111"/>
    </row>
    <row r="5" spans="1:32" s="111" customFormat="1" ht="10.5" customHeight="1">
      <c r="B5" s="386" t="s">
        <v>337</v>
      </c>
      <c r="C5" s="386"/>
      <c r="D5" s="386"/>
      <c r="E5" s="386"/>
      <c r="F5" s="386"/>
      <c r="G5" s="1"/>
      <c r="K5" s="512" t="s">
        <v>606</v>
      </c>
      <c r="L5" s="386"/>
      <c r="M5" s="386"/>
      <c r="N5" s="386"/>
      <c r="O5" s="386"/>
      <c r="P5" s="386"/>
      <c r="S5" s="598"/>
      <c r="T5" s="598"/>
    </row>
    <row r="6" spans="1:32" s="598" customFormat="1" ht="10.5" customHeight="1">
      <c r="A6" s="1"/>
      <c r="B6" s="386" t="s">
        <v>766</v>
      </c>
      <c r="C6" s="386"/>
      <c r="D6" s="386"/>
      <c r="E6" s="386"/>
      <c r="F6" s="386"/>
      <c r="G6" s="1"/>
      <c r="K6" s="706" t="s">
        <v>767</v>
      </c>
      <c r="L6" s="706"/>
      <c r="M6" s="706"/>
      <c r="N6" s="706"/>
      <c r="O6" s="706"/>
      <c r="P6" s="706"/>
      <c r="Q6" s="356"/>
      <c r="R6" s="356"/>
    </row>
    <row r="7" spans="1:32" s="707" customFormat="1" ht="10.5" customHeight="1">
      <c r="A7" s="1"/>
      <c r="B7" s="386" t="s">
        <v>1401</v>
      </c>
      <c r="J7" s="1"/>
      <c r="K7" s="386" t="s">
        <v>1402</v>
      </c>
    </row>
    <row r="8" spans="1:32" s="707" customFormat="1" ht="10.5" customHeight="1">
      <c r="A8" s="1"/>
      <c r="B8" s="386"/>
      <c r="J8" s="1"/>
      <c r="K8" s="386" t="s">
        <v>1403</v>
      </c>
    </row>
    <row r="9" spans="1:32" s="350" customFormat="1" ht="3.75" customHeight="1">
      <c r="B9" s="348"/>
      <c r="C9" s="348"/>
      <c r="D9" s="348"/>
      <c r="E9" s="348"/>
      <c r="F9" s="348"/>
      <c r="G9" s="348"/>
      <c r="H9" s="348"/>
      <c r="I9" s="348"/>
      <c r="J9" s="348"/>
      <c r="K9" s="349"/>
      <c r="L9" s="351"/>
      <c r="M9" s="352"/>
      <c r="N9" s="352"/>
      <c r="O9" s="352"/>
      <c r="P9" s="352"/>
    </row>
    <row r="10" spans="1:32" ht="15.75" customHeight="1">
      <c r="B10" s="10" t="s">
        <v>34</v>
      </c>
      <c r="C10" s="6"/>
      <c r="D10" s="6"/>
      <c r="E10" s="6"/>
      <c r="F10" s="6"/>
      <c r="G10" s="6"/>
      <c r="H10" s="6"/>
    </row>
    <row r="11" spans="1:32" ht="39.75" customHeight="1">
      <c r="B11" s="2"/>
      <c r="C11" s="2"/>
      <c r="D11" s="2" t="s">
        <v>45</v>
      </c>
      <c r="E11" s="23" t="s">
        <v>38</v>
      </c>
      <c r="F11" s="22" t="s">
        <v>38</v>
      </c>
      <c r="G11" s="22" t="s">
        <v>38</v>
      </c>
      <c r="H11" s="22" t="s">
        <v>38</v>
      </c>
      <c r="I11" s="23" t="s">
        <v>46</v>
      </c>
      <c r="J11" s="26" t="s">
        <v>47</v>
      </c>
      <c r="K11" s="21"/>
      <c r="L11" s="623" t="s">
        <v>48</v>
      </c>
      <c r="M11" s="624"/>
      <c r="N11" s="623" t="s">
        <v>49</v>
      </c>
      <c r="O11" s="624"/>
      <c r="P11" s="623" t="s">
        <v>49</v>
      </c>
      <c r="Q11" s="624"/>
      <c r="R11" s="623" t="s">
        <v>50</v>
      </c>
      <c r="S11" s="624"/>
      <c r="T11" s="619" t="s">
        <v>51</v>
      </c>
      <c r="U11" s="620"/>
      <c r="V11" s="11" t="s">
        <v>36</v>
      </c>
      <c r="W11" s="11"/>
      <c r="X11" s="11"/>
    </row>
    <row r="12" spans="1:32" ht="24">
      <c r="B12" s="2"/>
      <c r="C12" s="2"/>
      <c r="D12" s="2"/>
      <c r="E12" s="20" t="s">
        <v>24</v>
      </c>
      <c r="F12" s="20" t="s">
        <v>24</v>
      </c>
      <c r="G12" s="20" t="s">
        <v>24</v>
      </c>
      <c r="H12" s="20" t="s">
        <v>24</v>
      </c>
      <c r="I12" s="20" t="s">
        <v>24</v>
      </c>
      <c r="J12" s="20" t="s">
        <v>24</v>
      </c>
      <c r="K12" s="21" t="s">
        <v>25</v>
      </c>
      <c r="L12" s="20" t="s">
        <v>32</v>
      </c>
      <c r="M12" s="20" t="s">
        <v>33</v>
      </c>
      <c r="N12" s="20" t="s">
        <v>32</v>
      </c>
      <c r="O12" s="20" t="s">
        <v>33</v>
      </c>
      <c r="P12" s="20" t="s">
        <v>32</v>
      </c>
      <c r="Q12" s="20" t="s">
        <v>33</v>
      </c>
      <c r="R12" s="20" t="s">
        <v>32</v>
      </c>
      <c r="S12" s="20" t="s">
        <v>33</v>
      </c>
      <c r="T12" s="21" t="s">
        <v>32</v>
      </c>
      <c r="U12" s="21" t="s">
        <v>33</v>
      </c>
      <c r="V12" s="20" t="s">
        <v>35</v>
      </c>
      <c r="W12" s="20" t="s">
        <v>607</v>
      </c>
      <c r="X12" s="20" t="s">
        <v>37</v>
      </c>
    </row>
    <row r="13" spans="1:32">
      <c r="B13" s="4"/>
      <c r="C13" s="24" t="s">
        <v>166</v>
      </c>
      <c r="D13" s="24"/>
      <c r="E13" s="7" t="s">
        <v>44</v>
      </c>
      <c r="F13" s="7" t="s">
        <v>43</v>
      </c>
      <c r="G13" s="7" t="s">
        <v>40</v>
      </c>
      <c r="H13" s="7" t="s">
        <v>41</v>
      </c>
      <c r="I13" s="301" t="s">
        <v>42</v>
      </c>
      <c r="J13" s="301" t="s">
        <v>42</v>
      </c>
      <c r="K13" s="302"/>
      <c r="L13" s="7" t="s">
        <v>44</v>
      </c>
      <c r="M13" s="303"/>
      <c r="N13" s="7" t="s">
        <v>43</v>
      </c>
      <c r="O13" s="303"/>
      <c r="P13" s="7" t="s">
        <v>41</v>
      </c>
      <c r="Q13" s="303"/>
      <c r="R13" s="301" t="s">
        <v>42</v>
      </c>
      <c r="S13" s="303"/>
      <c r="T13" s="304" t="s">
        <v>42</v>
      </c>
      <c r="U13" s="302"/>
      <c r="V13" s="303"/>
      <c r="W13" s="303"/>
      <c r="X13" s="303"/>
    </row>
    <row r="14" spans="1:32">
      <c r="B14" s="7">
        <v>1990</v>
      </c>
      <c r="C14" s="8" t="s">
        <v>26</v>
      </c>
      <c r="D14" s="8">
        <v>2248558</v>
      </c>
      <c r="E14" s="8">
        <v>17427</v>
      </c>
      <c r="F14" s="8">
        <v>18116</v>
      </c>
      <c r="G14" s="8">
        <v>18142</v>
      </c>
      <c r="H14" s="8"/>
      <c r="I14" s="3">
        <v>16943</v>
      </c>
      <c r="J14" s="3">
        <v>15349</v>
      </c>
      <c r="K14" s="9">
        <f>I14/16943*100</f>
        <v>100</v>
      </c>
      <c r="L14" s="17">
        <v>7.75</v>
      </c>
      <c r="M14" s="17">
        <v>6.99</v>
      </c>
      <c r="N14" s="17">
        <v>8.06</v>
      </c>
      <c r="O14" s="17">
        <v>7.29</v>
      </c>
      <c r="P14" s="17">
        <v>8.07</v>
      </c>
      <c r="Q14" s="17">
        <v>7.31</v>
      </c>
      <c r="R14" s="17">
        <v>7.54</v>
      </c>
      <c r="S14" s="17">
        <v>6.83</v>
      </c>
      <c r="T14" s="25">
        <f>I14/D14*1000</f>
        <v>7.53505135291151</v>
      </c>
      <c r="U14" s="25">
        <f>J14/D14*1000</f>
        <v>6.8261525831221608</v>
      </c>
      <c r="V14" s="3">
        <v>290</v>
      </c>
      <c r="W14" s="3">
        <v>137</v>
      </c>
      <c r="X14" s="3">
        <v>191</v>
      </c>
    </row>
    <row r="15" spans="1:32">
      <c r="B15" s="7">
        <v>1991</v>
      </c>
      <c r="C15" s="8" t="s">
        <v>0</v>
      </c>
      <c r="D15" s="2"/>
      <c r="E15" s="8"/>
      <c r="F15" s="8"/>
      <c r="G15" s="8"/>
      <c r="H15" s="8"/>
      <c r="I15" s="3"/>
      <c r="J15" s="2"/>
      <c r="K15" s="5"/>
      <c r="L15" s="17"/>
      <c r="M15" s="17"/>
      <c r="N15" s="17"/>
      <c r="O15" s="17"/>
      <c r="P15" s="17"/>
      <c r="Q15" s="17"/>
      <c r="R15" s="17"/>
      <c r="S15" s="17"/>
      <c r="T15" s="25"/>
      <c r="U15" s="25"/>
      <c r="V15" s="3"/>
      <c r="W15" s="3"/>
      <c r="X15" s="3"/>
    </row>
    <row r="16" spans="1:32">
      <c r="B16" s="7">
        <v>1992</v>
      </c>
      <c r="C16" s="8" t="s">
        <v>1</v>
      </c>
      <c r="D16" s="2"/>
      <c r="E16" s="8"/>
      <c r="F16" s="8"/>
      <c r="G16" s="8"/>
      <c r="H16" s="8"/>
      <c r="I16" s="3"/>
      <c r="J16" s="2"/>
      <c r="K16" s="5"/>
      <c r="L16" s="17"/>
      <c r="M16" s="17"/>
      <c r="N16" s="17"/>
      <c r="O16" s="17"/>
      <c r="P16" s="17"/>
      <c r="Q16" s="17"/>
      <c r="R16" s="17"/>
      <c r="S16" s="17"/>
      <c r="T16" s="25"/>
      <c r="U16" s="25"/>
      <c r="V16" s="3"/>
      <c r="W16" s="3"/>
      <c r="X16" s="3"/>
    </row>
    <row r="17" spans="2:24">
      <c r="B17" s="7">
        <v>1993</v>
      </c>
      <c r="C17" s="8" t="s">
        <v>2</v>
      </c>
      <c r="D17" s="2"/>
      <c r="E17" s="8"/>
      <c r="F17" s="8"/>
      <c r="G17" s="8"/>
      <c r="H17" s="8"/>
      <c r="I17" s="3"/>
      <c r="J17" s="2"/>
      <c r="K17" s="5"/>
      <c r="L17" s="17"/>
      <c r="M17" s="17"/>
      <c r="N17" s="17"/>
      <c r="O17" s="17"/>
      <c r="P17" s="17"/>
      <c r="Q17" s="17"/>
      <c r="R17" s="17"/>
      <c r="S17" s="17"/>
      <c r="T17" s="25"/>
      <c r="U17" s="25"/>
      <c r="V17" s="3"/>
      <c r="W17" s="3"/>
      <c r="X17" s="3"/>
    </row>
    <row r="18" spans="2:24">
      <c r="B18" s="7">
        <v>1994</v>
      </c>
      <c r="C18" s="8" t="s">
        <v>3</v>
      </c>
      <c r="D18" s="2"/>
      <c r="E18" s="8"/>
      <c r="F18" s="8"/>
      <c r="G18" s="8"/>
      <c r="H18" s="8"/>
      <c r="I18" s="3"/>
      <c r="J18" s="2"/>
      <c r="K18" s="5"/>
      <c r="L18" s="17"/>
      <c r="M18" s="17"/>
      <c r="N18" s="17"/>
      <c r="O18" s="17"/>
      <c r="P18" s="17"/>
      <c r="Q18" s="17"/>
      <c r="R18" s="17"/>
      <c r="S18" s="17"/>
      <c r="T18" s="25"/>
      <c r="U18" s="25"/>
      <c r="V18" s="3">
        <v>237</v>
      </c>
      <c r="W18" s="3">
        <v>149</v>
      </c>
      <c r="X18" s="3">
        <v>110</v>
      </c>
    </row>
    <row r="19" spans="2:24">
      <c r="B19" s="7">
        <v>1995</v>
      </c>
      <c r="C19" s="8" t="s">
        <v>4</v>
      </c>
      <c r="D19" s="2"/>
      <c r="E19" s="8"/>
      <c r="F19" s="8">
        <v>21636</v>
      </c>
      <c r="G19" s="8">
        <v>21647</v>
      </c>
      <c r="H19" s="8"/>
      <c r="I19" s="3"/>
      <c r="J19" s="2"/>
      <c r="K19" s="5"/>
      <c r="L19" s="17"/>
      <c r="M19" s="17"/>
      <c r="N19" s="17"/>
      <c r="O19" s="17"/>
      <c r="P19" s="17">
        <v>9.3000000000000007</v>
      </c>
      <c r="Q19" s="17">
        <v>8.58</v>
      </c>
      <c r="R19" s="17"/>
      <c r="S19" s="17"/>
      <c r="T19" s="25"/>
      <c r="U19" s="25"/>
      <c r="V19" s="3"/>
      <c r="W19" s="3"/>
      <c r="X19" s="3"/>
    </row>
    <row r="20" spans="2:24">
      <c r="B20" s="7">
        <v>1996</v>
      </c>
      <c r="C20" s="8" t="s">
        <v>5</v>
      </c>
      <c r="D20" s="2"/>
      <c r="E20" s="8"/>
      <c r="F20" s="8"/>
      <c r="G20" s="8"/>
      <c r="H20" s="8"/>
      <c r="I20" s="3"/>
      <c r="J20" s="2"/>
      <c r="K20" s="5"/>
      <c r="L20" s="17"/>
      <c r="M20" s="17"/>
      <c r="N20" s="17"/>
      <c r="O20" s="17"/>
      <c r="P20" s="17"/>
      <c r="Q20" s="17"/>
      <c r="R20" s="17"/>
      <c r="S20" s="17"/>
      <c r="T20" s="25"/>
      <c r="U20" s="25"/>
      <c r="V20" s="3"/>
      <c r="W20" s="3"/>
      <c r="X20" s="3"/>
    </row>
    <row r="21" spans="2:24">
      <c r="B21" s="7">
        <v>1997</v>
      </c>
      <c r="C21" s="8" t="s">
        <v>6</v>
      </c>
      <c r="D21" s="2"/>
      <c r="E21" s="8"/>
      <c r="F21" s="8"/>
      <c r="G21" s="8"/>
      <c r="H21" s="8"/>
      <c r="I21" s="3"/>
      <c r="J21" s="2"/>
      <c r="K21" s="5"/>
      <c r="L21" s="17"/>
      <c r="M21" s="17"/>
      <c r="N21" s="17"/>
      <c r="O21" s="17"/>
      <c r="P21" s="17"/>
      <c r="Q21" s="17"/>
      <c r="R21" s="17"/>
      <c r="S21" s="17"/>
      <c r="T21" s="25"/>
      <c r="U21" s="25"/>
      <c r="V21" s="3"/>
      <c r="W21" s="3"/>
      <c r="X21" s="3"/>
    </row>
    <row r="22" spans="2:24">
      <c r="B22" s="7">
        <v>1998</v>
      </c>
      <c r="C22" s="8" t="s">
        <v>7</v>
      </c>
      <c r="D22" s="8"/>
      <c r="E22" s="8"/>
      <c r="F22" s="8"/>
      <c r="G22" s="8"/>
      <c r="H22" s="8"/>
      <c r="I22" s="3"/>
      <c r="J22" s="3"/>
      <c r="K22" s="5"/>
      <c r="L22" s="17"/>
      <c r="M22" s="17"/>
      <c r="N22" s="17"/>
      <c r="O22" s="17"/>
      <c r="P22" s="17"/>
      <c r="Q22" s="17"/>
      <c r="R22" s="17"/>
      <c r="S22" s="17"/>
      <c r="T22" s="25"/>
      <c r="U22" s="25"/>
      <c r="V22" s="3"/>
      <c r="W22" s="3"/>
      <c r="X22" s="3"/>
    </row>
    <row r="23" spans="2:24">
      <c r="B23" s="7">
        <v>1999</v>
      </c>
      <c r="C23" s="8" t="s">
        <v>8</v>
      </c>
      <c r="D23" s="8"/>
      <c r="E23" s="8"/>
      <c r="F23" s="8"/>
      <c r="G23" s="8"/>
      <c r="H23" s="8"/>
      <c r="I23" s="3"/>
      <c r="J23" s="3"/>
      <c r="K23" s="5"/>
      <c r="L23" s="17"/>
      <c r="M23" s="17"/>
      <c r="N23" s="17"/>
      <c r="O23" s="17"/>
      <c r="P23" s="17"/>
      <c r="Q23" s="17"/>
      <c r="R23" s="17"/>
      <c r="S23" s="17"/>
      <c r="T23" s="25"/>
      <c r="U23" s="25"/>
      <c r="V23" s="3"/>
      <c r="W23" s="3"/>
      <c r="X23" s="3"/>
    </row>
    <row r="24" spans="2:24">
      <c r="B24" s="7">
        <v>2000</v>
      </c>
      <c r="C24" s="8" t="s">
        <v>9</v>
      </c>
      <c r="D24" s="8">
        <v>2365320</v>
      </c>
      <c r="E24" s="8">
        <v>22512</v>
      </c>
      <c r="F24" s="8">
        <v>22839</v>
      </c>
      <c r="G24" s="8">
        <v>22719</v>
      </c>
      <c r="H24" s="8"/>
      <c r="I24" s="3">
        <v>21040</v>
      </c>
      <c r="J24" s="3">
        <v>19641</v>
      </c>
      <c r="K24" s="9">
        <f>I24/16943*100</f>
        <v>124.18107773121643</v>
      </c>
      <c r="L24" s="17">
        <v>9.52</v>
      </c>
      <c r="M24" s="17">
        <v>8.84</v>
      </c>
      <c r="N24" s="17">
        <v>9.66</v>
      </c>
      <c r="O24" s="17">
        <v>8.98</v>
      </c>
      <c r="P24" s="17">
        <v>9.61</v>
      </c>
      <c r="Q24" s="17">
        <v>8.93</v>
      </c>
      <c r="R24" s="17">
        <v>8.9</v>
      </c>
      <c r="S24" s="17">
        <v>8.3000000000000007</v>
      </c>
      <c r="T24" s="25">
        <f>I24/D24*1000</f>
        <v>8.8952023404866996</v>
      </c>
      <c r="U24" s="25">
        <f>J24/D24*1000</f>
        <v>8.3037390289685966</v>
      </c>
      <c r="V24" s="3"/>
      <c r="W24" s="3"/>
      <c r="X24" s="3"/>
    </row>
    <row r="25" spans="2:24">
      <c r="B25" s="7">
        <v>2001</v>
      </c>
      <c r="C25" s="8" t="s">
        <v>10</v>
      </c>
      <c r="D25" s="2"/>
      <c r="E25" s="8"/>
      <c r="F25" s="8">
        <v>22284</v>
      </c>
      <c r="G25" s="8">
        <v>22135</v>
      </c>
      <c r="H25" s="8"/>
      <c r="I25" s="3"/>
      <c r="J25" s="2"/>
      <c r="K25" s="5"/>
      <c r="L25" s="17"/>
      <c r="M25" s="17"/>
      <c r="N25" s="17"/>
      <c r="O25" s="17"/>
      <c r="P25" s="17">
        <v>9.35</v>
      </c>
      <c r="Q25" s="17">
        <v>8.69</v>
      </c>
      <c r="R25" s="17"/>
      <c r="S25" s="17"/>
      <c r="T25" s="25"/>
      <c r="U25" s="25"/>
      <c r="V25" s="3">
        <v>67</v>
      </c>
      <c r="W25" s="3">
        <v>67</v>
      </c>
      <c r="X25" s="3">
        <v>0</v>
      </c>
    </row>
    <row r="26" spans="2:24">
      <c r="B26" s="7">
        <v>2002</v>
      </c>
      <c r="C26" s="8" t="s">
        <v>11</v>
      </c>
      <c r="D26" s="2"/>
      <c r="E26" s="8"/>
      <c r="F26" s="8">
        <v>22499</v>
      </c>
      <c r="G26" s="8">
        <v>22345</v>
      </c>
      <c r="H26" s="8"/>
      <c r="I26" s="3"/>
      <c r="J26" s="2"/>
      <c r="K26" s="5"/>
      <c r="L26" s="17"/>
      <c r="M26" s="17"/>
      <c r="N26" s="17"/>
      <c r="O26" s="17"/>
      <c r="P26" s="17">
        <v>9.43</v>
      </c>
      <c r="Q26" s="17">
        <v>8.7799999999999994</v>
      </c>
      <c r="R26" s="17"/>
      <c r="S26" s="17"/>
      <c r="T26" s="25"/>
      <c r="U26" s="25"/>
      <c r="V26" s="3">
        <v>46</v>
      </c>
      <c r="W26" s="3">
        <v>46</v>
      </c>
      <c r="X26" s="3">
        <v>0</v>
      </c>
    </row>
    <row r="27" spans="2:24">
      <c r="B27" s="7">
        <v>2003</v>
      </c>
      <c r="C27" s="8" t="s">
        <v>12</v>
      </c>
      <c r="D27" s="2"/>
      <c r="E27" s="8"/>
      <c r="F27" s="8">
        <v>22042</v>
      </c>
      <c r="G27" s="8">
        <v>21969</v>
      </c>
      <c r="H27" s="8">
        <v>19134</v>
      </c>
      <c r="I27" s="3"/>
      <c r="J27" s="2"/>
      <c r="K27" s="5"/>
      <c r="L27" s="17"/>
      <c r="M27" s="17"/>
      <c r="N27" s="17"/>
      <c r="O27" s="17"/>
      <c r="P27" s="17">
        <v>9.26</v>
      </c>
      <c r="Q27" s="17">
        <v>8.64</v>
      </c>
      <c r="R27" s="17"/>
      <c r="S27" s="17"/>
      <c r="T27" s="25"/>
      <c r="U27" s="25"/>
      <c r="V27" s="3">
        <v>42</v>
      </c>
      <c r="W27" s="3">
        <v>42</v>
      </c>
      <c r="X27" s="3">
        <v>0</v>
      </c>
    </row>
    <row r="28" spans="2:24">
      <c r="B28" s="7">
        <v>2004</v>
      </c>
      <c r="C28" s="8" t="s">
        <v>13</v>
      </c>
      <c r="D28" s="2"/>
      <c r="E28" s="8"/>
      <c r="F28" s="8">
        <v>23698</v>
      </c>
      <c r="G28" s="8">
        <v>23209</v>
      </c>
      <c r="H28" s="8">
        <v>19181</v>
      </c>
      <c r="I28" s="3"/>
      <c r="J28" s="2"/>
      <c r="K28" s="5"/>
      <c r="L28" s="17"/>
      <c r="M28" s="17"/>
      <c r="N28" s="17">
        <v>10</v>
      </c>
      <c r="O28" s="17">
        <v>9.36</v>
      </c>
      <c r="P28" s="17">
        <v>9.7899999999999991</v>
      </c>
      <c r="Q28" s="17">
        <v>9.16</v>
      </c>
      <c r="R28" s="17"/>
      <c r="S28" s="17"/>
      <c r="T28" s="25"/>
      <c r="U28" s="25"/>
      <c r="V28" s="3">
        <v>31</v>
      </c>
      <c r="W28" s="3">
        <v>31</v>
      </c>
      <c r="X28" s="3">
        <v>0</v>
      </c>
    </row>
    <row r="29" spans="2:24">
      <c r="B29" s="7">
        <v>2005</v>
      </c>
      <c r="C29" s="8" t="s">
        <v>14</v>
      </c>
      <c r="D29" s="8">
        <v>2360218</v>
      </c>
      <c r="E29" s="8"/>
      <c r="F29" s="8"/>
      <c r="G29" s="8">
        <v>23758</v>
      </c>
      <c r="H29" s="8">
        <v>19877</v>
      </c>
      <c r="I29" s="3">
        <v>21798</v>
      </c>
      <c r="J29" s="3">
        <v>20491</v>
      </c>
      <c r="K29" s="9">
        <f t="shared" ref="K29:K34" si="0">I29/16943*100</f>
        <v>128.65490172932775</v>
      </c>
      <c r="L29" s="17"/>
      <c r="M29" s="17"/>
      <c r="N29" s="17"/>
      <c r="O29" s="17"/>
      <c r="P29" s="17">
        <v>10.07</v>
      </c>
      <c r="Q29" s="17">
        <v>9.4700000000000006</v>
      </c>
      <c r="R29" s="17">
        <v>9.24</v>
      </c>
      <c r="S29" s="17">
        <v>8.68</v>
      </c>
      <c r="T29" s="25">
        <f t="shared" ref="T29:T34" si="1">I29/D29*1000</f>
        <v>9.2355875601321582</v>
      </c>
      <c r="U29" s="25">
        <f t="shared" ref="U29:U34" si="2">J29/D29*1000</f>
        <v>8.6818251534392168</v>
      </c>
      <c r="V29" s="3">
        <v>20</v>
      </c>
      <c r="W29" s="3">
        <v>20</v>
      </c>
      <c r="X29" s="3">
        <v>0</v>
      </c>
    </row>
    <row r="30" spans="2:24">
      <c r="B30" s="7">
        <v>2006</v>
      </c>
      <c r="C30" s="8" t="s">
        <v>15</v>
      </c>
      <c r="D30" s="8">
        <v>2354992</v>
      </c>
      <c r="E30" s="8"/>
      <c r="F30" s="8"/>
      <c r="G30" s="8"/>
      <c r="H30" s="8">
        <v>17364</v>
      </c>
      <c r="I30" s="3">
        <v>20834</v>
      </c>
      <c r="J30" s="3">
        <v>19525</v>
      </c>
      <c r="K30" s="9">
        <f t="shared" si="0"/>
        <v>122.96523638080623</v>
      </c>
      <c r="L30" s="17"/>
      <c r="M30" s="17"/>
      <c r="N30" s="17"/>
      <c r="O30" s="17"/>
      <c r="P30" s="17">
        <v>9.61</v>
      </c>
      <c r="Q30" s="17">
        <v>9.02</v>
      </c>
      <c r="R30" s="17">
        <v>8.85</v>
      </c>
      <c r="S30" s="17">
        <v>8.2899999999999991</v>
      </c>
      <c r="T30" s="25">
        <f t="shared" si="1"/>
        <v>8.8467391821288572</v>
      </c>
      <c r="U30" s="25">
        <f t="shared" si="2"/>
        <v>8.2908986527342758</v>
      </c>
      <c r="V30" s="3">
        <v>17</v>
      </c>
      <c r="W30" s="3">
        <v>17</v>
      </c>
      <c r="X30" s="3">
        <v>0</v>
      </c>
    </row>
    <row r="31" spans="2:24">
      <c r="B31" s="7">
        <v>2007</v>
      </c>
      <c r="C31" s="8" t="s">
        <v>16</v>
      </c>
      <c r="D31" s="8">
        <v>2348999</v>
      </c>
      <c r="E31" s="8"/>
      <c r="F31" s="8"/>
      <c r="G31" s="8"/>
      <c r="H31" s="8">
        <v>17050</v>
      </c>
      <c r="I31" s="3">
        <v>20773</v>
      </c>
      <c r="J31" s="3">
        <v>19484</v>
      </c>
      <c r="K31" s="9">
        <f t="shared" si="0"/>
        <v>122.60520568966535</v>
      </c>
      <c r="L31" s="17"/>
      <c r="M31" s="17"/>
      <c r="N31" s="17"/>
      <c r="O31" s="17"/>
      <c r="P31" s="17"/>
      <c r="Q31" s="17"/>
      <c r="R31" s="17">
        <v>8.84</v>
      </c>
      <c r="S31" s="17">
        <v>8.2899999999999991</v>
      </c>
      <c r="T31" s="25">
        <f t="shared" si="1"/>
        <v>8.8433413551900184</v>
      </c>
      <c r="U31" s="25">
        <f t="shared" si="2"/>
        <v>8.2945969751370701</v>
      </c>
      <c r="V31" s="3">
        <v>14</v>
      </c>
      <c r="W31" s="3">
        <v>14</v>
      </c>
      <c r="X31" s="3">
        <v>0</v>
      </c>
    </row>
    <row r="32" spans="2:24">
      <c r="B32" s="7">
        <v>2008</v>
      </c>
      <c r="C32" s="8" t="s">
        <v>17</v>
      </c>
      <c r="D32" s="8">
        <v>2343767</v>
      </c>
      <c r="E32" s="8"/>
      <c r="F32" s="8"/>
      <c r="G32" s="8"/>
      <c r="H32" s="8">
        <v>16135</v>
      </c>
      <c r="I32" s="3">
        <v>19818</v>
      </c>
      <c r="J32" s="3">
        <v>18556</v>
      </c>
      <c r="K32" s="9">
        <f t="shared" si="0"/>
        <v>116.96865962344332</v>
      </c>
      <c r="L32" s="17"/>
      <c r="M32" s="17"/>
      <c r="N32" s="17"/>
      <c r="O32" s="17"/>
      <c r="P32" s="17"/>
      <c r="Q32" s="17"/>
      <c r="R32" s="17">
        <v>8.4600000000000009</v>
      </c>
      <c r="S32" s="17">
        <v>7.92</v>
      </c>
      <c r="T32" s="25">
        <f t="shared" si="1"/>
        <v>8.4556186685792571</v>
      </c>
      <c r="U32" s="25">
        <f t="shared" si="2"/>
        <v>7.9171692407991063</v>
      </c>
      <c r="V32" s="3">
        <v>14</v>
      </c>
      <c r="W32" s="3">
        <v>14</v>
      </c>
      <c r="X32" s="3">
        <v>0</v>
      </c>
    </row>
    <row r="33" spans="2:24">
      <c r="B33" s="7">
        <v>2009</v>
      </c>
      <c r="C33" s="8" t="s">
        <v>18</v>
      </c>
      <c r="D33" s="8">
        <v>2340029</v>
      </c>
      <c r="E33" s="8"/>
      <c r="F33" s="8"/>
      <c r="G33" s="8"/>
      <c r="H33" s="8"/>
      <c r="I33" s="3">
        <v>19677</v>
      </c>
      <c r="J33" s="3">
        <v>18400</v>
      </c>
      <c r="K33" s="9">
        <f t="shared" si="0"/>
        <v>116.13645753408488</v>
      </c>
      <c r="L33" s="17"/>
      <c r="M33" s="17"/>
      <c r="N33" s="17"/>
      <c r="O33" s="17"/>
      <c r="P33" s="17"/>
      <c r="Q33" s="17"/>
      <c r="R33" s="17">
        <v>8.41</v>
      </c>
      <c r="S33" s="17">
        <v>7.86</v>
      </c>
      <c r="T33" s="25">
        <f t="shared" si="1"/>
        <v>8.4088701464810907</v>
      </c>
      <c r="U33" s="25">
        <f t="shared" si="2"/>
        <v>7.8631504139478618</v>
      </c>
      <c r="V33" s="3">
        <v>12</v>
      </c>
      <c r="W33" s="3">
        <v>12</v>
      </c>
      <c r="X33" s="3">
        <v>0</v>
      </c>
    </row>
    <row r="34" spans="2:24">
      <c r="B34" s="7">
        <v>2010</v>
      </c>
      <c r="C34" s="8" t="s">
        <v>19</v>
      </c>
      <c r="D34" s="8">
        <v>2348165</v>
      </c>
      <c r="E34" s="8"/>
      <c r="F34" s="8"/>
      <c r="G34" s="8"/>
      <c r="H34" s="8"/>
      <c r="I34" s="3">
        <v>19392</v>
      </c>
      <c r="J34" s="3">
        <v>18098</v>
      </c>
      <c r="K34" s="9">
        <f t="shared" si="0"/>
        <v>114.45434692793484</v>
      </c>
      <c r="L34" s="17"/>
      <c r="M34" s="17"/>
      <c r="N34" s="17"/>
      <c r="O34" s="17"/>
      <c r="P34" s="17"/>
      <c r="Q34" s="17"/>
      <c r="R34" s="17">
        <v>8.26</v>
      </c>
      <c r="S34" s="17">
        <v>7.71</v>
      </c>
      <c r="T34" s="25">
        <f t="shared" si="1"/>
        <v>8.258363445498933</v>
      </c>
      <c r="U34" s="25">
        <f t="shared" si="2"/>
        <v>7.7072948451237453</v>
      </c>
      <c r="V34" s="3"/>
      <c r="W34" s="3"/>
      <c r="X34" s="3"/>
    </row>
    <row r="35" spans="2:24">
      <c r="B35" s="13">
        <v>2010</v>
      </c>
      <c r="C35" s="14" t="s">
        <v>19</v>
      </c>
      <c r="D35" s="14"/>
      <c r="E35" s="14">
        <v>18585</v>
      </c>
      <c r="F35" s="14"/>
      <c r="G35" s="14"/>
      <c r="H35" s="14"/>
      <c r="I35" s="15"/>
      <c r="J35" s="15"/>
      <c r="K35" s="16"/>
      <c r="L35" s="18">
        <v>7.56</v>
      </c>
      <c r="M35" s="18">
        <v>6.99</v>
      </c>
      <c r="N35" s="18">
        <v>7.87</v>
      </c>
      <c r="O35" s="18">
        <v>7.29</v>
      </c>
      <c r="P35" s="18">
        <v>7.88</v>
      </c>
      <c r="Q35" s="18">
        <v>7.31</v>
      </c>
      <c r="R35" s="18">
        <v>7.36</v>
      </c>
      <c r="S35" s="18">
        <v>6.83</v>
      </c>
      <c r="T35" s="25"/>
      <c r="U35" s="25"/>
      <c r="V35" s="15">
        <v>18</v>
      </c>
      <c r="W35" s="15">
        <v>18</v>
      </c>
      <c r="X35" s="15">
        <v>0</v>
      </c>
    </row>
    <row r="36" spans="2:24">
      <c r="B36" s="7">
        <v>2011</v>
      </c>
      <c r="C36" s="8" t="s">
        <v>20</v>
      </c>
      <c r="D36" s="8"/>
      <c r="E36" s="8"/>
      <c r="F36" s="8"/>
      <c r="G36" s="8"/>
      <c r="H36" s="8"/>
      <c r="I36" s="3"/>
      <c r="J36" s="3"/>
      <c r="K36" s="5"/>
      <c r="L36" s="17"/>
      <c r="M36" s="17"/>
      <c r="N36" s="17"/>
      <c r="O36" s="17"/>
      <c r="P36" s="17"/>
      <c r="Q36" s="17"/>
      <c r="R36" s="17"/>
      <c r="S36" s="17"/>
      <c r="T36" s="25"/>
      <c r="U36" s="25"/>
      <c r="V36" s="3"/>
      <c r="W36" s="3"/>
      <c r="X36" s="3"/>
    </row>
    <row r="37" spans="2:24">
      <c r="B37" s="7">
        <v>2012</v>
      </c>
      <c r="C37" s="8" t="s">
        <v>21</v>
      </c>
      <c r="D37" s="8"/>
      <c r="E37" s="8"/>
      <c r="F37" s="8"/>
      <c r="G37" s="8"/>
      <c r="H37" s="8"/>
      <c r="I37" s="3"/>
      <c r="J37" s="3"/>
      <c r="K37" s="5"/>
      <c r="L37" s="17"/>
      <c r="M37" s="17"/>
      <c r="N37" s="17"/>
      <c r="O37" s="17"/>
      <c r="P37" s="17"/>
      <c r="Q37" s="17"/>
      <c r="R37" s="17"/>
      <c r="S37" s="17"/>
      <c r="T37" s="25"/>
      <c r="U37" s="25"/>
      <c r="V37" s="3"/>
      <c r="W37" s="3"/>
      <c r="X37" s="3"/>
    </row>
    <row r="38" spans="2:24">
      <c r="B38" s="7">
        <v>2013</v>
      </c>
      <c r="C38" s="8" t="s">
        <v>22</v>
      </c>
      <c r="D38" s="8"/>
      <c r="E38" s="8"/>
      <c r="F38" s="8"/>
      <c r="G38" s="8"/>
      <c r="H38" s="8"/>
      <c r="I38" s="3"/>
      <c r="J38" s="3"/>
      <c r="K38" s="5"/>
      <c r="L38" s="17"/>
      <c r="M38" s="17"/>
      <c r="N38" s="17"/>
      <c r="O38" s="17"/>
      <c r="P38" s="17"/>
      <c r="Q38" s="17"/>
      <c r="R38" s="17"/>
      <c r="S38" s="17"/>
      <c r="T38" s="25"/>
      <c r="U38" s="25"/>
      <c r="V38" s="3"/>
      <c r="W38" s="3"/>
      <c r="X38" s="3"/>
    </row>
    <row r="39" spans="2:24">
      <c r="B39" s="7">
        <v>2014</v>
      </c>
      <c r="C39" s="8" t="s">
        <v>23</v>
      </c>
      <c r="D39" s="8"/>
      <c r="E39" s="8"/>
      <c r="F39" s="8"/>
      <c r="G39" s="8"/>
      <c r="H39" s="8"/>
      <c r="I39" s="3"/>
      <c r="J39" s="3"/>
      <c r="K39" s="5"/>
      <c r="L39" s="17"/>
      <c r="M39" s="17"/>
      <c r="N39" s="17"/>
      <c r="O39" s="17"/>
      <c r="P39" s="17"/>
      <c r="Q39" s="17"/>
      <c r="R39" s="17"/>
      <c r="S39" s="17"/>
      <c r="T39" s="25"/>
      <c r="U39" s="25"/>
      <c r="V39" s="3"/>
      <c r="W39" s="3"/>
      <c r="X39" s="3"/>
    </row>
    <row r="40" spans="2:24">
      <c r="B40" s="7">
        <v>2015</v>
      </c>
      <c r="C40" s="8" t="s">
        <v>27</v>
      </c>
      <c r="D40" s="8"/>
      <c r="E40" s="8"/>
      <c r="F40" s="8"/>
      <c r="G40" s="8"/>
      <c r="H40" s="8"/>
      <c r="I40" s="3"/>
      <c r="J40" s="3"/>
      <c r="K40" s="5"/>
      <c r="L40" s="17"/>
      <c r="M40" s="17"/>
      <c r="N40" s="17"/>
      <c r="O40" s="17"/>
      <c r="P40" s="17"/>
      <c r="Q40" s="17"/>
      <c r="R40" s="17"/>
      <c r="S40" s="17"/>
      <c r="T40" s="25"/>
      <c r="U40" s="25"/>
      <c r="V40" s="3"/>
      <c r="W40" s="3"/>
      <c r="X40" s="3"/>
    </row>
    <row r="41" spans="2:24">
      <c r="B41" s="7">
        <v>2016</v>
      </c>
      <c r="C41" s="8" t="s">
        <v>28</v>
      </c>
      <c r="D41" s="8"/>
      <c r="E41" s="8"/>
      <c r="F41" s="8"/>
      <c r="G41" s="8"/>
      <c r="H41" s="8"/>
      <c r="I41" s="3"/>
      <c r="J41" s="3"/>
      <c r="K41" s="5"/>
      <c r="L41" s="17"/>
      <c r="M41" s="17"/>
      <c r="N41" s="17"/>
      <c r="O41" s="17"/>
      <c r="P41" s="17"/>
      <c r="Q41" s="17"/>
      <c r="R41" s="17"/>
      <c r="S41" s="17"/>
      <c r="T41" s="25"/>
      <c r="U41" s="25"/>
      <c r="V41" s="3"/>
      <c r="W41" s="3"/>
      <c r="X41" s="3"/>
    </row>
    <row r="42" spans="2:24">
      <c r="B42" s="7">
        <v>2017</v>
      </c>
      <c r="C42" s="8" t="s">
        <v>29</v>
      </c>
      <c r="D42" s="8"/>
      <c r="E42" s="8"/>
      <c r="F42" s="8"/>
      <c r="G42" s="8"/>
      <c r="H42" s="8"/>
      <c r="I42" s="3"/>
      <c r="J42" s="3"/>
      <c r="K42" s="5"/>
      <c r="L42" s="17"/>
      <c r="M42" s="17"/>
      <c r="N42" s="17"/>
      <c r="O42" s="17"/>
      <c r="P42" s="17"/>
      <c r="Q42" s="17"/>
      <c r="R42" s="17"/>
      <c r="S42" s="17"/>
      <c r="T42" s="25"/>
      <c r="U42" s="25"/>
      <c r="V42" s="3"/>
      <c r="W42" s="3"/>
      <c r="X42" s="3"/>
    </row>
    <row r="43" spans="2:24">
      <c r="B43" s="7">
        <v>2018</v>
      </c>
      <c r="C43" s="8" t="s">
        <v>30</v>
      </c>
      <c r="D43" s="8"/>
      <c r="E43" s="8"/>
      <c r="F43" s="8"/>
      <c r="G43" s="8"/>
      <c r="H43" s="8"/>
      <c r="I43" s="3"/>
      <c r="J43" s="3"/>
      <c r="K43" s="5"/>
      <c r="L43" s="17"/>
      <c r="M43" s="17"/>
      <c r="N43" s="17"/>
      <c r="O43" s="17"/>
      <c r="P43" s="17"/>
      <c r="Q43" s="17"/>
      <c r="R43" s="17"/>
      <c r="S43" s="17"/>
      <c r="T43" s="25"/>
      <c r="U43" s="25"/>
      <c r="V43" s="3"/>
      <c r="W43" s="3"/>
      <c r="X43" s="3"/>
    </row>
    <row r="44" spans="2:24">
      <c r="B44" s="7">
        <v>2019</v>
      </c>
      <c r="C44" s="8" t="s">
        <v>31</v>
      </c>
      <c r="D44" s="8"/>
      <c r="E44" s="8"/>
      <c r="F44" s="8"/>
      <c r="G44" s="8"/>
      <c r="H44" s="8"/>
      <c r="I44" s="3"/>
      <c r="J44" s="3"/>
      <c r="K44" s="5"/>
      <c r="L44" s="17"/>
      <c r="M44" s="17"/>
      <c r="N44" s="17"/>
      <c r="O44" s="17"/>
      <c r="P44" s="17"/>
      <c r="Q44" s="17"/>
      <c r="R44" s="17"/>
      <c r="S44" s="17"/>
      <c r="T44" s="25"/>
      <c r="U44" s="25"/>
      <c r="V44" s="3"/>
      <c r="W44" s="3"/>
      <c r="X44" s="3"/>
    </row>
    <row r="45" spans="2:24">
      <c r="B45" s="4"/>
      <c r="C45" s="4"/>
      <c r="D45" s="4"/>
      <c r="E45" s="4"/>
      <c r="F45" s="4"/>
      <c r="G45" s="4"/>
      <c r="H45" s="4"/>
      <c r="I45" s="3"/>
      <c r="J45" s="3"/>
      <c r="K45" s="5"/>
      <c r="L45" s="17"/>
      <c r="M45" s="17"/>
      <c r="N45" s="17"/>
      <c r="O45" s="17"/>
      <c r="P45" s="17"/>
      <c r="Q45" s="17"/>
      <c r="R45" s="17"/>
      <c r="S45" s="17"/>
      <c r="T45" s="25"/>
      <c r="U45" s="25"/>
      <c r="V45" s="3"/>
      <c r="W45" s="3"/>
      <c r="X45" s="3"/>
    </row>
    <row r="46" spans="2:24">
      <c r="B46" s="4"/>
      <c r="C46" s="4"/>
      <c r="D46" s="4"/>
      <c r="E46" s="4"/>
      <c r="F46" s="4"/>
      <c r="G46" s="4"/>
      <c r="H46" s="4"/>
      <c r="I46" s="3"/>
      <c r="J46" s="3"/>
      <c r="K46" s="5"/>
      <c r="L46" s="17"/>
      <c r="M46" s="17"/>
      <c r="N46" s="17"/>
      <c r="O46" s="17"/>
      <c r="P46" s="17"/>
      <c r="Q46" s="17"/>
      <c r="R46" s="17"/>
      <c r="S46" s="17"/>
      <c r="T46" s="25"/>
      <c r="U46" s="25"/>
      <c r="V46" s="3"/>
      <c r="W46" s="3"/>
      <c r="X46" s="3"/>
    </row>
    <row r="47" spans="2:24">
      <c r="B47" s="4"/>
      <c r="C47" s="4"/>
      <c r="D47" s="4"/>
      <c r="E47" s="4"/>
      <c r="F47" s="4"/>
      <c r="G47" s="4"/>
      <c r="H47" s="4"/>
      <c r="I47" s="3"/>
      <c r="J47" s="3"/>
      <c r="K47" s="5"/>
      <c r="L47" s="17"/>
      <c r="M47" s="17"/>
      <c r="N47" s="17"/>
      <c r="O47" s="17"/>
      <c r="P47" s="17"/>
      <c r="Q47" s="17"/>
      <c r="R47" s="17"/>
      <c r="S47" s="17"/>
      <c r="T47" s="25"/>
      <c r="U47" s="25"/>
      <c r="V47" s="3"/>
      <c r="W47" s="3"/>
      <c r="X47" s="3"/>
    </row>
    <row r="48" spans="2:24">
      <c r="B48" s="4"/>
      <c r="C48" s="4"/>
      <c r="D48" s="4"/>
      <c r="E48" s="4"/>
      <c r="F48" s="4"/>
      <c r="G48" s="4"/>
      <c r="H48" s="4"/>
      <c r="I48" s="3"/>
      <c r="J48" s="3"/>
      <c r="K48" s="5"/>
      <c r="L48" s="17"/>
      <c r="M48" s="17"/>
      <c r="N48" s="17"/>
      <c r="O48" s="17"/>
      <c r="P48" s="17"/>
      <c r="Q48" s="17"/>
      <c r="R48" s="17"/>
      <c r="S48" s="17"/>
      <c r="T48" s="25"/>
      <c r="U48" s="25"/>
      <c r="V48" s="3"/>
      <c r="W48" s="3"/>
      <c r="X48" s="3"/>
    </row>
    <row r="49" spans="2:24">
      <c r="B49" s="4"/>
      <c r="C49" s="4"/>
      <c r="D49" s="4"/>
      <c r="E49" s="4"/>
      <c r="F49" s="4"/>
      <c r="G49" s="4"/>
      <c r="H49" s="4"/>
      <c r="I49" s="3"/>
      <c r="J49" s="3"/>
      <c r="K49" s="5"/>
      <c r="L49" s="17"/>
      <c r="M49" s="17"/>
      <c r="N49" s="17"/>
      <c r="O49" s="17"/>
      <c r="P49" s="17"/>
      <c r="Q49" s="17"/>
      <c r="R49" s="17"/>
      <c r="S49" s="17"/>
      <c r="T49" s="25"/>
      <c r="U49" s="25"/>
      <c r="V49" s="3"/>
      <c r="W49" s="3"/>
      <c r="X49" s="3"/>
    </row>
    <row r="50" spans="2:24">
      <c r="C50" s="12" t="s">
        <v>39</v>
      </c>
      <c r="D50" s="12"/>
      <c r="E50" s="12"/>
      <c r="F50" s="12"/>
      <c r="G50" s="12"/>
    </row>
    <row r="52" spans="2:24">
      <c r="C52" s="88" t="s">
        <v>157</v>
      </c>
      <c r="D52" s="27"/>
      <c r="E52" s="27"/>
      <c r="F52" s="27"/>
      <c r="G52" s="27"/>
      <c r="H52" s="27"/>
      <c r="I52" s="27"/>
      <c r="J52" s="27"/>
      <c r="K52" s="27"/>
      <c r="L52" s="27"/>
      <c r="M52" s="27"/>
      <c r="N52" s="28"/>
      <c r="O52" s="29"/>
      <c r="P52" s="29"/>
    </row>
    <row r="53" spans="2:24">
      <c r="C53" s="30"/>
      <c r="D53" s="31"/>
      <c r="E53" s="32" t="s">
        <v>52</v>
      </c>
      <c r="F53" s="33"/>
      <c r="G53" s="33"/>
      <c r="H53" s="33"/>
      <c r="I53" s="33"/>
      <c r="J53" s="33"/>
      <c r="K53" s="33"/>
      <c r="L53" s="34"/>
      <c r="M53" s="35" t="s">
        <v>53</v>
      </c>
      <c r="N53" s="34"/>
      <c r="O53" s="36" t="s">
        <v>54</v>
      </c>
      <c r="P53" s="37"/>
    </row>
    <row r="54" spans="2:24" ht="36">
      <c r="C54" s="38"/>
      <c r="D54" s="39"/>
      <c r="E54" s="39">
        <v>1990</v>
      </c>
      <c r="F54" s="40">
        <v>2000</v>
      </c>
      <c r="G54" s="40">
        <v>2005</v>
      </c>
      <c r="H54" s="40">
        <v>2006</v>
      </c>
      <c r="I54" s="40">
        <v>2007</v>
      </c>
      <c r="J54" s="40">
        <v>2008</v>
      </c>
      <c r="K54" s="40">
        <v>2009</v>
      </c>
      <c r="L54" s="41" t="s">
        <v>55</v>
      </c>
      <c r="M54" s="42" t="s">
        <v>56</v>
      </c>
      <c r="N54" s="42" t="s">
        <v>57</v>
      </c>
      <c r="O54" s="43" t="s">
        <v>56</v>
      </c>
      <c r="P54" s="43" t="s">
        <v>57</v>
      </c>
    </row>
    <row r="55" spans="2:24" ht="24">
      <c r="C55" s="621" t="s">
        <v>160</v>
      </c>
      <c r="D55" s="51" t="s">
        <v>58</v>
      </c>
      <c r="E55" s="52">
        <v>405</v>
      </c>
      <c r="F55" s="52">
        <v>254</v>
      </c>
      <c r="G55" s="52">
        <v>103</v>
      </c>
      <c r="H55" s="52">
        <v>77</v>
      </c>
      <c r="I55" s="52">
        <v>73</v>
      </c>
      <c r="J55" s="52">
        <v>65</v>
      </c>
      <c r="K55" s="52">
        <v>57</v>
      </c>
      <c r="L55" s="52">
        <v>74</v>
      </c>
      <c r="M55" s="52" t="s">
        <v>59</v>
      </c>
      <c r="N55" s="52" t="s">
        <v>60</v>
      </c>
      <c r="O55" s="53">
        <f>(K55-J55)/J55*100</f>
        <v>-12.307692307692308</v>
      </c>
      <c r="P55" s="53">
        <f>(K55-E55)/E55*100</f>
        <v>-85.925925925925924</v>
      </c>
    </row>
    <row r="56" spans="2:24">
      <c r="C56" s="622"/>
      <c r="D56" s="34" t="s">
        <v>61</v>
      </c>
      <c r="E56" s="52">
        <v>5194</v>
      </c>
      <c r="F56" s="52">
        <v>5794</v>
      </c>
      <c r="G56" s="52">
        <v>5889</v>
      </c>
      <c r="H56" s="52">
        <v>5893</v>
      </c>
      <c r="I56" s="52">
        <v>6096</v>
      </c>
      <c r="J56" s="52">
        <v>5776</v>
      </c>
      <c r="K56" s="52">
        <v>5361</v>
      </c>
      <c r="L56" s="52">
        <v>5170</v>
      </c>
      <c r="M56" s="52" t="s">
        <v>62</v>
      </c>
      <c r="N56" s="52">
        <v>3.2000000000000001E-2</v>
      </c>
      <c r="O56" s="53">
        <f t="shared" ref="O56:O69" si="3">(K56-J56)/J56*100</f>
        <v>-7.1849030470914119</v>
      </c>
      <c r="P56" s="53">
        <f t="shared" ref="P56:P69" si="4">(K56-E56)/E56*100</f>
        <v>3.2152483634963418</v>
      </c>
    </row>
    <row r="57" spans="2:24">
      <c r="C57" s="622"/>
      <c r="D57" s="34" t="s">
        <v>63</v>
      </c>
      <c r="E57" s="52">
        <v>2224</v>
      </c>
      <c r="F57" s="52">
        <v>3168</v>
      </c>
      <c r="G57" s="52">
        <v>3769</v>
      </c>
      <c r="H57" s="52">
        <v>3499</v>
      </c>
      <c r="I57" s="52">
        <v>3406</v>
      </c>
      <c r="J57" s="52">
        <v>3158</v>
      </c>
      <c r="K57" s="52">
        <v>3408</v>
      </c>
      <c r="L57" s="52">
        <v>3510</v>
      </c>
      <c r="M57" s="52">
        <v>7.9000000000000001E-2</v>
      </c>
      <c r="N57" s="52">
        <v>0.53200000000000003</v>
      </c>
      <c r="O57" s="53">
        <f t="shared" si="3"/>
        <v>7.9164027865737809</v>
      </c>
      <c r="P57" s="53">
        <f t="shared" si="4"/>
        <v>53.237410071942449</v>
      </c>
    </row>
    <row r="58" spans="2:24">
      <c r="C58" s="622"/>
      <c r="D58" s="34" t="s">
        <v>64</v>
      </c>
      <c r="E58" s="52">
        <v>2549</v>
      </c>
      <c r="F58" s="52">
        <v>3710</v>
      </c>
      <c r="G58" s="52">
        <v>4140</v>
      </c>
      <c r="H58" s="52">
        <v>3811</v>
      </c>
      <c r="I58" s="52">
        <v>4078</v>
      </c>
      <c r="J58" s="52">
        <v>3900</v>
      </c>
      <c r="K58" s="52">
        <v>3845</v>
      </c>
      <c r="L58" s="52">
        <v>3696</v>
      </c>
      <c r="M58" s="52" t="s">
        <v>65</v>
      </c>
      <c r="N58" s="52">
        <v>0.50800000000000001</v>
      </c>
      <c r="O58" s="53">
        <f t="shared" si="3"/>
        <v>-1.4102564102564104</v>
      </c>
      <c r="P58" s="53">
        <f t="shared" si="4"/>
        <v>50.84346802667713</v>
      </c>
    </row>
    <row r="59" spans="2:24">
      <c r="C59" s="622"/>
      <c r="D59" s="34" t="s">
        <v>66</v>
      </c>
      <c r="E59" s="52">
        <v>4533</v>
      </c>
      <c r="F59" s="52">
        <v>6022</v>
      </c>
      <c r="G59" s="52">
        <v>5963</v>
      </c>
      <c r="H59" s="52">
        <v>5627</v>
      </c>
      <c r="I59" s="52">
        <v>5213</v>
      </c>
      <c r="J59" s="52">
        <v>5052</v>
      </c>
      <c r="K59" s="52">
        <v>5126</v>
      </c>
      <c r="L59" s="52">
        <v>5093</v>
      </c>
      <c r="M59" s="52">
        <v>1.4999999999999999E-2</v>
      </c>
      <c r="N59" s="52">
        <v>0.13100000000000001</v>
      </c>
      <c r="O59" s="53">
        <f t="shared" si="3"/>
        <v>1.4647664291369755</v>
      </c>
      <c r="P59" s="53">
        <f t="shared" si="4"/>
        <v>13.081844253253916</v>
      </c>
    </row>
    <row r="60" spans="2:24">
      <c r="C60" s="622"/>
      <c r="D60" s="34" t="s">
        <v>67</v>
      </c>
      <c r="E60" s="52">
        <v>444</v>
      </c>
      <c r="F60" s="52">
        <v>693</v>
      </c>
      <c r="G60" s="52">
        <v>627</v>
      </c>
      <c r="H60" s="52">
        <v>618</v>
      </c>
      <c r="I60" s="52">
        <v>618</v>
      </c>
      <c r="J60" s="52">
        <v>605</v>
      </c>
      <c r="K60" s="52">
        <v>603</v>
      </c>
      <c r="L60" s="52">
        <v>555</v>
      </c>
      <c r="M60" s="52" t="s">
        <v>68</v>
      </c>
      <c r="N60" s="52">
        <v>0.35799999999999998</v>
      </c>
      <c r="O60" s="53">
        <f t="shared" si="3"/>
        <v>-0.33057851239669422</v>
      </c>
      <c r="P60" s="53">
        <f t="shared" si="4"/>
        <v>35.810810810810814</v>
      </c>
    </row>
    <row r="61" spans="2:24" ht="31.5">
      <c r="C61" s="92" t="s">
        <v>161</v>
      </c>
      <c r="D61" s="31" t="s">
        <v>69</v>
      </c>
      <c r="E61" s="52">
        <v>15349</v>
      </c>
      <c r="F61" s="52">
        <v>19641</v>
      </c>
      <c r="G61" s="52">
        <v>20491</v>
      </c>
      <c r="H61" s="52">
        <v>19525</v>
      </c>
      <c r="I61" s="52">
        <v>19483</v>
      </c>
      <c r="J61" s="52">
        <v>18555</v>
      </c>
      <c r="K61" s="52">
        <v>18399</v>
      </c>
      <c r="L61" s="52">
        <v>18098</v>
      </c>
      <c r="M61" s="52" t="s">
        <v>70</v>
      </c>
      <c r="N61" s="52">
        <v>0.19899999999999998</v>
      </c>
      <c r="O61" s="53">
        <f t="shared" si="3"/>
        <v>-0.84074373484236065</v>
      </c>
      <c r="P61" s="53">
        <f t="shared" si="4"/>
        <v>19.871001368167306</v>
      </c>
    </row>
    <row r="62" spans="2:24">
      <c r="C62" s="38"/>
      <c r="D62" s="45" t="s">
        <v>71</v>
      </c>
      <c r="E62" s="54">
        <f>SUM(E55:E60)</f>
        <v>15349</v>
      </c>
      <c r="F62" s="54">
        <f t="shared" ref="F62:N62" si="5">SUM(F55:F60)</f>
        <v>19641</v>
      </c>
      <c r="G62" s="54">
        <f t="shared" si="5"/>
        <v>20491</v>
      </c>
      <c r="H62" s="54">
        <f t="shared" si="5"/>
        <v>19525</v>
      </c>
      <c r="I62" s="54">
        <f t="shared" si="5"/>
        <v>19484</v>
      </c>
      <c r="J62" s="54">
        <f t="shared" si="5"/>
        <v>18556</v>
      </c>
      <c r="K62" s="54">
        <f t="shared" si="5"/>
        <v>18400</v>
      </c>
      <c r="L62" s="54">
        <f t="shared" si="5"/>
        <v>18098</v>
      </c>
      <c r="M62" s="54">
        <f t="shared" si="5"/>
        <v>9.4E-2</v>
      </c>
      <c r="N62" s="54">
        <f t="shared" si="5"/>
        <v>1.5609999999999999</v>
      </c>
      <c r="O62" s="53">
        <f t="shared" si="3"/>
        <v>-0.8406984263849967</v>
      </c>
      <c r="P62" s="53">
        <f t="shared" si="4"/>
        <v>19.877516450583098</v>
      </c>
    </row>
    <row r="63" spans="2:24">
      <c r="C63" s="35" t="s">
        <v>72</v>
      </c>
      <c r="D63" s="34"/>
      <c r="E63" s="55">
        <v>886</v>
      </c>
      <c r="F63" s="52">
        <v>709</v>
      </c>
      <c r="G63" s="52">
        <v>641</v>
      </c>
      <c r="H63" s="52">
        <v>627</v>
      </c>
      <c r="I63" s="52">
        <v>607</v>
      </c>
      <c r="J63" s="52">
        <v>577</v>
      </c>
      <c r="K63" s="52">
        <v>576</v>
      </c>
      <c r="L63" s="52">
        <v>567</v>
      </c>
      <c r="M63" s="52" t="s">
        <v>73</v>
      </c>
      <c r="N63" s="52" t="s">
        <v>74</v>
      </c>
      <c r="O63" s="53">
        <f t="shared" si="3"/>
        <v>-0.17331022530329288</v>
      </c>
      <c r="P63" s="53">
        <f t="shared" si="4"/>
        <v>-34.988713318284425</v>
      </c>
    </row>
    <row r="64" spans="2:24">
      <c r="C64" s="50" t="s">
        <v>75</v>
      </c>
      <c r="D64" s="34"/>
      <c r="E64" s="55">
        <v>364</v>
      </c>
      <c r="F64" s="52">
        <v>358</v>
      </c>
      <c r="G64" s="52">
        <v>343</v>
      </c>
      <c r="H64" s="52">
        <v>341</v>
      </c>
      <c r="I64" s="52">
        <v>343</v>
      </c>
      <c r="J64" s="52">
        <v>332</v>
      </c>
      <c r="K64" s="52">
        <v>338</v>
      </c>
      <c r="L64" s="52">
        <v>334</v>
      </c>
      <c r="M64" s="52">
        <v>1.8000000000000002E-2</v>
      </c>
      <c r="N64" s="52" t="s">
        <v>62</v>
      </c>
      <c r="O64" s="53">
        <f t="shared" si="3"/>
        <v>1.8072289156626504</v>
      </c>
      <c r="P64" s="53">
        <f t="shared" si="4"/>
        <v>-7.1428571428571423</v>
      </c>
    </row>
    <row r="65" spans="3:16">
      <c r="C65" s="35" t="s">
        <v>76</v>
      </c>
      <c r="D65" s="34"/>
      <c r="E65" s="55">
        <v>43</v>
      </c>
      <c r="F65" s="52">
        <v>109</v>
      </c>
      <c r="G65" s="52">
        <v>173</v>
      </c>
      <c r="H65" s="52">
        <v>193</v>
      </c>
      <c r="I65" s="52">
        <v>230</v>
      </c>
      <c r="J65" s="52">
        <v>262</v>
      </c>
      <c r="K65" s="52">
        <v>297</v>
      </c>
      <c r="L65" s="52">
        <v>326</v>
      </c>
      <c r="M65" s="52">
        <v>0.13100000000000001</v>
      </c>
      <c r="N65" s="52">
        <v>5.9630000000000001</v>
      </c>
      <c r="O65" s="53">
        <f t="shared" si="3"/>
        <v>13.358778625954198</v>
      </c>
      <c r="P65" s="53">
        <f t="shared" si="4"/>
        <v>590.69767441860461</v>
      </c>
    </row>
    <row r="66" spans="3:16">
      <c r="C66" s="35" t="s">
        <v>77</v>
      </c>
      <c r="D66" s="34"/>
      <c r="E66" s="55">
        <v>227</v>
      </c>
      <c r="F66" s="52">
        <v>158</v>
      </c>
      <c r="G66" s="52">
        <v>97</v>
      </c>
      <c r="H66" s="52">
        <v>97</v>
      </c>
      <c r="I66" s="52">
        <v>84</v>
      </c>
      <c r="J66" s="52">
        <v>67</v>
      </c>
      <c r="K66" s="52">
        <v>47</v>
      </c>
      <c r="L66" s="52">
        <v>46</v>
      </c>
      <c r="M66" s="52" t="s">
        <v>78</v>
      </c>
      <c r="N66" s="52" t="s">
        <v>79</v>
      </c>
      <c r="O66" s="53">
        <f t="shared" si="3"/>
        <v>-29.850746268656714</v>
      </c>
      <c r="P66" s="53">
        <f t="shared" si="4"/>
        <v>-79.295154185022028</v>
      </c>
    </row>
    <row r="67" spans="3:16">
      <c r="C67" s="35" t="s">
        <v>80</v>
      </c>
      <c r="D67" s="34"/>
      <c r="E67" s="55">
        <v>75</v>
      </c>
      <c r="F67" s="52">
        <v>65</v>
      </c>
      <c r="G67" s="52">
        <v>53</v>
      </c>
      <c r="H67" s="52">
        <v>50</v>
      </c>
      <c r="I67" s="52">
        <v>26</v>
      </c>
      <c r="J67" s="52">
        <v>24</v>
      </c>
      <c r="K67" s="52">
        <v>20</v>
      </c>
      <c r="L67" s="52">
        <v>20</v>
      </c>
      <c r="M67" s="52" t="s">
        <v>81</v>
      </c>
      <c r="N67" s="52" t="s">
        <v>82</v>
      </c>
      <c r="O67" s="53">
        <f t="shared" si="3"/>
        <v>-16.666666666666664</v>
      </c>
      <c r="P67" s="53">
        <f t="shared" si="4"/>
        <v>-73.333333333333329</v>
      </c>
    </row>
    <row r="68" spans="3:16">
      <c r="C68" s="35" t="s">
        <v>83</v>
      </c>
      <c r="D68" s="34"/>
      <c r="E68" s="55">
        <v>16943</v>
      </c>
      <c r="F68" s="52">
        <v>21040</v>
      </c>
      <c r="G68" s="52">
        <v>21798</v>
      </c>
      <c r="H68" s="52">
        <v>20834</v>
      </c>
      <c r="I68" s="52">
        <v>20773</v>
      </c>
      <c r="J68" s="52">
        <v>19818</v>
      </c>
      <c r="K68" s="52">
        <v>19677</v>
      </c>
      <c r="L68" s="52">
        <v>19392</v>
      </c>
      <c r="M68" s="52" t="s">
        <v>84</v>
      </c>
      <c r="N68" s="52">
        <v>0.161</v>
      </c>
      <c r="O68" s="53">
        <f t="shared" si="3"/>
        <v>-0.71147441719648807</v>
      </c>
      <c r="P68" s="53">
        <f t="shared" si="4"/>
        <v>16.136457534084872</v>
      </c>
    </row>
    <row r="69" spans="3:16">
      <c r="C69" s="46" t="s">
        <v>71</v>
      </c>
      <c r="D69" s="37"/>
      <c r="E69" s="54">
        <f>SUM(E62:E67)</f>
        <v>16944</v>
      </c>
      <c r="F69" s="54">
        <f t="shared" ref="F69:N69" si="6">SUM(F62:F67)</f>
        <v>21040</v>
      </c>
      <c r="G69" s="54">
        <f t="shared" si="6"/>
        <v>21798</v>
      </c>
      <c r="H69" s="54">
        <f t="shared" si="6"/>
        <v>20833</v>
      </c>
      <c r="I69" s="54">
        <f t="shared" si="6"/>
        <v>20774</v>
      </c>
      <c r="J69" s="54">
        <f t="shared" si="6"/>
        <v>19818</v>
      </c>
      <c r="K69" s="54">
        <f t="shared" si="6"/>
        <v>19678</v>
      </c>
      <c r="L69" s="54">
        <f t="shared" si="6"/>
        <v>19391</v>
      </c>
      <c r="M69" s="54">
        <f t="shared" si="6"/>
        <v>0.24299999999999999</v>
      </c>
      <c r="N69" s="54">
        <f t="shared" si="6"/>
        <v>7.524</v>
      </c>
      <c r="O69" s="53">
        <f t="shared" si="3"/>
        <v>-0.70642849934403074</v>
      </c>
      <c r="P69" s="53">
        <f t="shared" si="4"/>
        <v>16.135505193578847</v>
      </c>
    </row>
    <row r="70" spans="3:16">
      <c r="C70" s="339" t="s">
        <v>85</v>
      </c>
      <c r="D70" s="48"/>
      <c r="E70" s="48"/>
      <c r="F70" s="48"/>
      <c r="G70" s="48"/>
      <c r="H70" s="48"/>
      <c r="I70" s="48"/>
      <c r="J70" s="48"/>
      <c r="K70" s="48"/>
      <c r="L70" s="48"/>
      <c r="M70" s="49"/>
      <c r="N70" s="29"/>
      <c r="O70" s="29"/>
    </row>
    <row r="72" spans="3:16">
      <c r="C72" s="88" t="s">
        <v>156</v>
      </c>
      <c r="D72" s="88"/>
      <c r="E72" s="56"/>
      <c r="F72" s="56"/>
      <c r="G72" s="56"/>
      <c r="H72" s="56"/>
      <c r="I72" s="56"/>
      <c r="J72" s="56"/>
      <c r="K72" s="56"/>
      <c r="L72" s="56"/>
      <c r="M72" s="57"/>
      <c r="N72" s="58"/>
      <c r="O72" s="58"/>
    </row>
    <row r="73" spans="3:16">
      <c r="C73" s="69"/>
      <c r="D73" s="34"/>
      <c r="E73" s="35" t="s">
        <v>86</v>
      </c>
      <c r="F73" s="59"/>
      <c r="G73" s="59"/>
      <c r="H73" s="59"/>
      <c r="I73" s="59"/>
      <c r="J73" s="59"/>
      <c r="K73" s="59"/>
      <c r="L73" s="60"/>
      <c r="M73" s="35" t="s">
        <v>87</v>
      </c>
      <c r="N73" s="60"/>
      <c r="O73" s="32" t="s">
        <v>88</v>
      </c>
      <c r="P73" s="60"/>
    </row>
    <row r="74" spans="3:16" ht="36">
      <c r="C74" s="70"/>
      <c r="D74" s="61"/>
      <c r="E74" s="61">
        <v>1990</v>
      </c>
      <c r="F74" s="62">
        <v>2000</v>
      </c>
      <c r="G74" s="62">
        <v>2005</v>
      </c>
      <c r="H74" s="62">
        <v>2006</v>
      </c>
      <c r="I74" s="62">
        <v>2007</v>
      </c>
      <c r="J74" s="62">
        <v>2008</v>
      </c>
      <c r="K74" s="62">
        <v>2009</v>
      </c>
      <c r="L74" s="87" t="s">
        <v>162</v>
      </c>
      <c r="M74" s="63" t="s">
        <v>56</v>
      </c>
      <c r="N74" s="63" t="s">
        <v>57</v>
      </c>
      <c r="O74" s="63" t="s">
        <v>56</v>
      </c>
      <c r="P74" s="63" t="s">
        <v>57</v>
      </c>
    </row>
    <row r="75" spans="3:16">
      <c r="C75" s="71" t="s">
        <v>89</v>
      </c>
      <c r="D75" s="73"/>
      <c r="E75" s="64">
        <v>405</v>
      </c>
      <c r="F75" s="64">
        <v>254</v>
      </c>
      <c r="G75" s="64">
        <v>103</v>
      </c>
      <c r="H75" s="64">
        <v>77</v>
      </c>
      <c r="I75" s="64">
        <v>73</v>
      </c>
      <c r="J75" s="64">
        <v>65</v>
      </c>
      <c r="K75" s="64">
        <v>57</v>
      </c>
      <c r="L75" s="64">
        <v>74</v>
      </c>
      <c r="M75" s="64" t="s">
        <v>59</v>
      </c>
      <c r="N75" s="64" t="s">
        <v>60</v>
      </c>
      <c r="O75" s="65">
        <f>(K75-J75)/K75*100</f>
        <v>-14.035087719298245</v>
      </c>
      <c r="P75" s="65">
        <f>(K75-E75)/E75*100</f>
        <v>-85.925925925925924</v>
      </c>
    </row>
    <row r="76" spans="3:16">
      <c r="C76" s="35" t="s">
        <v>90</v>
      </c>
      <c r="D76" s="55"/>
      <c r="E76" s="52">
        <v>346</v>
      </c>
      <c r="F76" s="52">
        <v>240</v>
      </c>
      <c r="G76" s="52">
        <v>96</v>
      </c>
      <c r="H76" s="52">
        <v>70</v>
      </c>
      <c r="I76" s="52">
        <v>65</v>
      </c>
      <c r="J76" s="52">
        <v>58</v>
      </c>
      <c r="K76" s="52">
        <v>49</v>
      </c>
      <c r="L76" s="52">
        <v>66</v>
      </c>
      <c r="M76" s="52" t="s">
        <v>91</v>
      </c>
      <c r="N76" s="52" t="s">
        <v>92</v>
      </c>
      <c r="O76" s="65">
        <f t="shared" ref="O76:O99" si="7">(K76-J76)/K76*100</f>
        <v>-18.367346938775512</v>
      </c>
      <c r="P76" s="65">
        <f t="shared" ref="P76:P99" si="8">(K76-E76)/E76*100</f>
        <v>-85.838150289017349</v>
      </c>
    </row>
    <row r="77" spans="3:16">
      <c r="C77" s="35" t="s">
        <v>93</v>
      </c>
      <c r="D77" s="55"/>
      <c r="E77" s="52">
        <v>60</v>
      </c>
      <c r="F77" s="52">
        <v>15</v>
      </c>
      <c r="G77" s="52">
        <v>7</v>
      </c>
      <c r="H77" s="52">
        <v>7</v>
      </c>
      <c r="I77" s="52">
        <v>8</v>
      </c>
      <c r="J77" s="52">
        <v>8</v>
      </c>
      <c r="K77" s="52">
        <v>8</v>
      </c>
      <c r="L77" s="52">
        <v>7</v>
      </c>
      <c r="M77" s="66">
        <v>1.9E-2</v>
      </c>
      <c r="N77" s="52" t="s">
        <v>94</v>
      </c>
      <c r="O77" s="65">
        <f t="shared" si="7"/>
        <v>0</v>
      </c>
      <c r="P77" s="65">
        <f t="shared" si="8"/>
        <v>-86.666666666666671</v>
      </c>
    </row>
    <row r="78" spans="3:16">
      <c r="C78" s="71" t="s">
        <v>95</v>
      </c>
      <c r="D78" s="73"/>
      <c r="E78" s="64">
        <v>5194</v>
      </c>
      <c r="F78" s="64">
        <v>5794</v>
      </c>
      <c r="G78" s="64">
        <v>5889</v>
      </c>
      <c r="H78" s="64">
        <v>5893</v>
      </c>
      <c r="I78" s="64">
        <v>6096</v>
      </c>
      <c r="J78" s="64">
        <v>5776</v>
      </c>
      <c r="K78" s="64">
        <v>5360</v>
      </c>
      <c r="L78" s="64">
        <v>5171</v>
      </c>
      <c r="M78" s="64" t="s">
        <v>62</v>
      </c>
      <c r="N78" s="67">
        <v>3.2000000000000001E-2</v>
      </c>
      <c r="O78" s="65">
        <f t="shared" si="7"/>
        <v>-7.7611940298507456</v>
      </c>
      <c r="P78" s="65">
        <f t="shared" si="8"/>
        <v>3.1959953792837892</v>
      </c>
    </row>
    <row r="79" spans="3:16">
      <c r="C79" s="94" t="s">
        <v>96</v>
      </c>
      <c r="D79" s="95"/>
      <c r="E79" s="96">
        <v>1287</v>
      </c>
      <c r="F79" s="96">
        <v>983</v>
      </c>
      <c r="G79" s="96">
        <v>902</v>
      </c>
      <c r="H79" s="96">
        <v>927</v>
      </c>
      <c r="I79" s="96">
        <v>889</v>
      </c>
      <c r="J79" s="96">
        <v>850</v>
      </c>
      <c r="K79" s="96">
        <v>873</v>
      </c>
      <c r="L79" s="96">
        <v>883</v>
      </c>
      <c r="M79" s="97">
        <v>2.8000000000000001E-2</v>
      </c>
      <c r="N79" s="96" t="s">
        <v>97</v>
      </c>
      <c r="O79" s="65">
        <f t="shared" si="7"/>
        <v>2.6345933562428407</v>
      </c>
      <c r="P79" s="65">
        <f t="shared" si="8"/>
        <v>-32.167832167832167</v>
      </c>
    </row>
    <row r="80" spans="3:16">
      <c r="C80" s="35" t="s">
        <v>98</v>
      </c>
      <c r="D80" s="55"/>
      <c r="E80" s="52">
        <v>841</v>
      </c>
      <c r="F80" s="52">
        <v>552</v>
      </c>
      <c r="G80" s="52">
        <v>526</v>
      </c>
      <c r="H80" s="52">
        <v>549</v>
      </c>
      <c r="I80" s="52">
        <v>567</v>
      </c>
      <c r="J80" s="52">
        <v>550</v>
      </c>
      <c r="K80" s="52">
        <v>569</v>
      </c>
      <c r="L80" s="52">
        <v>580</v>
      </c>
      <c r="M80" s="66">
        <v>3.4000000000000002E-2</v>
      </c>
      <c r="N80" s="52" t="s">
        <v>99</v>
      </c>
      <c r="O80" s="65">
        <f t="shared" si="7"/>
        <v>3.3391915641476277</v>
      </c>
      <c r="P80" s="65">
        <f t="shared" si="8"/>
        <v>-32.342449464922716</v>
      </c>
    </row>
    <row r="81" spans="3:16">
      <c r="C81" s="35" t="s">
        <v>100</v>
      </c>
      <c r="D81" s="55"/>
      <c r="E81" s="52">
        <v>445</v>
      </c>
      <c r="F81" s="52">
        <v>432</v>
      </c>
      <c r="G81" s="52">
        <v>377</v>
      </c>
      <c r="H81" s="52">
        <v>378</v>
      </c>
      <c r="I81" s="52">
        <v>322</v>
      </c>
      <c r="J81" s="52">
        <v>299</v>
      </c>
      <c r="K81" s="52">
        <v>304</v>
      </c>
      <c r="L81" s="52">
        <v>303</v>
      </c>
      <c r="M81" s="66">
        <v>1.6E-2</v>
      </c>
      <c r="N81" s="52" t="s">
        <v>101</v>
      </c>
      <c r="O81" s="65">
        <f t="shared" si="7"/>
        <v>1.6447368421052631</v>
      </c>
      <c r="P81" s="65">
        <f t="shared" si="8"/>
        <v>-31.685393258426963</v>
      </c>
    </row>
    <row r="82" spans="3:16">
      <c r="C82" s="94" t="s">
        <v>102</v>
      </c>
      <c r="D82" s="95"/>
      <c r="E82" s="96">
        <v>3907</v>
      </c>
      <c r="F82" s="96">
        <v>4810</v>
      </c>
      <c r="G82" s="96">
        <v>4987</v>
      </c>
      <c r="H82" s="96">
        <v>4966</v>
      </c>
      <c r="I82" s="96">
        <v>5207</v>
      </c>
      <c r="J82" s="96">
        <v>4926</v>
      </c>
      <c r="K82" s="96">
        <v>4487</v>
      </c>
      <c r="L82" s="96">
        <v>4288</v>
      </c>
      <c r="M82" s="96" t="s">
        <v>103</v>
      </c>
      <c r="N82" s="97">
        <v>0.14799999999999999</v>
      </c>
      <c r="O82" s="65">
        <f t="shared" si="7"/>
        <v>-9.7838199242255417</v>
      </c>
      <c r="P82" s="65">
        <f t="shared" si="8"/>
        <v>14.845149731251601</v>
      </c>
    </row>
    <row r="83" spans="3:16">
      <c r="C83" s="35" t="s">
        <v>104</v>
      </c>
      <c r="D83" s="55"/>
      <c r="E83" s="52">
        <v>1866</v>
      </c>
      <c r="F83" s="52">
        <v>2107</v>
      </c>
      <c r="G83" s="52">
        <v>2094</v>
      </c>
      <c r="H83" s="52">
        <v>2054</v>
      </c>
      <c r="I83" s="52">
        <v>2079</v>
      </c>
      <c r="J83" s="52">
        <v>1978</v>
      </c>
      <c r="K83" s="52">
        <v>1904</v>
      </c>
      <c r="L83" s="52">
        <v>1837</v>
      </c>
      <c r="M83" s="52" t="s">
        <v>105</v>
      </c>
      <c r="N83" s="66">
        <v>2.1000000000000001E-2</v>
      </c>
      <c r="O83" s="65">
        <f t="shared" si="7"/>
        <v>-3.8865546218487395</v>
      </c>
      <c r="P83" s="65">
        <f t="shared" si="8"/>
        <v>2.0364415862808145</v>
      </c>
    </row>
    <row r="84" spans="3:16">
      <c r="C84" s="35" t="s">
        <v>106</v>
      </c>
      <c r="D84" s="55"/>
      <c r="E84" s="52">
        <v>667</v>
      </c>
      <c r="F84" s="52">
        <v>734</v>
      </c>
      <c r="G84" s="52">
        <v>776</v>
      </c>
      <c r="H84" s="52">
        <v>773</v>
      </c>
      <c r="I84" s="52">
        <v>692</v>
      </c>
      <c r="J84" s="52">
        <v>512</v>
      </c>
      <c r="K84" s="52">
        <v>556</v>
      </c>
      <c r="L84" s="52">
        <v>557</v>
      </c>
      <c r="M84" s="66">
        <v>8.5000000000000006E-2</v>
      </c>
      <c r="N84" s="52" t="s">
        <v>107</v>
      </c>
      <c r="O84" s="65">
        <f t="shared" si="7"/>
        <v>7.9136690647482011</v>
      </c>
      <c r="P84" s="65">
        <f t="shared" si="8"/>
        <v>-16.641679160419791</v>
      </c>
    </row>
    <row r="85" spans="3:16">
      <c r="C85" s="35" t="s">
        <v>108</v>
      </c>
      <c r="D85" s="55"/>
      <c r="E85" s="52">
        <v>166</v>
      </c>
      <c r="F85" s="52">
        <v>95</v>
      </c>
      <c r="G85" s="52">
        <v>60</v>
      </c>
      <c r="H85" s="52">
        <v>66</v>
      </c>
      <c r="I85" s="52">
        <v>64</v>
      </c>
      <c r="J85" s="52">
        <v>54</v>
      </c>
      <c r="K85" s="68">
        <v>315</v>
      </c>
      <c r="L85" s="52">
        <v>64</v>
      </c>
      <c r="M85" s="66">
        <v>4.8159999999999998</v>
      </c>
      <c r="N85" s="66">
        <v>0.90100000000000002</v>
      </c>
      <c r="O85" s="65">
        <f t="shared" si="7"/>
        <v>82.857142857142861</v>
      </c>
      <c r="P85" s="65">
        <f t="shared" si="8"/>
        <v>89.759036144578303</v>
      </c>
    </row>
    <row r="86" spans="3:16">
      <c r="C86" s="35" t="s">
        <v>109</v>
      </c>
      <c r="D86" s="55"/>
      <c r="E86" s="52">
        <v>-272</v>
      </c>
      <c r="F86" s="52">
        <v>-309</v>
      </c>
      <c r="G86" s="52">
        <v>-259</v>
      </c>
      <c r="H86" s="52">
        <v>-250</v>
      </c>
      <c r="I86" s="52">
        <v>-198</v>
      </c>
      <c r="J86" s="52">
        <v>-227</v>
      </c>
      <c r="K86" s="52">
        <v>-476</v>
      </c>
      <c r="L86" s="52">
        <v>-216</v>
      </c>
      <c r="M86" s="66">
        <v>1.099</v>
      </c>
      <c r="N86" s="66">
        <v>0.748</v>
      </c>
      <c r="O86" s="65">
        <f t="shared" si="7"/>
        <v>52.310924369747902</v>
      </c>
      <c r="P86" s="65">
        <f t="shared" si="8"/>
        <v>75</v>
      </c>
    </row>
    <row r="87" spans="3:16">
      <c r="C87" s="35" t="s">
        <v>110</v>
      </c>
      <c r="D87" s="55"/>
      <c r="E87" s="52">
        <v>1481</v>
      </c>
      <c r="F87" s="52">
        <v>2184</v>
      </c>
      <c r="G87" s="52">
        <v>2316</v>
      </c>
      <c r="H87" s="52">
        <v>2323</v>
      </c>
      <c r="I87" s="52">
        <v>2570</v>
      </c>
      <c r="J87" s="52">
        <v>2609</v>
      </c>
      <c r="K87" s="52">
        <v>2188</v>
      </c>
      <c r="L87" s="52">
        <v>2047</v>
      </c>
      <c r="M87" s="52" t="s">
        <v>111</v>
      </c>
      <c r="N87" s="66">
        <v>0.47799999999999998</v>
      </c>
      <c r="O87" s="65">
        <f t="shared" si="7"/>
        <v>-19.241316270566728</v>
      </c>
      <c r="P87" s="65">
        <f t="shared" si="8"/>
        <v>47.738014854827817</v>
      </c>
    </row>
    <row r="88" spans="3:16">
      <c r="C88" s="71" t="s">
        <v>112</v>
      </c>
      <c r="D88" s="73"/>
      <c r="E88" s="64">
        <v>2224</v>
      </c>
      <c r="F88" s="64">
        <v>3168</v>
      </c>
      <c r="G88" s="64">
        <v>3769</v>
      </c>
      <c r="H88" s="64">
        <v>3499</v>
      </c>
      <c r="I88" s="64">
        <v>3406</v>
      </c>
      <c r="J88" s="64">
        <v>3158</v>
      </c>
      <c r="K88" s="64">
        <v>3408</v>
      </c>
      <c r="L88" s="64">
        <v>3510</v>
      </c>
      <c r="M88" s="67">
        <v>7.9000000000000001E-2</v>
      </c>
      <c r="N88" s="67">
        <v>0.53200000000000003</v>
      </c>
      <c r="O88" s="65">
        <f t="shared" si="7"/>
        <v>7.335680751173709</v>
      </c>
      <c r="P88" s="65">
        <f t="shared" si="8"/>
        <v>53.237410071942449</v>
      </c>
    </row>
    <row r="89" spans="3:16">
      <c r="C89" s="71" t="s">
        <v>113</v>
      </c>
      <c r="D89" s="73"/>
      <c r="E89" s="64">
        <v>2549</v>
      </c>
      <c r="F89" s="64">
        <v>3710</v>
      </c>
      <c r="G89" s="64">
        <v>4140</v>
      </c>
      <c r="H89" s="64">
        <v>3811</v>
      </c>
      <c r="I89" s="64">
        <v>4078</v>
      </c>
      <c r="J89" s="64">
        <v>3900</v>
      </c>
      <c r="K89" s="64">
        <v>3845</v>
      </c>
      <c r="L89" s="64">
        <v>3696</v>
      </c>
      <c r="M89" s="64" t="s">
        <v>65</v>
      </c>
      <c r="N89" s="67">
        <v>0.50800000000000001</v>
      </c>
      <c r="O89" s="65">
        <f t="shared" si="7"/>
        <v>-1.4304291287386215</v>
      </c>
      <c r="P89" s="65">
        <f t="shared" si="8"/>
        <v>50.84346802667713</v>
      </c>
    </row>
    <row r="90" spans="3:16">
      <c r="C90" s="71" t="s">
        <v>114</v>
      </c>
      <c r="D90" s="73"/>
      <c r="E90" s="64">
        <v>4533</v>
      </c>
      <c r="F90" s="64">
        <v>6022</v>
      </c>
      <c r="G90" s="64">
        <v>5963</v>
      </c>
      <c r="H90" s="64">
        <v>5627</v>
      </c>
      <c r="I90" s="64">
        <v>5213</v>
      </c>
      <c r="J90" s="64">
        <v>5052</v>
      </c>
      <c r="K90" s="64">
        <v>5126</v>
      </c>
      <c r="L90" s="64">
        <v>5093</v>
      </c>
      <c r="M90" s="67">
        <v>1.4999999999999999E-2</v>
      </c>
      <c r="N90" s="67">
        <v>0.13100000000000001</v>
      </c>
      <c r="O90" s="65">
        <f t="shared" si="7"/>
        <v>1.443620756925478</v>
      </c>
      <c r="P90" s="65">
        <f t="shared" si="8"/>
        <v>13.081844253253916</v>
      </c>
    </row>
    <row r="91" spans="3:16">
      <c r="C91" s="35" t="s">
        <v>115</v>
      </c>
      <c r="D91" s="55"/>
      <c r="E91" s="52">
        <v>4117</v>
      </c>
      <c r="F91" s="52">
        <v>5435</v>
      </c>
      <c r="G91" s="52">
        <v>5452</v>
      </c>
      <c r="H91" s="52">
        <v>5131</v>
      </c>
      <c r="I91" s="52">
        <v>4724</v>
      </c>
      <c r="J91" s="52">
        <v>4610</v>
      </c>
      <c r="K91" s="52">
        <v>4692</v>
      </c>
      <c r="L91" s="52">
        <v>4746</v>
      </c>
      <c r="M91" s="66">
        <v>1.7999999999999999E-2</v>
      </c>
      <c r="N91" s="66">
        <v>0.14000000000000001</v>
      </c>
      <c r="O91" s="65">
        <f t="shared" si="7"/>
        <v>1.7476555839727195</v>
      </c>
      <c r="P91" s="65">
        <f t="shared" si="8"/>
        <v>13.966480446927374</v>
      </c>
    </row>
    <row r="92" spans="3:16">
      <c r="C92" s="35" t="s">
        <v>116</v>
      </c>
      <c r="D92" s="55"/>
      <c r="E92" s="52">
        <v>83</v>
      </c>
      <c r="F92" s="52">
        <v>83</v>
      </c>
      <c r="G92" s="52">
        <v>97</v>
      </c>
      <c r="H92" s="52">
        <v>83</v>
      </c>
      <c r="I92" s="52">
        <v>89</v>
      </c>
      <c r="J92" s="52">
        <v>88</v>
      </c>
      <c r="K92" s="52">
        <v>86</v>
      </c>
      <c r="L92" s="52">
        <v>77</v>
      </c>
      <c r="M92" s="52" t="s">
        <v>117</v>
      </c>
      <c r="N92" s="66">
        <v>2.9000000000000001E-2</v>
      </c>
      <c r="O92" s="65">
        <f t="shared" si="7"/>
        <v>-2.3255813953488373</v>
      </c>
      <c r="P92" s="65">
        <f t="shared" si="8"/>
        <v>3.6144578313253009</v>
      </c>
    </row>
    <row r="93" spans="3:16">
      <c r="C93" s="35" t="s">
        <v>118</v>
      </c>
      <c r="D93" s="55"/>
      <c r="E93" s="52">
        <v>242</v>
      </c>
      <c r="F93" s="52">
        <v>282</v>
      </c>
      <c r="G93" s="52">
        <v>238</v>
      </c>
      <c r="H93" s="52">
        <v>225</v>
      </c>
      <c r="I93" s="52">
        <v>215</v>
      </c>
      <c r="J93" s="52">
        <v>192</v>
      </c>
      <c r="K93" s="52">
        <v>192</v>
      </c>
      <c r="L93" s="52">
        <v>133</v>
      </c>
      <c r="M93" s="66">
        <v>2E-3</v>
      </c>
      <c r="N93" s="52" t="s">
        <v>119</v>
      </c>
      <c r="O93" s="65">
        <f t="shared" si="7"/>
        <v>0</v>
      </c>
      <c r="P93" s="65">
        <f t="shared" si="8"/>
        <v>-20.66115702479339</v>
      </c>
    </row>
    <row r="94" spans="3:16">
      <c r="C94" s="35" t="s">
        <v>120</v>
      </c>
      <c r="D94" s="55"/>
      <c r="E94" s="52">
        <v>92</v>
      </c>
      <c r="F94" s="52">
        <v>222</v>
      </c>
      <c r="G94" s="52">
        <v>175</v>
      </c>
      <c r="H94" s="52">
        <v>188</v>
      </c>
      <c r="I94" s="52">
        <v>184</v>
      </c>
      <c r="J94" s="52">
        <v>162</v>
      </c>
      <c r="K94" s="52">
        <v>155</v>
      </c>
      <c r="L94" s="52">
        <v>138</v>
      </c>
      <c r="M94" s="52" t="s">
        <v>121</v>
      </c>
      <c r="N94" s="66">
        <v>0.69699999999999995</v>
      </c>
      <c r="O94" s="65">
        <f t="shared" si="7"/>
        <v>-4.5161290322580641</v>
      </c>
      <c r="P94" s="65">
        <f t="shared" si="8"/>
        <v>68.478260869565219</v>
      </c>
    </row>
    <row r="95" spans="3:16">
      <c r="C95" s="71" t="s">
        <v>122</v>
      </c>
      <c r="D95" s="73"/>
      <c r="E95" s="64">
        <v>444</v>
      </c>
      <c r="F95" s="64">
        <v>693</v>
      </c>
      <c r="G95" s="64">
        <v>627</v>
      </c>
      <c r="H95" s="64">
        <v>618</v>
      </c>
      <c r="I95" s="64">
        <v>618</v>
      </c>
      <c r="J95" s="64">
        <v>605</v>
      </c>
      <c r="K95" s="64">
        <v>603</v>
      </c>
      <c r="L95" s="64">
        <v>555</v>
      </c>
      <c r="M95" s="64" t="s">
        <v>68</v>
      </c>
      <c r="N95" s="67">
        <v>0.35799999999999998</v>
      </c>
      <c r="O95" s="65">
        <f t="shared" si="7"/>
        <v>-0.33167495854063017</v>
      </c>
      <c r="P95" s="65">
        <f t="shared" si="8"/>
        <v>35.810810810810814</v>
      </c>
    </row>
    <row r="96" spans="3:16">
      <c r="C96" s="72" t="s">
        <v>123</v>
      </c>
      <c r="D96" s="55"/>
      <c r="E96" s="52">
        <v>422</v>
      </c>
      <c r="F96" s="52">
        <v>549</v>
      </c>
      <c r="G96" s="52">
        <v>511</v>
      </c>
      <c r="H96" s="52">
        <v>510</v>
      </c>
      <c r="I96" s="52">
        <v>498</v>
      </c>
      <c r="J96" s="52">
        <v>473</v>
      </c>
      <c r="K96" s="52">
        <v>451</v>
      </c>
      <c r="L96" s="52">
        <v>444</v>
      </c>
      <c r="M96" s="52" t="s">
        <v>124</v>
      </c>
      <c r="N96" s="66">
        <v>6.9000000000000006E-2</v>
      </c>
      <c r="O96" s="65">
        <f t="shared" si="7"/>
        <v>-4.8780487804878048</v>
      </c>
      <c r="P96" s="65">
        <f t="shared" si="8"/>
        <v>6.8720379146919433</v>
      </c>
    </row>
    <row r="97" spans="3:16">
      <c r="C97" s="35" t="s">
        <v>125</v>
      </c>
      <c r="D97" s="55"/>
      <c r="E97" s="52">
        <v>22</v>
      </c>
      <c r="F97" s="52">
        <v>144</v>
      </c>
      <c r="G97" s="52">
        <v>116</v>
      </c>
      <c r="H97" s="52">
        <v>108</v>
      </c>
      <c r="I97" s="52">
        <v>120</v>
      </c>
      <c r="J97" s="52">
        <v>131</v>
      </c>
      <c r="K97" s="52">
        <v>151</v>
      </c>
      <c r="L97" s="52">
        <v>112</v>
      </c>
      <c r="M97" s="66">
        <v>0.153</v>
      </c>
      <c r="N97" s="66">
        <v>6.0030000000000001</v>
      </c>
      <c r="O97" s="65">
        <f t="shared" si="7"/>
        <v>13.245033112582782</v>
      </c>
      <c r="P97" s="65">
        <f t="shared" si="8"/>
        <v>586.36363636363637</v>
      </c>
    </row>
    <row r="98" spans="3:16">
      <c r="C98" s="35" t="s">
        <v>126</v>
      </c>
      <c r="D98" s="55"/>
      <c r="E98" s="52">
        <v>15349</v>
      </c>
      <c r="F98" s="52">
        <v>19641</v>
      </c>
      <c r="G98" s="52">
        <v>20491</v>
      </c>
      <c r="H98" s="52">
        <v>19525</v>
      </c>
      <c r="I98" s="52">
        <v>19483</v>
      </c>
      <c r="J98" s="52">
        <v>18555</v>
      </c>
      <c r="K98" s="52">
        <v>18399</v>
      </c>
      <c r="L98" s="52">
        <v>18098</v>
      </c>
      <c r="M98" s="52" t="s">
        <v>70</v>
      </c>
      <c r="N98" s="66">
        <v>0.19899999999999998</v>
      </c>
      <c r="O98" s="65">
        <f t="shared" si="7"/>
        <v>-0.84787216696559586</v>
      </c>
      <c r="P98" s="65">
        <f t="shared" si="8"/>
        <v>19.871001368167306</v>
      </c>
    </row>
    <row r="99" spans="3:16">
      <c r="C99" s="36" t="s">
        <v>127</v>
      </c>
      <c r="D99" s="74"/>
      <c r="E99" s="75">
        <f>E95+E90+E89+E88+E78+E75</f>
        <v>15349</v>
      </c>
      <c r="F99" s="75">
        <f t="shared" ref="F99:L99" si="9">F95+F90+F89+F88+F78+F75</f>
        <v>19641</v>
      </c>
      <c r="G99" s="75">
        <f t="shared" si="9"/>
        <v>20491</v>
      </c>
      <c r="H99" s="75">
        <f t="shared" si="9"/>
        <v>19525</v>
      </c>
      <c r="I99" s="75">
        <f t="shared" si="9"/>
        <v>19484</v>
      </c>
      <c r="J99" s="75">
        <f t="shared" si="9"/>
        <v>18556</v>
      </c>
      <c r="K99" s="75">
        <f t="shared" si="9"/>
        <v>18399</v>
      </c>
      <c r="L99" s="75">
        <f t="shared" si="9"/>
        <v>18099</v>
      </c>
      <c r="M99" s="75"/>
      <c r="N99" s="75"/>
      <c r="O99" s="65">
        <f t="shared" si="7"/>
        <v>-0.85330724495896515</v>
      </c>
      <c r="P99" s="65">
        <f t="shared" si="8"/>
        <v>19.871001368167306</v>
      </c>
    </row>
    <row r="100" spans="3:16">
      <c r="C100" s="339" t="s">
        <v>128</v>
      </c>
      <c r="D100" s="58"/>
      <c r="E100" s="58"/>
      <c r="F100" s="58"/>
      <c r="G100" s="58"/>
      <c r="H100" s="58"/>
      <c r="I100" s="58"/>
      <c r="J100" s="58"/>
      <c r="K100" s="58"/>
      <c r="L100" s="58"/>
      <c r="M100" s="58"/>
      <c r="N100" s="58"/>
      <c r="O100" s="58"/>
    </row>
    <row r="101" spans="3:16">
      <c r="E101" s="93">
        <f t="shared" ref="E101:J101" si="10">E79+E82</f>
        <v>5194</v>
      </c>
      <c r="F101" s="93">
        <f t="shared" si="10"/>
        <v>5793</v>
      </c>
      <c r="G101" s="93">
        <f t="shared" si="10"/>
        <v>5889</v>
      </c>
      <c r="H101" s="93">
        <f t="shared" si="10"/>
        <v>5893</v>
      </c>
      <c r="I101" s="93">
        <f t="shared" si="10"/>
        <v>6096</v>
      </c>
      <c r="J101" s="93">
        <f t="shared" si="10"/>
        <v>5776</v>
      </c>
    </row>
    <row r="102" spans="3:16">
      <c r="C102" s="91" t="s">
        <v>163</v>
      </c>
      <c r="D102" s="58"/>
      <c r="E102" s="58"/>
      <c r="F102" s="58"/>
      <c r="G102" s="58"/>
      <c r="H102" s="58"/>
      <c r="I102" s="58"/>
    </row>
    <row r="103" spans="3:16" ht="48">
      <c r="C103" s="81"/>
      <c r="D103" s="85"/>
      <c r="E103" s="19" t="s">
        <v>129</v>
      </c>
      <c r="F103" s="22" t="s">
        <v>130</v>
      </c>
      <c r="G103" s="76" t="s">
        <v>131</v>
      </c>
      <c r="H103" s="77" t="s">
        <v>132</v>
      </c>
      <c r="I103" s="78" t="s">
        <v>133</v>
      </c>
      <c r="J103" s="77" t="s">
        <v>134</v>
      </c>
    </row>
    <row r="104" spans="3:16">
      <c r="C104" s="82" t="s">
        <v>135</v>
      </c>
      <c r="D104" s="86"/>
      <c r="E104" s="79">
        <v>0</v>
      </c>
      <c r="F104" s="79">
        <v>0</v>
      </c>
      <c r="G104" s="79">
        <v>32</v>
      </c>
      <c r="H104" s="80">
        <v>2.2000000000000002</v>
      </c>
      <c r="I104" s="80">
        <v>0</v>
      </c>
      <c r="J104" s="80">
        <v>1.6</v>
      </c>
    </row>
    <row r="105" spans="3:16">
      <c r="C105" s="83" t="s">
        <v>136</v>
      </c>
      <c r="D105" s="86"/>
      <c r="E105" s="79">
        <v>13.4</v>
      </c>
      <c r="F105" s="79">
        <v>28</v>
      </c>
      <c r="G105" s="79">
        <v>61.7</v>
      </c>
      <c r="H105" s="80">
        <v>67.5</v>
      </c>
      <c r="I105" s="80">
        <v>98.7</v>
      </c>
      <c r="J105" s="80">
        <v>90.8</v>
      </c>
    </row>
    <row r="106" spans="3:16">
      <c r="C106" s="83" t="s">
        <v>137</v>
      </c>
      <c r="D106" s="86"/>
      <c r="E106" s="79">
        <v>0.1</v>
      </c>
      <c r="F106" s="79">
        <v>9.5</v>
      </c>
      <c r="G106" s="79">
        <v>0</v>
      </c>
      <c r="H106" s="80">
        <v>0.9</v>
      </c>
      <c r="I106" s="80">
        <v>0</v>
      </c>
      <c r="J106" s="80">
        <v>1.7</v>
      </c>
    </row>
    <row r="107" spans="3:16">
      <c r="C107" s="83" t="s">
        <v>138</v>
      </c>
      <c r="D107" s="86"/>
      <c r="E107" s="79">
        <v>0</v>
      </c>
      <c r="F107" s="79">
        <v>0</v>
      </c>
      <c r="G107" s="79">
        <v>0</v>
      </c>
      <c r="H107" s="80">
        <v>17.600000000000001</v>
      </c>
      <c r="I107" s="80">
        <v>0</v>
      </c>
      <c r="J107" s="80">
        <v>0</v>
      </c>
    </row>
    <row r="108" spans="3:16">
      <c r="C108" s="81" t="s">
        <v>139</v>
      </c>
      <c r="D108" s="86"/>
      <c r="E108" s="79">
        <v>0.2</v>
      </c>
      <c r="F108" s="79">
        <v>0</v>
      </c>
      <c r="G108" s="79">
        <v>17.3</v>
      </c>
      <c r="H108" s="80">
        <v>0.6</v>
      </c>
      <c r="I108" s="80">
        <v>0.3</v>
      </c>
      <c r="J108" s="80">
        <v>0</v>
      </c>
    </row>
    <row r="109" spans="3:16">
      <c r="C109" s="83" t="s">
        <v>140</v>
      </c>
      <c r="D109" s="86"/>
      <c r="E109" s="79">
        <v>77.3</v>
      </c>
      <c r="F109" s="79">
        <v>12.9</v>
      </c>
      <c r="G109" s="79">
        <v>3.9</v>
      </c>
      <c r="H109" s="80">
        <v>3.7</v>
      </c>
      <c r="I109" s="80">
        <v>0.7</v>
      </c>
      <c r="J109" s="80">
        <v>4.5999999999999996</v>
      </c>
    </row>
    <row r="110" spans="3:16">
      <c r="C110" s="82" t="s">
        <v>141</v>
      </c>
      <c r="D110" s="86"/>
      <c r="E110" s="79">
        <v>9</v>
      </c>
      <c r="F110" s="79">
        <v>49.5</v>
      </c>
      <c r="G110" s="79">
        <v>0</v>
      </c>
      <c r="H110" s="80">
        <v>0.3</v>
      </c>
      <c r="I110" s="80">
        <v>0.3</v>
      </c>
      <c r="J110" s="80">
        <v>0.7</v>
      </c>
    </row>
    <row r="111" spans="3:16">
      <c r="C111" s="84" t="s">
        <v>142</v>
      </c>
      <c r="D111" s="86"/>
      <c r="E111" s="79">
        <v>0</v>
      </c>
      <c r="F111" s="79">
        <v>0.1</v>
      </c>
      <c r="G111" s="79">
        <v>0</v>
      </c>
      <c r="H111" s="80">
        <v>4.9000000000000004</v>
      </c>
      <c r="I111" s="80">
        <v>0</v>
      </c>
      <c r="J111" s="80">
        <v>0</v>
      </c>
    </row>
    <row r="112" spans="3:16">
      <c r="C112" s="84" t="s">
        <v>143</v>
      </c>
      <c r="D112" s="86"/>
      <c r="E112" s="79">
        <v>0</v>
      </c>
      <c r="F112" s="79">
        <v>0</v>
      </c>
      <c r="G112" s="79">
        <v>0</v>
      </c>
      <c r="H112" s="80">
        <v>3.2</v>
      </c>
      <c r="I112" s="80">
        <v>0</v>
      </c>
      <c r="J112" s="80">
        <v>0.1</v>
      </c>
    </row>
    <row r="114" spans="3:12">
      <c r="C114" s="91" t="s">
        <v>158</v>
      </c>
      <c r="D114" s="58"/>
      <c r="G114" s="88" t="s">
        <v>159</v>
      </c>
    </row>
    <row r="115" spans="3:12" s="89" customFormat="1" ht="36">
      <c r="C115" s="63" t="s">
        <v>144</v>
      </c>
      <c r="D115" s="63" t="s">
        <v>145</v>
      </c>
      <c r="G115" s="90"/>
      <c r="H115" s="63" t="s">
        <v>147</v>
      </c>
      <c r="I115" s="99" t="s">
        <v>164</v>
      </c>
      <c r="J115" s="87" t="s">
        <v>148</v>
      </c>
      <c r="L115" s="89" t="s">
        <v>155</v>
      </c>
    </row>
    <row r="116" spans="3:12">
      <c r="C116" s="63">
        <v>1990</v>
      </c>
      <c r="D116" s="341">
        <v>0.40300000000000002</v>
      </c>
      <c r="G116" s="63">
        <v>1990</v>
      </c>
      <c r="H116" s="52">
        <v>2248558</v>
      </c>
      <c r="I116" s="44">
        <v>7.54</v>
      </c>
      <c r="J116" s="44">
        <v>6.83</v>
      </c>
    </row>
    <row r="117" spans="3:12">
      <c r="C117" s="63">
        <v>1995</v>
      </c>
      <c r="D117" s="341">
        <v>0.40600000000000003</v>
      </c>
      <c r="G117" s="63">
        <v>2000</v>
      </c>
      <c r="H117" s="52">
        <v>2365320</v>
      </c>
      <c r="I117" s="44">
        <v>8.9</v>
      </c>
      <c r="J117" s="44">
        <v>8.3000000000000007</v>
      </c>
    </row>
    <row r="118" spans="3:12">
      <c r="C118" s="63">
        <v>2000</v>
      </c>
      <c r="D118" s="341">
        <v>0.42499999999999999</v>
      </c>
      <c r="G118" s="63">
        <v>2005</v>
      </c>
      <c r="H118" s="52">
        <v>2360218</v>
      </c>
      <c r="I118" s="44">
        <v>9.24</v>
      </c>
      <c r="J118" s="44">
        <v>8.68</v>
      </c>
    </row>
    <row r="119" spans="3:12">
      <c r="C119" s="63">
        <v>2001</v>
      </c>
      <c r="D119" s="341">
        <v>0.42899999999999999</v>
      </c>
      <c r="G119" s="63">
        <v>2006</v>
      </c>
      <c r="H119" s="52">
        <v>2354992</v>
      </c>
      <c r="I119" s="44">
        <v>8.85</v>
      </c>
      <c r="J119" s="44">
        <v>8.2899999999999991</v>
      </c>
    </row>
    <row r="120" spans="3:12">
      <c r="C120" s="63">
        <v>2002</v>
      </c>
      <c r="D120" s="341">
        <v>0.42499999999999999</v>
      </c>
      <c r="G120" s="63">
        <v>2007</v>
      </c>
      <c r="H120" s="52">
        <v>2348999</v>
      </c>
      <c r="I120" s="44">
        <v>8.84</v>
      </c>
      <c r="J120" s="44">
        <v>8.2899999999999991</v>
      </c>
    </row>
    <row r="121" spans="3:12">
      <c r="C121" s="63">
        <v>2003</v>
      </c>
      <c r="D121" s="341">
        <v>0.47299999999999998</v>
      </c>
      <c r="G121" s="63">
        <v>2008</v>
      </c>
      <c r="H121" s="52">
        <v>2343767</v>
      </c>
      <c r="I121" s="44">
        <v>8.4600000000000009</v>
      </c>
      <c r="J121" s="44">
        <v>7.92</v>
      </c>
    </row>
    <row r="122" spans="3:12">
      <c r="C122" s="63">
        <v>2004</v>
      </c>
      <c r="D122" s="341">
        <v>0.438</v>
      </c>
      <c r="G122" s="63">
        <v>2009</v>
      </c>
      <c r="H122" s="52">
        <v>2340029</v>
      </c>
      <c r="I122" s="44">
        <v>8.41</v>
      </c>
      <c r="J122" s="44">
        <v>7.86</v>
      </c>
    </row>
    <row r="123" spans="3:12">
      <c r="C123" s="63">
        <v>2005</v>
      </c>
      <c r="D123" s="341">
        <v>0.51</v>
      </c>
      <c r="G123" s="98" t="s">
        <v>55</v>
      </c>
      <c r="H123" s="52">
        <v>2348165</v>
      </c>
      <c r="I123" s="44">
        <v>8.26</v>
      </c>
      <c r="J123" s="44">
        <v>7.71</v>
      </c>
    </row>
    <row r="124" spans="3:12">
      <c r="C124" s="63">
        <v>2006</v>
      </c>
      <c r="D124" s="341">
        <v>0.441</v>
      </c>
      <c r="G124" s="98" t="s">
        <v>150</v>
      </c>
      <c r="H124" s="44" t="s">
        <v>151</v>
      </c>
      <c r="I124" s="44" t="s">
        <v>152</v>
      </c>
      <c r="J124" s="44" t="s">
        <v>153</v>
      </c>
    </row>
    <row r="125" spans="3:12">
      <c r="C125" s="63">
        <v>2007</v>
      </c>
      <c r="D125" s="341">
        <v>0.47299999999999998</v>
      </c>
      <c r="G125" s="98" t="s">
        <v>154</v>
      </c>
      <c r="H125" s="44">
        <v>0.41</v>
      </c>
      <c r="I125" s="44">
        <v>1.1599999999999999</v>
      </c>
      <c r="J125" s="44">
        <v>0.152</v>
      </c>
    </row>
    <row r="126" spans="3:12">
      <c r="C126" s="63">
        <v>2008</v>
      </c>
      <c r="D126" s="341">
        <v>0.46899999999999997</v>
      </c>
      <c r="F126" s="103"/>
      <c r="G126" s="116" t="s">
        <v>149</v>
      </c>
      <c r="H126" s="103"/>
      <c r="I126" s="103"/>
    </row>
    <row r="127" spans="3:12">
      <c r="C127" s="63">
        <v>2009</v>
      </c>
      <c r="D127" s="342">
        <v>0.46800000000000003</v>
      </c>
      <c r="F127" s="103"/>
      <c r="G127" s="340" t="s">
        <v>146</v>
      </c>
      <c r="H127" s="103"/>
      <c r="I127" s="103"/>
    </row>
    <row r="128" spans="3:12">
      <c r="C128" s="63">
        <v>2010</v>
      </c>
      <c r="D128" s="342">
        <v>0.42899999999999999</v>
      </c>
    </row>
    <row r="129" spans="3:3">
      <c r="C129" s="100" t="s">
        <v>165</v>
      </c>
    </row>
  </sheetData>
  <mergeCells count="6">
    <mergeCell ref="T11:U11"/>
    <mergeCell ref="C55:C60"/>
    <mergeCell ref="L11:M11"/>
    <mergeCell ref="N11:O11"/>
    <mergeCell ref="P11:Q11"/>
    <mergeCell ref="R11:S11"/>
  </mergeCells>
  <phoneticPr fontId="5"/>
  <hyperlinks>
    <hyperlink ref="B4" r:id="rId1" display="フロン排出抑制法に基づくフロン類の回収量(第一種特定製品及び第二種特定製品)(環境省)"/>
    <hyperlink ref="B3" r:id="rId2"/>
    <hyperlink ref="B5" r:id="rId3"/>
    <hyperlink ref="B2" r:id="rId4"/>
    <hyperlink ref="K3" r:id="rId5"/>
    <hyperlink ref="K4:P4" r:id="rId6" location="headline2" display="都道府県別エネルギー消費統計(経産省資源エネ庁)"/>
    <hyperlink ref="K2:P2" r:id="rId7" display="地球温暖化対策実行計画（区域施策編）策定支援サイト"/>
    <hyperlink ref="B6:G6" r:id="rId8" display="全国地球温暖化防止活動推進センター(JCCCA)"/>
    <hyperlink ref="B2:E2" r:id="rId9" display="地球温暖化対策(環境省)"/>
    <hyperlink ref="B3:E3" r:id="rId10" display="環境総合データベース(環境省)"/>
    <hyperlink ref="B4:F4" r:id="rId11" display="フロン類回収量(フロン排出抑制法第一種･第二種特定製品)(環省)"/>
    <hyperlink ref="B5:F5" r:id="rId12" display="温室効果ガスインベントリオフィス(国立環境研究所)"/>
    <hyperlink ref="K3:O3" r:id="rId13" display="温室効果ガス排出量算定・報告・公表制度のWebサイト"/>
    <hyperlink ref="K5:N5" r:id="rId14" display="環境政策課温暖化対策班(宮城県)"/>
    <hyperlink ref="K6" r:id="rId15"/>
    <hyperlink ref="K6:N6" r:id="rId16" display="環境省_PRTRインフォメーション広場"/>
    <hyperlink ref="K5:P5" r:id="rId17" display="環境政策課温暖化対策班(宮城県)"/>
    <hyperlink ref="K6:P6" r:id="rId18" display="環境省_PRTRインフォメーション広場"/>
    <hyperlink ref="B7" r:id="rId19"/>
    <hyperlink ref="K7" r:id="rId20"/>
    <hyperlink ref="K8" r:id="rId21"/>
  </hyperlinks>
  <printOptions gridLinesSet="0"/>
  <pageMargins left="0.78740157480314965" right="0" top="0.19685039370078741" bottom="0" header="0" footer="0"/>
  <pageSetup paperSize="258" orientation="landscape" horizontalDpi="0" verticalDpi="0" r:id="rId22"/>
  <headerFooter alignWithMargins="0">
    <oddHeader>&amp;R&amp;F/&amp;D/頁&amp;P／&amp;N</oddHeader>
  </headerFooter>
  <drawing r:id="rId23"/>
  <webPublishItems count="1">
    <webPublishItem id="8386" divId="公害事案検挙経年_8386" sourceType="sheet" destinationFile="C:\kmdmyg\環境一般\公害事案検挙経年.htm"/>
  </webPublishItem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38"/>
  <sheetViews>
    <sheetView workbookViewId="0">
      <selection activeCell="R34" sqref="R34"/>
    </sheetView>
  </sheetViews>
  <sheetFormatPr defaultColWidth="5.375" defaultRowHeight="12"/>
  <cols>
    <col min="1" max="1" width="3.375" style="1" customWidth="1"/>
    <col min="2" max="16384" width="5.375" style="1"/>
  </cols>
  <sheetData>
    <row r="2" spans="2:28" s="356" customFormat="1" ht="14.25">
      <c r="C2" s="356" t="s">
        <v>83</v>
      </c>
      <c r="G2" s="363" t="s">
        <v>769</v>
      </c>
      <c r="I2" s="362" t="s">
        <v>794</v>
      </c>
      <c r="O2" s="363" t="s">
        <v>768</v>
      </c>
      <c r="P2" s="111"/>
      <c r="Q2" s="362" t="s">
        <v>1182</v>
      </c>
      <c r="W2" s="363" t="s">
        <v>768</v>
      </c>
      <c r="Y2" s="111"/>
      <c r="Z2" s="111"/>
      <c r="AA2" s="111"/>
      <c r="AB2" s="111"/>
    </row>
    <row r="3" spans="2:28" s="111" customFormat="1" ht="25.5" customHeight="1">
      <c r="B3" s="364" t="s">
        <v>770</v>
      </c>
      <c r="C3" s="365" t="s">
        <v>777</v>
      </c>
      <c r="D3" s="365" t="s">
        <v>778</v>
      </c>
      <c r="E3" s="365" t="s">
        <v>779</v>
      </c>
      <c r="F3" s="365" t="s">
        <v>775</v>
      </c>
      <c r="G3" s="365" t="s">
        <v>776</v>
      </c>
      <c r="I3" s="364" t="s">
        <v>770</v>
      </c>
      <c r="J3" s="364" t="s">
        <v>771</v>
      </c>
      <c r="K3" s="364" t="s">
        <v>772</v>
      </c>
      <c r="L3" s="364" t="s">
        <v>773</v>
      </c>
      <c r="M3" s="364" t="s">
        <v>774</v>
      </c>
      <c r="N3" s="364" t="s">
        <v>775</v>
      </c>
      <c r="O3" s="364" t="s">
        <v>776</v>
      </c>
      <c r="Q3" s="365" t="s">
        <v>770</v>
      </c>
      <c r="R3" s="365" t="s">
        <v>771</v>
      </c>
      <c r="S3" s="365" t="s">
        <v>772</v>
      </c>
      <c r="T3" s="365" t="s">
        <v>773</v>
      </c>
      <c r="U3" s="365" t="s">
        <v>774</v>
      </c>
      <c r="V3" s="365" t="s">
        <v>775</v>
      </c>
      <c r="W3" s="365" t="s">
        <v>776</v>
      </c>
    </row>
    <row r="4" spans="2:28" s="111" customFormat="1" ht="12" customHeight="1">
      <c r="B4" s="357" t="s">
        <v>780</v>
      </c>
      <c r="C4" s="359">
        <v>16200</v>
      </c>
      <c r="D4" s="360">
        <v>14</v>
      </c>
      <c r="E4" s="361">
        <v>0.59099999999999997</v>
      </c>
      <c r="F4" s="361">
        <v>0.13700000000000001</v>
      </c>
      <c r="G4" s="361">
        <v>0.191</v>
      </c>
      <c r="I4" s="357" t="s">
        <v>780</v>
      </c>
      <c r="J4" s="358">
        <v>18.29</v>
      </c>
      <c r="K4" s="358">
        <v>16.149999999999999</v>
      </c>
      <c r="L4" s="358">
        <v>0.17</v>
      </c>
      <c r="M4" s="358">
        <v>0.17</v>
      </c>
      <c r="N4" s="358">
        <v>1</v>
      </c>
      <c r="O4" s="358">
        <v>0.8</v>
      </c>
      <c r="Q4" s="508" t="s">
        <v>780</v>
      </c>
      <c r="R4" s="507">
        <f>SUM(S4:W4)</f>
        <v>18.341689999999996</v>
      </c>
      <c r="S4" s="507">
        <f>C4/1000*1</f>
        <v>16.2</v>
      </c>
      <c r="T4" s="507">
        <f>D4/1000*12</f>
        <v>0.16800000000000001</v>
      </c>
      <c r="U4" s="507">
        <f>E4/1000*290</f>
        <v>0.17138999999999999</v>
      </c>
      <c r="V4" s="507">
        <f>F4/1000*7300</f>
        <v>1.0001000000000002</v>
      </c>
      <c r="W4" s="507">
        <f>G4/1000*4200</f>
        <v>0.80220000000000002</v>
      </c>
    </row>
    <row r="5" spans="2:28" s="111" customFormat="1" ht="12" customHeight="1">
      <c r="B5" s="357" t="s">
        <v>781</v>
      </c>
      <c r="C5" s="359">
        <v>16900</v>
      </c>
      <c r="D5" s="360">
        <v>14.8</v>
      </c>
      <c r="E5" s="361">
        <v>0.59</v>
      </c>
      <c r="F5" s="361">
        <v>0.14899999999999999</v>
      </c>
      <c r="G5" s="361">
        <v>0.11</v>
      </c>
      <c r="I5" s="357" t="s">
        <v>781</v>
      </c>
      <c r="J5" s="358">
        <v>18.79</v>
      </c>
      <c r="K5" s="358">
        <v>16.89</v>
      </c>
      <c r="L5" s="358">
        <v>0.18</v>
      </c>
      <c r="M5" s="358">
        <v>0.17</v>
      </c>
      <c r="N5" s="358">
        <v>1.0900000000000001</v>
      </c>
      <c r="O5" s="358">
        <v>0.46</v>
      </c>
      <c r="Q5" s="508" t="s">
        <v>781</v>
      </c>
      <c r="R5" s="507">
        <f t="shared" ref="R5:R6" si="0">SUM(S5:W5)</f>
        <v>18.798399999999997</v>
      </c>
      <c r="S5" s="507">
        <f t="shared" ref="S5:S6" si="1">C5/1000*1</f>
        <v>16.899999999999999</v>
      </c>
      <c r="T5" s="507">
        <f t="shared" ref="T5:T6" si="2">D5/1000*12</f>
        <v>0.17760000000000001</v>
      </c>
      <c r="U5" s="507">
        <f t="shared" ref="U5:U6" si="3">E5/1000*290</f>
        <v>0.17109999999999997</v>
      </c>
      <c r="V5" s="507">
        <f t="shared" ref="V5:V6" si="4">F5/1000*7300</f>
        <v>1.0876999999999999</v>
      </c>
      <c r="W5" s="507">
        <f t="shared" ref="W5:W6" si="5">G5/1000*4200</f>
        <v>0.46200000000000002</v>
      </c>
    </row>
    <row r="6" spans="2:28" s="111" customFormat="1" ht="12" customHeight="1">
      <c r="B6" s="357" t="s">
        <v>793</v>
      </c>
      <c r="C6" s="359">
        <v>18000</v>
      </c>
      <c r="D6" s="360">
        <v>15.9</v>
      </c>
      <c r="E6" s="361">
        <v>0.58899999999999997</v>
      </c>
      <c r="F6" s="361">
        <v>0.16600000000000001</v>
      </c>
      <c r="G6" s="361">
        <v>0.11</v>
      </c>
      <c r="I6" s="357" t="s">
        <v>793</v>
      </c>
      <c r="J6" s="358">
        <v>20.04</v>
      </c>
      <c r="K6" s="358">
        <v>18.010000000000002</v>
      </c>
      <c r="L6" s="358">
        <v>0.19</v>
      </c>
      <c r="M6" s="358">
        <v>0.17</v>
      </c>
      <c r="N6" s="358">
        <v>1.21</v>
      </c>
      <c r="O6" s="358">
        <v>0.46</v>
      </c>
      <c r="Q6" s="508" t="s">
        <v>793</v>
      </c>
      <c r="R6" s="507">
        <f t="shared" si="0"/>
        <v>20.035409999999999</v>
      </c>
      <c r="S6" s="507">
        <f t="shared" si="1"/>
        <v>18</v>
      </c>
      <c r="T6" s="507">
        <f t="shared" si="2"/>
        <v>0.19080000000000003</v>
      </c>
      <c r="U6" s="507">
        <f t="shared" si="3"/>
        <v>0.17080999999999999</v>
      </c>
      <c r="V6" s="507">
        <f t="shared" si="4"/>
        <v>1.2118</v>
      </c>
      <c r="W6" s="507">
        <f t="shared" si="5"/>
        <v>0.46200000000000002</v>
      </c>
      <c r="X6" s="355"/>
    </row>
    <row r="7" spans="2:28">
      <c r="B7" s="506" t="s">
        <v>1181</v>
      </c>
      <c r="C7" s="506">
        <v>1</v>
      </c>
      <c r="D7" s="506">
        <v>12</v>
      </c>
      <c r="E7" s="506">
        <v>290</v>
      </c>
      <c r="F7" s="506">
        <v>7300</v>
      </c>
      <c r="G7" s="506">
        <v>4200</v>
      </c>
      <c r="I7" s="380" t="s">
        <v>808</v>
      </c>
      <c r="Q7" s="380" t="s">
        <v>808</v>
      </c>
    </row>
    <row r="9" spans="2:28" ht="14.25">
      <c r="B9" s="362" t="s">
        <v>782</v>
      </c>
      <c r="H9" s="363" t="s">
        <v>783</v>
      </c>
      <c r="J9" s="362" t="s">
        <v>811</v>
      </c>
      <c r="N9" s="363" t="s">
        <v>783</v>
      </c>
    </row>
    <row r="10" spans="2:28" ht="48">
      <c r="B10" s="366"/>
      <c r="C10" s="367" t="s">
        <v>784</v>
      </c>
      <c r="D10" s="368"/>
      <c r="E10" s="364" t="s">
        <v>795</v>
      </c>
      <c r="F10" s="364" t="s">
        <v>796</v>
      </c>
      <c r="G10" s="377" t="s">
        <v>797</v>
      </c>
      <c r="H10" s="375" t="s">
        <v>798</v>
      </c>
      <c r="J10" s="366"/>
      <c r="K10" s="367" t="s">
        <v>784</v>
      </c>
      <c r="L10" s="368"/>
      <c r="M10" s="368"/>
      <c r="N10" s="377" t="s">
        <v>810</v>
      </c>
    </row>
    <row r="11" spans="2:28">
      <c r="B11" s="366" t="s">
        <v>785</v>
      </c>
      <c r="C11" s="367"/>
      <c r="D11" s="368"/>
      <c r="E11" s="369">
        <v>1352</v>
      </c>
      <c r="F11" s="369">
        <v>1508</v>
      </c>
      <c r="G11" s="376">
        <v>1.1000000000000001</v>
      </c>
      <c r="H11" s="374">
        <f t="shared" ref="H11:H19" si="6">(F11-E11)/E11/11*100</f>
        <v>1.048951048951049</v>
      </c>
      <c r="J11" s="379" t="s">
        <v>785</v>
      </c>
      <c r="K11" s="367"/>
      <c r="L11" s="367"/>
      <c r="M11" s="368"/>
      <c r="N11" s="381">
        <v>104.8</v>
      </c>
    </row>
    <row r="12" spans="2:28">
      <c r="B12" s="366" t="s">
        <v>787</v>
      </c>
      <c r="C12" s="367"/>
      <c r="D12" s="368"/>
      <c r="E12" s="369">
        <v>775</v>
      </c>
      <c r="F12" s="369">
        <v>896</v>
      </c>
      <c r="G12" s="376">
        <v>1.46</v>
      </c>
      <c r="H12" s="374">
        <f t="shared" si="6"/>
        <v>1.4193548387096773</v>
      </c>
      <c r="K12" s="366" t="s">
        <v>800</v>
      </c>
      <c r="L12" s="367"/>
      <c r="M12" s="367"/>
      <c r="N12" s="381">
        <v>68.7</v>
      </c>
    </row>
    <row r="13" spans="2:28">
      <c r="B13" s="366" t="s">
        <v>786</v>
      </c>
      <c r="C13" s="367"/>
      <c r="D13" s="368"/>
      <c r="E13" s="369">
        <v>481</v>
      </c>
      <c r="F13" s="369">
        <v>540</v>
      </c>
      <c r="G13" s="376">
        <v>1.1599999999999999</v>
      </c>
      <c r="H13" s="374">
        <f t="shared" si="6"/>
        <v>1.1151011151011152</v>
      </c>
      <c r="K13" s="366" t="s">
        <v>801</v>
      </c>
      <c r="L13" s="367"/>
      <c r="M13" s="367"/>
      <c r="N13" s="381">
        <v>31.6</v>
      </c>
    </row>
    <row r="14" spans="2:28">
      <c r="B14" s="366" t="s">
        <v>788</v>
      </c>
      <c r="C14" s="367"/>
      <c r="D14" s="368"/>
      <c r="E14" s="369">
        <v>30</v>
      </c>
      <c r="F14" s="369">
        <v>36</v>
      </c>
      <c r="G14" s="376">
        <v>1.64</v>
      </c>
      <c r="H14" s="374">
        <f t="shared" si="6"/>
        <v>1.8181818181818183</v>
      </c>
      <c r="K14" s="366" t="s">
        <v>802</v>
      </c>
      <c r="L14" s="367"/>
      <c r="M14" s="367"/>
      <c r="N14" s="381">
        <v>4.5</v>
      </c>
    </row>
    <row r="15" spans="2:28">
      <c r="B15" s="366" t="s">
        <v>789</v>
      </c>
      <c r="C15" s="367"/>
      <c r="D15" s="368"/>
      <c r="E15" s="369">
        <v>1307</v>
      </c>
      <c r="F15" s="369">
        <v>1430</v>
      </c>
      <c r="G15" s="376">
        <v>0.9</v>
      </c>
      <c r="H15" s="374">
        <f t="shared" si="6"/>
        <v>0.85553314321485696</v>
      </c>
      <c r="J15" s="379" t="s">
        <v>803</v>
      </c>
      <c r="K15" s="367"/>
      <c r="L15" s="367"/>
      <c r="M15" s="368"/>
      <c r="N15" s="381">
        <v>59.3</v>
      </c>
    </row>
    <row r="16" spans="2:28">
      <c r="B16" s="366" t="s">
        <v>790</v>
      </c>
      <c r="C16" s="367"/>
      <c r="D16" s="368"/>
      <c r="E16" s="369">
        <v>357</v>
      </c>
      <c r="F16" s="369">
        <v>400</v>
      </c>
      <c r="G16" s="376">
        <v>1.1499999999999999</v>
      </c>
      <c r="H16" s="374">
        <f t="shared" si="6"/>
        <v>1.0949834479246243</v>
      </c>
      <c r="K16" s="366" t="s">
        <v>804</v>
      </c>
      <c r="L16" s="367"/>
      <c r="M16" s="367"/>
      <c r="N16" s="381">
        <v>13.1</v>
      </c>
    </row>
    <row r="17" spans="2:14">
      <c r="B17" s="366" t="s">
        <v>791</v>
      </c>
      <c r="C17" s="367"/>
      <c r="D17" s="368"/>
      <c r="E17" s="369">
        <v>102</v>
      </c>
      <c r="F17" s="369">
        <v>102</v>
      </c>
      <c r="G17" s="376">
        <v>0.03</v>
      </c>
      <c r="H17" s="374">
        <f t="shared" si="6"/>
        <v>0</v>
      </c>
      <c r="K17" s="366" t="s">
        <v>805</v>
      </c>
      <c r="L17" s="367"/>
      <c r="M17" s="367"/>
      <c r="N17" s="381">
        <v>17.8</v>
      </c>
    </row>
    <row r="18" spans="2:14">
      <c r="B18" s="370" t="s">
        <v>792</v>
      </c>
      <c r="C18" s="371"/>
      <c r="D18" s="372"/>
      <c r="E18" s="373">
        <f>SUM(E11:E17)</f>
        <v>4404</v>
      </c>
      <c r="F18" s="373">
        <f>SUM(F11:F17)</f>
        <v>4912</v>
      </c>
      <c r="G18" s="376">
        <v>1.1000000000000001</v>
      </c>
      <c r="H18" s="374">
        <f t="shared" si="6"/>
        <v>1.0486334737015937</v>
      </c>
      <c r="K18" s="366" t="s">
        <v>806</v>
      </c>
      <c r="L18" s="367"/>
      <c r="M18" s="367"/>
      <c r="N18" s="382">
        <v>28.4</v>
      </c>
    </row>
    <row r="19" spans="2:14">
      <c r="B19" s="366" t="s">
        <v>799</v>
      </c>
      <c r="C19" s="367"/>
      <c r="D19" s="368"/>
      <c r="E19" s="378">
        <v>1.96</v>
      </c>
      <c r="F19" s="369">
        <v>2.06</v>
      </c>
      <c r="G19" s="376">
        <v>0.5</v>
      </c>
      <c r="H19" s="374">
        <f t="shared" si="6"/>
        <v>0.46382189239332139</v>
      </c>
      <c r="J19" s="366" t="s">
        <v>807</v>
      </c>
      <c r="K19" s="367"/>
      <c r="L19" s="367"/>
      <c r="M19" s="368"/>
      <c r="N19" s="383">
        <v>72.900000000000006</v>
      </c>
    </row>
    <row r="20" spans="2:14">
      <c r="B20" s="380" t="s">
        <v>809</v>
      </c>
      <c r="J20" s="366" t="s">
        <v>792</v>
      </c>
      <c r="K20" s="367"/>
      <c r="L20" s="367"/>
      <c r="M20" s="368"/>
      <c r="N20" s="383">
        <v>237</v>
      </c>
    </row>
    <row r="21" spans="2:14">
      <c r="B21" s="380"/>
      <c r="J21" s="103"/>
      <c r="K21" s="103"/>
      <c r="L21" s="103"/>
      <c r="M21" s="103"/>
      <c r="N21" s="489"/>
    </row>
    <row r="22" spans="2:14" s="353" customFormat="1" ht="15.75" customHeight="1">
      <c r="B22" s="362" t="s">
        <v>1120</v>
      </c>
      <c r="I22" s="353" t="s">
        <v>1121</v>
      </c>
    </row>
    <row r="23" spans="2:14" s="354" customFormat="1">
      <c r="B23" s="354" t="s">
        <v>1122</v>
      </c>
      <c r="F23" s="354" t="s">
        <v>1123</v>
      </c>
      <c r="G23" s="354" t="s">
        <v>1124</v>
      </c>
      <c r="H23" s="354" t="s">
        <v>1125</v>
      </c>
    </row>
    <row r="24" spans="2:14" s="354" customFormat="1">
      <c r="B24" s="354" t="s">
        <v>1126</v>
      </c>
      <c r="F24" s="354" t="s">
        <v>1127</v>
      </c>
      <c r="G24" s="354" t="s">
        <v>1128</v>
      </c>
      <c r="H24" s="354" t="s">
        <v>1125</v>
      </c>
    </row>
    <row r="25" spans="2:14" s="354" customFormat="1">
      <c r="B25" s="354" t="s">
        <v>1129</v>
      </c>
      <c r="F25" s="354" t="s">
        <v>1127</v>
      </c>
      <c r="G25" s="354" t="s">
        <v>1128</v>
      </c>
      <c r="H25" s="354" t="s">
        <v>1125</v>
      </c>
    </row>
    <row r="26" spans="2:14" s="354" customFormat="1">
      <c r="B26" s="354" t="s">
        <v>1095</v>
      </c>
      <c r="F26" s="354" t="s">
        <v>1127</v>
      </c>
      <c r="G26" s="354" t="s">
        <v>1128</v>
      </c>
      <c r="H26" s="354" t="s">
        <v>1125</v>
      </c>
    </row>
    <row r="27" spans="2:14" s="354" customFormat="1">
      <c r="B27" s="354" t="s">
        <v>1130</v>
      </c>
      <c r="F27" s="354" t="s">
        <v>1127</v>
      </c>
      <c r="G27" s="354" t="s">
        <v>1128</v>
      </c>
      <c r="H27" s="354" t="s">
        <v>1125</v>
      </c>
    </row>
    <row r="28" spans="2:14" s="354" customFormat="1">
      <c r="B28" s="354" t="s">
        <v>1131</v>
      </c>
      <c r="F28" s="354" t="s">
        <v>1132</v>
      </c>
      <c r="G28" s="354" t="s">
        <v>1133</v>
      </c>
      <c r="H28" s="354" t="s">
        <v>1125</v>
      </c>
    </row>
    <row r="29" spans="2:14" s="354" customFormat="1">
      <c r="B29" s="354" t="s">
        <v>1134</v>
      </c>
      <c r="F29" s="354" t="s">
        <v>1135</v>
      </c>
      <c r="G29" s="354" t="s">
        <v>1136</v>
      </c>
      <c r="H29" s="354" t="s">
        <v>1125</v>
      </c>
    </row>
    <row r="31" spans="2:14" ht="14.25">
      <c r="B31" s="362" t="s">
        <v>812</v>
      </c>
    </row>
    <row r="32" spans="2:14" ht="14.25">
      <c r="B32" s="362"/>
      <c r="H32" s="363" t="s">
        <v>818</v>
      </c>
    </row>
    <row r="33" spans="2:8" ht="24">
      <c r="B33" s="366"/>
      <c r="C33" s="367"/>
      <c r="D33" s="368"/>
      <c r="E33" s="364" t="s">
        <v>795</v>
      </c>
      <c r="F33" s="364" t="s">
        <v>813</v>
      </c>
      <c r="G33" s="364" t="s">
        <v>796</v>
      </c>
      <c r="H33" s="364" t="s">
        <v>814</v>
      </c>
    </row>
    <row r="34" spans="2:8">
      <c r="B34" s="366" t="s">
        <v>815</v>
      </c>
      <c r="C34" s="367"/>
      <c r="D34" s="368"/>
      <c r="E34" s="369">
        <v>137</v>
      </c>
      <c r="F34" s="369">
        <v>149</v>
      </c>
      <c r="G34" s="369">
        <v>166</v>
      </c>
      <c r="H34" s="369">
        <v>180</v>
      </c>
    </row>
    <row r="35" spans="2:8">
      <c r="B35" s="366" t="s">
        <v>816</v>
      </c>
      <c r="C35" s="367"/>
      <c r="D35" s="368"/>
      <c r="E35" s="369">
        <v>191</v>
      </c>
      <c r="F35" s="369">
        <v>110</v>
      </c>
      <c r="G35" s="369">
        <v>110</v>
      </c>
      <c r="H35" s="369">
        <v>110</v>
      </c>
    </row>
    <row r="36" spans="2:8">
      <c r="B36" s="366" t="s">
        <v>817</v>
      </c>
      <c r="C36" s="367"/>
      <c r="D36" s="368"/>
      <c r="E36" s="369">
        <v>290</v>
      </c>
      <c r="F36" s="369">
        <v>237</v>
      </c>
      <c r="G36" s="369">
        <v>254</v>
      </c>
      <c r="H36" s="369">
        <v>268</v>
      </c>
    </row>
    <row r="37" spans="2:8">
      <c r="B37" s="384" t="s">
        <v>819</v>
      </c>
    </row>
    <row r="38" spans="2:8">
      <c r="B38" s="384" t="s">
        <v>820</v>
      </c>
    </row>
  </sheetData>
  <phoneticPr fontId="19"/>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330"/>
  <sheetViews>
    <sheetView tabSelected="1" zoomScale="80" zoomScaleNormal="80" workbookViewId="0">
      <selection sqref="A1:AE329"/>
    </sheetView>
  </sheetViews>
  <sheetFormatPr defaultColWidth="6.125" defaultRowHeight="12"/>
  <cols>
    <col min="1" max="1" width="1.75" style="356" customWidth="1"/>
    <col min="2" max="2" width="13.875" style="356" customWidth="1"/>
    <col min="3" max="30" width="4.875" style="356" customWidth="1"/>
    <col min="31" max="31" width="7.125" style="356" customWidth="1"/>
    <col min="32" max="63" width="3.125" style="356" customWidth="1"/>
    <col min="64" max="16384" width="6.125" style="356"/>
  </cols>
  <sheetData>
    <row r="1" spans="2:31" ht="10.5" customHeight="1"/>
    <row r="2" spans="2:31" ht="15.75" customHeight="1">
      <c r="B2" s="538" t="s">
        <v>1234</v>
      </c>
      <c r="M2" s="539" t="s">
        <v>1235</v>
      </c>
    </row>
    <row r="3" spans="2:31" ht="6" customHeight="1"/>
    <row r="4" spans="2:31" ht="13.5" customHeight="1">
      <c r="B4" s="362" t="s">
        <v>1236</v>
      </c>
      <c r="M4" s="539" t="s">
        <v>1237</v>
      </c>
    </row>
    <row r="5" spans="2:31" s="543" customFormat="1" ht="28.5" customHeight="1">
      <c r="B5" s="540"/>
      <c r="C5" s="540" t="s">
        <v>1238</v>
      </c>
      <c r="D5" s="540" t="s">
        <v>1239</v>
      </c>
      <c r="E5" s="541" t="s">
        <v>1240</v>
      </c>
      <c r="F5" s="541" t="s">
        <v>1241</v>
      </c>
      <c r="G5" s="540" t="s">
        <v>1242</v>
      </c>
      <c r="H5" s="540" t="s">
        <v>1243</v>
      </c>
      <c r="I5" s="540" t="s">
        <v>1244</v>
      </c>
      <c r="J5" s="540" t="s">
        <v>1245</v>
      </c>
      <c r="K5" s="540" t="s">
        <v>1246</v>
      </c>
      <c r="L5" s="540" t="s">
        <v>1247</v>
      </c>
      <c r="M5" s="540" t="s">
        <v>1248</v>
      </c>
      <c r="N5" s="541" t="s">
        <v>1249</v>
      </c>
      <c r="O5" s="542" t="s">
        <v>1250</v>
      </c>
      <c r="P5" s="540" t="s">
        <v>1251</v>
      </c>
      <c r="Q5" s="542" t="s">
        <v>1252</v>
      </c>
      <c r="R5" s="541" t="s">
        <v>1253</v>
      </c>
      <c r="S5" s="541" t="s">
        <v>1254</v>
      </c>
      <c r="T5" s="541" t="s">
        <v>1255</v>
      </c>
      <c r="U5" s="541" t="s">
        <v>1256</v>
      </c>
      <c r="V5" s="541" t="s">
        <v>1257</v>
      </c>
      <c r="W5" s="540" t="s">
        <v>1258</v>
      </c>
      <c r="X5" s="540" t="s">
        <v>1259</v>
      </c>
      <c r="Y5" s="540" t="s">
        <v>1260</v>
      </c>
      <c r="Z5" s="541" t="s">
        <v>1261</v>
      </c>
      <c r="AA5" s="541" t="s">
        <v>1262</v>
      </c>
      <c r="AB5" s="540" t="s">
        <v>1263</v>
      </c>
      <c r="AC5" s="540" t="s">
        <v>1264</v>
      </c>
      <c r="AD5" s="540" t="s">
        <v>1265</v>
      </c>
      <c r="AE5" s="540" t="s">
        <v>1266</v>
      </c>
    </row>
    <row r="6" spans="2:31" s="543" customFormat="1" ht="12" customHeight="1">
      <c r="B6" s="544" t="s">
        <v>1267</v>
      </c>
      <c r="C6" s="540" t="s">
        <v>1268</v>
      </c>
      <c r="D6" s="540" t="s">
        <v>1268</v>
      </c>
      <c r="E6" s="540" t="s">
        <v>1268</v>
      </c>
      <c r="F6" s="540" t="s">
        <v>1268</v>
      </c>
      <c r="G6" s="540" t="s">
        <v>1268</v>
      </c>
      <c r="H6" s="540" t="s">
        <v>1268</v>
      </c>
      <c r="I6" s="540" t="s">
        <v>1268</v>
      </c>
      <c r="J6" s="540" t="s">
        <v>1268</v>
      </c>
      <c r="K6" s="540" t="s">
        <v>1268</v>
      </c>
      <c r="L6" s="540" t="s">
        <v>1268</v>
      </c>
      <c r="M6" s="540" t="s">
        <v>1268</v>
      </c>
      <c r="N6" s="541" t="s">
        <v>1269</v>
      </c>
      <c r="O6" s="540" t="s">
        <v>1270</v>
      </c>
      <c r="P6" s="540" t="s">
        <v>1270</v>
      </c>
      <c r="Q6" s="540" t="s">
        <v>1270</v>
      </c>
      <c r="R6" s="541" t="s">
        <v>1269</v>
      </c>
      <c r="S6" s="541" t="s">
        <v>1269</v>
      </c>
      <c r="T6" s="541" t="s">
        <v>1269</v>
      </c>
      <c r="U6" s="541" t="s">
        <v>1269</v>
      </c>
      <c r="V6" s="541" t="s">
        <v>1269</v>
      </c>
      <c r="W6" s="541" t="s">
        <v>1269</v>
      </c>
      <c r="X6" s="541" t="s">
        <v>1269</v>
      </c>
      <c r="Y6" s="540" t="s">
        <v>1270</v>
      </c>
      <c r="Z6" s="540" t="s">
        <v>1268</v>
      </c>
      <c r="AA6" s="540" t="s">
        <v>1270</v>
      </c>
      <c r="AB6" s="540" t="s">
        <v>1270</v>
      </c>
      <c r="AC6" s="540" t="s">
        <v>1271</v>
      </c>
      <c r="AD6" s="540" t="s">
        <v>1270</v>
      </c>
      <c r="AE6" s="545"/>
    </row>
    <row r="7" spans="2:31" s="543" customFormat="1" ht="12" customHeight="1">
      <c r="B7" s="546" t="s">
        <v>1272</v>
      </c>
      <c r="C7" s="547">
        <v>0.78110000000000002</v>
      </c>
      <c r="D7" s="547">
        <v>0.76580000000000004</v>
      </c>
      <c r="E7" s="547">
        <v>0.76049999999999995</v>
      </c>
      <c r="F7" s="547">
        <v>0.76049999999999995</v>
      </c>
      <c r="G7" s="547">
        <v>0.77480000000000004</v>
      </c>
      <c r="H7" s="547">
        <v>0.78390000000000004</v>
      </c>
      <c r="I7" s="547">
        <v>0.79110000000000003</v>
      </c>
      <c r="J7" s="547">
        <v>0.80469999999999997</v>
      </c>
      <c r="K7" s="547">
        <v>0.81799999999999995</v>
      </c>
      <c r="L7" s="547">
        <v>0.76649999999999996</v>
      </c>
      <c r="M7" s="547">
        <v>0.68330000000000002</v>
      </c>
      <c r="N7" s="547">
        <v>0.59240000000000004</v>
      </c>
      <c r="O7" s="547">
        <v>1.0611999999999999</v>
      </c>
      <c r="P7" s="547">
        <v>1.0081</v>
      </c>
      <c r="Q7" s="547">
        <v>1.23</v>
      </c>
      <c r="R7" s="547">
        <v>0.46</v>
      </c>
      <c r="S7" s="547">
        <v>2.99</v>
      </c>
      <c r="T7" s="547">
        <v>2.0920000000000001</v>
      </c>
      <c r="U7" s="547">
        <v>2.0920000000000001</v>
      </c>
      <c r="V7" s="547">
        <v>0.56389999999999996</v>
      </c>
      <c r="W7" s="547">
        <v>0.56389999999999996</v>
      </c>
      <c r="X7" s="547">
        <v>0.58389999999999997</v>
      </c>
      <c r="Y7" s="547">
        <v>1.0750999999999999</v>
      </c>
      <c r="Z7" s="547">
        <v>0.76049999999999995</v>
      </c>
      <c r="AA7" s="547">
        <v>1.1160000000000001</v>
      </c>
      <c r="AB7" s="627" t="s">
        <v>1273</v>
      </c>
      <c r="AC7" s="547">
        <v>1.2093</v>
      </c>
      <c r="AD7" s="627" t="s">
        <v>1273</v>
      </c>
      <c r="AE7" s="548" t="s">
        <v>1274</v>
      </c>
    </row>
    <row r="8" spans="2:31" s="543" customFormat="1" ht="12" customHeight="1">
      <c r="B8" s="544" t="s">
        <v>1275</v>
      </c>
      <c r="C8" s="549">
        <v>9250</v>
      </c>
      <c r="D8" s="549">
        <v>8400</v>
      </c>
      <c r="E8" s="549">
        <v>8000</v>
      </c>
      <c r="F8" s="549">
        <v>8000</v>
      </c>
      <c r="G8" s="549">
        <v>8900</v>
      </c>
      <c r="H8" s="549">
        <v>9200</v>
      </c>
      <c r="I8" s="549">
        <v>9300</v>
      </c>
      <c r="J8" s="549">
        <v>9600</v>
      </c>
      <c r="K8" s="549">
        <v>9800</v>
      </c>
      <c r="L8" s="549">
        <v>8700</v>
      </c>
      <c r="M8" s="549">
        <v>12000</v>
      </c>
      <c r="N8" s="549">
        <v>9400</v>
      </c>
      <c r="O8" s="549">
        <v>8500</v>
      </c>
      <c r="P8" s="549">
        <v>6990</v>
      </c>
      <c r="Q8" s="549">
        <v>7200</v>
      </c>
      <c r="R8" s="549">
        <v>4800</v>
      </c>
      <c r="S8" s="549">
        <v>800</v>
      </c>
      <c r="T8" s="549">
        <v>2000</v>
      </c>
      <c r="U8" s="549">
        <v>200</v>
      </c>
      <c r="V8" s="549">
        <v>9800</v>
      </c>
      <c r="W8" s="549">
        <v>13000</v>
      </c>
      <c r="X8" s="549">
        <v>10000</v>
      </c>
      <c r="Y8" s="549">
        <v>3000</v>
      </c>
      <c r="Z8" s="549">
        <v>8100</v>
      </c>
      <c r="AA8" s="549">
        <v>5700</v>
      </c>
      <c r="AB8" s="628"/>
      <c r="AC8" s="549">
        <v>860</v>
      </c>
      <c r="AD8" s="628"/>
      <c r="AE8" s="550" t="s">
        <v>1276</v>
      </c>
    </row>
    <row r="9" spans="2:31" s="543" customFormat="1" ht="12" customHeight="1">
      <c r="B9" s="551" t="s">
        <v>1277</v>
      </c>
      <c r="C9" s="552">
        <v>0.72250000000000003</v>
      </c>
      <c r="D9" s="552">
        <v>0.64329999999999998</v>
      </c>
      <c r="E9" s="552">
        <v>0.60840000000000005</v>
      </c>
      <c r="F9" s="552">
        <v>0.60840000000000005</v>
      </c>
      <c r="G9" s="552">
        <v>0.68959999999999999</v>
      </c>
      <c r="H9" s="552">
        <v>0.72119999999999995</v>
      </c>
      <c r="I9" s="552">
        <v>0.73570000000000002</v>
      </c>
      <c r="J9" s="552">
        <v>0.77249999999999996</v>
      </c>
      <c r="K9" s="552">
        <v>0.80159999999999998</v>
      </c>
      <c r="L9" s="552">
        <v>0.66690000000000005</v>
      </c>
      <c r="M9" s="552">
        <v>0.82</v>
      </c>
      <c r="N9" s="552">
        <v>0.55689999999999995</v>
      </c>
      <c r="O9" s="552">
        <v>0.90200000000000002</v>
      </c>
      <c r="P9" s="552">
        <v>0.7046</v>
      </c>
      <c r="Q9" s="552">
        <v>0.88560000000000005</v>
      </c>
      <c r="R9" s="552">
        <v>0.2208</v>
      </c>
      <c r="S9" s="552">
        <v>0.2392</v>
      </c>
      <c r="T9" s="552">
        <v>0.41839999999999999</v>
      </c>
      <c r="U9" s="552">
        <v>0.41839999999999999</v>
      </c>
      <c r="V9" s="552">
        <v>0.55259999999999998</v>
      </c>
      <c r="W9" s="552">
        <v>0.73309999999999997</v>
      </c>
      <c r="X9" s="552">
        <v>0.58389999999999997</v>
      </c>
      <c r="Y9" s="552">
        <v>0.32250000000000001</v>
      </c>
      <c r="Z9" s="552">
        <v>616</v>
      </c>
      <c r="AA9" s="552">
        <v>0.6361</v>
      </c>
      <c r="AB9" s="629"/>
      <c r="AC9" s="552">
        <v>0.104</v>
      </c>
      <c r="AD9" s="629"/>
      <c r="AE9" s="550" t="s">
        <v>1278</v>
      </c>
    </row>
    <row r="10" spans="2:31" ht="7.5" customHeight="1">
      <c r="AE10" s="553"/>
    </row>
    <row r="11" spans="2:31" ht="13.5" customHeight="1">
      <c r="B11" s="362" t="s">
        <v>1279</v>
      </c>
      <c r="I11" s="554" t="s">
        <v>1280</v>
      </c>
      <c r="K11" s="362" t="s">
        <v>1281</v>
      </c>
      <c r="S11" s="356" t="s">
        <v>1282</v>
      </c>
    </row>
    <row r="12" spans="2:31" ht="11.1" customHeight="1">
      <c r="B12" s="555" t="s">
        <v>1283</v>
      </c>
      <c r="C12" s="556"/>
      <c r="D12" s="556"/>
      <c r="E12" s="557"/>
      <c r="F12" s="630" t="s">
        <v>1284</v>
      </c>
      <c r="G12" s="631"/>
      <c r="H12" s="630" t="s">
        <v>1285</v>
      </c>
      <c r="I12" s="631"/>
      <c r="J12" s="554"/>
      <c r="K12" s="630"/>
      <c r="L12" s="632"/>
      <c r="M12" s="632"/>
      <c r="N12" s="632"/>
      <c r="O12" s="625" t="s">
        <v>1286</v>
      </c>
      <c r="P12" s="626"/>
      <c r="Q12" s="625" t="s">
        <v>1287</v>
      </c>
      <c r="R12" s="633"/>
      <c r="S12" s="625" t="s">
        <v>1288</v>
      </c>
      <c r="T12" s="626"/>
    </row>
    <row r="13" spans="2:31" ht="11.1" customHeight="1">
      <c r="B13" s="555" t="s">
        <v>1289</v>
      </c>
      <c r="C13" s="556"/>
      <c r="D13" s="556"/>
      <c r="E13" s="557"/>
      <c r="F13" s="630">
        <v>630324</v>
      </c>
      <c r="G13" s="631"/>
      <c r="H13" s="630">
        <v>36675823</v>
      </c>
      <c r="I13" s="631"/>
      <c r="J13" s="554"/>
      <c r="K13" s="630" t="s">
        <v>1272</v>
      </c>
      <c r="L13" s="632"/>
      <c r="M13" s="632"/>
      <c r="N13" s="631"/>
      <c r="O13" s="625"/>
      <c r="P13" s="626"/>
      <c r="Q13" s="625"/>
      <c r="R13" s="633"/>
      <c r="S13" s="625"/>
      <c r="T13" s="626"/>
    </row>
    <row r="14" spans="2:31" ht="11.1" customHeight="1">
      <c r="B14" s="555" t="s">
        <v>1290</v>
      </c>
      <c r="C14" s="556"/>
      <c r="D14" s="556"/>
      <c r="E14" s="557"/>
      <c r="F14" s="630">
        <v>150774</v>
      </c>
      <c r="G14" s="631"/>
      <c r="H14" s="630">
        <v>8772857</v>
      </c>
      <c r="I14" s="631"/>
      <c r="J14" s="554"/>
      <c r="K14" s="630" t="s">
        <v>1275</v>
      </c>
      <c r="L14" s="632"/>
      <c r="M14" s="632"/>
      <c r="N14" s="631"/>
      <c r="O14" s="625"/>
      <c r="P14" s="626"/>
      <c r="Q14" s="625"/>
      <c r="R14" s="633"/>
      <c r="S14" s="625"/>
      <c r="T14" s="626"/>
    </row>
    <row r="15" spans="2:31" ht="11.1" customHeight="1">
      <c r="J15" s="554"/>
      <c r="K15" s="630" t="s">
        <v>1277</v>
      </c>
      <c r="L15" s="632"/>
      <c r="M15" s="632"/>
      <c r="N15" s="631"/>
      <c r="O15" s="638">
        <f>H14/H13</f>
        <v>0.23920000377360312</v>
      </c>
      <c r="P15" s="639"/>
      <c r="Q15" s="638">
        <f>M29/L29</f>
        <v>0.32370539754071948</v>
      </c>
      <c r="R15" s="640"/>
      <c r="S15" s="638">
        <f>(H14+M29*1000)/(H13+L29*1000)</f>
        <v>0.28253661419759313</v>
      </c>
      <c r="T15" s="639"/>
    </row>
    <row r="16" spans="2:31" ht="11.1" customHeight="1">
      <c r="B16" s="362" t="s">
        <v>1291</v>
      </c>
      <c r="I16" s="554" t="s">
        <v>1292</v>
      </c>
    </row>
    <row r="17" spans="2:31" ht="11.1" customHeight="1">
      <c r="B17" s="538"/>
      <c r="C17" s="356" t="s">
        <v>1293</v>
      </c>
      <c r="K17" s="558" t="s">
        <v>1294</v>
      </c>
      <c r="P17" s="362" t="s">
        <v>1295</v>
      </c>
    </row>
    <row r="18" spans="2:31" ht="11.1" customHeight="1">
      <c r="B18" s="559" t="s">
        <v>1283</v>
      </c>
      <c r="C18" s="560" t="s">
        <v>1296</v>
      </c>
      <c r="D18" s="561" t="s">
        <v>1297</v>
      </c>
      <c r="E18" s="641" t="s">
        <v>1298</v>
      </c>
      <c r="F18" s="642"/>
      <c r="G18" s="562" t="s">
        <v>1299</v>
      </c>
      <c r="H18" s="560"/>
      <c r="I18" s="562" t="s">
        <v>1300</v>
      </c>
      <c r="J18" s="559"/>
      <c r="K18" s="563"/>
      <c r="L18" s="560"/>
      <c r="M18" s="564"/>
      <c r="P18" s="356" t="s">
        <v>1301</v>
      </c>
    </row>
    <row r="19" spans="2:31" ht="25.5" customHeight="1">
      <c r="B19" s="565"/>
      <c r="C19" s="566" t="s">
        <v>1302</v>
      </c>
      <c r="D19" s="567" t="s">
        <v>1303</v>
      </c>
      <c r="E19" s="634" t="s">
        <v>1304</v>
      </c>
      <c r="F19" s="635"/>
      <c r="G19" s="568" t="s">
        <v>1305</v>
      </c>
      <c r="H19" s="569" t="s">
        <v>1306</v>
      </c>
      <c r="I19" s="568" t="s">
        <v>1307</v>
      </c>
      <c r="J19" s="567" t="s">
        <v>1308</v>
      </c>
      <c r="K19" s="570" t="s">
        <v>1302</v>
      </c>
      <c r="L19" s="568" t="s">
        <v>1309</v>
      </c>
      <c r="M19" s="571" t="s">
        <v>1308</v>
      </c>
      <c r="P19" s="636" t="s">
        <v>1310</v>
      </c>
      <c r="Q19" s="637"/>
      <c r="R19" s="637"/>
      <c r="S19" s="637"/>
      <c r="T19" s="637"/>
      <c r="U19" s="637"/>
      <c r="V19" s="637"/>
      <c r="W19" s="637"/>
      <c r="X19" s="637"/>
      <c r="Y19" s="637"/>
      <c r="Z19" s="637"/>
      <c r="AA19" s="637"/>
      <c r="AB19" s="637"/>
      <c r="AC19" s="637"/>
    </row>
    <row r="20" spans="2:31" ht="11.1" customHeight="1">
      <c r="B20" s="565"/>
      <c r="C20" s="572" t="s">
        <v>1311</v>
      </c>
      <c r="D20" s="573" t="s">
        <v>1311</v>
      </c>
      <c r="E20" s="646" t="s">
        <v>1311</v>
      </c>
      <c r="F20" s="647"/>
      <c r="G20" s="574" t="s">
        <v>1311</v>
      </c>
      <c r="H20" s="574" t="s">
        <v>1311</v>
      </c>
      <c r="I20" s="574" t="s">
        <v>1311</v>
      </c>
      <c r="J20" s="575" t="s">
        <v>1312</v>
      </c>
      <c r="K20" s="576" t="s">
        <v>1313</v>
      </c>
      <c r="L20" s="574" t="s">
        <v>1313</v>
      </c>
      <c r="M20" s="577" t="s">
        <v>1314</v>
      </c>
    </row>
    <row r="21" spans="2:31" ht="11.1" customHeight="1">
      <c r="B21" s="545" t="s">
        <v>1315</v>
      </c>
      <c r="C21" s="578">
        <v>3139929</v>
      </c>
      <c r="D21" s="578">
        <v>2714752</v>
      </c>
      <c r="E21" s="643">
        <v>621747</v>
      </c>
      <c r="F21" s="631"/>
      <c r="G21" s="578">
        <v>2271</v>
      </c>
      <c r="H21" s="578">
        <v>10017</v>
      </c>
      <c r="I21" s="578">
        <v>634034</v>
      </c>
      <c r="J21" s="579">
        <v>190210</v>
      </c>
      <c r="K21" s="580">
        <v>1450</v>
      </c>
      <c r="L21" s="578">
        <v>34620.264000000003</v>
      </c>
      <c r="M21" s="578">
        <v>10386.079</v>
      </c>
      <c r="P21" s="581" t="s">
        <v>1316</v>
      </c>
      <c r="Q21" s="582" t="s">
        <v>1317</v>
      </c>
      <c r="R21" s="583"/>
      <c r="S21" s="583"/>
      <c r="T21" s="583"/>
      <c r="U21" s="583"/>
      <c r="V21" s="583"/>
      <c r="W21" s="583"/>
      <c r="X21" s="583"/>
      <c r="Y21" s="583"/>
    </row>
    <row r="22" spans="2:31" ht="11.1" customHeight="1">
      <c r="B22" s="545" t="s">
        <v>1318</v>
      </c>
      <c r="C22" s="578">
        <v>10885</v>
      </c>
      <c r="D22" s="578">
        <v>230</v>
      </c>
      <c r="E22" s="643">
        <v>230</v>
      </c>
      <c r="F22" s="631"/>
      <c r="G22" s="578">
        <v>12</v>
      </c>
      <c r="H22" s="578">
        <v>1713</v>
      </c>
      <c r="I22" s="578">
        <v>1955</v>
      </c>
      <c r="J22" s="579">
        <v>1564</v>
      </c>
      <c r="K22" s="580">
        <v>3471</v>
      </c>
      <c r="L22" s="578">
        <v>623.40899999999999</v>
      </c>
      <c r="M22" s="578">
        <v>498.72699999999998</v>
      </c>
      <c r="P22" s="584" t="s">
        <v>1319</v>
      </c>
      <c r="Q22" s="511" t="s">
        <v>1320</v>
      </c>
      <c r="R22" s="511"/>
      <c r="S22" s="511"/>
      <c r="T22" s="511"/>
      <c r="U22" s="511"/>
      <c r="V22" s="511"/>
      <c r="W22" s="511"/>
      <c r="X22" s="511"/>
      <c r="Y22" s="511"/>
    </row>
    <row r="23" spans="2:31" ht="11.1" customHeight="1">
      <c r="B23" s="545" t="s">
        <v>1321</v>
      </c>
      <c r="C23" s="578">
        <v>61793</v>
      </c>
      <c r="D23" s="578">
        <v>6695</v>
      </c>
      <c r="E23" s="643">
        <v>3308</v>
      </c>
      <c r="F23" s="631"/>
      <c r="G23" s="578">
        <v>936</v>
      </c>
      <c r="H23" s="578">
        <v>1334</v>
      </c>
      <c r="I23" s="578">
        <v>5577</v>
      </c>
      <c r="J23" s="579">
        <v>3904</v>
      </c>
      <c r="K23" s="580">
        <v>4334</v>
      </c>
      <c r="L23" s="578">
        <v>391.18400000000003</v>
      </c>
      <c r="M23" s="578">
        <v>273.82900000000001</v>
      </c>
      <c r="P23" s="584" t="s">
        <v>1322</v>
      </c>
      <c r="Q23" s="511" t="s">
        <v>1323</v>
      </c>
      <c r="R23" s="511"/>
      <c r="S23" s="511"/>
      <c r="T23" s="511"/>
      <c r="U23" s="511"/>
      <c r="V23" s="511"/>
      <c r="W23" s="511"/>
      <c r="X23" s="511"/>
      <c r="Y23" s="511"/>
      <c r="Z23" s="511"/>
    </row>
    <row r="24" spans="2:31" ht="11.1" customHeight="1">
      <c r="B24" s="545" t="s">
        <v>1324</v>
      </c>
      <c r="C24" s="578">
        <v>8435</v>
      </c>
      <c r="D24" s="578">
        <v>99</v>
      </c>
      <c r="E24" s="643">
        <v>99</v>
      </c>
      <c r="F24" s="631"/>
      <c r="G24" s="578">
        <v>247</v>
      </c>
      <c r="H24" s="578">
        <v>2460</v>
      </c>
      <c r="I24" s="578">
        <v>2806</v>
      </c>
      <c r="J24" s="579">
        <v>1263</v>
      </c>
      <c r="K24" s="580">
        <v>1193</v>
      </c>
      <c r="L24" s="578">
        <v>396.86500000000001</v>
      </c>
      <c r="M24" s="578">
        <v>178.589</v>
      </c>
      <c r="P24" s="584" t="s">
        <v>1325</v>
      </c>
      <c r="Q24" s="511" t="s">
        <v>1326</v>
      </c>
      <c r="R24" s="511"/>
      <c r="S24" s="511"/>
      <c r="T24" s="511"/>
      <c r="U24" s="511"/>
      <c r="V24" s="511"/>
      <c r="W24" s="511"/>
      <c r="X24" s="511"/>
      <c r="Y24" s="511"/>
    </row>
    <row r="25" spans="2:31" ht="11.1" customHeight="1">
      <c r="B25" s="545" t="s">
        <v>1327</v>
      </c>
      <c r="C25" s="578">
        <v>51736</v>
      </c>
      <c r="D25" s="578">
        <v>14193</v>
      </c>
      <c r="E25" s="643">
        <v>14075</v>
      </c>
      <c r="F25" s="631"/>
      <c r="G25" s="578">
        <v>3202</v>
      </c>
      <c r="H25" s="578">
        <v>2397</v>
      </c>
      <c r="I25" s="578">
        <v>19674</v>
      </c>
      <c r="J25" s="579">
        <v>8853</v>
      </c>
      <c r="K25" s="580">
        <v>6573</v>
      </c>
      <c r="L25" s="578">
        <v>2499.567</v>
      </c>
      <c r="M25" s="578">
        <v>1124.8050000000001</v>
      </c>
      <c r="P25" s="584" t="s">
        <v>1328</v>
      </c>
      <c r="Q25" s="511" t="s">
        <v>1329</v>
      </c>
      <c r="R25" s="511"/>
      <c r="S25" s="511"/>
      <c r="T25" s="511"/>
      <c r="U25" s="511"/>
      <c r="V25" s="511"/>
      <c r="W25" s="511"/>
      <c r="X25" s="511"/>
      <c r="Y25" s="511"/>
    </row>
    <row r="26" spans="2:31" ht="11.1" customHeight="1">
      <c r="B26" s="545" t="s">
        <v>1330</v>
      </c>
      <c r="C26" s="578">
        <v>379</v>
      </c>
      <c r="D26" s="578">
        <v>118</v>
      </c>
      <c r="E26" s="643">
        <v>118</v>
      </c>
      <c r="F26" s="631"/>
      <c r="G26" s="578">
        <v>137</v>
      </c>
      <c r="H26" s="578">
        <v>0</v>
      </c>
      <c r="I26" s="578">
        <v>255</v>
      </c>
      <c r="J26" s="579">
        <v>115</v>
      </c>
      <c r="K26" s="580">
        <v>99</v>
      </c>
      <c r="L26" s="578">
        <v>66.608999999999995</v>
      </c>
      <c r="M26" s="578">
        <v>29.974</v>
      </c>
      <c r="P26" s="584" t="s">
        <v>1331</v>
      </c>
      <c r="Q26" s="511" t="s">
        <v>1332</v>
      </c>
      <c r="R26" s="511"/>
      <c r="S26" s="511"/>
      <c r="T26" s="511"/>
      <c r="U26" s="511"/>
      <c r="V26" s="511"/>
      <c r="W26" s="511"/>
      <c r="X26" s="511"/>
      <c r="Y26" s="511"/>
    </row>
    <row r="27" spans="2:31" ht="11.1" customHeight="1">
      <c r="B27" s="545" t="s">
        <v>1333</v>
      </c>
      <c r="C27" s="578">
        <v>95625</v>
      </c>
      <c r="D27" s="578">
        <v>73690</v>
      </c>
      <c r="E27" s="643">
        <v>116</v>
      </c>
      <c r="F27" s="631"/>
      <c r="G27" s="578">
        <v>1</v>
      </c>
      <c r="H27" s="578">
        <v>2</v>
      </c>
      <c r="I27" s="578">
        <v>119</v>
      </c>
      <c r="J27" s="579">
        <v>54</v>
      </c>
      <c r="K27" s="580">
        <v>3543</v>
      </c>
      <c r="L27" s="578">
        <v>4.4169999999999998</v>
      </c>
      <c r="M27" s="578">
        <v>1.988</v>
      </c>
    </row>
    <row r="28" spans="2:31" ht="11.1" customHeight="1">
      <c r="B28" s="545" t="s">
        <v>1334</v>
      </c>
      <c r="C28" s="578">
        <v>475</v>
      </c>
      <c r="D28" s="578">
        <v>11</v>
      </c>
      <c r="E28" s="643">
        <v>11</v>
      </c>
      <c r="F28" s="631"/>
      <c r="G28" s="578">
        <v>13</v>
      </c>
      <c r="H28" s="578">
        <v>0</v>
      </c>
      <c r="I28" s="578">
        <v>24</v>
      </c>
      <c r="J28" s="579">
        <v>17</v>
      </c>
      <c r="K28" s="580">
        <v>94</v>
      </c>
      <c r="L28" s="578">
        <v>4.7489999999999997</v>
      </c>
      <c r="M28" s="578">
        <v>3.3239999999999998</v>
      </c>
    </row>
    <row r="29" spans="2:31" ht="11.1" customHeight="1">
      <c r="B29" s="585" t="s">
        <v>1335</v>
      </c>
      <c r="C29" s="586">
        <f>SUM(C21:C28)</f>
        <v>3369257</v>
      </c>
      <c r="D29" s="586">
        <f>SUM(D21:D28)</f>
        <v>2809788</v>
      </c>
      <c r="E29" s="644">
        <f>SUM(E21:E28)</f>
        <v>639704</v>
      </c>
      <c r="F29" s="645"/>
      <c r="G29" s="586">
        <f t="shared" ref="G29:M29" si="0">SUM(G21:G28)</f>
        <v>6819</v>
      </c>
      <c r="H29" s="586">
        <f t="shared" si="0"/>
        <v>17923</v>
      </c>
      <c r="I29" s="586">
        <f t="shared" si="0"/>
        <v>664444</v>
      </c>
      <c r="J29" s="587">
        <f t="shared" si="0"/>
        <v>205980</v>
      </c>
      <c r="K29" s="588">
        <f t="shared" si="0"/>
        <v>20757</v>
      </c>
      <c r="L29" s="586">
        <f t="shared" si="0"/>
        <v>38607.064000000006</v>
      </c>
      <c r="M29" s="586">
        <f t="shared" si="0"/>
        <v>12497.315000000001</v>
      </c>
    </row>
    <row r="30" spans="2:31" ht="11.1" customHeight="1"/>
    <row r="31" spans="2:31" ht="16.5" customHeight="1">
      <c r="B31" s="538" t="s">
        <v>1336</v>
      </c>
      <c r="L31" s="539" t="s">
        <v>1337</v>
      </c>
      <c r="N31" s="539"/>
      <c r="O31" s="539"/>
      <c r="P31" s="539"/>
      <c r="Q31" s="539"/>
      <c r="R31" s="539"/>
      <c r="S31" s="539"/>
      <c r="T31" s="589" t="s">
        <v>1338</v>
      </c>
      <c r="U31" s="589"/>
      <c r="V31" s="553"/>
      <c r="W31" s="589"/>
      <c r="X31" s="553"/>
      <c r="Y31" s="589" t="s">
        <v>1339</v>
      </c>
      <c r="Z31" s="553"/>
      <c r="AA31" s="553"/>
      <c r="AB31" s="553"/>
    </row>
    <row r="32" spans="2:31" s="543" customFormat="1" ht="29.25" customHeight="1">
      <c r="B32" s="542" t="s">
        <v>1340</v>
      </c>
      <c r="C32" s="540" t="s">
        <v>1238</v>
      </c>
      <c r="D32" s="540" t="s">
        <v>1239</v>
      </c>
      <c r="E32" s="541" t="s">
        <v>1240</v>
      </c>
      <c r="F32" s="541" t="s">
        <v>1241</v>
      </c>
      <c r="G32" s="540" t="s">
        <v>1242</v>
      </c>
      <c r="H32" s="540" t="s">
        <v>1243</v>
      </c>
      <c r="I32" s="540" t="s">
        <v>1244</v>
      </c>
      <c r="J32" s="540" t="s">
        <v>1245</v>
      </c>
      <c r="K32" s="540" t="s">
        <v>1246</v>
      </c>
      <c r="L32" s="540" t="s">
        <v>1247</v>
      </c>
      <c r="M32" s="540" t="s">
        <v>1248</v>
      </c>
      <c r="N32" s="541" t="s">
        <v>1249</v>
      </c>
      <c r="O32" s="542" t="s">
        <v>1250</v>
      </c>
      <c r="P32" s="540" t="s">
        <v>1251</v>
      </c>
      <c r="Q32" s="542" t="s">
        <v>1252</v>
      </c>
      <c r="R32" s="541" t="s">
        <v>1253</v>
      </c>
      <c r="S32" s="541" t="s">
        <v>1254</v>
      </c>
      <c r="T32" s="541" t="s">
        <v>1255</v>
      </c>
      <c r="U32" s="541" t="s">
        <v>1256</v>
      </c>
      <c r="V32" s="541" t="s">
        <v>1257</v>
      </c>
      <c r="W32" s="540" t="s">
        <v>1258</v>
      </c>
      <c r="X32" s="540" t="s">
        <v>1259</v>
      </c>
      <c r="Y32" s="540" t="s">
        <v>1260</v>
      </c>
      <c r="Z32" s="541" t="s">
        <v>1261</v>
      </c>
      <c r="AA32" s="541" t="s">
        <v>1262</v>
      </c>
      <c r="AB32" s="540" t="s">
        <v>1263</v>
      </c>
      <c r="AC32" s="540" t="s">
        <v>1264</v>
      </c>
      <c r="AD32" s="540" t="s">
        <v>1265</v>
      </c>
      <c r="AE32" s="540" t="s">
        <v>1335</v>
      </c>
    </row>
    <row r="33" spans="2:31" ht="9.9499999999999993" customHeight="1">
      <c r="B33" s="545" t="s">
        <v>1341</v>
      </c>
      <c r="C33" s="578">
        <v>97532</v>
      </c>
      <c r="D33" s="578">
        <v>0</v>
      </c>
      <c r="E33" s="578">
        <v>0</v>
      </c>
      <c r="F33" s="578">
        <v>0</v>
      </c>
      <c r="G33" s="578">
        <v>0</v>
      </c>
      <c r="H33" s="578">
        <v>2466</v>
      </c>
      <c r="I33" s="578">
        <v>0</v>
      </c>
      <c r="J33" s="578">
        <v>0</v>
      </c>
      <c r="K33" s="578">
        <v>395146</v>
      </c>
      <c r="L33" s="578">
        <v>0</v>
      </c>
      <c r="M33" s="578">
        <v>0</v>
      </c>
      <c r="N33" s="578">
        <v>0</v>
      </c>
      <c r="O33" s="578">
        <v>0</v>
      </c>
      <c r="P33" s="578">
        <v>589844</v>
      </c>
      <c r="Q33" s="578">
        <v>0</v>
      </c>
      <c r="R33" s="578">
        <v>0</v>
      </c>
      <c r="S33" s="578">
        <v>0</v>
      </c>
      <c r="T33" s="578">
        <v>0</v>
      </c>
      <c r="U33" s="578">
        <v>0</v>
      </c>
      <c r="V33" s="578">
        <v>0</v>
      </c>
      <c r="W33" s="578">
        <v>0</v>
      </c>
      <c r="X33" s="578">
        <v>0</v>
      </c>
      <c r="Y33" s="578">
        <v>0</v>
      </c>
      <c r="Z33" s="578">
        <v>0</v>
      </c>
      <c r="AA33" s="578">
        <v>0</v>
      </c>
      <c r="AB33" s="578">
        <v>0</v>
      </c>
      <c r="AC33" s="578">
        <v>0</v>
      </c>
      <c r="AD33" s="578">
        <v>0</v>
      </c>
      <c r="AE33" s="578">
        <f t="shared" ref="AE33:AE40" si="1">SUM(C33:AD33)</f>
        <v>1084988</v>
      </c>
    </row>
    <row r="34" spans="2:31" ht="9.9499999999999993" customHeight="1">
      <c r="B34" s="545" t="s">
        <v>1342</v>
      </c>
      <c r="C34" s="578">
        <v>0</v>
      </c>
      <c r="D34" s="578">
        <v>0</v>
      </c>
      <c r="E34" s="578">
        <v>0</v>
      </c>
      <c r="F34" s="578">
        <v>0</v>
      </c>
      <c r="G34" s="578">
        <v>0</v>
      </c>
      <c r="H34" s="578">
        <v>0</v>
      </c>
      <c r="I34" s="578">
        <v>0</v>
      </c>
      <c r="J34" s="578">
        <v>0</v>
      </c>
      <c r="K34" s="578">
        <v>0</v>
      </c>
      <c r="L34" s="578">
        <v>0</v>
      </c>
      <c r="M34" s="578">
        <v>0</v>
      </c>
      <c r="N34" s="578">
        <v>0</v>
      </c>
      <c r="O34" s="578">
        <v>0</v>
      </c>
      <c r="P34" s="578">
        <v>0</v>
      </c>
      <c r="Q34" s="578">
        <v>0</v>
      </c>
      <c r="R34" s="578">
        <v>0</v>
      </c>
      <c r="S34" s="578">
        <v>0</v>
      </c>
      <c r="T34" s="578">
        <v>0</v>
      </c>
      <c r="U34" s="578">
        <v>0</v>
      </c>
      <c r="V34" s="578">
        <v>0</v>
      </c>
      <c r="W34" s="578">
        <v>0</v>
      </c>
      <c r="X34" s="578">
        <v>3660</v>
      </c>
      <c r="Y34" s="578">
        <v>0</v>
      </c>
      <c r="Z34" s="578">
        <v>0</v>
      </c>
      <c r="AA34" s="578">
        <v>0</v>
      </c>
      <c r="AB34" s="578">
        <v>0</v>
      </c>
      <c r="AC34" s="578">
        <v>15275</v>
      </c>
      <c r="AD34" s="578">
        <v>0</v>
      </c>
      <c r="AE34" s="578">
        <f t="shared" si="1"/>
        <v>18935</v>
      </c>
    </row>
    <row r="35" spans="2:31" ht="9.9499999999999993" customHeight="1">
      <c r="B35" s="590" t="s">
        <v>1343</v>
      </c>
      <c r="C35" s="591">
        <f>SUM(C33:C34)</f>
        <v>97532</v>
      </c>
      <c r="D35" s="591">
        <f t="shared" ref="D35:AD35" si="2">SUM(D33:D34)</f>
        <v>0</v>
      </c>
      <c r="E35" s="591">
        <f t="shared" si="2"/>
        <v>0</v>
      </c>
      <c r="F35" s="591">
        <f t="shared" si="2"/>
        <v>0</v>
      </c>
      <c r="G35" s="591">
        <f t="shared" si="2"/>
        <v>0</v>
      </c>
      <c r="H35" s="591">
        <f t="shared" si="2"/>
        <v>2466</v>
      </c>
      <c r="I35" s="591">
        <f t="shared" si="2"/>
        <v>0</v>
      </c>
      <c r="J35" s="591">
        <f t="shared" si="2"/>
        <v>0</v>
      </c>
      <c r="K35" s="591">
        <f t="shared" si="2"/>
        <v>395146</v>
      </c>
      <c r="L35" s="591">
        <f t="shared" si="2"/>
        <v>0</v>
      </c>
      <c r="M35" s="591">
        <f t="shared" si="2"/>
        <v>0</v>
      </c>
      <c r="N35" s="591">
        <f t="shared" si="2"/>
        <v>0</v>
      </c>
      <c r="O35" s="591">
        <f t="shared" si="2"/>
        <v>0</v>
      </c>
      <c r="P35" s="591">
        <f t="shared" si="2"/>
        <v>589844</v>
      </c>
      <c r="Q35" s="591">
        <f t="shared" si="2"/>
        <v>0</v>
      </c>
      <c r="R35" s="591">
        <f t="shared" si="2"/>
        <v>0</v>
      </c>
      <c r="S35" s="591">
        <f t="shared" si="2"/>
        <v>0</v>
      </c>
      <c r="T35" s="591">
        <f t="shared" si="2"/>
        <v>0</v>
      </c>
      <c r="U35" s="591">
        <f t="shared" si="2"/>
        <v>0</v>
      </c>
      <c r="V35" s="591">
        <f t="shared" si="2"/>
        <v>0</v>
      </c>
      <c r="W35" s="591">
        <f t="shared" si="2"/>
        <v>0</v>
      </c>
      <c r="X35" s="591">
        <f t="shared" si="2"/>
        <v>3660</v>
      </c>
      <c r="Y35" s="591">
        <f t="shared" si="2"/>
        <v>0</v>
      </c>
      <c r="Z35" s="591">
        <f t="shared" si="2"/>
        <v>0</v>
      </c>
      <c r="AA35" s="591">
        <f t="shared" si="2"/>
        <v>0</v>
      </c>
      <c r="AB35" s="591">
        <f t="shared" si="2"/>
        <v>0</v>
      </c>
      <c r="AC35" s="591">
        <f t="shared" si="2"/>
        <v>15275</v>
      </c>
      <c r="AD35" s="591">
        <f t="shared" si="2"/>
        <v>0</v>
      </c>
      <c r="AE35" s="591">
        <f t="shared" si="1"/>
        <v>1103923</v>
      </c>
    </row>
    <row r="36" spans="2:31" ht="9.9499999999999993" customHeight="1">
      <c r="B36" s="592" t="s">
        <v>1344</v>
      </c>
      <c r="C36" s="593">
        <v>0</v>
      </c>
      <c r="D36" s="593">
        <v>11436</v>
      </c>
      <c r="E36" s="593">
        <v>0</v>
      </c>
      <c r="F36" s="593">
        <v>0</v>
      </c>
      <c r="G36" s="593">
        <v>98935</v>
      </c>
      <c r="H36" s="593">
        <v>91274</v>
      </c>
      <c r="I36" s="593">
        <v>131723</v>
      </c>
      <c r="J36" s="593">
        <v>0</v>
      </c>
      <c r="K36" s="593">
        <v>62</v>
      </c>
      <c r="L36" s="593">
        <v>0</v>
      </c>
      <c r="M36" s="593">
        <v>15253</v>
      </c>
      <c r="N36" s="593">
        <v>0</v>
      </c>
      <c r="O36" s="593">
        <v>0</v>
      </c>
      <c r="P36" s="593">
        <v>0</v>
      </c>
      <c r="Q36" s="593">
        <v>0</v>
      </c>
      <c r="R36" s="593">
        <v>0</v>
      </c>
      <c r="S36" s="593">
        <v>0</v>
      </c>
      <c r="T36" s="593">
        <v>0</v>
      </c>
      <c r="U36" s="593">
        <v>0</v>
      </c>
      <c r="V36" s="593">
        <v>0</v>
      </c>
      <c r="W36" s="593">
        <v>0</v>
      </c>
      <c r="X36" s="593">
        <v>0</v>
      </c>
      <c r="Y36" s="593">
        <v>0</v>
      </c>
      <c r="Z36" s="593">
        <v>0</v>
      </c>
      <c r="AA36" s="593">
        <v>0</v>
      </c>
      <c r="AB36" s="593">
        <v>0</v>
      </c>
      <c r="AC36" s="593">
        <v>26201</v>
      </c>
      <c r="AD36" s="593">
        <v>0</v>
      </c>
      <c r="AE36" s="593">
        <f t="shared" si="1"/>
        <v>374884</v>
      </c>
    </row>
    <row r="37" spans="2:31" ht="9.9499999999999993" customHeight="1">
      <c r="B37" s="545" t="s">
        <v>1345</v>
      </c>
      <c r="C37" s="578">
        <v>0</v>
      </c>
      <c r="D37" s="578">
        <v>0</v>
      </c>
      <c r="E37" s="578">
        <v>0</v>
      </c>
      <c r="F37" s="578">
        <v>0</v>
      </c>
      <c r="G37" s="578">
        <v>4041</v>
      </c>
      <c r="H37" s="578">
        <v>6127</v>
      </c>
      <c r="I37" s="578">
        <v>242</v>
      </c>
      <c r="J37" s="578">
        <v>0</v>
      </c>
      <c r="K37" s="578">
        <v>3352</v>
      </c>
      <c r="L37" s="578">
        <v>0</v>
      </c>
      <c r="M37" s="578">
        <v>0</v>
      </c>
      <c r="N37" s="578">
        <v>0</v>
      </c>
      <c r="O37" s="578">
        <v>0</v>
      </c>
      <c r="P37" s="578">
        <v>0</v>
      </c>
      <c r="Q37" s="578">
        <v>0</v>
      </c>
      <c r="R37" s="578">
        <v>0</v>
      </c>
      <c r="S37" s="578">
        <v>0</v>
      </c>
      <c r="T37" s="578">
        <v>0</v>
      </c>
      <c r="U37" s="578">
        <v>0</v>
      </c>
      <c r="V37" s="578">
        <v>0</v>
      </c>
      <c r="W37" s="578">
        <v>0</v>
      </c>
      <c r="X37" s="578">
        <v>0</v>
      </c>
      <c r="Y37" s="578">
        <v>0</v>
      </c>
      <c r="Z37" s="578">
        <v>0</v>
      </c>
      <c r="AA37" s="578">
        <v>0</v>
      </c>
      <c r="AB37" s="578">
        <v>0</v>
      </c>
      <c r="AC37" s="578">
        <v>1659</v>
      </c>
      <c r="AD37" s="578">
        <v>0</v>
      </c>
      <c r="AE37" s="578">
        <f t="shared" si="1"/>
        <v>15421</v>
      </c>
    </row>
    <row r="38" spans="2:31" ht="9.9499999999999993" customHeight="1">
      <c r="B38" s="594" t="s">
        <v>1346</v>
      </c>
      <c r="C38" s="595">
        <v>0</v>
      </c>
      <c r="D38" s="595">
        <v>0</v>
      </c>
      <c r="E38" s="595">
        <v>0</v>
      </c>
      <c r="F38" s="595">
        <v>0</v>
      </c>
      <c r="G38" s="595">
        <v>0</v>
      </c>
      <c r="H38" s="595">
        <v>0</v>
      </c>
      <c r="I38" s="595">
        <v>0</v>
      </c>
      <c r="J38" s="595">
        <v>0</v>
      </c>
      <c r="K38" s="595">
        <v>0</v>
      </c>
      <c r="L38" s="595">
        <v>0</v>
      </c>
      <c r="M38" s="595">
        <v>0</v>
      </c>
      <c r="N38" s="595">
        <v>0</v>
      </c>
      <c r="O38" s="595">
        <v>0</v>
      </c>
      <c r="P38" s="595">
        <v>0</v>
      </c>
      <c r="Q38" s="595">
        <v>0</v>
      </c>
      <c r="R38" s="595">
        <v>0</v>
      </c>
      <c r="S38" s="595">
        <v>0</v>
      </c>
      <c r="T38" s="595">
        <v>0</v>
      </c>
      <c r="U38" s="595">
        <v>0</v>
      </c>
      <c r="V38" s="595">
        <v>0</v>
      </c>
      <c r="W38" s="595">
        <v>0</v>
      </c>
      <c r="X38" s="595">
        <v>0</v>
      </c>
      <c r="Y38" s="595">
        <v>0</v>
      </c>
      <c r="Z38" s="595">
        <v>0</v>
      </c>
      <c r="AA38" s="595">
        <v>0</v>
      </c>
      <c r="AB38" s="595">
        <v>0</v>
      </c>
      <c r="AC38" s="595">
        <v>0</v>
      </c>
      <c r="AD38" s="595">
        <v>0</v>
      </c>
      <c r="AE38" s="595">
        <f t="shared" si="1"/>
        <v>0</v>
      </c>
    </row>
    <row r="39" spans="2:31" ht="9.9499999999999993" customHeight="1">
      <c r="B39" s="592" t="s">
        <v>1347</v>
      </c>
      <c r="C39" s="593">
        <v>0</v>
      </c>
      <c r="D39" s="593">
        <v>3268</v>
      </c>
      <c r="E39" s="593">
        <v>0</v>
      </c>
      <c r="F39" s="593">
        <v>0</v>
      </c>
      <c r="G39" s="593">
        <v>28462</v>
      </c>
      <c r="H39" s="593">
        <v>6173</v>
      </c>
      <c r="I39" s="593">
        <v>424880</v>
      </c>
      <c r="J39" s="593">
        <v>13834</v>
      </c>
      <c r="K39" s="593">
        <v>18199</v>
      </c>
      <c r="L39" s="593">
        <v>0</v>
      </c>
      <c r="M39" s="593">
        <v>58248</v>
      </c>
      <c r="N39" s="593">
        <v>0</v>
      </c>
      <c r="O39" s="593">
        <v>0</v>
      </c>
      <c r="P39" s="593">
        <v>0</v>
      </c>
      <c r="Q39" s="593">
        <v>0</v>
      </c>
      <c r="R39" s="593">
        <v>0</v>
      </c>
      <c r="S39" s="593">
        <v>0</v>
      </c>
      <c r="T39" s="593">
        <v>0</v>
      </c>
      <c r="U39" s="593">
        <v>0</v>
      </c>
      <c r="V39" s="593">
        <v>0</v>
      </c>
      <c r="W39" s="593">
        <v>0</v>
      </c>
      <c r="X39" s="593">
        <v>19530</v>
      </c>
      <c r="Y39" s="593">
        <v>0</v>
      </c>
      <c r="Z39" s="593">
        <v>0</v>
      </c>
      <c r="AA39" s="593">
        <v>0</v>
      </c>
      <c r="AB39" s="593">
        <v>0</v>
      </c>
      <c r="AC39" s="593">
        <v>334966</v>
      </c>
      <c r="AD39" s="593">
        <v>0</v>
      </c>
      <c r="AE39" s="593">
        <f t="shared" si="1"/>
        <v>907560</v>
      </c>
    </row>
    <row r="40" spans="2:31" ht="9.9499999999999993" customHeight="1">
      <c r="B40" s="545" t="s">
        <v>1348</v>
      </c>
      <c r="C40" s="578">
        <v>0</v>
      </c>
      <c r="D40" s="578">
        <v>395</v>
      </c>
      <c r="E40" s="578">
        <v>0</v>
      </c>
      <c r="F40" s="578">
        <v>0</v>
      </c>
      <c r="G40" s="578">
        <v>1664</v>
      </c>
      <c r="H40" s="578">
        <v>589</v>
      </c>
      <c r="I40" s="578">
        <v>306416</v>
      </c>
      <c r="J40" s="578">
        <v>1219</v>
      </c>
      <c r="K40" s="578">
        <v>0</v>
      </c>
      <c r="L40" s="578">
        <v>0</v>
      </c>
      <c r="M40" s="578">
        <v>3036</v>
      </c>
      <c r="N40" s="578">
        <v>0</v>
      </c>
      <c r="O40" s="578">
        <v>0</v>
      </c>
      <c r="P40" s="578">
        <v>0</v>
      </c>
      <c r="Q40" s="578">
        <v>0</v>
      </c>
      <c r="R40" s="578">
        <v>0</v>
      </c>
      <c r="S40" s="578">
        <v>0</v>
      </c>
      <c r="T40" s="578">
        <v>0</v>
      </c>
      <c r="U40" s="578">
        <v>0</v>
      </c>
      <c r="V40" s="578">
        <v>0</v>
      </c>
      <c r="W40" s="578">
        <v>0</v>
      </c>
      <c r="X40" s="578">
        <v>30</v>
      </c>
      <c r="Y40" s="578">
        <v>0</v>
      </c>
      <c r="Z40" s="578">
        <v>0</v>
      </c>
      <c r="AA40" s="578">
        <v>0</v>
      </c>
      <c r="AB40" s="578">
        <v>0</v>
      </c>
      <c r="AC40" s="578">
        <v>76667</v>
      </c>
      <c r="AD40" s="578">
        <v>0</v>
      </c>
      <c r="AE40" s="578">
        <f t="shared" si="1"/>
        <v>390016</v>
      </c>
    </row>
    <row r="41" spans="2:31" ht="9.9499999999999993" customHeight="1">
      <c r="B41" s="545" t="s">
        <v>1349</v>
      </c>
      <c r="C41" s="578">
        <v>0</v>
      </c>
      <c r="D41" s="578">
        <v>42</v>
      </c>
      <c r="E41" s="578">
        <v>0</v>
      </c>
      <c r="F41" s="578">
        <v>0</v>
      </c>
      <c r="G41" s="578">
        <v>1620</v>
      </c>
      <c r="H41" s="578">
        <v>37</v>
      </c>
      <c r="I41" s="578">
        <v>18312</v>
      </c>
      <c r="J41" s="578">
        <v>1286</v>
      </c>
      <c r="K41" s="578">
        <v>19835</v>
      </c>
      <c r="L41" s="578">
        <v>0</v>
      </c>
      <c r="M41" s="578">
        <v>576</v>
      </c>
      <c r="N41" s="578">
        <v>0</v>
      </c>
      <c r="O41" s="578">
        <v>0</v>
      </c>
      <c r="P41" s="578">
        <v>0</v>
      </c>
      <c r="Q41" s="578">
        <v>0</v>
      </c>
      <c r="R41" s="578">
        <v>0</v>
      </c>
      <c r="S41" s="578">
        <v>0</v>
      </c>
      <c r="T41" s="578">
        <v>0</v>
      </c>
      <c r="U41" s="578">
        <v>0</v>
      </c>
      <c r="V41" s="578">
        <v>0</v>
      </c>
      <c r="W41" s="578">
        <v>0</v>
      </c>
      <c r="X41" s="578">
        <v>0</v>
      </c>
      <c r="Y41" s="578">
        <v>0</v>
      </c>
      <c r="Z41" s="578">
        <v>0</v>
      </c>
      <c r="AA41" s="578">
        <v>0</v>
      </c>
      <c r="AB41" s="578">
        <v>0</v>
      </c>
      <c r="AC41" s="578">
        <v>48251</v>
      </c>
      <c r="AD41" s="578">
        <v>0</v>
      </c>
      <c r="AE41" s="578">
        <f>SUM(C41:AD41)</f>
        <v>89959</v>
      </c>
    </row>
    <row r="42" spans="2:31" ht="9.9499999999999993" customHeight="1">
      <c r="B42" s="545" t="s">
        <v>1350</v>
      </c>
      <c r="C42" s="578">
        <v>0</v>
      </c>
      <c r="D42" s="578">
        <v>8</v>
      </c>
      <c r="E42" s="578">
        <v>0</v>
      </c>
      <c r="F42" s="578">
        <v>0</v>
      </c>
      <c r="G42" s="578">
        <v>13119</v>
      </c>
      <c r="H42" s="578">
        <v>432</v>
      </c>
      <c r="I42" s="578">
        <v>17298</v>
      </c>
      <c r="J42" s="578">
        <v>3101</v>
      </c>
      <c r="K42" s="578">
        <v>0</v>
      </c>
      <c r="L42" s="578">
        <v>0</v>
      </c>
      <c r="M42" s="578">
        <v>240</v>
      </c>
      <c r="N42" s="578">
        <v>0</v>
      </c>
      <c r="O42" s="578">
        <v>0</v>
      </c>
      <c r="P42" s="578">
        <v>0</v>
      </c>
      <c r="Q42" s="578">
        <v>0</v>
      </c>
      <c r="R42" s="578">
        <v>0</v>
      </c>
      <c r="S42" s="578">
        <v>0</v>
      </c>
      <c r="T42" s="578">
        <v>0</v>
      </c>
      <c r="U42" s="578">
        <v>0</v>
      </c>
      <c r="V42" s="578">
        <v>0</v>
      </c>
      <c r="W42" s="578">
        <v>0</v>
      </c>
      <c r="X42" s="578">
        <v>270</v>
      </c>
      <c r="Y42" s="578">
        <v>0</v>
      </c>
      <c r="Z42" s="578">
        <v>0</v>
      </c>
      <c r="AA42" s="578">
        <v>0</v>
      </c>
      <c r="AB42" s="578">
        <v>0</v>
      </c>
      <c r="AC42" s="578">
        <v>15978</v>
      </c>
      <c r="AD42" s="578">
        <v>0</v>
      </c>
      <c r="AE42" s="578">
        <f t="shared" ref="AE42:AE79" si="3">SUM(C42:AD42)</f>
        <v>50446</v>
      </c>
    </row>
    <row r="43" spans="2:31" ht="9.9499999999999993" customHeight="1">
      <c r="B43" s="545" t="s">
        <v>1351</v>
      </c>
      <c r="C43" s="578">
        <v>0</v>
      </c>
      <c r="D43" s="578">
        <v>67</v>
      </c>
      <c r="E43" s="578">
        <v>0</v>
      </c>
      <c r="F43" s="578">
        <v>0</v>
      </c>
      <c r="G43" s="578">
        <v>1816</v>
      </c>
      <c r="H43" s="578">
        <v>11261</v>
      </c>
      <c r="I43" s="578">
        <v>100440</v>
      </c>
      <c r="J43" s="578">
        <v>0</v>
      </c>
      <c r="K43" s="578">
        <v>0</v>
      </c>
      <c r="L43" s="578">
        <v>0</v>
      </c>
      <c r="M43" s="578">
        <v>120</v>
      </c>
      <c r="N43" s="578">
        <v>0</v>
      </c>
      <c r="O43" s="578">
        <v>0</v>
      </c>
      <c r="P43" s="578">
        <v>0</v>
      </c>
      <c r="Q43" s="578">
        <v>0</v>
      </c>
      <c r="R43" s="578">
        <v>0</v>
      </c>
      <c r="S43" s="578">
        <v>0</v>
      </c>
      <c r="T43" s="578">
        <v>0</v>
      </c>
      <c r="U43" s="578">
        <v>0</v>
      </c>
      <c r="V43" s="578">
        <v>0</v>
      </c>
      <c r="W43" s="578">
        <v>0</v>
      </c>
      <c r="X43" s="578">
        <v>0</v>
      </c>
      <c r="Y43" s="578">
        <v>0</v>
      </c>
      <c r="Z43" s="578">
        <v>0</v>
      </c>
      <c r="AA43" s="578">
        <v>0</v>
      </c>
      <c r="AB43" s="578">
        <v>0</v>
      </c>
      <c r="AC43" s="578">
        <v>120026</v>
      </c>
      <c r="AD43" s="578">
        <v>0</v>
      </c>
      <c r="AE43" s="578">
        <f t="shared" si="3"/>
        <v>233730</v>
      </c>
    </row>
    <row r="44" spans="2:31" ht="9.9499999999999993" customHeight="1">
      <c r="B44" s="545" t="s">
        <v>1352</v>
      </c>
      <c r="C44" s="578">
        <v>0</v>
      </c>
      <c r="D44" s="578">
        <v>0</v>
      </c>
      <c r="E44" s="578">
        <v>0</v>
      </c>
      <c r="F44" s="578">
        <v>0</v>
      </c>
      <c r="G44" s="578">
        <v>1068</v>
      </c>
      <c r="H44" s="578">
        <v>699</v>
      </c>
      <c r="I44" s="578">
        <v>995</v>
      </c>
      <c r="J44" s="578">
        <v>0</v>
      </c>
      <c r="K44" s="578">
        <v>0</v>
      </c>
      <c r="L44" s="578">
        <v>0</v>
      </c>
      <c r="M44" s="578">
        <v>5532</v>
      </c>
      <c r="N44" s="578">
        <v>0</v>
      </c>
      <c r="O44" s="578">
        <v>0</v>
      </c>
      <c r="P44" s="578">
        <v>0</v>
      </c>
      <c r="Q44" s="578">
        <v>0</v>
      </c>
      <c r="R44" s="578">
        <v>0</v>
      </c>
      <c r="S44" s="578">
        <v>0</v>
      </c>
      <c r="T44" s="578">
        <v>0</v>
      </c>
      <c r="U44" s="578">
        <v>0</v>
      </c>
      <c r="V44" s="578">
        <v>0</v>
      </c>
      <c r="W44" s="578">
        <v>0</v>
      </c>
      <c r="X44" s="578">
        <v>0</v>
      </c>
      <c r="Y44" s="578">
        <v>0</v>
      </c>
      <c r="Z44" s="578">
        <v>0</v>
      </c>
      <c r="AA44" s="578">
        <v>0</v>
      </c>
      <c r="AB44" s="578">
        <v>0</v>
      </c>
      <c r="AC44" s="578">
        <v>9827</v>
      </c>
      <c r="AD44" s="578">
        <v>0</v>
      </c>
      <c r="AE44" s="578">
        <f t="shared" si="3"/>
        <v>18121</v>
      </c>
    </row>
    <row r="45" spans="2:31" ht="9.9499999999999993" customHeight="1">
      <c r="B45" s="545" t="s">
        <v>1353</v>
      </c>
      <c r="C45" s="578">
        <v>0</v>
      </c>
      <c r="D45" s="578">
        <v>470</v>
      </c>
      <c r="E45" s="578">
        <v>0</v>
      </c>
      <c r="F45" s="578">
        <v>0</v>
      </c>
      <c r="G45" s="578">
        <v>1086</v>
      </c>
      <c r="H45" s="578">
        <v>1021</v>
      </c>
      <c r="I45" s="578">
        <v>62505</v>
      </c>
      <c r="J45" s="578">
        <v>0</v>
      </c>
      <c r="K45" s="578">
        <v>823239</v>
      </c>
      <c r="L45" s="578">
        <v>0</v>
      </c>
      <c r="M45" s="578">
        <v>8184</v>
      </c>
      <c r="N45" s="578">
        <v>0</v>
      </c>
      <c r="O45" s="578">
        <v>952</v>
      </c>
      <c r="P45" s="578">
        <v>1133345</v>
      </c>
      <c r="Q45" s="578">
        <v>0</v>
      </c>
      <c r="R45" s="578">
        <v>0</v>
      </c>
      <c r="S45" s="578">
        <v>0</v>
      </c>
      <c r="T45" s="578">
        <v>0</v>
      </c>
      <c r="U45" s="578">
        <v>0</v>
      </c>
      <c r="V45" s="578">
        <v>0</v>
      </c>
      <c r="W45" s="578">
        <v>0</v>
      </c>
      <c r="X45" s="578">
        <v>0</v>
      </c>
      <c r="Y45" s="578">
        <v>2932644</v>
      </c>
      <c r="Z45" s="578">
        <v>0</v>
      </c>
      <c r="AA45" s="578">
        <v>0</v>
      </c>
      <c r="AB45" s="578">
        <v>0</v>
      </c>
      <c r="AC45" s="578">
        <v>382090</v>
      </c>
      <c r="AD45" s="578">
        <v>0</v>
      </c>
      <c r="AE45" s="578">
        <f t="shared" si="3"/>
        <v>5345536</v>
      </c>
    </row>
    <row r="46" spans="2:31" ht="9.9499999999999993" customHeight="1">
      <c r="B46" s="545" t="s">
        <v>1354</v>
      </c>
      <c r="C46" s="578">
        <v>0</v>
      </c>
      <c r="D46" s="578">
        <v>277</v>
      </c>
      <c r="E46" s="578">
        <v>0</v>
      </c>
      <c r="F46" s="578">
        <v>0</v>
      </c>
      <c r="G46" s="578">
        <v>4913</v>
      </c>
      <c r="H46" s="578">
        <v>497</v>
      </c>
      <c r="I46" s="578">
        <v>22097</v>
      </c>
      <c r="J46" s="578">
        <v>0</v>
      </c>
      <c r="K46" s="578">
        <v>0</v>
      </c>
      <c r="L46" s="578">
        <v>0</v>
      </c>
      <c r="M46" s="578">
        <v>1104</v>
      </c>
      <c r="N46" s="578">
        <v>0</v>
      </c>
      <c r="O46" s="578">
        <v>0</v>
      </c>
      <c r="P46" s="578">
        <v>0</v>
      </c>
      <c r="Q46" s="578">
        <v>0</v>
      </c>
      <c r="R46" s="578">
        <v>0</v>
      </c>
      <c r="S46" s="578">
        <v>0</v>
      </c>
      <c r="T46" s="578">
        <v>0</v>
      </c>
      <c r="U46" s="578">
        <v>0</v>
      </c>
      <c r="V46" s="578">
        <v>0</v>
      </c>
      <c r="W46" s="578">
        <v>0</v>
      </c>
      <c r="X46" s="578">
        <v>18310</v>
      </c>
      <c r="Y46" s="578">
        <v>0</v>
      </c>
      <c r="Z46" s="578">
        <v>0</v>
      </c>
      <c r="AA46" s="578">
        <v>0</v>
      </c>
      <c r="AB46" s="578">
        <v>0</v>
      </c>
      <c r="AC46" s="578">
        <v>44056</v>
      </c>
      <c r="AD46" s="578">
        <v>0</v>
      </c>
      <c r="AE46" s="578">
        <f t="shared" si="3"/>
        <v>91254</v>
      </c>
    </row>
    <row r="47" spans="2:31" ht="9.9499999999999993" customHeight="1">
      <c r="B47" s="545" t="s">
        <v>1355</v>
      </c>
      <c r="C47" s="578">
        <v>0</v>
      </c>
      <c r="D47" s="578">
        <v>50</v>
      </c>
      <c r="E47" s="578">
        <v>0</v>
      </c>
      <c r="F47" s="578">
        <v>0</v>
      </c>
      <c r="G47" s="578">
        <v>1994</v>
      </c>
      <c r="H47" s="578">
        <v>340</v>
      </c>
      <c r="I47" s="578">
        <v>68309</v>
      </c>
      <c r="J47" s="578">
        <v>605</v>
      </c>
      <c r="K47" s="578">
        <v>34163</v>
      </c>
      <c r="L47" s="578">
        <v>0</v>
      </c>
      <c r="M47" s="578">
        <v>108</v>
      </c>
      <c r="N47" s="578">
        <v>0</v>
      </c>
      <c r="O47" s="578">
        <v>43325</v>
      </c>
      <c r="P47" s="578">
        <v>0</v>
      </c>
      <c r="Q47" s="578">
        <v>0</v>
      </c>
      <c r="R47" s="578">
        <v>0</v>
      </c>
      <c r="S47" s="578">
        <v>0</v>
      </c>
      <c r="T47" s="578">
        <v>0</v>
      </c>
      <c r="U47" s="578">
        <v>0</v>
      </c>
      <c r="V47" s="578">
        <v>0</v>
      </c>
      <c r="W47" s="578">
        <v>0</v>
      </c>
      <c r="X47" s="578">
        <v>0</v>
      </c>
      <c r="Y47" s="578">
        <v>0</v>
      </c>
      <c r="Z47" s="578">
        <v>0</v>
      </c>
      <c r="AA47" s="578">
        <v>0</v>
      </c>
      <c r="AB47" s="578">
        <v>0</v>
      </c>
      <c r="AC47" s="578">
        <v>74224</v>
      </c>
      <c r="AD47" s="578">
        <v>0</v>
      </c>
      <c r="AE47" s="578">
        <f t="shared" si="3"/>
        <v>223118</v>
      </c>
    </row>
    <row r="48" spans="2:31" ht="9.9499999999999993" customHeight="1">
      <c r="B48" s="545" t="s">
        <v>1356</v>
      </c>
      <c r="C48" s="578">
        <v>0</v>
      </c>
      <c r="D48" s="578">
        <v>0</v>
      </c>
      <c r="E48" s="578">
        <v>0</v>
      </c>
      <c r="F48" s="578">
        <v>0</v>
      </c>
      <c r="G48" s="578">
        <v>472</v>
      </c>
      <c r="H48" s="578">
        <v>147</v>
      </c>
      <c r="I48" s="578">
        <v>9691</v>
      </c>
      <c r="J48" s="578">
        <v>0</v>
      </c>
      <c r="K48" s="578">
        <v>666077</v>
      </c>
      <c r="L48" s="578">
        <v>0</v>
      </c>
      <c r="M48" s="578">
        <v>684</v>
      </c>
      <c r="N48" s="578">
        <v>852674</v>
      </c>
      <c r="O48" s="578">
        <v>0</v>
      </c>
      <c r="P48" s="578">
        <v>8765</v>
      </c>
      <c r="Q48" s="578">
        <v>0</v>
      </c>
      <c r="R48" s="578">
        <v>0</v>
      </c>
      <c r="S48" s="578">
        <v>0</v>
      </c>
      <c r="T48" s="578">
        <v>0</v>
      </c>
      <c r="U48" s="578">
        <v>0</v>
      </c>
      <c r="V48" s="578">
        <v>0</v>
      </c>
      <c r="W48" s="578">
        <v>0</v>
      </c>
      <c r="X48" s="578">
        <v>0</v>
      </c>
      <c r="Y48" s="578">
        <v>0</v>
      </c>
      <c r="Z48" s="578">
        <v>0</v>
      </c>
      <c r="AA48" s="578">
        <v>0</v>
      </c>
      <c r="AB48" s="578">
        <v>0</v>
      </c>
      <c r="AC48" s="578">
        <v>20178</v>
      </c>
      <c r="AD48" s="578">
        <v>0</v>
      </c>
      <c r="AE48" s="578">
        <f t="shared" si="3"/>
        <v>1558688</v>
      </c>
    </row>
    <row r="49" spans="2:31" ht="9.9499999999999993" customHeight="1">
      <c r="B49" s="545" t="s">
        <v>1357</v>
      </c>
      <c r="C49" s="578">
        <v>0</v>
      </c>
      <c r="D49" s="578">
        <v>487</v>
      </c>
      <c r="E49" s="578">
        <v>0</v>
      </c>
      <c r="F49" s="578">
        <v>0</v>
      </c>
      <c r="G49" s="578">
        <v>3035</v>
      </c>
      <c r="H49" s="578">
        <v>2171</v>
      </c>
      <c r="I49" s="578">
        <v>134236</v>
      </c>
      <c r="J49" s="578">
        <v>0</v>
      </c>
      <c r="K49" s="578">
        <v>20629</v>
      </c>
      <c r="L49" s="578">
        <v>0</v>
      </c>
      <c r="M49" s="578">
        <v>12</v>
      </c>
      <c r="N49" s="578">
        <v>0</v>
      </c>
      <c r="O49" s="578">
        <v>0</v>
      </c>
      <c r="P49" s="578">
        <v>0</v>
      </c>
      <c r="Q49" s="578">
        <v>0</v>
      </c>
      <c r="R49" s="578">
        <v>0</v>
      </c>
      <c r="S49" s="578">
        <v>0</v>
      </c>
      <c r="T49" s="578">
        <v>0</v>
      </c>
      <c r="U49" s="578">
        <v>0</v>
      </c>
      <c r="V49" s="578">
        <v>0</v>
      </c>
      <c r="W49" s="578">
        <v>0</v>
      </c>
      <c r="X49" s="578">
        <v>0</v>
      </c>
      <c r="Y49" s="578">
        <v>0</v>
      </c>
      <c r="Z49" s="578">
        <v>0</v>
      </c>
      <c r="AA49" s="578">
        <v>0</v>
      </c>
      <c r="AB49" s="578">
        <v>0</v>
      </c>
      <c r="AC49" s="578">
        <v>106692</v>
      </c>
      <c r="AD49" s="578">
        <v>0</v>
      </c>
      <c r="AE49" s="578">
        <f t="shared" si="3"/>
        <v>267262</v>
      </c>
    </row>
    <row r="50" spans="2:31" ht="9.9499999999999993" customHeight="1">
      <c r="B50" s="545" t="s">
        <v>1358</v>
      </c>
      <c r="C50" s="578">
        <v>0</v>
      </c>
      <c r="D50" s="578">
        <v>395</v>
      </c>
      <c r="E50" s="578">
        <v>0</v>
      </c>
      <c r="F50" s="578">
        <v>0</v>
      </c>
      <c r="G50" s="578">
        <v>792</v>
      </c>
      <c r="H50" s="578">
        <v>37</v>
      </c>
      <c r="I50" s="578">
        <v>20283</v>
      </c>
      <c r="J50" s="578">
        <v>0</v>
      </c>
      <c r="K50" s="578">
        <v>33820</v>
      </c>
      <c r="L50" s="578">
        <v>0</v>
      </c>
      <c r="M50" s="578">
        <v>2808</v>
      </c>
      <c r="N50" s="578">
        <v>0</v>
      </c>
      <c r="O50" s="578">
        <v>0</v>
      </c>
      <c r="P50" s="578">
        <v>84174</v>
      </c>
      <c r="Q50" s="578">
        <v>0</v>
      </c>
      <c r="R50" s="578">
        <v>0</v>
      </c>
      <c r="S50" s="578">
        <v>0</v>
      </c>
      <c r="T50" s="578">
        <v>0</v>
      </c>
      <c r="U50" s="578">
        <v>0</v>
      </c>
      <c r="V50" s="578">
        <v>0</v>
      </c>
      <c r="W50" s="578">
        <v>0</v>
      </c>
      <c r="X50" s="578">
        <v>0</v>
      </c>
      <c r="Y50" s="578">
        <v>0</v>
      </c>
      <c r="Z50" s="578">
        <v>0</v>
      </c>
      <c r="AA50" s="578">
        <v>0</v>
      </c>
      <c r="AB50" s="578">
        <v>0</v>
      </c>
      <c r="AC50" s="578">
        <v>67172</v>
      </c>
      <c r="AD50" s="578">
        <v>0</v>
      </c>
      <c r="AE50" s="578">
        <f t="shared" si="3"/>
        <v>209481</v>
      </c>
    </row>
    <row r="51" spans="2:31" ht="9.9499999999999993" customHeight="1">
      <c r="B51" s="545" t="s">
        <v>1359</v>
      </c>
      <c r="C51" s="578">
        <v>0</v>
      </c>
      <c r="D51" s="578">
        <v>0</v>
      </c>
      <c r="E51" s="578">
        <v>0</v>
      </c>
      <c r="F51" s="578">
        <v>0</v>
      </c>
      <c r="G51" s="578">
        <v>169</v>
      </c>
      <c r="H51" s="578">
        <v>0</v>
      </c>
      <c r="I51" s="578">
        <v>1042</v>
      </c>
      <c r="J51" s="578">
        <v>0</v>
      </c>
      <c r="K51" s="578">
        <v>0</v>
      </c>
      <c r="L51" s="578">
        <v>0</v>
      </c>
      <c r="M51" s="578">
        <v>24</v>
      </c>
      <c r="N51" s="578">
        <v>0</v>
      </c>
      <c r="O51" s="578">
        <v>0</v>
      </c>
      <c r="P51" s="578">
        <v>0</v>
      </c>
      <c r="Q51" s="578">
        <v>0</v>
      </c>
      <c r="R51" s="578">
        <v>0</v>
      </c>
      <c r="S51" s="578">
        <v>0</v>
      </c>
      <c r="T51" s="578">
        <v>0</v>
      </c>
      <c r="U51" s="578">
        <v>0</v>
      </c>
      <c r="V51" s="578">
        <v>0</v>
      </c>
      <c r="W51" s="578">
        <v>0</v>
      </c>
      <c r="X51" s="578">
        <v>0</v>
      </c>
      <c r="Y51" s="578">
        <v>0</v>
      </c>
      <c r="Z51" s="578">
        <v>0</v>
      </c>
      <c r="AA51" s="578">
        <v>0</v>
      </c>
      <c r="AB51" s="578">
        <v>0</v>
      </c>
      <c r="AC51" s="578">
        <v>771</v>
      </c>
      <c r="AD51" s="578">
        <v>0</v>
      </c>
      <c r="AE51" s="578">
        <f t="shared" si="3"/>
        <v>2006</v>
      </c>
    </row>
    <row r="52" spans="2:31" ht="9.9499999999999993" customHeight="1">
      <c r="B52" s="545" t="s">
        <v>1360</v>
      </c>
      <c r="C52" s="578">
        <v>0</v>
      </c>
      <c r="D52" s="578">
        <v>1000</v>
      </c>
      <c r="E52" s="578">
        <v>0</v>
      </c>
      <c r="F52" s="578">
        <v>0</v>
      </c>
      <c r="G52" s="578">
        <v>56942</v>
      </c>
      <c r="H52" s="578">
        <v>26855</v>
      </c>
      <c r="I52" s="578">
        <v>120686</v>
      </c>
      <c r="J52" s="578">
        <v>40829</v>
      </c>
      <c r="K52" s="578">
        <v>91532</v>
      </c>
      <c r="L52" s="578">
        <v>0</v>
      </c>
      <c r="M52" s="578">
        <v>44784</v>
      </c>
      <c r="N52" s="578">
        <v>0</v>
      </c>
      <c r="O52" s="578">
        <v>25296</v>
      </c>
      <c r="P52" s="578">
        <v>0</v>
      </c>
      <c r="Q52" s="578">
        <v>181080</v>
      </c>
      <c r="R52" s="578">
        <v>0</v>
      </c>
      <c r="S52" s="578">
        <v>0</v>
      </c>
      <c r="T52" s="578">
        <v>0</v>
      </c>
      <c r="U52" s="578">
        <v>0</v>
      </c>
      <c r="V52" s="578">
        <v>0</v>
      </c>
      <c r="W52" s="578">
        <v>0</v>
      </c>
      <c r="X52" s="578">
        <v>0</v>
      </c>
      <c r="Y52" s="578">
        <v>0</v>
      </c>
      <c r="Z52" s="578">
        <v>0</v>
      </c>
      <c r="AA52" s="578">
        <v>0</v>
      </c>
      <c r="AB52" s="578">
        <v>0</v>
      </c>
      <c r="AC52" s="578">
        <v>182127</v>
      </c>
      <c r="AD52" s="578">
        <v>0</v>
      </c>
      <c r="AE52" s="578">
        <f t="shared" si="3"/>
        <v>771131</v>
      </c>
    </row>
    <row r="53" spans="2:31" ht="9.9499999999999993" customHeight="1">
      <c r="B53" s="545" t="s">
        <v>1361</v>
      </c>
      <c r="C53" s="578">
        <v>0</v>
      </c>
      <c r="D53" s="578">
        <v>84</v>
      </c>
      <c r="E53" s="578">
        <v>0</v>
      </c>
      <c r="F53" s="578">
        <v>0</v>
      </c>
      <c r="G53" s="578">
        <v>128089</v>
      </c>
      <c r="H53" s="578">
        <v>2484</v>
      </c>
      <c r="I53" s="578">
        <v>94581</v>
      </c>
      <c r="J53" s="578">
        <v>0</v>
      </c>
      <c r="K53" s="578">
        <v>562902</v>
      </c>
      <c r="L53" s="578">
        <v>0</v>
      </c>
      <c r="M53" s="578">
        <v>5028</v>
      </c>
      <c r="N53" s="578">
        <v>0</v>
      </c>
      <c r="O53" s="578">
        <v>48714</v>
      </c>
      <c r="P53" s="578">
        <v>0</v>
      </c>
      <c r="Q53" s="578">
        <v>0</v>
      </c>
      <c r="R53" s="578">
        <v>0</v>
      </c>
      <c r="S53" s="578">
        <v>0</v>
      </c>
      <c r="T53" s="578">
        <v>0</v>
      </c>
      <c r="U53" s="578">
        <v>0</v>
      </c>
      <c r="V53" s="578">
        <v>0</v>
      </c>
      <c r="W53" s="578">
        <v>0</v>
      </c>
      <c r="X53" s="578">
        <v>0</v>
      </c>
      <c r="Y53" s="578">
        <v>0</v>
      </c>
      <c r="Z53" s="578">
        <v>0</v>
      </c>
      <c r="AA53" s="578">
        <v>0</v>
      </c>
      <c r="AB53" s="578">
        <v>0</v>
      </c>
      <c r="AC53" s="578">
        <v>616998</v>
      </c>
      <c r="AD53" s="578">
        <v>0</v>
      </c>
      <c r="AE53" s="578">
        <f t="shared" si="3"/>
        <v>1458880</v>
      </c>
    </row>
    <row r="54" spans="2:31" ht="9.9499999999999993" customHeight="1">
      <c r="B54" s="545" t="s">
        <v>1362</v>
      </c>
      <c r="C54" s="578">
        <v>0</v>
      </c>
      <c r="D54" s="578">
        <v>370</v>
      </c>
      <c r="E54" s="578">
        <v>0</v>
      </c>
      <c r="F54" s="578">
        <v>0</v>
      </c>
      <c r="G54" s="578">
        <v>4859</v>
      </c>
      <c r="H54" s="578">
        <v>1049</v>
      </c>
      <c r="I54" s="578">
        <v>15485</v>
      </c>
      <c r="J54" s="578">
        <v>40253</v>
      </c>
      <c r="K54" s="578">
        <v>0</v>
      </c>
      <c r="L54" s="578">
        <v>0</v>
      </c>
      <c r="M54" s="578">
        <v>5268</v>
      </c>
      <c r="N54" s="578">
        <v>0</v>
      </c>
      <c r="O54" s="578">
        <v>0</v>
      </c>
      <c r="P54" s="578">
        <v>0</v>
      </c>
      <c r="Q54" s="578">
        <v>59681</v>
      </c>
      <c r="R54" s="578">
        <v>0</v>
      </c>
      <c r="S54" s="578">
        <v>0</v>
      </c>
      <c r="T54" s="578">
        <v>0</v>
      </c>
      <c r="U54" s="578">
        <v>0</v>
      </c>
      <c r="V54" s="578">
        <v>0</v>
      </c>
      <c r="W54" s="578">
        <v>0</v>
      </c>
      <c r="X54" s="578">
        <v>0</v>
      </c>
      <c r="Y54" s="578">
        <v>0</v>
      </c>
      <c r="Z54" s="578">
        <v>0</v>
      </c>
      <c r="AA54" s="578">
        <v>0</v>
      </c>
      <c r="AB54" s="578">
        <v>0</v>
      </c>
      <c r="AC54" s="578">
        <v>79369</v>
      </c>
      <c r="AD54" s="578">
        <v>0</v>
      </c>
      <c r="AE54" s="578">
        <f t="shared" si="3"/>
        <v>206334</v>
      </c>
    </row>
    <row r="55" spans="2:31" ht="9.9499999999999993" customHeight="1">
      <c r="B55" s="545" t="s">
        <v>1363</v>
      </c>
      <c r="C55" s="578">
        <v>0</v>
      </c>
      <c r="D55" s="578">
        <v>815</v>
      </c>
      <c r="E55" s="578">
        <v>0</v>
      </c>
      <c r="F55" s="578">
        <v>0</v>
      </c>
      <c r="G55" s="578">
        <v>42124</v>
      </c>
      <c r="H55" s="578">
        <v>4352</v>
      </c>
      <c r="I55" s="578">
        <v>100496</v>
      </c>
      <c r="J55" s="578">
        <v>0</v>
      </c>
      <c r="K55" s="578">
        <v>0</v>
      </c>
      <c r="L55" s="578">
        <v>0</v>
      </c>
      <c r="M55" s="578">
        <v>86664</v>
      </c>
      <c r="N55" s="578">
        <v>0</v>
      </c>
      <c r="O55" s="578">
        <v>0</v>
      </c>
      <c r="P55" s="578">
        <v>0</v>
      </c>
      <c r="Q55" s="578">
        <v>0</v>
      </c>
      <c r="R55" s="578">
        <v>0</v>
      </c>
      <c r="S55" s="578">
        <v>0</v>
      </c>
      <c r="T55" s="578">
        <v>0</v>
      </c>
      <c r="U55" s="578">
        <v>0</v>
      </c>
      <c r="V55" s="578">
        <v>0</v>
      </c>
      <c r="W55" s="578">
        <v>0</v>
      </c>
      <c r="X55" s="578">
        <v>0</v>
      </c>
      <c r="Y55" s="578">
        <v>0</v>
      </c>
      <c r="Z55" s="578">
        <v>0</v>
      </c>
      <c r="AA55" s="578">
        <v>0</v>
      </c>
      <c r="AB55" s="578">
        <v>0</v>
      </c>
      <c r="AC55" s="578">
        <v>245370</v>
      </c>
      <c r="AD55" s="578">
        <v>0</v>
      </c>
      <c r="AE55" s="578">
        <f t="shared" si="3"/>
        <v>479821</v>
      </c>
    </row>
    <row r="56" spans="2:31" ht="9.9499999999999993" customHeight="1">
      <c r="B56" s="545" t="s">
        <v>1364</v>
      </c>
      <c r="C56" s="578">
        <v>0</v>
      </c>
      <c r="D56" s="578">
        <v>8</v>
      </c>
      <c r="E56" s="578">
        <v>0</v>
      </c>
      <c r="F56" s="578">
        <v>0</v>
      </c>
      <c r="G56" s="578">
        <v>9968</v>
      </c>
      <c r="H56" s="578">
        <v>782</v>
      </c>
      <c r="I56" s="578">
        <v>23371</v>
      </c>
      <c r="J56" s="578">
        <v>0</v>
      </c>
      <c r="K56" s="578">
        <v>78</v>
      </c>
      <c r="L56" s="578">
        <v>0</v>
      </c>
      <c r="M56" s="578">
        <v>4800</v>
      </c>
      <c r="N56" s="578">
        <v>0</v>
      </c>
      <c r="O56" s="578">
        <v>0</v>
      </c>
      <c r="P56" s="578">
        <v>0</v>
      </c>
      <c r="Q56" s="578">
        <v>0</v>
      </c>
      <c r="R56" s="578">
        <v>0</v>
      </c>
      <c r="S56" s="578">
        <v>0</v>
      </c>
      <c r="T56" s="578">
        <v>0</v>
      </c>
      <c r="U56" s="578">
        <v>0</v>
      </c>
      <c r="V56" s="578">
        <v>0</v>
      </c>
      <c r="W56" s="578">
        <v>0</v>
      </c>
      <c r="X56" s="578">
        <v>0</v>
      </c>
      <c r="Y56" s="578">
        <v>0</v>
      </c>
      <c r="Z56" s="578">
        <v>0</v>
      </c>
      <c r="AA56" s="578">
        <v>0</v>
      </c>
      <c r="AB56" s="578">
        <v>0</v>
      </c>
      <c r="AC56" s="578">
        <v>65138</v>
      </c>
      <c r="AD56" s="578">
        <v>0</v>
      </c>
      <c r="AE56" s="578">
        <f t="shared" si="3"/>
        <v>104145</v>
      </c>
    </row>
    <row r="57" spans="2:31" ht="9.9499999999999993" customHeight="1">
      <c r="B57" s="545" t="s">
        <v>1365</v>
      </c>
      <c r="C57" s="578">
        <v>0</v>
      </c>
      <c r="D57" s="578">
        <v>806</v>
      </c>
      <c r="E57" s="578">
        <v>0</v>
      </c>
      <c r="F57" s="578">
        <v>0</v>
      </c>
      <c r="G57" s="578">
        <v>35564</v>
      </c>
      <c r="H57" s="578">
        <v>6100</v>
      </c>
      <c r="I57" s="578">
        <v>285594</v>
      </c>
      <c r="J57" s="578">
        <v>1171</v>
      </c>
      <c r="K57" s="578">
        <v>0</v>
      </c>
      <c r="L57" s="578">
        <v>0</v>
      </c>
      <c r="M57" s="578">
        <v>5340</v>
      </c>
      <c r="N57" s="578">
        <v>0</v>
      </c>
      <c r="O57" s="578">
        <v>0</v>
      </c>
      <c r="P57" s="578">
        <v>0</v>
      </c>
      <c r="Q57" s="578">
        <v>0</v>
      </c>
      <c r="R57" s="578">
        <v>0</v>
      </c>
      <c r="S57" s="578">
        <v>0</v>
      </c>
      <c r="T57" s="578">
        <v>0</v>
      </c>
      <c r="U57" s="578">
        <v>0</v>
      </c>
      <c r="V57" s="578">
        <v>0</v>
      </c>
      <c r="W57" s="578">
        <v>0</v>
      </c>
      <c r="X57" s="578">
        <v>300</v>
      </c>
      <c r="Y57" s="578">
        <v>0</v>
      </c>
      <c r="Z57" s="578">
        <v>0</v>
      </c>
      <c r="AA57" s="578">
        <v>0</v>
      </c>
      <c r="AB57" s="578">
        <v>0</v>
      </c>
      <c r="AC57" s="578">
        <v>550925</v>
      </c>
      <c r="AD57" s="578">
        <v>0</v>
      </c>
      <c r="AE57" s="578">
        <f t="shared" si="3"/>
        <v>885800</v>
      </c>
    </row>
    <row r="58" spans="2:31" ht="9.9499999999999993" customHeight="1">
      <c r="B58" s="545" t="s">
        <v>1366</v>
      </c>
      <c r="C58" s="578">
        <v>0</v>
      </c>
      <c r="D58" s="578">
        <v>479</v>
      </c>
      <c r="E58" s="578">
        <v>0</v>
      </c>
      <c r="F58" s="578">
        <v>0</v>
      </c>
      <c r="G58" s="578">
        <v>4539</v>
      </c>
      <c r="H58" s="578">
        <v>1619</v>
      </c>
      <c r="I58" s="578">
        <v>40734</v>
      </c>
      <c r="J58" s="578">
        <v>0</v>
      </c>
      <c r="K58" s="578">
        <v>0</v>
      </c>
      <c r="L58" s="578">
        <v>0</v>
      </c>
      <c r="M58" s="578">
        <v>7188</v>
      </c>
      <c r="N58" s="578">
        <v>0</v>
      </c>
      <c r="O58" s="578">
        <v>0</v>
      </c>
      <c r="P58" s="578">
        <v>0</v>
      </c>
      <c r="Q58" s="578">
        <v>0</v>
      </c>
      <c r="R58" s="578">
        <v>0</v>
      </c>
      <c r="S58" s="578">
        <v>0</v>
      </c>
      <c r="T58" s="578">
        <v>0</v>
      </c>
      <c r="U58" s="578">
        <v>0</v>
      </c>
      <c r="V58" s="578">
        <v>0</v>
      </c>
      <c r="W58" s="578">
        <v>0</v>
      </c>
      <c r="X58" s="578">
        <v>0</v>
      </c>
      <c r="Y58" s="578">
        <v>0</v>
      </c>
      <c r="Z58" s="578">
        <v>0</v>
      </c>
      <c r="AA58" s="578">
        <v>0</v>
      </c>
      <c r="AB58" s="578">
        <v>0</v>
      </c>
      <c r="AC58" s="578">
        <v>59460</v>
      </c>
      <c r="AD58" s="578">
        <v>0</v>
      </c>
      <c r="AE58" s="578">
        <f t="shared" si="3"/>
        <v>114019</v>
      </c>
    </row>
    <row r="59" spans="2:31" ht="9.9499999999999993" customHeight="1">
      <c r="B59" s="545" t="s">
        <v>1367</v>
      </c>
      <c r="C59" s="578">
        <v>0</v>
      </c>
      <c r="D59" s="578">
        <v>42</v>
      </c>
      <c r="E59" s="578">
        <v>0</v>
      </c>
      <c r="F59" s="578">
        <v>0</v>
      </c>
      <c r="G59" s="578">
        <v>6114</v>
      </c>
      <c r="H59" s="578">
        <v>248</v>
      </c>
      <c r="I59" s="578">
        <v>6845</v>
      </c>
      <c r="J59" s="578">
        <v>0</v>
      </c>
      <c r="K59" s="578">
        <v>0</v>
      </c>
      <c r="L59" s="578">
        <v>0</v>
      </c>
      <c r="M59" s="578">
        <v>648</v>
      </c>
      <c r="N59" s="578">
        <v>0</v>
      </c>
      <c r="O59" s="578">
        <v>0</v>
      </c>
      <c r="P59" s="578">
        <v>0</v>
      </c>
      <c r="Q59" s="578">
        <v>0</v>
      </c>
      <c r="R59" s="578">
        <v>0</v>
      </c>
      <c r="S59" s="578">
        <v>0</v>
      </c>
      <c r="T59" s="578">
        <v>0</v>
      </c>
      <c r="U59" s="578">
        <v>0</v>
      </c>
      <c r="V59" s="578">
        <v>0</v>
      </c>
      <c r="W59" s="578">
        <v>0</v>
      </c>
      <c r="X59" s="578">
        <v>0</v>
      </c>
      <c r="Y59" s="578">
        <v>0</v>
      </c>
      <c r="Z59" s="578">
        <v>0</v>
      </c>
      <c r="AA59" s="578">
        <v>0</v>
      </c>
      <c r="AB59" s="578">
        <v>0</v>
      </c>
      <c r="AC59" s="578">
        <v>28137</v>
      </c>
      <c r="AD59" s="578">
        <v>0</v>
      </c>
      <c r="AE59" s="578">
        <f t="shared" si="3"/>
        <v>42034</v>
      </c>
    </row>
    <row r="60" spans="2:31" ht="9.9499999999999993" customHeight="1">
      <c r="B60" s="545" t="s">
        <v>1368</v>
      </c>
      <c r="C60" s="578">
        <v>0</v>
      </c>
      <c r="D60" s="578">
        <v>0</v>
      </c>
      <c r="E60" s="578">
        <v>0</v>
      </c>
      <c r="F60" s="578">
        <v>0</v>
      </c>
      <c r="G60" s="578">
        <v>0</v>
      </c>
      <c r="H60" s="578">
        <v>0</v>
      </c>
      <c r="I60" s="578">
        <v>0</v>
      </c>
      <c r="J60" s="578">
        <v>0</v>
      </c>
      <c r="K60" s="578">
        <v>0</v>
      </c>
      <c r="L60" s="578">
        <v>0</v>
      </c>
      <c r="M60" s="578">
        <v>0</v>
      </c>
      <c r="N60" s="578">
        <v>0</v>
      </c>
      <c r="O60" s="578">
        <v>0</v>
      </c>
      <c r="P60" s="578">
        <v>0</v>
      </c>
      <c r="Q60" s="578">
        <v>0</v>
      </c>
      <c r="R60" s="578">
        <v>0</v>
      </c>
      <c r="S60" s="578">
        <v>0</v>
      </c>
      <c r="T60" s="578">
        <v>0</v>
      </c>
      <c r="U60" s="578">
        <v>0</v>
      </c>
      <c r="V60" s="578">
        <v>0</v>
      </c>
      <c r="W60" s="578">
        <v>0</v>
      </c>
      <c r="X60" s="578">
        <v>0</v>
      </c>
      <c r="Y60" s="578">
        <v>0</v>
      </c>
      <c r="Z60" s="578">
        <v>0</v>
      </c>
      <c r="AA60" s="578">
        <v>0</v>
      </c>
      <c r="AB60" s="578">
        <v>0</v>
      </c>
      <c r="AC60" s="578">
        <v>0</v>
      </c>
      <c r="AD60" s="578">
        <v>0</v>
      </c>
      <c r="AE60" s="578">
        <f t="shared" si="3"/>
        <v>0</v>
      </c>
    </row>
    <row r="61" spans="2:31" ht="9.9499999999999993" customHeight="1">
      <c r="B61" s="594" t="s">
        <v>1369</v>
      </c>
      <c r="C61" s="595">
        <v>0</v>
      </c>
      <c r="D61" s="595">
        <v>25</v>
      </c>
      <c r="E61" s="595">
        <v>0</v>
      </c>
      <c r="F61" s="595">
        <v>0</v>
      </c>
      <c r="G61" s="595">
        <v>2465</v>
      </c>
      <c r="H61" s="595">
        <v>1702</v>
      </c>
      <c r="I61" s="595">
        <v>4380</v>
      </c>
      <c r="J61" s="595">
        <v>0</v>
      </c>
      <c r="K61" s="595">
        <v>0</v>
      </c>
      <c r="L61" s="595">
        <v>0</v>
      </c>
      <c r="M61" s="595">
        <v>1656</v>
      </c>
      <c r="N61" s="595">
        <v>0</v>
      </c>
      <c r="O61" s="595">
        <v>0</v>
      </c>
      <c r="P61" s="595">
        <v>0</v>
      </c>
      <c r="Q61" s="595">
        <v>0</v>
      </c>
      <c r="R61" s="595">
        <v>0</v>
      </c>
      <c r="S61" s="595">
        <v>0</v>
      </c>
      <c r="T61" s="595">
        <v>0</v>
      </c>
      <c r="U61" s="595">
        <v>0</v>
      </c>
      <c r="V61" s="595">
        <v>0</v>
      </c>
      <c r="W61" s="595">
        <v>0</v>
      </c>
      <c r="X61" s="595">
        <v>0</v>
      </c>
      <c r="Y61" s="595">
        <v>0</v>
      </c>
      <c r="Z61" s="595">
        <v>0</v>
      </c>
      <c r="AA61" s="595">
        <v>0</v>
      </c>
      <c r="AB61" s="595">
        <v>0</v>
      </c>
      <c r="AC61" s="595">
        <v>13401</v>
      </c>
      <c r="AD61" s="595">
        <v>0</v>
      </c>
      <c r="AE61" s="595">
        <f t="shared" si="3"/>
        <v>23629</v>
      </c>
    </row>
    <row r="62" spans="2:31" ht="9.9499999999999993" customHeight="1">
      <c r="B62" s="590" t="s">
        <v>1370</v>
      </c>
      <c r="C62" s="591">
        <f>SUM(C39:C61)</f>
        <v>0</v>
      </c>
      <c r="D62" s="591">
        <f t="shared" ref="D62:AD62" si="4">SUM(D39:D61)</f>
        <v>9088</v>
      </c>
      <c r="E62" s="591">
        <f t="shared" si="4"/>
        <v>0</v>
      </c>
      <c r="F62" s="591">
        <f t="shared" si="4"/>
        <v>0</v>
      </c>
      <c r="G62" s="591">
        <f t="shared" si="4"/>
        <v>350874</v>
      </c>
      <c r="H62" s="591">
        <f t="shared" si="4"/>
        <v>68595</v>
      </c>
      <c r="I62" s="591">
        <f t="shared" si="4"/>
        <v>1878676</v>
      </c>
      <c r="J62" s="591">
        <f t="shared" si="4"/>
        <v>102298</v>
      </c>
      <c r="K62" s="591">
        <f t="shared" si="4"/>
        <v>2270474</v>
      </c>
      <c r="L62" s="591">
        <f t="shared" si="4"/>
        <v>0</v>
      </c>
      <c r="M62" s="591">
        <f t="shared" si="4"/>
        <v>242052</v>
      </c>
      <c r="N62" s="591">
        <f t="shared" si="4"/>
        <v>852674</v>
      </c>
      <c r="O62" s="591">
        <f t="shared" si="4"/>
        <v>118287</v>
      </c>
      <c r="P62" s="591">
        <f t="shared" si="4"/>
        <v>1226284</v>
      </c>
      <c r="Q62" s="591">
        <f t="shared" si="4"/>
        <v>240761</v>
      </c>
      <c r="R62" s="591">
        <f t="shared" si="4"/>
        <v>0</v>
      </c>
      <c r="S62" s="591">
        <f t="shared" si="4"/>
        <v>0</v>
      </c>
      <c r="T62" s="591">
        <f t="shared" si="4"/>
        <v>0</v>
      </c>
      <c r="U62" s="591">
        <f t="shared" si="4"/>
        <v>0</v>
      </c>
      <c r="V62" s="591">
        <f t="shared" si="4"/>
        <v>0</v>
      </c>
      <c r="W62" s="591">
        <f t="shared" si="4"/>
        <v>0</v>
      </c>
      <c r="X62" s="591">
        <f t="shared" si="4"/>
        <v>38440</v>
      </c>
      <c r="Y62" s="591">
        <f t="shared" si="4"/>
        <v>2932644</v>
      </c>
      <c r="Z62" s="591">
        <f t="shared" si="4"/>
        <v>0</v>
      </c>
      <c r="AA62" s="591">
        <f t="shared" si="4"/>
        <v>0</v>
      </c>
      <c r="AB62" s="591">
        <f t="shared" si="4"/>
        <v>0</v>
      </c>
      <c r="AC62" s="591">
        <f t="shared" si="4"/>
        <v>3141823</v>
      </c>
      <c r="AD62" s="591">
        <f t="shared" si="4"/>
        <v>0</v>
      </c>
      <c r="AE62" s="591">
        <f t="shared" si="3"/>
        <v>13472970</v>
      </c>
    </row>
    <row r="63" spans="2:31" ht="9.9499999999999993" customHeight="1">
      <c r="B63" s="590" t="s">
        <v>1371</v>
      </c>
      <c r="C63" s="591">
        <f t="shared" ref="C63:G63" si="5">C62+C38+C37+C36</f>
        <v>0</v>
      </c>
      <c r="D63" s="591">
        <f t="shared" si="5"/>
        <v>20524</v>
      </c>
      <c r="E63" s="591">
        <f t="shared" si="5"/>
        <v>0</v>
      </c>
      <c r="F63" s="591">
        <f t="shared" si="5"/>
        <v>0</v>
      </c>
      <c r="G63" s="591">
        <f t="shared" si="5"/>
        <v>453850</v>
      </c>
      <c r="H63" s="591">
        <f>H62+H38+H37+H36</f>
        <v>165996</v>
      </c>
      <c r="I63" s="591">
        <f t="shared" ref="I63:AD63" si="6">I62+I38+I37+I36</f>
        <v>2010641</v>
      </c>
      <c r="J63" s="591">
        <f t="shared" si="6"/>
        <v>102298</v>
      </c>
      <c r="K63" s="591">
        <f t="shared" si="6"/>
        <v>2273888</v>
      </c>
      <c r="L63" s="591">
        <f t="shared" si="6"/>
        <v>0</v>
      </c>
      <c r="M63" s="591">
        <f t="shared" si="6"/>
        <v>257305</v>
      </c>
      <c r="N63" s="591">
        <f t="shared" si="6"/>
        <v>852674</v>
      </c>
      <c r="O63" s="591">
        <f t="shared" si="6"/>
        <v>118287</v>
      </c>
      <c r="P63" s="591">
        <f t="shared" si="6"/>
        <v>1226284</v>
      </c>
      <c r="Q63" s="591">
        <f t="shared" si="6"/>
        <v>240761</v>
      </c>
      <c r="R63" s="591">
        <f t="shared" si="6"/>
        <v>0</v>
      </c>
      <c r="S63" s="591">
        <f t="shared" si="6"/>
        <v>0</v>
      </c>
      <c r="T63" s="591">
        <f t="shared" si="6"/>
        <v>0</v>
      </c>
      <c r="U63" s="591">
        <f t="shared" si="6"/>
        <v>0</v>
      </c>
      <c r="V63" s="591">
        <f t="shared" si="6"/>
        <v>0</v>
      </c>
      <c r="W63" s="591">
        <f t="shared" si="6"/>
        <v>0</v>
      </c>
      <c r="X63" s="591">
        <f t="shared" si="6"/>
        <v>38440</v>
      </c>
      <c r="Y63" s="591">
        <f t="shared" si="6"/>
        <v>2932644</v>
      </c>
      <c r="Z63" s="591">
        <f t="shared" si="6"/>
        <v>0</v>
      </c>
      <c r="AA63" s="591">
        <f t="shared" si="6"/>
        <v>0</v>
      </c>
      <c r="AB63" s="591">
        <f t="shared" si="6"/>
        <v>0</v>
      </c>
      <c r="AC63" s="591">
        <f t="shared" si="6"/>
        <v>3169683</v>
      </c>
      <c r="AD63" s="591">
        <f t="shared" si="6"/>
        <v>0</v>
      </c>
      <c r="AE63" s="591">
        <f t="shared" si="3"/>
        <v>13863275</v>
      </c>
    </row>
    <row r="64" spans="2:31" ht="9.9499999999999993" customHeight="1">
      <c r="B64" s="592" t="s">
        <v>1372</v>
      </c>
      <c r="C64" s="593">
        <v>0</v>
      </c>
      <c r="D64" s="593">
        <v>0</v>
      </c>
      <c r="E64" s="593">
        <v>0</v>
      </c>
      <c r="F64" s="593">
        <v>0</v>
      </c>
      <c r="G64" s="593">
        <v>4216243</v>
      </c>
      <c r="H64" s="593">
        <v>0</v>
      </c>
      <c r="I64" s="593">
        <v>0</v>
      </c>
      <c r="J64" s="593">
        <v>0</v>
      </c>
      <c r="K64" s="593">
        <v>0</v>
      </c>
      <c r="L64" s="593">
        <v>0</v>
      </c>
      <c r="M64" s="593">
        <v>1063582</v>
      </c>
      <c r="N64" s="593">
        <v>0</v>
      </c>
      <c r="O64" s="593">
        <v>0</v>
      </c>
      <c r="P64" s="593">
        <v>0</v>
      </c>
      <c r="Q64" s="593">
        <v>0</v>
      </c>
      <c r="R64" s="593">
        <v>0</v>
      </c>
      <c r="S64" s="593">
        <v>0</v>
      </c>
      <c r="T64" s="593">
        <v>0</v>
      </c>
      <c r="U64" s="593">
        <v>0</v>
      </c>
      <c r="V64" s="593">
        <v>0</v>
      </c>
      <c r="W64" s="593">
        <v>0</v>
      </c>
      <c r="X64" s="593">
        <v>1130748</v>
      </c>
      <c r="Y64" s="593">
        <v>0</v>
      </c>
      <c r="Z64" s="593">
        <v>0</v>
      </c>
      <c r="AA64" s="593">
        <v>0</v>
      </c>
      <c r="AB64" s="593">
        <v>0</v>
      </c>
      <c r="AC64" s="593">
        <v>2563398</v>
      </c>
      <c r="AD64" s="593">
        <v>0</v>
      </c>
      <c r="AE64" s="593">
        <f t="shared" si="3"/>
        <v>8973971</v>
      </c>
    </row>
    <row r="65" spans="2:31" ht="9.9499999999999993" customHeight="1">
      <c r="B65" s="545" t="s">
        <v>1373</v>
      </c>
      <c r="C65" s="578">
        <v>0</v>
      </c>
      <c r="D65" s="578">
        <v>0</v>
      </c>
      <c r="E65" s="578">
        <v>0</v>
      </c>
      <c r="F65" s="578">
        <v>0</v>
      </c>
      <c r="G65" s="578">
        <v>221823</v>
      </c>
      <c r="H65" s="578">
        <v>0</v>
      </c>
      <c r="I65" s="578">
        <v>957232</v>
      </c>
      <c r="J65" s="578">
        <v>6617</v>
      </c>
      <c r="K65" s="578">
        <v>0</v>
      </c>
      <c r="L65" s="578">
        <v>0</v>
      </c>
      <c r="M65" s="578">
        <v>37668</v>
      </c>
      <c r="N65" s="578">
        <v>0</v>
      </c>
      <c r="O65" s="578">
        <v>0</v>
      </c>
      <c r="P65" s="578">
        <v>0</v>
      </c>
      <c r="Q65" s="578">
        <v>0</v>
      </c>
      <c r="R65" s="578">
        <v>0</v>
      </c>
      <c r="S65" s="578">
        <v>0</v>
      </c>
      <c r="T65" s="578">
        <v>0</v>
      </c>
      <c r="U65" s="578">
        <v>0</v>
      </c>
      <c r="V65" s="578">
        <v>0</v>
      </c>
      <c r="W65" s="578">
        <v>0</v>
      </c>
      <c r="X65" s="578">
        <v>1035907</v>
      </c>
      <c r="Y65" s="578">
        <v>0</v>
      </c>
      <c r="Z65" s="578">
        <v>0</v>
      </c>
      <c r="AA65" s="578">
        <v>0</v>
      </c>
      <c r="AB65" s="578">
        <v>0</v>
      </c>
      <c r="AC65" s="578">
        <v>2687372</v>
      </c>
      <c r="AD65" s="578">
        <v>0</v>
      </c>
      <c r="AE65" s="578">
        <f t="shared" si="3"/>
        <v>4946619</v>
      </c>
    </row>
    <row r="66" spans="2:31" ht="9.9499999999999993" customHeight="1">
      <c r="B66" s="590" t="s">
        <v>1374</v>
      </c>
      <c r="C66" s="591">
        <f>SUM(C64:C65)</f>
        <v>0</v>
      </c>
      <c r="D66" s="591">
        <f t="shared" ref="D66:AD66" si="7">SUM(D64:D65)</f>
        <v>0</v>
      </c>
      <c r="E66" s="591">
        <f t="shared" si="7"/>
        <v>0</v>
      </c>
      <c r="F66" s="591">
        <f t="shared" si="7"/>
        <v>0</v>
      </c>
      <c r="G66" s="591">
        <f t="shared" si="7"/>
        <v>4438066</v>
      </c>
      <c r="H66" s="591">
        <f t="shared" si="7"/>
        <v>0</v>
      </c>
      <c r="I66" s="591">
        <f t="shared" si="7"/>
        <v>957232</v>
      </c>
      <c r="J66" s="591">
        <f t="shared" si="7"/>
        <v>6617</v>
      </c>
      <c r="K66" s="591">
        <f t="shared" si="7"/>
        <v>0</v>
      </c>
      <c r="L66" s="591">
        <f t="shared" si="7"/>
        <v>0</v>
      </c>
      <c r="M66" s="591">
        <f t="shared" si="7"/>
        <v>1101250</v>
      </c>
      <c r="N66" s="591">
        <f t="shared" si="7"/>
        <v>0</v>
      </c>
      <c r="O66" s="591">
        <f t="shared" si="7"/>
        <v>0</v>
      </c>
      <c r="P66" s="591">
        <f t="shared" si="7"/>
        <v>0</v>
      </c>
      <c r="Q66" s="591">
        <f t="shared" si="7"/>
        <v>0</v>
      </c>
      <c r="R66" s="591">
        <f t="shared" si="7"/>
        <v>0</v>
      </c>
      <c r="S66" s="591">
        <f t="shared" si="7"/>
        <v>0</v>
      </c>
      <c r="T66" s="591">
        <f t="shared" si="7"/>
        <v>0</v>
      </c>
      <c r="U66" s="591">
        <f t="shared" si="7"/>
        <v>0</v>
      </c>
      <c r="V66" s="591">
        <f t="shared" si="7"/>
        <v>0</v>
      </c>
      <c r="W66" s="591">
        <f t="shared" si="7"/>
        <v>0</v>
      </c>
      <c r="X66" s="591">
        <f t="shared" si="7"/>
        <v>2166655</v>
      </c>
      <c r="Y66" s="591">
        <f t="shared" si="7"/>
        <v>0</v>
      </c>
      <c r="Z66" s="591">
        <f t="shared" si="7"/>
        <v>0</v>
      </c>
      <c r="AA66" s="591">
        <f t="shared" si="7"/>
        <v>0</v>
      </c>
      <c r="AB66" s="591">
        <f t="shared" si="7"/>
        <v>0</v>
      </c>
      <c r="AC66" s="591">
        <f t="shared" si="7"/>
        <v>5250770</v>
      </c>
      <c r="AD66" s="591">
        <f t="shared" si="7"/>
        <v>0</v>
      </c>
      <c r="AE66" s="591">
        <f t="shared" si="3"/>
        <v>13920590</v>
      </c>
    </row>
    <row r="67" spans="2:31" ht="9.9499999999999993" customHeight="1">
      <c r="B67" s="592" t="s">
        <v>1375</v>
      </c>
      <c r="C67" s="593">
        <v>0</v>
      </c>
      <c r="D67" s="593">
        <v>7812374</v>
      </c>
      <c r="E67" s="593">
        <v>0</v>
      </c>
      <c r="F67" s="593">
        <v>0</v>
      </c>
      <c r="G67" s="593">
        <v>0</v>
      </c>
      <c r="H67" s="593">
        <v>7856062</v>
      </c>
      <c r="I67" s="593">
        <v>0</v>
      </c>
      <c r="J67" s="593">
        <v>0</v>
      </c>
      <c r="K67" s="593">
        <v>0</v>
      </c>
      <c r="L67" s="593">
        <v>0</v>
      </c>
      <c r="M67" s="593">
        <v>376889</v>
      </c>
      <c r="N67" s="593">
        <v>0</v>
      </c>
      <c r="O67" s="593">
        <v>0</v>
      </c>
      <c r="P67" s="593">
        <v>0</v>
      </c>
      <c r="Q67" s="593">
        <v>0</v>
      </c>
      <c r="R67" s="593">
        <v>0</v>
      </c>
      <c r="S67" s="593">
        <v>0</v>
      </c>
      <c r="T67" s="593">
        <v>0</v>
      </c>
      <c r="U67" s="593">
        <v>0</v>
      </c>
      <c r="V67" s="593">
        <v>0</v>
      </c>
      <c r="W67" s="593">
        <v>0</v>
      </c>
      <c r="X67" s="593">
        <v>0</v>
      </c>
      <c r="Y67" s="593">
        <v>0</v>
      </c>
      <c r="Z67" s="593">
        <v>0</v>
      </c>
      <c r="AA67" s="593">
        <v>0</v>
      </c>
      <c r="AB67" s="593">
        <v>0</v>
      </c>
      <c r="AC67" s="593">
        <v>0</v>
      </c>
      <c r="AD67" s="593">
        <v>0</v>
      </c>
      <c r="AE67" s="593">
        <f t="shared" si="3"/>
        <v>16045325</v>
      </c>
    </row>
    <row r="68" spans="2:31" ht="9.9499999999999993" customHeight="1">
      <c r="B68" s="545" t="s">
        <v>1376</v>
      </c>
      <c r="C68" s="578">
        <v>0</v>
      </c>
      <c r="D68" s="578">
        <v>0</v>
      </c>
      <c r="E68" s="578">
        <v>0</v>
      </c>
      <c r="F68" s="578">
        <v>0</v>
      </c>
      <c r="G68" s="578">
        <v>0</v>
      </c>
      <c r="H68" s="578">
        <v>36075</v>
      </c>
      <c r="I68" s="578">
        <v>0</v>
      </c>
      <c r="J68" s="578">
        <v>0</v>
      </c>
      <c r="K68" s="578">
        <v>0</v>
      </c>
      <c r="L68" s="578">
        <v>0</v>
      </c>
      <c r="M68" s="578">
        <v>0</v>
      </c>
      <c r="N68" s="578">
        <v>0</v>
      </c>
      <c r="O68" s="578">
        <v>0</v>
      </c>
      <c r="P68" s="578">
        <v>0</v>
      </c>
      <c r="Q68" s="578">
        <v>0</v>
      </c>
      <c r="R68" s="578">
        <v>0</v>
      </c>
      <c r="S68" s="578">
        <v>0</v>
      </c>
      <c r="T68" s="578">
        <v>0</v>
      </c>
      <c r="U68" s="578">
        <v>0</v>
      </c>
      <c r="V68" s="578">
        <v>0</v>
      </c>
      <c r="W68" s="578">
        <v>0</v>
      </c>
      <c r="X68" s="578">
        <v>0</v>
      </c>
      <c r="Y68" s="578">
        <v>0</v>
      </c>
      <c r="Z68" s="578">
        <v>0</v>
      </c>
      <c r="AA68" s="578">
        <v>0</v>
      </c>
      <c r="AB68" s="578">
        <v>0</v>
      </c>
      <c r="AC68" s="578">
        <v>164099</v>
      </c>
      <c r="AD68" s="578">
        <v>0</v>
      </c>
      <c r="AE68" s="578">
        <f t="shared" si="3"/>
        <v>200174</v>
      </c>
    </row>
    <row r="69" spans="2:31" ht="9.9499999999999993" customHeight="1">
      <c r="B69" s="545" t="s">
        <v>1377</v>
      </c>
      <c r="C69" s="578">
        <v>0</v>
      </c>
      <c r="D69" s="578">
        <v>0</v>
      </c>
      <c r="E69" s="578">
        <v>0</v>
      </c>
      <c r="F69" s="578">
        <v>0</v>
      </c>
      <c r="G69" s="578">
        <v>0</v>
      </c>
      <c r="H69" s="578">
        <v>35135</v>
      </c>
      <c r="I69" s="578">
        <v>233389</v>
      </c>
      <c r="J69" s="578">
        <v>68330</v>
      </c>
      <c r="K69" s="578">
        <v>463671</v>
      </c>
      <c r="L69" s="578">
        <v>0</v>
      </c>
      <c r="M69" s="578">
        <v>0</v>
      </c>
      <c r="N69" s="578">
        <v>0</v>
      </c>
      <c r="O69" s="578">
        <v>0</v>
      </c>
      <c r="P69" s="578">
        <v>0</v>
      </c>
      <c r="Q69" s="578">
        <v>0</v>
      </c>
      <c r="R69" s="578">
        <v>0</v>
      </c>
      <c r="S69" s="578">
        <v>0</v>
      </c>
      <c r="T69" s="578">
        <v>0</v>
      </c>
      <c r="U69" s="578">
        <v>0</v>
      </c>
      <c r="V69" s="578">
        <v>0</v>
      </c>
      <c r="W69" s="578">
        <v>0</v>
      </c>
      <c r="X69" s="578">
        <v>0</v>
      </c>
      <c r="Y69" s="578">
        <v>0</v>
      </c>
      <c r="Z69" s="578">
        <v>0</v>
      </c>
      <c r="AA69" s="578">
        <v>0</v>
      </c>
      <c r="AB69" s="578">
        <v>0</v>
      </c>
      <c r="AC69" s="578">
        <v>0</v>
      </c>
      <c r="AD69" s="578">
        <v>0</v>
      </c>
      <c r="AE69" s="578">
        <f t="shared" si="3"/>
        <v>800525</v>
      </c>
    </row>
    <row r="70" spans="2:31" ht="9.9499999999999993" customHeight="1">
      <c r="B70" s="545" t="s">
        <v>1378</v>
      </c>
      <c r="C70" s="578">
        <v>0</v>
      </c>
      <c r="D70" s="578">
        <v>0</v>
      </c>
      <c r="E70" s="578">
        <v>0</v>
      </c>
      <c r="F70" s="578">
        <v>0</v>
      </c>
      <c r="G70" s="578">
        <v>0</v>
      </c>
      <c r="H70" s="578">
        <v>0</v>
      </c>
      <c r="I70" s="578">
        <v>0</v>
      </c>
      <c r="J70" s="578">
        <v>0</v>
      </c>
      <c r="K70" s="578">
        <v>0</v>
      </c>
      <c r="L70" s="578">
        <v>323222</v>
      </c>
      <c r="M70" s="578">
        <v>0</v>
      </c>
      <c r="N70" s="578">
        <v>0</v>
      </c>
      <c r="O70" s="578">
        <v>0</v>
      </c>
      <c r="P70" s="578">
        <v>0</v>
      </c>
      <c r="Q70" s="578">
        <v>0</v>
      </c>
      <c r="R70" s="578">
        <v>0</v>
      </c>
      <c r="S70" s="578">
        <v>0</v>
      </c>
      <c r="T70" s="578">
        <v>0</v>
      </c>
      <c r="U70" s="578">
        <v>0</v>
      </c>
      <c r="V70" s="578">
        <v>0</v>
      </c>
      <c r="W70" s="578">
        <v>0</v>
      </c>
      <c r="X70" s="578">
        <v>0</v>
      </c>
      <c r="Y70" s="578">
        <v>0</v>
      </c>
      <c r="Z70" s="578">
        <v>0</v>
      </c>
      <c r="AA70" s="578">
        <v>0</v>
      </c>
      <c r="AB70" s="578">
        <v>0</v>
      </c>
      <c r="AC70" s="578">
        <v>0</v>
      </c>
      <c r="AD70" s="578">
        <v>0</v>
      </c>
      <c r="AE70" s="578">
        <f t="shared" si="3"/>
        <v>323222</v>
      </c>
    </row>
    <row r="71" spans="2:31" ht="9.9499999999999993" customHeight="1">
      <c r="B71" s="590" t="s">
        <v>1379</v>
      </c>
      <c r="C71" s="591">
        <f>SUM(C67:C70)</f>
        <v>0</v>
      </c>
      <c r="D71" s="591">
        <f t="shared" ref="D71:AD71" si="8">SUM(D67:D70)</f>
        <v>7812374</v>
      </c>
      <c r="E71" s="591">
        <f t="shared" si="8"/>
        <v>0</v>
      </c>
      <c r="F71" s="591">
        <f t="shared" si="8"/>
        <v>0</v>
      </c>
      <c r="G71" s="591">
        <f t="shared" si="8"/>
        <v>0</v>
      </c>
      <c r="H71" s="591">
        <f t="shared" si="8"/>
        <v>7927272</v>
      </c>
      <c r="I71" s="591">
        <f t="shared" si="8"/>
        <v>233389</v>
      </c>
      <c r="J71" s="591">
        <f t="shared" si="8"/>
        <v>68330</v>
      </c>
      <c r="K71" s="591">
        <f t="shared" si="8"/>
        <v>463671</v>
      </c>
      <c r="L71" s="591">
        <f t="shared" si="8"/>
        <v>323222</v>
      </c>
      <c r="M71" s="591">
        <f t="shared" si="8"/>
        <v>376889</v>
      </c>
      <c r="N71" s="591">
        <f t="shared" si="8"/>
        <v>0</v>
      </c>
      <c r="O71" s="591">
        <f t="shared" si="8"/>
        <v>0</v>
      </c>
      <c r="P71" s="591">
        <f t="shared" si="8"/>
        <v>0</v>
      </c>
      <c r="Q71" s="591">
        <f t="shared" si="8"/>
        <v>0</v>
      </c>
      <c r="R71" s="591">
        <f t="shared" si="8"/>
        <v>0</v>
      </c>
      <c r="S71" s="591">
        <f t="shared" si="8"/>
        <v>0</v>
      </c>
      <c r="T71" s="591">
        <f t="shared" si="8"/>
        <v>0</v>
      </c>
      <c r="U71" s="591">
        <f t="shared" si="8"/>
        <v>0</v>
      </c>
      <c r="V71" s="591">
        <f t="shared" si="8"/>
        <v>0</v>
      </c>
      <c r="W71" s="591">
        <f t="shared" si="8"/>
        <v>0</v>
      </c>
      <c r="X71" s="591">
        <f t="shared" si="8"/>
        <v>0</v>
      </c>
      <c r="Y71" s="591">
        <f t="shared" si="8"/>
        <v>0</v>
      </c>
      <c r="Z71" s="591">
        <f t="shared" si="8"/>
        <v>0</v>
      </c>
      <c r="AA71" s="591">
        <f t="shared" si="8"/>
        <v>0</v>
      </c>
      <c r="AB71" s="591">
        <f t="shared" si="8"/>
        <v>0</v>
      </c>
      <c r="AC71" s="591">
        <f t="shared" si="8"/>
        <v>164099</v>
      </c>
      <c r="AD71" s="591">
        <f t="shared" si="8"/>
        <v>0</v>
      </c>
      <c r="AE71" s="591">
        <f t="shared" si="3"/>
        <v>17369246</v>
      </c>
    </row>
    <row r="72" spans="2:31" ht="9.9499999999999993" customHeight="1">
      <c r="B72" s="590" t="s">
        <v>1380</v>
      </c>
      <c r="C72" s="591">
        <f>C71+C66+C63+C35</f>
        <v>97532</v>
      </c>
      <c r="D72" s="591">
        <f t="shared" ref="D72:AD72" si="9">D71+D66+D63+D35</f>
        <v>7832898</v>
      </c>
      <c r="E72" s="591">
        <f t="shared" si="9"/>
        <v>0</v>
      </c>
      <c r="F72" s="591">
        <f t="shared" si="9"/>
        <v>0</v>
      </c>
      <c r="G72" s="591">
        <f t="shared" si="9"/>
        <v>4891916</v>
      </c>
      <c r="H72" s="591">
        <f t="shared" si="9"/>
        <v>8095734</v>
      </c>
      <c r="I72" s="591">
        <f t="shared" si="9"/>
        <v>3201262</v>
      </c>
      <c r="J72" s="591">
        <f t="shared" si="9"/>
        <v>177245</v>
      </c>
      <c r="K72" s="591">
        <f t="shared" si="9"/>
        <v>3132705</v>
      </c>
      <c r="L72" s="591">
        <f t="shared" si="9"/>
        <v>323222</v>
      </c>
      <c r="M72" s="591">
        <f t="shared" si="9"/>
        <v>1735444</v>
      </c>
      <c r="N72" s="591">
        <f t="shared" si="9"/>
        <v>852674</v>
      </c>
      <c r="O72" s="591">
        <f t="shared" si="9"/>
        <v>118287</v>
      </c>
      <c r="P72" s="591">
        <f t="shared" si="9"/>
        <v>1816128</v>
      </c>
      <c r="Q72" s="591">
        <f t="shared" si="9"/>
        <v>240761</v>
      </c>
      <c r="R72" s="591">
        <f t="shared" si="9"/>
        <v>0</v>
      </c>
      <c r="S72" s="591">
        <f t="shared" si="9"/>
        <v>0</v>
      </c>
      <c r="T72" s="591">
        <f t="shared" si="9"/>
        <v>0</v>
      </c>
      <c r="U72" s="591">
        <f t="shared" si="9"/>
        <v>0</v>
      </c>
      <c r="V72" s="591">
        <f t="shared" si="9"/>
        <v>0</v>
      </c>
      <c r="W72" s="591">
        <f t="shared" si="9"/>
        <v>0</v>
      </c>
      <c r="X72" s="591">
        <f t="shared" si="9"/>
        <v>2208755</v>
      </c>
      <c r="Y72" s="591">
        <f t="shared" si="9"/>
        <v>2932644</v>
      </c>
      <c r="Z72" s="591">
        <f t="shared" si="9"/>
        <v>0</v>
      </c>
      <c r="AA72" s="591">
        <f t="shared" si="9"/>
        <v>0</v>
      </c>
      <c r="AB72" s="591">
        <f t="shared" si="9"/>
        <v>0</v>
      </c>
      <c r="AC72" s="591">
        <f t="shared" si="9"/>
        <v>8599827</v>
      </c>
      <c r="AD72" s="591">
        <f t="shared" si="9"/>
        <v>0</v>
      </c>
      <c r="AE72" s="591">
        <f t="shared" si="3"/>
        <v>46257034</v>
      </c>
    </row>
    <row r="73" spans="2:31" ht="9.9499999999999993" customHeight="1">
      <c r="B73" s="592" t="s">
        <v>1286</v>
      </c>
      <c r="C73" s="593">
        <v>0</v>
      </c>
      <c r="D73" s="593">
        <v>0</v>
      </c>
      <c r="E73" s="593">
        <v>0</v>
      </c>
      <c r="F73" s="593">
        <v>0</v>
      </c>
      <c r="G73" s="593">
        <v>0</v>
      </c>
      <c r="H73" s="593">
        <v>0</v>
      </c>
      <c r="I73" s="593">
        <v>0</v>
      </c>
      <c r="J73" s="593">
        <v>0</v>
      </c>
      <c r="K73" s="593">
        <v>0</v>
      </c>
      <c r="L73" s="593">
        <v>0</v>
      </c>
      <c r="M73" s="593">
        <v>0</v>
      </c>
      <c r="N73" s="593">
        <v>0</v>
      </c>
      <c r="O73" s="593">
        <v>0</v>
      </c>
      <c r="P73" s="593">
        <v>0</v>
      </c>
      <c r="Q73" s="593">
        <v>0</v>
      </c>
      <c r="R73" s="593">
        <v>0</v>
      </c>
      <c r="S73" s="593">
        <v>0</v>
      </c>
      <c r="T73" s="593">
        <v>0</v>
      </c>
      <c r="U73" s="593">
        <v>0</v>
      </c>
      <c r="V73" s="593">
        <v>0</v>
      </c>
      <c r="W73" s="593">
        <v>0</v>
      </c>
      <c r="X73" s="593">
        <v>0</v>
      </c>
      <c r="Y73" s="593">
        <v>0</v>
      </c>
      <c r="Z73" s="593">
        <v>0</v>
      </c>
      <c r="AA73" s="593">
        <v>0</v>
      </c>
      <c r="AB73" s="596">
        <v>0</v>
      </c>
      <c r="AC73" s="593">
        <v>0</v>
      </c>
      <c r="AD73" s="593">
        <v>0</v>
      </c>
      <c r="AE73" s="593">
        <f t="shared" si="3"/>
        <v>0</v>
      </c>
    </row>
    <row r="74" spans="2:31" ht="9.9499999999999993" customHeight="1">
      <c r="B74" s="545" t="s">
        <v>1287</v>
      </c>
      <c r="C74" s="578">
        <v>0</v>
      </c>
      <c r="D74" s="578">
        <v>0</v>
      </c>
      <c r="E74" s="578">
        <v>0</v>
      </c>
      <c r="F74" s="578">
        <v>0</v>
      </c>
      <c r="G74" s="578">
        <v>0</v>
      </c>
      <c r="H74" s="578">
        <v>0</v>
      </c>
      <c r="I74" s="578">
        <v>0</v>
      </c>
      <c r="J74" s="578">
        <v>0</v>
      </c>
      <c r="K74" s="578">
        <v>0</v>
      </c>
      <c r="L74" s="578">
        <v>0</v>
      </c>
      <c r="M74" s="578">
        <v>0</v>
      </c>
      <c r="N74" s="578">
        <v>0</v>
      </c>
      <c r="O74" s="578">
        <v>0</v>
      </c>
      <c r="P74" s="578">
        <v>0</v>
      </c>
      <c r="Q74" s="578">
        <v>0</v>
      </c>
      <c r="R74" s="578">
        <v>0</v>
      </c>
      <c r="S74" s="578">
        <v>0</v>
      </c>
      <c r="T74" s="578">
        <v>0</v>
      </c>
      <c r="U74" s="578">
        <v>0</v>
      </c>
      <c r="V74" s="578">
        <v>0</v>
      </c>
      <c r="W74" s="578">
        <v>0</v>
      </c>
      <c r="X74" s="578">
        <v>0</v>
      </c>
      <c r="Y74" s="578">
        <v>0</v>
      </c>
      <c r="Z74" s="578">
        <v>0</v>
      </c>
      <c r="AA74" s="578">
        <v>0</v>
      </c>
      <c r="AB74" s="597">
        <v>0</v>
      </c>
      <c r="AC74" s="578">
        <v>0</v>
      </c>
      <c r="AD74" s="578">
        <v>0</v>
      </c>
      <c r="AE74" s="578">
        <f t="shared" si="3"/>
        <v>0</v>
      </c>
    </row>
    <row r="75" spans="2:31" ht="9.9499999999999993" customHeight="1">
      <c r="B75" s="590" t="s">
        <v>1381</v>
      </c>
      <c r="C75" s="591">
        <f>SUM(C73:C74)</f>
        <v>0</v>
      </c>
      <c r="D75" s="591">
        <f t="shared" ref="D75:AD75" si="10">SUM(D73:D74)</f>
        <v>0</v>
      </c>
      <c r="E75" s="591">
        <f t="shared" si="10"/>
        <v>0</v>
      </c>
      <c r="F75" s="591">
        <f t="shared" si="10"/>
        <v>0</v>
      </c>
      <c r="G75" s="591">
        <f t="shared" si="10"/>
        <v>0</v>
      </c>
      <c r="H75" s="591">
        <f t="shared" si="10"/>
        <v>0</v>
      </c>
      <c r="I75" s="591">
        <f t="shared" si="10"/>
        <v>0</v>
      </c>
      <c r="J75" s="591">
        <f t="shared" si="10"/>
        <v>0</v>
      </c>
      <c r="K75" s="591">
        <f t="shared" si="10"/>
        <v>0</v>
      </c>
      <c r="L75" s="591">
        <f t="shared" si="10"/>
        <v>0</v>
      </c>
      <c r="M75" s="591">
        <f t="shared" si="10"/>
        <v>0</v>
      </c>
      <c r="N75" s="591">
        <f t="shared" si="10"/>
        <v>0</v>
      </c>
      <c r="O75" s="591">
        <f t="shared" si="10"/>
        <v>0</v>
      </c>
      <c r="P75" s="591">
        <f t="shared" si="10"/>
        <v>0</v>
      </c>
      <c r="Q75" s="591">
        <f t="shared" si="10"/>
        <v>0</v>
      </c>
      <c r="R75" s="591">
        <f t="shared" si="10"/>
        <v>0</v>
      </c>
      <c r="S75" s="591">
        <f t="shared" si="10"/>
        <v>0</v>
      </c>
      <c r="T75" s="591">
        <f t="shared" si="10"/>
        <v>0</v>
      </c>
      <c r="U75" s="591">
        <f t="shared" si="10"/>
        <v>0</v>
      </c>
      <c r="V75" s="591">
        <f t="shared" si="10"/>
        <v>0</v>
      </c>
      <c r="W75" s="591">
        <f t="shared" si="10"/>
        <v>0</v>
      </c>
      <c r="X75" s="591">
        <f t="shared" si="10"/>
        <v>0</v>
      </c>
      <c r="Y75" s="591">
        <f t="shared" si="10"/>
        <v>0</v>
      </c>
      <c r="Z75" s="591">
        <f t="shared" si="10"/>
        <v>0</v>
      </c>
      <c r="AA75" s="591">
        <f t="shared" si="10"/>
        <v>0</v>
      </c>
      <c r="AB75" s="591">
        <f t="shared" si="10"/>
        <v>0</v>
      </c>
      <c r="AC75" s="591">
        <f t="shared" si="10"/>
        <v>0</v>
      </c>
      <c r="AD75" s="591">
        <f t="shared" si="10"/>
        <v>0</v>
      </c>
      <c r="AE75" s="591">
        <f t="shared" si="3"/>
        <v>0</v>
      </c>
    </row>
    <row r="76" spans="2:31" ht="9.9499999999999993" customHeight="1">
      <c r="B76" s="592" t="s">
        <v>1382</v>
      </c>
      <c r="C76" s="593">
        <v>0</v>
      </c>
      <c r="D76" s="593">
        <v>0</v>
      </c>
      <c r="E76" s="593">
        <v>0</v>
      </c>
      <c r="F76" s="593">
        <v>0</v>
      </c>
      <c r="G76" s="593">
        <v>0</v>
      </c>
      <c r="H76" s="593">
        <v>0</v>
      </c>
      <c r="I76" s="593">
        <v>0</v>
      </c>
      <c r="J76" s="593">
        <v>0</v>
      </c>
      <c r="K76" s="593">
        <v>0</v>
      </c>
      <c r="L76" s="593">
        <v>0</v>
      </c>
      <c r="M76" s="593">
        <v>0</v>
      </c>
      <c r="N76" s="593">
        <v>0</v>
      </c>
      <c r="O76" s="593">
        <v>0</v>
      </c>
      <c r="P76" s="593">
        <v>0</v>
      </c>
      <c r="Q76" s="593">
        <v>0</v>
      </c>
      <c r="R76" s="593">
        <v>0</v>
      </c>
      <c r="S76" s="593">
        <v>0</v>
      </c>
      <c r="T76" s="593">
        <v>0</v>
      </c>
      <c r="U76" s="593">
        <v>0</v>
      </c>
      <c r="V76" s="593">
        <v>0</v>
      </c>
      <c r="W76" s="593">
        <v>0</v>
      </c>
      <c r="X76" s="593">
        <v>0</v>
      </c>
      <c r="Y76" s="593">
        <v>0</v>
      </c>
      <c r="Z76" s="593">
        <v>0</v>
      </c>
      <c r="AA76" s="593">
        <v>0</v>
      </c>
      <c r="AB76" s="593">
        <v>0</v>
      </c>
      <c r="AC76" s="593">
        <v>0</v>
      </c>
      <c r="AD76" s="596">
        <v>0</v>
      </c>
      <c r="AE76" s="593">
        <f t="shared" si="3"/>
        <v>0</v>
      </c>
    </row>
    <row r="77" spans="2:31" ht="9.9499999999999993" customHeight="1">
      <c r="B77" s="545" t="s">
        <v>1361</v>
      </c>
      <c r="C77" s="578">
        <v>0</v>
      </c>
      <c r="D77" s="578">
        <v>0</v>
      </c>
      <c r="E77" s="578">
        <v>0</v>
      </c>
      <c r="F77" s="578">
        <v>0</v>
      </c>
      <c r="G77" s="578">
        <v>0</v>
      </c>
      <c r="H77" s="578">
        <v>0</v>
      </c>
      <c r="I77" s="578">
        <v>0</v>
      </c>
      <c r="J77" s="578">
        <v>0</v>
      </c>
      <c r="K77" s="578">
        <v>0</v>
      </c>
      <c r="L77" s="578">
        <v>0</v>
      </c>
      <c r="M77" s="578">
        <v>0</v>
      </c>
      <c r="N77" s="578">
        <v>0</v>
      </c>
      <c r="O77" s="578">
        <v>0</v>
      </c>
      <c r="P77" s="578">
        <v>0</v>
      </c>
      <c r="Q77" s="578">
        <v>0</v>
      </c>
      <c r="R77" s="578">
        <v>0</v>
      </c>
      <c r="S77" s="578">
        <v>0</v>
      </c>
      <c r="T77" s="578">
        <v>0</v>
      </c>
      <c r="U77" s="578">
        <v>0</v>
      </c>
      <c r="V77" s="578">
        <v>0</v>
      </c>
      <c r="W77" s="578">
        <v>0</v>
      </c>
      <c r="X77" s="578">
        <v>0</v>
      </c>
      <c r="Y77" s="578">
        <v>0</v>
      </c>
      <c r="Z77" s="578">
        <v>0</v>
      </c>
      <c r="AA77" s="578">
        <v>0</v>
      </c>
      <c r="AB77" s="578">
        <v>0</v>
      </c>
      <c r="AC77" s="578">
        <v>0</v>
      </c>
      <c r="AD77" s="597">
        <v>0</v>
      </c>
      <c r="AE77" s="578">
        <f t="shared" si="3"/>
        <v>0</v>
      </c>
    </row>
    <row r="78" spans="2:31" ht="9.9499999999999993" customHeight="1">
      <c r="B78" s="590" t="s">
        <v>1383</v>
      </c>
      <c r="C78" s="591">
        <f>SUM(C76:C77)</f>
        <v>0</v>
      </c>
      <c r="D78" s="591">
        <f t="shared" ref="D78:AD78" si="11">SUM(D76:D77)</f>
        <v>0</v>
      </c>
      <c r="E78" s="591">
        <f t="shared" si="11"/>
        <v>0</v>
      </c>
      <c r="F78" s="591">
        <f t="shared" si="11"/>
        <v>0</v>
      </c>
      <c r="G78" s="591">
        <f t="shared" si="11"/>
        <v>0</v>
      </c>
      <c r="H78" s="591">
        <f t="shared" si="11"/>
        <v>0</v>
      </c>
      <c r="I78" s="591">
        <f t="shared" si="11"/>
        <v>0</v>
      </c>
      <c r="J78" s="591">
        <f t="shared" si="11"/>
        <v>0</v>
      </c>
      <c r="K78" s="591">
        <f t="shared" si="11"/>
        <v>0</v>
      </c>
      <c r="L78" s="591">
        <f t="shared" si="11"/>
        <v>0</v>
      </c>
      <c r="M78" s="591">
        <f t="shared" si="11"/>
        <v>0</v>
      </c>
      <c r="N78" s="591">
        <f t="shared" si="11"/>
        <v>0</v>
      </c>
      <c r="O78" s="591">
        <f t="shared" si="11"/>
        <v>0</v>
      </c>
      <c r="P78" s="591">
        <f t="shared" si="11"/>
        <v>0</v>
      </c>
      <c r="Q78" s="591">
        <f t="shared" si="11"/>
        <v>0</v>
      </c>
      <c r="R78" s="591">
        <f t="shared" si="11"/>
        <v>0</v>
      </c>
      <c r="S78" s="591">
        <f t="shared" si="11"/>
        <v>0</v>
      </c>
      <c r="T78" s="591">
        <f t="shared" si="11"/>
        <v>0</v>
      </c>
      <c r="U78" s="591">
        <f t="shared" si="11"/>
        <v>0</v>
      </c>
      <c r="V78" s="591">
        <f t="shared" si="11"/>
        <v>0</v>
      </c>
      <c r="W78" s="591">
        <f t="shared" si="11"/>
        <v>0</v>
      </c>
      <c r="X78" s="591">
        <f t="shared" si="11"/>
        <v>0</v>
      </c>
      <c r="Y78" s="591">
        <f t="shared" si="11"/>
        <v>0</v>
      </c>
      <c r="Z78" s="591">
        <f t="shared" si="11"/>
        <v>0</v>
      </c>
      <c r="AA78" s="591">
        <f t="shared" si="11"/>
        <v>0</v>
      </c>
      <c r="AB78" s="591">
        <f t="shared" si="11"/>
        <v>0</v>
      </c>
      <c r="AC78" s="591">
        <f t="shared" si="11"/>
        <v>0</v>
      </c>
      <c r="AD78" s="591">
        <f t="shared" si="11"/>
        <v>0</v>
      </c>
      <c r="AE78" s="591">
        <f t="shared" si="3"/>
        <v>0</v>
      </c>
    </row>
    <row r="79" spans="2:31" ht="9.9499999999999993" customHeight="1">
      <c r="B79" s="590" t="s">
        <v>1335</v>
      </c>
      <c r="C79" s="591">
        <f>C78+C75+C72</f>
        <v>97532</v>
      </c>
      <c r="D79" s="591">
        <f t="shared" ref="D79:AD79" si="12">D78+D75+D72</f>
        <v>7832898</v>
      </c>
      <c r="E79" s="591">
        <f t="shared" si="12"/>
        <v>0</v>
      </c>
      <c r="F79" s="591">
        <f t="shared" si="12"/>
        <v>0</v>
      </c>
      <c r="G79" s="591">
        <f t="shared" si="12"/>
        <v>4891916</v>
      </c>
      <c r="H79" s="591">
        <f t="shared" si="12"/>
        <v>8095734</v>
      </c>
      <c r="I79" s="591">
        <f t="shared" si="12"/>
        <v>3201262</v>
      </c>
      <c r="J79" s="591">
        <f t="shared" si="12"/>
        <v>177245</v>
      </c>
      <c r="K79" s="591">
        <f t="shared" si="12"/>
        <v>3132705</v>
      </c>
      <c r="L79" s="591">
        <f t="shared" si="12"/>
        <v>323222</v>
      </c>
      <c r="M79" s="591">
        <f t="shared" si="12"/>
        <v>1735444</v>
      </c>
      <c r="N79" s="591">
        <f t="shared" si="12"/>
        <v>852674</v>
      </c>
      <c r="O79" s="591">
        <f t="shared" si="12"/>
        <v>118287</v>
      </c>
      <c r="P79" s="591">
        <f t="shared" si="12"/>
        <v>1816128</v>
      </c>
      <c r="Q79" s="591">
        <f t="shared" si="12"/>
        <v>240761</v>
      </c>
      <c r="R79" s="591">
        <f t="shared" si="12"/>
        <v>0</v>
      </c>
      <c r="S79" s="591">
        <f t="shared" si="12"/>
        <v>0</v>
      </c>
      <c r="T79" s="591">
        <f t="shared" si="12"/>
        <v>0</v>
      </c>
      <c r="U79" s="591">
        <f t="shared" si="12"/>
        <v>0</v>
      </c>
      <c r="V79" s="591">
        <f t="shared" si="12"/>
        <v>0</v>
      </c>
      <c r="W79" s="591">
        <f t="shared" si="12"/>
        <v>0</v>
      </c>
      <c r="X79" s="591">
        <f t="shared" si="12"/>
        <v>2208755</v>
      </c>
      <c r="Y79" s="591">
        <f t="shared" si="12"/>
        <v>2932644</v>
      </c>
      <c r="Z79" s="591">
        <f t="shared" si="12"/>
        <v>0</v>
      </c>
      <c r="AA79" s="591">
        <f t="shared" si="12"/>
        <v>0</v>
      </c>
      <c r="AB79" s="591">
        <f t="shared" si="12"/>
        <v>0</v>
      </c>
      <c r="AC79" s="591">
        <f t="shared" si="12"/>
        <v>8599827</v>
      </c>
      <c r="AD79" s="591">
        <f t="shared" si="12"/>
        <v>0</v>
      </c>
      <c r="AE79" s="591">
        <f t="shared" si="3"/>
        <v>46257034</v>
      </c>
    </row>
    <row r="80" spans="2:31" ht="9.9499999999999993" customHeight="1"/>
    <row r="81" spans="2:31" ht="16.5" customHeight="1">
      <c r="B81" s="538" t="s">
        <v>1384</v>
      </c>
      <c r="M81" s="356" t="s">
        <v>1385</v>
      </c>
      <c r="T81" s="589" t="s">
        <v>1338</v>
      </c>
      <c r="U81" s="589"/>
      <c r="V81" s="553"/>
      <c r="W81" s="589"/>
      <c r="X81" s="553"/>
      <c r="Y81" s="589" t="s">
        <v>1339</v>
      </c>
      <c r="Z81" s="553"/>
      <c r="AA81" s="553"/>
    </row>
    <row r="82" spans="2:31" s="543" customFormat="1" ht="29.25" customHeight="1">
      <c r="B82" s="542" t="s">
        <v>1340</v>
      </c>
      <c r="C82" s="540" t="s">
        <v>1238</v>
      </c>
      <c r="D82" s="540" t="s">
        <v>1239</v>
      </c>
      <c r="E82" s="541" t="s">
        <v>1240</v>
      </c>
      <c r="F82" s="541" t="s">
        <v>1241</v>
      </c>
      <c r="G82" s="540" t="s">
        <v>1242</v>
      </c>
      <c r="H82" s="540" t="s">
        <v>1243</v>
      </c>
      <c r="I82" s="540" t="s">
        <v>1244</v>
      </c>
      <c r="J82" s="540" t="s">
        <v>1245</v>
      </c>
      <c r="K82" s="540" t="s">
        <v>1246</v>
      </c>
      <c r="L82" s="540" t="s">
        <v>1247</v>
      </c>
      <c r="M82" s="540" t="s">
        <v>1248</v>
      </c>
      <c r="N82" s="541" t="s">
        <v>1249</v>
      </c>
      <c r="O82" s="542" t="s">
        <v>1250</v>
      </c>
      <c r="P82" s="540" t="s">
        <v>1251</v>
      </c>
      <c r="Q82" s="542" t="s">
        <v>1252</v>
      </c>
      <c r="R82" s="541" t="s">
        <v>1253</v>
      </c>
      <c r="S82" s="541" t="s">
        <v>1254</v>
      </c>
      <c r="T82" s="541" t="s">
        <v>1255</v>
      </c>
      <c r="U82" s="541" t="s">
        <v>1256</v>
      </c>
      <c r="V82" s="541" t="s">
        <v>1257</v>
      </c>
      <c r="W82" s="540" t="s">
        <v>1258</v>
      </c>
      <c r="X82" s="540" t="s">
        <v>1259</v>
      </c>
      <c r="Y82" s="540" t="s">
        <v>1260</v>
      </c>
      <c r="Z82" s="541" t="s">
        <v>1261</v>
      </c>
      <c r="AA82" s="541" t="s">
        <v>1262</v>
      </c>
      <c r="AB82" s="540" t="s">
        <v>1263</v>
      </c>
      <c r="AC82" s="540" t="s">
        <v>1264</v>
      </c>
      <c r="AD82" s="540" t="s">
        <v>1265</v>
      </c>
      <c r="AE82" s="540" t="s">
        <v>1335</v>
      </c>
    </row>
    <row r="83" spans="2:31" ht="9.9499999999999993" customHeight="1">
      <c r="B83" s="545" t="s">
        <v>1341</v>
      </c>
      <c r="C83" s="578">
        <f>C33*100*原油_発熱量当りCO排出原単位/10^3</f>
        <v>7618.2245200000007</v>
      </c>
      <c r="D83" s="578">
        <f>D33*100*ガソリン_発熱量当りCO排出原単位/10^3</f>
        <v>0</v>
      </c>
      <c r="E83" s="578">
        <f>E33*100*ナフサ_発熱量当りCO排出原単位/10^3</f>
        <v>0</v>
      </c>
      <c r="F83" s="578">
        <f>F33*100*改質精製油_発熱量当りCO排出原単位/10^3</f>
        <v>0</v>
      </c>
      <c r="G83" s="578">
        <f>G33*100*灯油_発熱量当りCO排出原単位/10^3</f>
        <v>0</v>
      </c>
      <c r="H83" s="578">
        <f>H33*100*軽油_発熱量当りCO排出原単位/10^3</f>
        <v>193.30974000000003</v>
      </c>
      <c r="I83" s="578">
        <f>I33*100*A重油_発熱量当りCO排出原単位/10^3</f>
        <v>0</v>
      </c>
      <c r="J83" s="578">
        <f>J33*100*B重油_発熱量当りCO排出原単位/10^3</f>
        <v>0</v>
      </c>
      <c r="K83" s="578">
        <f>K33*100*C重油_発熱量当りCO排出原単位/10^3</f>
        <v>32322.942799999997</v>
      </c>
      <c r="L83" s="578">
        <f>L33*100*ジェット燃料_発熱量当りCO排出原単位/10^3</f>
        <v>0</v>
      </c>
      <c r="M83" s="578">
        <f>M33*100*LPG_発熱量当りCO排出原単位/10^3</f>
        <v>0</v>
      </c>
      <c r="N83" s="578">
        <f>N33*100*石油ガス_発熱量当りCO排出原単位/10^3</f>
        <v>0</v>
      </c>
      <c r="O83" s="578">
        <f>O33*100*石油コクス_発熱量当りCO排出原単位/10^3</f>
        <v>0</v>
      </c>
      <c r="P83" s="578">
        <f>P33*100*石炭_発熱量当りCO排出原単位/10^3</f>
        <v>59462.173640000001</v>
      </c>
      <c r="Q83" s="578">
        <f>Q33*100*石炭コクス_発熱量当りCO排出原単位/10^3</f>
        <v>0</v>
      </c>
      <c r="R83" s="578">
        <f>R33*100*コクス炉ガス_発熱量当りCO排出原単位/10^3</f>
        <v>0</v>
      </c>
      <c r="S83" s="578">
        <f>S33*100*高炉ガス_発熱量当りCO排出原単位/10^3</f>
        <v>0</v>
      </c>
      <c r="T83" s="578">
        <f>T33*100*転炉ガス_発熱量当りCO排出原単位/10^3</f>
        <v>0</v>
      </c>
      <c r="U83" s="578">
        <f>U33*100*電気炉ガス_発熱量当りCO排出原単位/10^3</f>
        <v>0</v>
      </c>
      <c r="V83" s="578">
        <f>V33*100*天然ガス_発熱量当りCO排出原単位/10^3</f>
        <v>0</v>
      </c>
      <c r="W83" s="578">
        <f>W33*100*LNG_発熱量当りCO排出原単位/10^3</f>
        <v>0</v>
      </c>
      <c r="X83" s="578">
        <f>X33*100*都市ガス_発熱量当りCO排出原単位/10^3</f>
        <v>0</v>
      </c>
      <c r="Y83" s="578">
        <f>Y33*100*黒液_発熱量当りCO排出原単位/10^3</f>
        <v>0</v>
      </c>
      <c r="Z83" s="578">
        <f>Z33*100*NGL_発熱量当りCO排出原単位/10^3</f>
        <v>0</v>
      </c>
      <c r="AA83" s="578">
        <f>AA33*100*練炭豆炭_発熱量当りCO排出原単位/10^3</f>
        <v>0</v>
      </c>
      <c r="AB83" s="578">
        <v>0</v>
      </c>
      <c r="AC83" s="578">
        <f>AC33*100*電力_発熱量当りCO排出原単位/10^3</f>
        <v>0</v>
      </c>
      <c r="AD83" s="578">
        <f>AD33*100*原油_発熱量当りCO排出原単位/10^3</f>
        <v>0</v>
      </c>
      <c r="AE83" s="578">
        <f t="shared" ref="AE83:AE90" si="13">SUM(C83:AD83)</f>
        <v>99596.650699999998</v>
      </c>
    </row>
    <row r="84" spans="2:31" ht="9.9499999999999993" customHeight="1">
      <c r="B84" s="545" t="s">
        <v>1342</v>
      </c>
      <c r="C84" s="578">
        <f>C34*100*原油_発熱量当りCO排出原単位/10^3</f>
        <v>0</v>
      </c>
      <c r="D84" s="578">
        <f>D34*100*ガソリン_発熱量当りCO排出原単位/10^3</f>
        <v>0</v>
      </c>
      <c r="E84" s="578">
        <f>E34*100*ナフサ_発熱量当りCO排出原単位/10^3</f>
        <v>0</v>
      </c>
      <c r="F84" s="578">
        <f>F34*100*改質精製油_発熱量当りCO排出原単位/10^3</f>
        <v>0</v>
      </c>
      <c r="G84" s="578">
        <f>G34*100*灯油_発熱量当りCO排出原単位/10^3</f>
        <v>0</v>
      </c>
      <c r="H84" s="578">
        <f>H34*100*軽油_発熱量当りCO排出原単位/10^3</f>
        <v>0</v>
      </c>
      <c r="I84" s="578">
        <f>I34*100*A重油_発熱量当りCO排出原単位/10^3</f>
        <v>0</v>
      </c>
      <c r="J84" s="578">
        <f>J34*100*B重油_発熱量当りCO排出原単位/10^3</f>
        <v>0</v>
      </c>
      <c r="K84" s="578">
        <f>K34*100*C重油_発熱量当りCO排出原単位/10^3</f>
        <v>0</v>
      </c>
      <c r="L84" s="578">
        <f>L34*100*ジェット燃料_発熱量当りCO排出原単位/10^3</f>
        <v>0</v>
      </c>
      <c r="M84" s="578">
        <f>M34*100*LPG_発熱量当りCO排出原単位/10^3</f>
        <v>0</v>
      </c>
      <c r="N84" s="578">
        <f>N34*100*石油ガス_発熱量当りCO排出原単位/10^3</f>
        <v>0</v>
      </c>
      <c r="O84" s="578">
        <f>O34*100*石油コクス_発熱量当りCO排出原単位/10^3</f>
        <v>0</v>
      </c>
      <c r="P84" s="578">
        <f>P34*100*石炭_発熱量当りCO排出原単位/10^3</f>
        <v>0</v>
      </c>
      <c r="Q84" s="578">
        <f>Q34*100*石炭コクス_発熱量当りCO排出原単位/10^3</f>
        <v>0</v>
      </c>
      <c r="R84" s="578">
        <f>R34*100*コクス炉ガス_発熱量当りCO排出原単位/10^3</f>
        <v>0</v>
      </c>
      <c r="S84" s="578">
        <f>S34*100*高炉ガス_発熱量当りCO排出原単位/10^3</f>
        <v>0</v>
      </c>
      <c r="T84" s="578">
        <f>T34*100*転炉ガス_発熱量当りCO排出原単位/10^3</f>
        <v>0</v>
      </c>
      <c r="U84" s="578">
        <f>U34*100*電気炉ガス_発熱量当りCO排出原単位/10^3</f>
        <v>0</v>
      </c>
      <c r="V84" s="578">
        <f>V34*100*天然ガス_発熱量当りCO排出原単位/10^3</f>
        <v>0</v>
      </c>
      <c r="W84" s="578">
        <f>W34*100*LNG_発熱量当りCO排出原単位/10^3</f>
        <v>0</v>
      </c>
      <c r="X84" s="578">
        <f>X34*100*都市ガス_発熱量当りCO排出原単位/10^3</f>
        <v>213.70740000000001</v>
      </c>
      <c r="Y84" s="578">
        <f>Y34*100*黒液_発熱量当りCO排出原単位/10^3</f>
        <v>0</v>
      </c>
      <c r="Z84" s="578">
        <f>Z34*100*NGL_発熱量当りCO排出原単位/10^3</f>
        <v>0</v>
      </c>
      <c r="AA84" s="578">
        <f>AA34*100*練炭豆炭_発熱量当りCO排出原単位/10^3</f>
        <v>0</v>
      </c>
      <c r="AB84" s="578">
        <v>0</v>
      </c>
      <c r="AC84" s="578">
        <f>AC34*100*電力_発熱量当りCO排出原単位/10^3</f>
        <v>1847.2057500000001</v>
      </c>
      <c r="AD84" s="578">
        <v>0</v>
      </c>
      <c r="AE84" s="578">
        <f t="shared" si="13"/>
        <v>2060.9131500000003</v>
      </c>
    </row>
    <row r="85" spans="2:31" ht="9.9499999999999993" customHeight="1">
      <c r="B85" s="590" t="s">
        <v>1343</v>
      </c>
      <c r="C85" s="591">
        <f>SUM(C83:C84)</f>
        <v>7618.2245200000007</v>
      </c>
      <c r="D85" s="591">
        <f t="shared" ref="D85:AD85" si="14">SUM(D83:D84)</f>
        <v>0</v>
      </c>
      <c r="E85" s="591">
        <f t="shared" si="14"/>
        <v>0</v>
      </c>
      <c r="F85" s="591">
        <f t="shared" si="14"/>
        <v>0</v>
      </c>
      <c r="G85" s="591">
        <f t="shared" si="14"/>
        <v>0</v>
      </c>
      <c r="H85" s="591">
        <f t="shared" si="14"/>
        <v>193.30974000000003</v>
      </c>
      <c r="I85" s="591">
        <f t="shared" si="14"/>
        <v>0</v>
      </c>
      <c r="J85" s="591">
        <f t="shared" si="14"/>
        <v>0</v>
      </c>
      <c r="K85" s="591">
        <f t="shared" si="14"/>
        <v>32322.942799999997</v>
      </c>
      <c r="L85" s="591">
        <f t="shared" si="14"/>
        <v>0</v>
      </c>
      <c r="M85" s="591">
        <f t="shared" si="14"/>
        <v>0</v>
      </c>
      <c r="N85" s="591">
        <f t="shared" si="14"/>
        <v>0</v>
      </c>
      <c r="O85" s="591">
        <f t="shared" si="14"/>
        <v>0</v>
      </c>
      <c r="P85" s="591">
        <f t="shared" si="14"/>
        <v>59462.173640000001</v>
      </c>
      <c r="Q85" s="591">
        <f t="shared" si="14"/>
        <v>0</v>
      </c>
      <c r="R85" s="591">
        <f t="shared" si="14"/>
        <v>0</v>
      </c>
      <c r="S85" s="591">
        <f t="shared" si="14"/>
        <v>0</v>
      </c>
      <c r="T85" s="591">
        <f t="shared" si="14"/>
        <v>0</v>
      </c>
      <c r="U85" s="591">
        <f t="shared" si="14"/>
        <v>0</v>
      </c>
      <c r="V85" s="591">
        <f t="shared" si="14"/>
        <v>0</v>
      </c>
      <c r="W85" s="591">
        <f t="shared" si="14"/>
        <v>0</v>
      </c>
      <c r="X85" s="591">
        <f t="shared" si="14"/>
        <v>213.70740000000001</v>
      </c>
      <c r="Y85" s="591">
        <f t="shared" si="14"/>
        <v>0</v>
      </c>
      <c r="Z85" s="591">
        <f t="shared" si="14"/>
        <v>0</v>
      </c>
      <c r="AA85" s="591">
        <f t="shared" si="14"/>
        <v>0</v>
      </c>
      <c r="AB85" s="591">
        <f t="shared" si="14"/>
        <v>0</v>
      </c>
      <c r="AC85" s="591">
        <f t="shared" si="14"/>
        <v>1847.2057500000001</v>
      </c>
      <c r="AD85" s="591">
        <f t="shared" si="14"/>
        <v>0</v>
      </c>
      <c r="AE85" s="591">
        <f t="shared" si="13"/>
        <v>101657.56384999999</v>
      </c>
    </row>
    <row r="86" spans="2:31" ht="9.9499999999999993" customHeight="1">
      <c r="B86" s="592" t="s">
        <v>1386</v>
      </c>
      <c r="C86" s="593">
        <f t="shared" ref="C86:C111" si="15">C36*100*原油_発熱量当りCO排出原単位/10^3</f>
        <v>0</v>
      </c>
      <c r="D86" s="593">
        <f t="shared" ref="D86:D111" si="16">D36*100*ガソリン_発熱量当りCO排出原単位/10^3</f>
        <v>875.76887999999997</v>
      </c>
      <c r="E86" s="593">
        <f t="shared" ref="E86:E111" si="17">E36*100*ナフサ_発熱量当りCO排出原単位/10^3</f>
        <v>0</v>
      </c>
      <c r="F86" s="593">
        <f t="shared" ref="F86:F111" si="18">F36*100*改質精製油_発熱量当りCO排出原単位/10^3</f>
        <v>0</v>
      </c>
      <c r="G86" s="593">
        <f t="shared" ref="G86:G111" si="19">G36*100*灯油_発熱量当りCO排出原単位/10^3</f>
        <v>7665.4838000000009</v>
      </c>
      <c r="H86" s="593">
        <f t="shared" ref="H86:H111" si="20">H36*100*軽油_発熱量当りCO排出原単位/10^3</f>
        <v>7154.9688599999999</v>
      </c>
      <c r="I86" s="593">
        <f t="shared" ref="I86:I111" si="21">I36*100*A重油_発熱量当りCO排出原単位/10^3</f>
        <v>10420.606530000001</v>
      </c>
      <c r="J86" s="593">
        <f t="shared" ref="J86:J111" si="22">J36*100*B重油_発熱量当りCO排出原単位/10^3</f>
        <v>0</v>
      </c>
      <c r="K86" s="593">
        <f t="shared" ref="K86:K111" si="23">K36*100*C重油_発熱量当りCO排出原単位/10^3</f>
        <v>5.0715999999999992</v>
      </c>
      <c r="L86" s="593">
        <f t="shared" ref="L86:L111" si="24">L36*100*ジェット燃料_発熱量当りCO排出原単位/10^3</f>
        <v>0</v>
      </c>
      <c r="M86" s="593">
        <f t="shared" ref="M86:M111" si="25">M36*100*LPG_発熱量当りCO排出原単位/10^3</f>
        <v>1042.23749</v>
      </c>
      <c r="N86" s="593">
        <f t="shared" ref="N86:N111" si="26">N36*100*石油ガス_発熱量当りCO排出原単位/10^3</f>
        <v>0</v>
      </c>
      <c r="O86" s="593">
        <f t="shared" ref="O86:O111" si="27">O36*100*石油コクス_発熱量当りCO排出原単位/10^3</f>
        <v>0</v>
      </c>
      <c r="P86" s="593">
        <f t="shared" ref="P86:P111" si="28">P36*100*石炭_発熱量当りCO排出原単位/10^3</f>
        <v>0</v>
      </c>
      <c r="Q86" s="593">
        <f t="shared" ref="Q86:Q111" si="29">Q36*100*石炭コクス_発熱量当りCO排出原単位/10^3</f>
        <v>0</v>
      </c>
      <c r="R86" s="593">
        <f t="shared" ref="R86:R111" si="30">R36*100*コクス炉ガス_発熱量当りCO排出原単位/10^3</f>
        <v>0</v>
      </c>
      <c r="S86" s="593">
        <f t="shared" ref="S86:S111" si="31">S36*100*高炉ガス_発熱量当りCO排出原単位/10^3</f>
        <v>0</v>
      </c>
      <c r="T86" s="593">
        <f t="shared" ref="T86:T111" si="32">T36*100*転炉ガス_発熱量当りCO排出原単位/10^3</f>
        <v>0</v>
      </c>
      <c r="U86" s="593">
        <f t="shared" ref="U86:U111" si="33">U36*100*電気炉ガス_発熱量当りCO排出原単位/10^3</f>
        <v>0</v>
      </c>
      <c r="V86" s="593">
        <f t="shared" ref="V86:V111" si="34">V36*100*天然ガス_発熱量当りCO排出原単位/10^3</f>
        <v>0</v>
      </c>
      <c r="W86" s="593">
        <f t="shared" ref="W86:W111" si="35">W36*100*LNG_発熱量当りCO排出原単位/10^3</f>
        <v>0</v>
      </c>
      <c r="X86" s="593">
        <f t="shared" ref="X86:X111" si="36">X36*100*都市ガス_発熱量当りCO排出原単位/10^3</f>
        <v>0</v>
      </c>
      <c r="Y86" s="593">
        <f t="shared" ref="Y86:Y111" si="37">Y36*100*黒液_発熱量当りCO排出原単位/10^3</f>
        <v>0</v>
      </c>
      <c r="Z86" s="593">
        <f t="shared" ref="Z86:Z111" si="38">Z36*100*NGL_発熱量当りCO排出原単位/10^3</f>
        <v>0</v>
      </c>
      <c r="AA86" s="593">
        <f t="shared" ref="AA86:AA111" si="39">AA36*100*練炭豆炭_発熱量当りCO排出原単位/10^3</f>
        <v>0</v>
      </c>
      <c r="AB86" s="593">
        <v>0</v>
      </c>
      <c r="AC86" s="593">
        <f t="shared" ref="AC86:AC111" si="40">AC36*100*電力_発熱量当りCO排出原単位/10^3</f>
        <v>3168.48693</v>
      </c>
      <c r="AD86" s="593">
        <v>0</v>
      </c>
      <c r="AE86" s="593">
        <f t="shared" si="13"/>
        <v>30332.624090000001</v>
      </c>
    </row>
    <row r="87" spans="2:31" ht="9.9499999999999993" customHeight="1">
      <c r="B87" s="545" t="s">
        <v>1387</v>
      </c>
      <c r="C87" s="578">
        <f t="shared" si="15"/>
        <v>0</v>
      </c>
      <c r="D87" s="578">
        <f t="shared" si="16"/>
        <v>0</v>
      </c>
      <c r="E87" s="578">
        <f t="shared" si="17"/>
        <v>0</v>
      </c>
      <c r="F87" s="578">
        <f t="shared" si="18"/>
        <v>0</v>
      </c>
      <c r="G87" s="578">
        <f t="shared" si="19"/>
        <v>313.09667999999999</v>
      </c>
      <c r="H87" s="578">
        <f t="shared" si="20"/>
        <v>480.29553000000004</v>
      </c>
      <c r="I87" s="578">
        <f t="shared" si="21"/>
        <v>19.14462</v>
      </c>
      <c r="J87" s="578">
        <f t="shared" si="22"/>
        <v>0</v>
      </c>
      <c r="K87" s="578">
        <f t="shared" si="23"/>
        <v>274.1936</v>
      </c>
      <c r="L87" s="578">
        <f t="shared" si="24"/>
        <v>0</v>
      </c>
      <c r="M87" s="578">
        <f t="shared" si="25"/>
        <v>0</v>
      </c>
      <c r="N87" s="578">
        <f t="shared" si="26"/>
        <v>0</v>
      </c>
      <c r="O87" s="578">
        <f t="shared" si="27"/>
        <v>0</v>
      </c>
      <c r="P87" s="578">
        <f t="shared" si="28"/>
        <v>0</v>
      </c>
      <c r="Q87" s="578">
        <f t="shared" si="29"/>
        <v>0</v>
      </c>
      <c r="R87" s="578">
        <f t="shared" si="30"/>
        <v>0</v>
      </c>
      <c r="S87" s="578">
        <f t="shared" si="31"/>
        <v>0</v>
      </c>
      <c r="T87" s="578">
        <f t="shared" si="32"/>
        <v>0</v>
      </c>
      <c r="U87" s="578">
        <f t="shared" si="33"/>
        <v>0</v>
      </c>
      <c r="V87" s="578">
        <f t="shared" si="34"/>
        <v>0</v>
      </c>
      <c r="W87" s="578">
        <f t="shared" si="35"/>
        <v>0</v>
      </c>
      <c r="X87" s="578">
        <f t="shared" si="36"/>
        <v>0</v>
      </c>
      <c r="Y87" s="578">
        <f t="shared" si="37"/>
        <v>0</v>
      </c>
      <c r="Z87" s="578">
        <f t="shared" si="38"/>
        <v>0</v>
      </c>
      <c r="AA87" s="578">
        <f t="shared" si="39"/>
        <v>0</v>
      </c>
      <c r="AB87" s="578">
        <v>0</v>
      </c>
      <c r="AC87" s="578">
        <f t="shared" si="40"/>
        <v>200.62287000000001</v>
      </c>
      <c r="AD87" s="578">
        <v>0</v>
      </c>
      <c r="AE87" s="578">
        <f t="shared" si="13"/>
        <v>1287.3533</v>
      </c>
    </row>
    <row r="88" spans="2:31" ht="9.9499999999999993" customHeight="1">
      <c r="B88" s="594" t="s">
        <v>1388</v>
      </c>
      <c r="C88" s="595">
        <f t="shared" si="15"/>
        <v>0</v>
      </c>
      <c r="D88" s="595">
        <f t="shared" si="16"/>
        <v>0</v>
      </c>
      <c r="E88" s="595">
        <f t="shared" si="17"/>
        <v>0</v>
      </c>
      <c r="F88" s="595">
        <f t="shared" si="18"/>
        <v>0</v>
      </c>
      <c r="G88" s="595">
        <f t="shared" si="19"/>
        <v>0</v>
      </c>
      <c r="H88" s="595">
        <f t="shared" si="20"/>
        <v>0</v>
      </c>
      <c r="I88" s="595">
        <f t="shared" si="21"/>
        <v>0</v>
      </c>
      <c r="J88" s="595">
        <f t="shared" si="22"/>
        <v>0</v>
      </c>
      <c r="K88" s="595">
        <f t="shared" si="23"/>
        <v>0</v>
      </c>
      <c r="L88" s="595">
        <f t="shared" si="24"/>
        <v>0</v>
      </c>
      <c r="M88" s="595">
        <f t="shared" si="25"/>
        <v>0</v>
      </c>
      <c r="N88" s="595">
        <f t="shared" si="26"/>
        <v>0</v>
      </c>
      <c r="O88" s="595">
        <f t="shared" si="27"/>
        <v>0</v>
      </c>
      <c r="P88" s="595">
        <f t="shared" si="28"/>
        <v>0</v>
      </c>
      <c r="Q88" s="595">
        <f t="shared" si="29"/>
        <v>0</v>
      </c>
      <c r="R88" s="595">
        <f t="shared" si="30"/>
        <v>0</v>
      </c>
      <c r="S88" s="595">
        <f t="shared" si="31"/>
        <v>0</v>
      </c>
      <c r="T88" s="595">
        <f t="shared" si="32"/>
        <v>0</v>
      </c>
      <c r="U88" s="595">
        <f t="shared" si="33"/>
        <v>0</v>
      </c>
      <c r="V88" s="595">
        <f t="shared" si="34"/>
        <v>0</v>
      </c>
      <c r="W88" s="595">
        <f t="shared" si="35"/>
        <v>0</v>
      </c>
      <c r="X88" s="595">
        <f t="shared" si="36"/>
        <v>0</v>
      </c>
      <c r="Y88" s="595">
        <f t="shared" si="37"/>
        <v>0</v>
      </c>
      <c r="Z88" s="595">
        <f t="shared" si="38"/>
        <v>0</v>
      </c>
      <c r="AA88" s="595">
        <f t="shared" si="39"/>
        <v>0</v>
      </c>
      <c r="AB88" s="595">
        <v>0</v>
      </c>
      <c r="AC88" s="595">
        <f t="shared" si="40"/>
        <v>0</v>
      </c>
      <c r="AD88" s="595">
        <v>0</v>
      </c>
      <c r="AE88" s="595">
        <f t="shared" si="13"/>
        <v>0</v>
      </c>
    </row>
    <row r="89" spans="2:31" ht="9.9499999999999993" customHeight="1">
      <c r="B89" s="592" t="s">
        <v>1347</v>
      </c>
      <c r="C89" s="593">
        <f t="shared" si="15"/>
        <v>0</v>
      </c>
      <c r="D89" s="593">
        <f t="shared" si="16"/>
        <v>250.26344</v>
      </c>
      <c r="E89" s="593">
        <f t="shared" si="17"/>
        <v>0</v>
      </c>
      <c r="F89" s="593">
        <f t="shared" si="18"/>
        <v>0</v>
      </c>
      <c r="G89" s="593">
        <f t="shared" si="19"/>
        <v>2205.23576</v>
      </c>
      <c r="H89" s="593">
        <f t="shared" si="20"/>
        <v>483.90147000000002</v>
      </c>
      <c r="I89" s="593">
        <f t="shared" si="21"/>
        <v>33612.256800000003</v>
      </c>
      <c r="J89" s="593">
        <f t="shared" si="22"/>
        <v>1113.22198</v>
      </c>
      <c r="K89" s="593">
        <f t="shared" si="23"/>
        <v>1488.6782000000001</v>
      </c>
      <c r="L89" s="593">
        <f t="shared" si="24"/>
        <v>0</v>
      </c>
      <c r="M89" s="593">
        <f t="shared" si="25"/>
        <v>3980.0858400000002</v>
      </c>
      <c r="N89" s="593">
        <f t="shared" si="26"/>
        <v>0</v>
      </c>
      <c r="O89" s="593">
        <f t="shared" si="27"/>
        <v>0</v>
      </c>
      <c r="P89" s="593">
        <f t="shared" si="28"/>
        <v>0</v>
      </c>
      <c r="Q89" s="593">
        <f t="shared" si="29"/>
        <v>0</v>
      </c>
      <c r="R89" s="593">
        <f t="shared" si="30"/>
        <v>0</v>
      </c>
      <c r="S89" s="593">
        <f t="shared" si="31"/>
        <v>0</v>
      </c>
      <c r="T89" s="593">
        <f t="shared" si="32"/>
        <v>0</v>
      </c>
      <c r="U89" s="593">
        <f t="shared" si="33"/>
        <v>0</v>
      </c>
      <c r="V89" s="593">
        <f t="shared" si="34"/>
        <v>0</v>
      </c>
      <c r="W89" s="593">
        <f t="shared" si="35"/>
        <v>0</v>
      </c>
      <c r="X89" s="593">
        <f t="shared" si="36"/>
        <v>1140.3567</v>
      </c>
      <c r="Y89" s="593">
        <f t="shared" si="37"/>
        <v>0</v>
      </c>
      <c r="Z89" s="593">
        <f t="shared" si="38"/>
        <v>0</v>
      </c>
      <c r="AA89" s="593">
        <f t="shared" si="39"/>
        <v>0</v>
      </c>
      <c r="AB89" s="593">
        <v>0</v>
      </c>
      <c r="AC89" s="593">
        <f t="shared" si="40"/>
        <v>40507.43838</v>
      </c>
      <c r="AD89" s="593">
        <v>0</v>
      </c>
      <c r="AE89" s="593">
        <f t="shared" si="13"/>
        <v>84781.438569999998</v>
      </c>
    </row>
    <row r="90" spans="2:31" ht="9.9499999999999993" customHeight="1">
      <c r="B90" s="545" t="s">
        <v>1348</v>
      </c>
      <c r="C90" s="578">
        <f t="shared" si="15"/>
        <v>0</v>
      </c>
      <c r="D90" s="578">
        <f t="shared" si="16"/>
        <v>30.249100000000002</v>
      </c>
      <c r="E90" s="578">
        <f t="shared" si="17"/>
        <v>0</v>
      </c>
      <c r="F90" s="578">
        <f t="shared" si="18"/>
        <v>0</v>
      </c>
      <c r="G90" s="578">
        <f t="shared" si="19"/>
        <v>128.92671999999999</v>
      </c>
      <c r="H90" s="578">
        <f t="shared" si="20"/>
        <v>46.171709999999997</v>
      </c>
      <c r="I90" s="578">
        <f t="shared" si="21"/>
        <v>24240.569760000002</v>
      </c>
      <c r="J90" s="578">
        <f t="shared" si="22"/>
        <v>98.092929999999996</v>
      </c>
      <c r="K90" s="578">
        <f t="shared" si="23"/>
        <v>0</v>
      </c>
      <c r="L90" s="578">
        <f t="shared" si="24"/>
        <v>0</v>
      </c>
      <c r="M90" s="578">
        <f t="shared" si="25"/>
        <v>207.44988000000001</v>
      </c>
      <c r="N90" s="578">
        <f t="shared" si="26"/>
        <v>0</v>
      </c>
      <c r="O90" s="578">
        <f t="shared" si="27"/>
        <v>0</v>
      </c>
      <c r="P90" s="578">
        <f t="shared" si="28"/>
        <v>0</v>
      </c>
      <c r="Q90" s="578">
        <f t="shared" si="29"/>
        <v>0</v>
      </c>
      <c r="R90" s="578">
        <f t="shared" si="30"/>
        <v>0</v>
      </c>
      <c r="S90" s="578">
        <f t="shared" si="31"/>
        <v>0</v>
      </c>
      <c r="T90" s="578">
        <f t="shared" si="32"/>
        <v>0</v>
      </c>
      <c r="U90" s="578">
        <f t="shared" si="33"/>
        <v>0</v>
      </c>
      <c r="V90" s="578">
        <f t="shared" si="34"/>
        <v>0</v>
      </c>
      <c r="W90" s="578">
        <f t="shared" si="35"/>
        <v>0</v>
      </c>
      <c r="X90" s="578">
        <f t="shared" si="36"/>
        <v>1.7516999999999998</v>
      </c>
      <c r="Y90" s="578">
        <f t="shared" si="37"/>
        <v>0</v>
      </c>
      <c r="Z90" s="578">
        <f t="shared" si="38"/>
        <v>0</v>
      </c>
      <c r="AA90" s="578">
        <f t="shared" si="39"/>
        <v>0</v>
      </c>
      <c r="AB90" s="578">
        <v>0</v>
      </c>
      <c r="AC90" s="578">
        <f t="shared" si="40"/>
        <v>9271.3403100000014</v>
      </c>
      <c r="AD90" s="578">
        <v>0</v>
      </c>
      <c r="AE90" s="578">
        <f t="shared" si="13"/>
        <v>34024.552110000004</v>
      </c>
    </row>
    <row r="91" spans="2:31" ht="9.9499999999999993" customHeight="1">
      <c r="B91" s="545" t="s">
        <v>1349</v>
      </c>
      <c r="C91" s="578">
        <f t="shared" si="15"/>
        <v>0</v>
      </c>
      <c r="D91" s="578">
        <f t="shared" si="16"/>
        <v>3.2163600000000003</v>
      </c>
      <c r="E91" s="578">
        <f t="shared" si="17"/>
        <v>0</v>
      </c>
      <c r="F91" s="578">
        <f t="shared" si="18"/>
        <v>0</v>
      </c>
      <c r="G91" s="578">
        <f t="shared" si="19"/>
        <v>125.5176</v>
      </c>
      <c r="H91" s="578">
        <f t="shared" si="20"/>
        <v>2.9004300000000005</v>
      </c>
      <c r="I91" s="578">
        <f t="shared" si="21"/>
        <v>1448.6623200000001</v>
      </c>
      <c r="J91" s="578">
        <f t="shared" si="22"/>
        <v>103.48442</v>
      </c>
      <c r="K91" s="578">
        <f t="shared" si="23"/>
        <v>1622.5029999999999</v>
      </c>
      <c r="L91" s="578">
        <f t="shared" si="24"/>
        <v>0</v>
      </c>
      <c r="M91" s="578">
        <f t="shared" si="25"/>
        <v>39.358080000000001</v>
      </c>
      <c r="N91" s="578">
        <f t="shared" si="26"/>
        <v>0</v>
      </c>
      <c r="O91" s="578">
        <f t="shared" si="27"/>
        <v>0</v>
      </c>
      <c r="P91" s="578">
        <f t="shared" si="28"/>
        <v>0</v>
      </c>
      <c r="Q91" s="578">
        <f t="shared" si="29"/>
        <v>0</v>
      </c>
      <c r="R91" s="578">
        <f t="shared" si="30"/>
        <v>0</v>
      </c>
      <c r="S91" s="578">
        <f t="shared" si="31"/>
        <v>0</v>
      </c>
      <c r="T91" s="578">
        <f t="shared" si="32"/>
        <v>0</v>
      </c>
      <c r="U91" s="578">
        <f t="shared" si="33"/>
        <v>0</v>
      </c>
      <c r="V91" s="578">
        <f t="shared" si="34"/>
        <v>0</v>
      </c>
      <c r="W91" s="578">
        <f t="shared" si="35"/>
        <v>0</v>
      </c>
      <c r="X91" s="578">
        <f t="shared" si="36"/>
        <v>0</v>
      </c>
      <c r="Y91" s="578">
        <f t="shared" si="37"/>
        <v>0</v>
      </c>
      <c r="Z91" s="578">
        <f t="shared" si="38"/>
        <v>0</v>
      </c>
      <c r="AA91" s="578">
        <f t="shared" si="39"/>
        <v>0</v>
      </c>
      <c r="AB91" s="578">
        <v>0</v>
      </c>
      <c r="AC91" s="578">
        <f t="shared" si="40"/>
        <v>5834.9934300000004</v>
      </c>
      <c r="AD91" s="578">
        <v>0</v>
      </c>
      <c r="AE91" s="578">
        <f>SUM(C91:AD91)</f>
        <v>9180.6356400000004</v>
      </c>
    </row>
    <row r="92" spans="2:31" ht="9.9499999999999993" customHeight="1">
      <c r="B92" s="545" t="s">
        <v>1350</v>
      </c>
      <c r="C92" s="578">
        <f t="shared" si="15"/>
        <v>0</v>
      </c>
      <c r="D92" s="578">
        <f t="shared" si="16"/>
        <v>0.61263999999999996</v>
      </c>
      <c r="E92" s="578">
        <f t="shared" si="17"/>
        <v>0</v>
      </c>
      <c r="F92" s="578">
        <f t="shared" si="18"/>
        <v>0</v>
      </c>
      <c r="G92" s="578">
        <f t="shared" si="19"/>
        <v>1016.4601200000001</v>
      </c>
      <c r="H92" s="578">
        <f t="shared" si="20"/>
        <v>33.86448</v>
      </c>
      <c r="I92" s="578">
        <f t="shared" si="21"/>
        <v>1368.44478</v>
      </c>
      <c r="J92" s="578">
        <f t="shared" si="22"/>
        <v>249.53747000000001</v>
      </c>
      <c r="K92" s="578">
        <f t="shared" si="23"/>
        <v>0</v>
      </c>
      <c r="L92" s="578">
        <f t="shared" si="24"/>
        <v>0</v>
      </c>
      <c r="M92" s="578">
        <f t="shared" si="25"/>
        <v>16.3992</v>
      </c>
      <c r="N92" s="578">
        <f t="shared" si="26"/>
        <v>0</v>
      </c>
      <c r="O92" s="578">
        <f t="shared" si="27"/>
        <v>0</v>
      </c>
      <c r="P92" s="578">
        <f t="shared" si="28"/>
        <v>0</v>
      </c>
      <c r="Q92" s="578">
        <f t="shared" si="29"/>
        <v>0</v>
      </c>
      <c r="R92" s="578">
        <f t="shared" si="30"/>
        <v>0</v>
      </c>
      <c r="S92" s="578">
        <f t="shared" si="31"/>
        <v>0</v>
      </c>
      <c r="T92" s="578">
        <f t="shared" si="32"/>
        <v>0</v>
      </c>
      <c r="U92" s="578">
        <f t="shared" si="33"/>
        <v>0</v>
      </c>
      <c r="V92" s="578">
        <f t="shared" si="34"/>
        <v>0</v>
      </c>
      <c r="W92" s="578">
        <f t="shared" si="35"/>
        <v>0</v>
      </c>
      <c r="X92" s="578">
        <f t="shared" si="36"/>
        <v>15.7653</v>
      </c>
      <c r="Y92" s="578">
        <f t="shared" si="37"/>
        <v>0</v>
      </c>
      <c r="Z92" s="578">
        <f t="shared" si="38"/>
        <v>0</v>
      </c>
      <c r="AA92" s="578">
        <f t="shared" si="39"/>
        <v>0</v>
      </c>
      <c r="AB92" s="578">
        <v>0</v>
      </c>
      <c r="AC92" s="578">
        <f t="shared" si="40"/>
        <v>1932.2195400000001</v>
      </c>
      <c r="AD92" s="578">
        <v>0</v>
      </c>
      <c r="AE92" s="578">
        <f t="shared" ref="AE92:AE129" si="41">SUM(C92:AD92)</f>
        <v>4633.3035300000001</v>
      </c>
    </row>
    <row r="93" spans="2:31" ht="9.9499999999999993" customHeight="1">
      <c r="B93" s="545" t="s">
        <v>1351</v>
      </c>
      <c r="C93" s="578">
        <f t="shared" si="15"/>
        <v>0</v>
      </c>
      <c r="D93" s="578">
        <f t="shared" si="16"/>
        <v>5.1308600000000002</v>
      </c>
      <c r="E93" s="578">
        <f t="shared" si="17"/>
        <v>0</v>
      </c>
      <c r="F93" s="578">
        <f t="shared" si="18"/>
        <v>0</v>
      </c>
      <c r="G93" s="578">
        <f t="shared" si="19"/>
        <v>140.70368000000002</v>
      </c>
      <c r="H93" s="578">
        <f t="shared" si="20"/>
        <v>882.74979000000008</v>
      </c>
      <c r="I93" s="578">
        <f t="shared" si="21"/>
        <v>7945.8084000000008</v>
      </c>
      <c r="J93" s="578">
        <f t="shared" si="22"/>
        <v>0</v>
      </c>
      <c r="K93" s="578">
        <f t="shared" si="23"/>
        <v>0</v>
      </c>
      <c r="L93" s="578">
        <f t="shared" si="24"/>
        <v>0</v>
      </c>
      <c r="M93" s="578">
        <f t="shared" si="25"/>
        <v>8.1996000000000002</v>
      </c>
      <c r="N93" s="578">
        <f t="shared" si="26"/>
        <v>0</v>
      </c>
      <c r="O93" s="578">
        <f t="shared" si="27"/>
        <v>0</v>
      </c>
      <c r="P93" s="578">
        <f t="shared" si="28"/>
        <v>0</v>
      </c>
      <c r="Q93" s="578">
        <f t="shared" si="29"/>
        <v>0</v>
      </c>
      <c r="R93" s="578">
        <f t="shared" si="30"/>
        <v>0</v>
      </c>
      <c r="S93" s="578">
        <f t="shared" si="31"/>
        <v>0</v>
      </c>
      <c r="T93" s="578">
        <f t="shared" si="32"/>
        <v>0</v>
      </c>
      <c r="U93" s="578">
        <f t="shared" si="33"/>
        <v>0</v>
      </c>
      <c r="V93" s="578">
        <f t="shared" si="34"/>
        <v>0</v>
      </c>
      <c r="W93" s="578">
        <f t="shared" si="35"/>
        <v>0</v>
      </c>
      <c r="X93" s="578">
        <f t="shared" si="36"/>
        <v>0</v>
      </c>
      <c r="Y93" s="578">
        <f t="shared" si="37"/>
        <v>0</v>
      </c>
      <c r="Z93" s="578">
        <f t="shared" si="38"/>
        <v>0</v>
      </c>
      <c r="AA93" s="578">
        <f t="shared" si="39"/>
        <v>0</v>
      </c>
      <c r="AB93" s="578">
        <v>0</v>
      </c>
      <c r="AC93" s="578">
        <f t="shared" si="40"/>
        <v>14514.74418</v>
      </c>
      <c r="AD93" s="578">
        <v>0</v>
      </c>
      <c r="AE93" s="578">
        <f t="shared" si="41"/>
        <v>23497.336510000001</v>
      </c>
    </row>
    <row r="94" spans="2:31" ht="9.9499999999999993" customHeight="1">
      <c r="B94" s="545" t="s">
        <v>1352</v>
      </c>
      <c r="C94" s="578">
        <f t="shared" si="15"/>
        <v>0</v>
      </c>
      <c r="D94" s="578">
        <f t="shared" si="16"/>
        <v>0</v>
      </c>
      <c r="E94" s="578">
        <f t="shared" si="17"/>
        <v>0</v>
      </c>
      <c r="F94" s="578">
        <f t="shared" si="18"/>
        <v>0</v>
      </c>
      <c r="G94" s="578">
        <f t="shared" si="19"/>
        <v>82.748639999999995</v>
      </c>
      <c r="H94" s="578">
        <f t="shared" si="20"/>
        <v>54.794609999999999</v>
      </c>
      <c r="I94" s="578">
        <f t="shared" si="21"/>
        <v>78.714449999999999</v>
      </c>
      <c r="J94" s="578">
        <f t="shared" si="22"/>
        <v>0</v>
      </c>
      <c r="K94" s="578">
        <f t="shared" si="23"/>
        <v>0</v>
      </c>
      <c r="L94" s="578">
        <f t="shared" si="24"/>
        <v>0</v>
      </c>
      <c r="M94" s="578">
        <f t="shared" si="25"/>
        <v>378.00155999999998</v>
      </c>
      <c r="N94" s="578">
        <f t="shared" si="26"/>
        <v>0</v>
      </c>
      <c r="O94" s="578">
        <f t="shared" si="27"/>
        <v>0</v>
      </c>
      <c r="P94" s="578">
        <f t="shared" si="28"/>
        <v>0</v>
      </c>
      <c r="Q94" s="578">
        <f t="shared" si="29"/>
        <v>0</v>
      </c>
      <c r="R94" s="578">
        <f t="shared" si="30"/>
        <v>0</v>
      </c>
      <c r="S94" s="578">
        <f t="shared" si="31"/>
        <v>0</v>
      </c>
      <c r="T94" s="578">
        <f t="shared" si="32"/>
        <v>0</v>
      </c>
      <c r="U94" s="578">
        <f t="shared" si="33"/>
        <v>0</v>
      </c>
      <c r="V94" s="578">
        <f t="shared" si="34"/>
        <v>0</v>
      </c>
      <c r="W94" s="578">
        <f t="shared" si="35"/>
        <v>0</v>
      </c>
      <c r="X94" s="578">
        <f t="shared" si="36"/>
        <v>0</v>
      </c>
      <c r="Y94" s="578">
        <f t="shared" si="37"/>
        <v>0</v>
      </c>
      <c r="Z94" s="578">
        <f t="shared" si="38"/>
        <v>0</v>
      </c>
      <c r="AA94" s="578">
        <f t="shared" si="39"/>
        <v>0</v>
      </c>
      <c r="AB94" s="578">
        <v>0</v>
      </c>
      <c r="AC94" s="578">
        <f t="shared" si="40"/>
        <v>1188.3791100000001</v>
      </c>
      <c r="AD94" s="578">
        <v>0</v>
      </c>
      <c r="AE94" s="578">
        <f t="shared" si="41"/>
        <v>1782.6383700000001</v>
      </c>
    </row>
    <row r="95" spans="2:31" ht="9.9499999999999993" customHeight="1">
      <c r="B95" s="545" t="s">
        <v>1389</v>
      </c>
      <c r="C95" s="578">
        <f t="shared" si="15"/>
        <v>0</v>
      </c>
      <c r="D95" s="578">
        <f t="shared" si="16"/>
        <v>35.992599999999996</v>
      </c>
      <c r="E95" s="578">
        <f t="shared" si="17"/>
        <v>0</v>
      </c>
      <c r="F95" s="578">
        <f t="shared" si="18"/>
        <v>0</v>
      </c>
      <c r="G95" s="578">
        <f t="shared" si="19"/>
        <v>84.143280000000004</v>
      </c>
      <c r="H95" s="578">
        <f t="shared" si="20"/>
        <v>80.036190000000005</v>
      </c>
      <c r="I95" s="578">
        <f t="shared" si="21"/>
        <v>4944.7705500000002</v>
      </c>
      <c r="J95" s="578">
        <f t="shared" si="22"/>
        <v>0</v>
      </c>
      <c r="K95" s="578">
        <f t="shared" si="23"/>
        <v>67340.950200000007</v>
      </c>
      <c r="L95" s="578">
        <f t="shared" si="24"/>
        <v>0</v>
      </c>
      <c r="M95" s="578">
        <f t="shared" si="25"/>
        <v>559.21271999999999</v>
      </c>
      <c r="N95" s="578">
        <f t="shared" si="26"/>
        <v>0</v>
      </c>
      <c r="O95" s="578">
        <f t="shared" si="27"/>
        <v>101.02623999999999</v>
      </c>
      <c r="P95" s="578">
        <f t="shared" si="28"/>
        <v>114252.50945</v>
      </c>
      <c r="Q95" s="578">
        <f t="shared" si="29"/>
        <v>0</v>
      </c>
      <c r="R95" s="578">
        <f t="shared" si="30"/>
        <v>0</v>
      </c>
      <c r="S95" s="578">
        <f t="shared" si="31"/>
        <v>0</v>
      </c>
      <c r="T95" s="578">
        <f t="shared" si="32"/>
        <v>0</v>
      </c>
      <c r="U95" s="578">
        <f t="shared" si="33"/>
        <v>0</v>
      </c>
      <c r="V95" s="578">
        <f t="shared" si="34"/>
        <v>0</v>
      </c>
      <c r="W95" s="578">
        <f t="shared" si="35"/>
        <v>0</v>
      </c>
      <c r="X95" s="578">
        <f t="shared" si="36"/>
        <v>0</v>
      </c>
      <c r="Y95" s="578">
        <f t="shared" si="37"/>
        <v>315288.55644000001</v>
      </c>
      <c r="Z95" s="578">
        <f t="shared" si="38"/>
        <v>0</v>
      </c>
      <c r="AA95" s="578">
        <f t="shared" si="39"/>
        <v>0</v>
      </c>
      <c r="AB95" s="578">
        <v>0</v>
      </c>
      <c r="AC95" s="578">
        <f t="shared" si="40"/>
        <v>46206.143700000001</v>
      </c>
      <c r="AD95" s="578">
        <v>0</v>
      </c>
      <c r="AE95" s="578">
        <f t="shared" si="41"/>
        <v>548893.34137000004</v>
      </c>
    </row>
    <row r="96" spans="2:31" ht="9.9499999999999993" customHeight="1">
      <c r="B96" s="545" t="s">
        <v>1354</v>
      </c>
      <c r="C96" s="578">
        <f t="shared" si="15"/>
        <v>0</v>
      </c>
      <c r="D96" s="578">
        <f t="shared" si="16"/>
        <v>21.21266</v>
      </c>
      <c r="E96" s="578">
        <f t="shared" si="17"/>
        <v>0</v>
      </c>
      <c r="F96" s="578">
        <f t="shared" si="18"/>
        <v>0</v>
      </c>
      <c r="G96" s="578">
        <f t="shared" si="19"/>
        <v>380.65924000000007</v>
      </c>
      <c r="H96" s="578">
        <f t="shared" si="20"/>
        <v>38.959830000000004</v>
      </c>
      <c r="I96" s="578">
        <f t="shared" si="21"/>
        <v>1748.0936700000002</v>
      </c>
      <c r="J96" s="578">
        <f t="shared" si="22"/>
        <v>0</v>
      </c>
      <c r="K96" s="578">
        <f t="shared" si="23"/>
        <v>0</v>
      </c>
      <c r="L96" s="578">
        <f t="shared" si="24"/>
        <v>0</v>
      </c>
      <c r="M96" s="578">
        <f t="shared" si="25"/>
        <v>75.436320000000009</v>
      </c>
      <c r="N96" s="578">
        <f t="shared" si="26"/>
        <v>0</v>
      </c>
      <c r="O96" s="578">
        <f t="shared" si="27"/>
        <v>0</v>
      </c>
      <c r="P96" s="578">
        <f t="shared" si="28"/>
        <v>0</v>
      </c>
      <c r="Q96" s="578">
        <f t="shared" si="29"/>
        <v>0</v>
      </c>
      <c r="R96" s="578">
        <f t="shared" si="30"/>
        <v>0</v>
      </c>
      <c r="S96" s="578">
        <f t="shared" si="31"/>
        <v>0</v>
      </c>
      <c r="T96" s="578">
        <f t="shared" si="32"/>
        <v>0</v>
      </c>
      <c r="U96" s="578">
        <f t="shared" si="33"/>
        <v>0</v>
      </c>
      <c r="V96" s="578">
        <f t="shared" si="34"/>
        <v>0</v>
      </c>
      <c r="W96" s="578">
        <f t="shared" si="35"/>
        <v>0</v>
      </c>
      <c r="X96" s="578">
        <f t="shared" si="36"/>
        <v>1069.1208999999999</v>
      </c>
      <c r="Y96" s="578">
        <f t="shared" si="37"/>
        <v>0</v>
      </c>
      <c r="Z96" s="578">
        <f t="shared" si="38"/>
        <v>0</v>
      </c>
      <c r="AA96" s="578">
        <f t="shared" si="39"/>
        <v>0</v>
      </c>
      <c r="AB96" s="578">
        <v>0</v>
      </c>
      <c r="AC96" s="578">
        <f t="shared" si="40"/>
        <v>5327.6920799999998</v>
      </c>
      <c r="AD96" s="578">
        <v>0</v>
      </c>
      <c r="AE96" s="578">
        <f t="shared" si="41"/>
        <v>8661.1746999999996</v>
      </c>
    </row>
    <row r="97" spans="2:31" ht="9.9499999999999993" customHeight="1">
      <c r="B97" s="545" t="s">
        <v>1355</v>
      </c>
      <c r="C97" s="578">
        <f t="shared" si="15"/>
        <v>0</v>
      </c>
      <c r="D97" s="578">
        <f t="shared" si="16"/>
        <v>3.8290000000000002</v>
      </c>
      <c r="E97" s="578">
        <f t="shared" si="17"/>
        <v>0</v>
      </c>
      <c r="F97" s="578">
        <f t="shared" si="18"/>
        <v>0</v>
      </c>
      <c r="G97" s="578">
        <f t="shared" si="19"/>
        <v>154.49511999999999</v>
      </c>
      <c r="H97" s="578">
        <f t="shared" si="20"/>
        <v>26.652600000000003</v>
      </c>
      <c r="I97" s="578">
        <f t="shared" si="21"/>
        <v>5403.9249900000004</v>
      </c>
      <c r="J97" s="578">
        <f t="shared" si="22"/>
        <v>48.684350000000002</v>
      </c>
      <c r="K97" s="578">
        <f t="shared" si="23"/>
        <v>2794.5333999999998</v>
      </c>
      <c r="L97" s="578">
        <f t="shared" si="24"/>
        <v>0</v>
      </c>
      <c r="M97" s="578">
        <f t="shared" si="25"/>
        <v>7.3796400000000002</v>
      </c>
      <c r="N97" s="578">
        <f t="shared" si="26"/>
        <v>0</v>
      </c>
      <c r="O97" s="578">
        <f t="shared" si="27"/>
        <v>4597.6490000000003</v>
      </c>
      <c r="P97" s="578">
        <f t="shared" si="28"/>
        <v>0</v>
      </c>
      <c r="Q97" s="578">
        <f t="shared" si="29"/>
        <v>0</v>
      </c>
      <c r="R97" s="578">
        <f t="shared" si="30"/>
        <v>0</v>
      </c>
      <c r="S97" s="578">
        <f t="shared" si="31"/>
        <v>0</v>
      </c>
      <c r="T97" s="578">
        <f t="shared" si="32"/>
        <v>0</v>
      </c>
      <c r="U97" s="578">
        <f t="shared" si="33"/>
        <v>0</v>
      </c>
      <c r="V97" s="578">
        <f t="shared" si="34"/>
        <v>0</v>
      </c>
      <c r="W97" s="578">
        <f t="shared" si="35"/>
        <v>0</v>
      </c>
      <c r="X97" s="578">
        <f t="shared" si="36"/>
        <v>0</v>
      </c>
      <c r="Y97" s="578">
        <f t="shared" si="37"/>
        <v>0</v>
      </c>
      <c r="Z97" s="578">
        <f t="shared" si="38"/>
        <v>0</v>
      </c>
      <c r="AA97" s="578">
        <f t="shared" si="39"/>
        <v>0</v>
      </c>
      <c r="AB97" s="578">
        <v>0</v>
      </c>
      <c r="AC97" s="578">
        <f t="shared" si="40"/>
        <v>8975.9083200000005</v>
      </c>
      <c r="AD97" s="578">
        <v>0</v>
      </c>
      <c r="AE97" s="578">
        <f t="shared" si="41"/>
        <v>22013.056420000001</v>
      </c>
    </row>
    <row r="98" spans="2:31" ht="9.9499999999999993" customHeight="1">
      <c r="B98" s="545" t="s">
        <v>1356</v>
      </c>
      <c r="C98" s="578">
        <f t="shared" si="15"/>
        <v>0</v>
      </c>
      <c r="D98" s="578">
        <f t="shared" si="16"/>
        <v>0</v>
      </c>
      <c r="E98" s="578">
        <f t="shared" si="17"/>
        <v>0</v>
      </c>
      <c r="F98" s="578">
        <f t="shared" si="18"/>
        <v>0</v>
      </c>
      <c r="G98" s="578">
        <f t="shared" si="19"/>
        <v>36.570560000000008</v>
      </c>
      <c r="H98" s="578">
        <f t="shared" si="20"/>
        <v>11.52333</v>
      </c>
      <c r="I98" s="578">
        <f t="shared" si="21"/>
        <v>766.65501000000006</v>
      </c>
      <c r="J98" s="578">
        <f t="shared" si="22"/>
        <v>0</v>
      </c>
      <c r="K98" s="578">
        <f t="shared" si="23"/>
        <v>54485.098599999998</v>
      </c>
      <c r="L98" s="578">
        <f t="shared" si="24"/>
        <v>0</v>
      </c>
      <c r="M98" s="578">
        <f t="shared" si="25"/>
        <v>46.737720000000003</v>
      </c>
      <c r="N98" s="578">
        <f t="shared" si="26"/>
        <v>50512.407760000002</v>
      </c>
      <c r="O98" s="578">
        <f t="shared" si="27"/>
        <v>0</v>
      </c>
      <c r="P98" s="578">
        <f t="shared" si="28"/>
        <v>883.59965</v>
      </c>
      <c r="Q98" s="578">
        <f t="shared" si="29"/>
        <v>0</v>
      </c>
      <c r="R98" s="578">
        <f t="shared" si="30"/>
        <v>0</v>
      </c>
      <c r="S98" s="578">
        <f t="shared" si="31"/>
        <v>0</v>
      </c>
      <c r="T98" s="578">
        <f t="shared" si="32"/>
        <v>0</v>
      </c>
      <c r="U98" s="578">
        <f t="shared" si="33"/>
        <v>0</v>
      </c>
      <c r="V98" s="578">
        <f t="shared" si="34"/>
        <v>0</v>
      </c>
      <c r="W98" s="578">
        <f t="shared" si="35"/>
        <v>0</v>
      </c>
      <c r="X98" s="578">
        <f t="shared" si="36"/>
        <v>0</v>
      </c>
      <c r="Y98" s="578">
        <f t="shared" si="37"/>
        <v>0</v>
      </c>
      <c r="Z98" s="578">
        <f t="shared" si="38"/>
        <v>0</v>
      </c>
      <c r="AA98" s="578">
        <f t="shared" si="39"/>
        <v>0</v>
      </c>
      <c r="AB98" s="578">
        <v>0</v>
      </c>
      <c r="AC98" s="578">
        <f t="shared" si="40"/>
        <v>2440.12554</v>
      </c>
      <c r="AD98" s="578">
        <v>0</v>
      </c>
      <c r="AE98" s="578">
        <f t="shared" si="41"/>
        <v>109182.71816999999</v>
      </c>
    </row>
    <row r="99" spans="2:31" ht="9.9499999999999993" customHeight="1">
      <c r="B99" s="545" t="s">
        <v>1357</v>
      </c>
      <c r="C99" s="578">
        <f t="shared" si="15"/>
        <v>0</v>
      </c>
      <c r="D99" s="578">
        <f t="shared" si="16"/>
        <v>37.294460000000001</v>
      </c>
      <c r="E99" s="578">
        <f t="shared" si="17"/>
        <v>0</v>
      </c>
      <c r="F99" s="578">
        <f t="shared" si="18"/>
        <v>0</v>
      </c>
      <c r="G99" s="578">
        <f t="shared" si="19"/>
        <v>235.15180000000001</v>
      </c>
      <c r="H99" s="578">
        <f t="shared" si="20"/>
        <v>170.18468999999999</v>
      </c>
      <c r="I99" s="578">
        <f t="shared" si="21"/>
        <v>10619.409960000001</v>
      </c>
      <c r="J99" s="578">
        <f t="shared" si="22"/>
        <v>0</v>
      </c>
      <c r="K99" s="578">
        <f t="shared" si="23"/>
        <v>1687.4521999999999</v>
      </c>
      <c r="L99" s="578">
        <f t="shared" si="24"/>
        <v>0</v>
      </c>
      <c r="M99" s="578">
        <f t="shared" si="25"/>
        <v>0.81996000000000002</v>
      </c>
      <c r="N99" s="578">
        <f t="shared" si="26"/>
        <v>0</v>
      </c>
      <c r="O99" s="578">
        <f t="shared" si="27"/>
        <v>0</v>
      </c>
      <c r="P99" s="578">
        <f t="shared" si="28"/>
        <v>0</v>
      </c>
      <c r="Q99" s="578">
        <f t="shared" si="29"/>
        <v>0</v>
      </c>
      <c r="R99" s="578">
        <f t="shared" si="30"/>
        <v>0</v>
      </c>
      <c r="S99" s="578">
        <f t="shared" si="31"/>
        <v>0</v>
      </c>
      <c r="T99" s="578">
        <f t="shared" si="32"/>
        <v>0</v>
      </c>
      <c r="U99" s="578">
        <f t="shared" si="33"/>
        <v>0</v>
      </c>
      <c r="V99" s="578">
        <f t="shared" si="34"/>
        <v>0</v>
      </c>
      <c r="W99" s="578">
        <f t="shared" si="35"/>
        <v>0</v>
      </c>
      <c r="X99" s="578">
        <f t="shared" si="36"/>
        <v>0</v>
      </c>
      <c r="Y99" s="578">
        <f t="shared" si="37"/>
        <v>0</v>
      </c>
      <c r="Z99" s="578">
        <f t="shared" si="38"/>
        <v>0</v>
      </c>
      <c r="AA99" s="578">
        <f t="shared" si="39"/>
        <v>0</v>
      </c>
      <c r="AB99" s="578">
        <v>0</v>
      </c>
      <c r="AC99" s="578">
        <f t="shared" si="40"/>
        <v>12902.263560000001</v>
      </c>
      <c r="AD99" s="578">
        <v>0</v>
      </c>
      <c r="AE99" s="578">
        <f t="shared" si="41"/>
        <v>25652.576630000003</v>
      </c>
    </row>
    <row r="100" spans="2:31" ht="9.9499999999999993" customHeight="1">
      <c r="B100" s="545" t="s">
        <v>1358</v>
      </c>
      <c r="C100" s="578">
        <f t="shared" si="15"/>
        <v>0</v>
      </c>
      <c r="D100" s="578">
        <f t="shared" si="16"/>
        <v>30.249100000000002</v>
      </c>
      <c r="E100" s="578">
        <f t="shared" si="17"/>
        <v>0</v>
      </c>
      <c r="F100" s="578">
        <f t="shared" si="18"/>
        <v>0</v>
      </c>
      <c r="G100" s="578">
        <f t="shared" si="19"/>
        <v>61.364160000000005</v>
      </c>
      <c r="H100" s="578">
        <f t="shared" si="20"/>
        <v>2.9004300000000005</v>
      </c>
      <c r="I100" s="578">
        <f t="shared" si="21"/>
        <v>1604.5881300000001</v>
      </c>
      <c r="J100" s="578">
        <f t="shared" si="22"/>
        <v>0</v>
      </c>
      <c r="K100" s="578">
        <f t="shared" si="23"/>
        <v>2766.4760000000001</v>
      </c>
      <c r="L100" s="578">
        <f t="shared" si="24"/>
        <v>0</v>
      </c>
      <c r="M100" s="578">
        <f t="shared" si="25"/>
        <v>191.87064000000001</v>
      </c>
      <c r="N100" s="578">
        <f t="shared" si="26"/>
        <v>0</v>
      </c>
      <c r="O100" s="578">
        <f t="shared" si="27"/>
        <v>0</v>
      </c>
      <c r="P100" s="578">
        <f t="shared" si="28"/>
        <v>8485.5809399999998</v>
      </c>
      <c r="Q100" s="578">
        <f t="shared" si="29"/>
        <v>0</v>
      </c>
      <c r="R100" s="578">
        <f t="shared" si="30"/>
        <v>0</v>
      </c>
      <c r="S100" s="578">
        <f t="shared" si="31"/>
        <v>0</v>
      </c>
      <c r="T100" s="578">
        <f t="shared" si="32"/>
        <v>0</v>
      </c>
      <c r="U100" s="578">
        <f t="shared" si="33"/>
        <v>0</v>
      </c>
      <c r="V100" s="578">
        <f t="shared" si="34"/>
        <v>0</v>
      </c>
      <c r="W100" s="578">
        <f t="shared" si="35"/>
        <v>0</v>
      </c>
      <c r="X100" s="578">
        <f t="shared" si="36"/>
        <v>0</v>
      </c>
      <c r="Y100" s="578">
        <f t="shared" si="37"/>
        <v>0</v>
      </c>
      <c r="Z100" s="578">
        <f t="shared" si="38"/>
        <v>0</v>
      </c>
      <c r="AA100" s="578">
        <f t="shared" si="39"/>
        <v>0</v>
      </c>
      <c r="AB100" s="578">
        <v>0</v>
      </c>
      <c r="AC100" s="578">
        <f t="shared" si="40"/>
        <v>8123.1099599999998</v>
      </c>
      <c r="AD100" s="578">
        <v>0</v>
      </c>
      <c r="AE100" s="578">
        <f t="shared" si="41"/>
        <v>21266.139360000001</v>
      </c>
    </row>
    <row r="101" spans="2:31" ht="9.9499999999999993" customHeight="1">
      <c r="B101" s="545" t="s">
        <v>1359</v>
      </c>
      <c r="C101" s="578">
        <f t="shared" si="15"/>
        <v>0</v>
      </c>
      <c r="D101" s="578">
        <f t="shared" si="16"/>
        <v>0</v>
      </c>
      <c r="E101" s="578">
        <f t="shared" si="17"/>
        <v>0</v>
      </c>
      <c r="F101" s="578">
        <f t="shared" si="18"/>
        <v>0</v>
      </c>
      <c r="G101" s="578">
        <f t="shared" si="19"/>
        <v>13.09412</v>
      </c>
      <c r="H101" s="578">
        <f t="shared" si="20"/>
        <v>0</v>
      </c>
      <c r="I101" s="578">
        <f t="shared" si="21"/>
        <v>82.432620000000014</v>
      </c>
      <c r="J101" s="578">
        <f t="shared" si="22"/>
        <v>0</v>
      </c>
      <c r="K101" s="578">
        <f t="shared" si="23"/>
        <v>0</v>
      </c>
      <c r="L101" s="578">
        <f t="shared" si="24"/>
        <v>0</v>
      </c>
      <c r="M101" s="578">
        <f t="shared" si="25"/>
        <v>1.63992</v>
      </c>
      <c r="N101" s="578">
        <f t="shared" si="26"/>
        <v>0</v>
      </c>
      <c r="O101" s="578">
        <f t="shared" si="27"/>
        <v>0</v>
      </c>
      <c r="P101" s="578">
        <f t="shared" si="28"/>
        <v>0</v>
      </c>
      <c r="Q101" s="578">
        <f t="shared" si="29"/>
        <v>0</v>
      </c>
      <c r="R101" s="578">
        <f t="shared" si="30"/>
        <v>0</v>
      </c>
      <c r="S101" s="578">
        <f t="shared" si="31"/>
        <v>0</v>
      </c>
      <c r="T101" s="578">
        <f t="shared" si="32"/>
        <v>0</v>
      </c>
      <c r="U101" s="578">
        <f t="shared" si="33"/>
        <v>0</v>
      </c>
      <c r="V101" s="578">
        <f t="shared" si="34"/>
        <v>0</v>
      </c>
      <c r="W101" s="578">
        <f t="shared" si="35"/>
        <v>0</v>
      </c>
      <c r="X101" s="578">
        <f t="shared" si="36"/>
        <v>0</v>
      </c>
      <c r="Y101" s="578">
        <f t="shared" si="37"/>
        <v>0</v>
      </c>
      <c r="Z101" s="578">
        <f t="shared" si="38"/>
        <v>0</v>
      </c>
      <c r="AA101" s="578">
        <f t="shared" si="39"/>
        <v>0</v>
      </c>
      <c r="AB101" s="578">
        <v>0</v>
      </c>
      <c r="AC101" s="578">
        <f t="shared" si="40"/>
        <v>93.237030000000004</v>
      </c>
      <c r="AD101" s="578">
        <v>0</v>
      </c>
      <c r="AE101" s="578">
        <f t="shared" si="41"/>
        <v>190.40369000000004</v>
      </c>
    </row>
    <row r="102" spans="2:31" ht="9.9499999999999993" customHeight="1">
      <c r="B102" s="545" t="s">
        <v>1360</v>
      </c>
      <c r="C102" s="578">
        <f t="shared" si="15"/>
        <v>0</v>
      </c>
      <c r="D102" s="578">
        <f t="shared" si="16"/>
        <v>76.58</v>
      </c>
      <c r="E102" s="578">
        <f t="shared" si="17"/>
        <v>0</v>
      </c>
      <c r="F102" s="578">
        <f t="shared" si="18"/>
        <v>0</v>
      </c>
      <c r="G102" s="578">
        <f t="shared" si="19"/>
        <v>4411.8661600000005</v>
      </c>
      <c r="H102" s="578">
        <f t="shared" si="20"/>
        <v>2105.16345</v>
      </c>
      <c r="I102" s="578">
        <f t="shared" si="21"/>
        <v>9547.4694600000003</v>
      </c>
      <c r="J102" s="578">
        <f t="shared" si="22"/>
        <v>3285.50963</v>
      </c>
      <c r="K102" s="578">
        <f t="shared" si="23"/>
        <v>7487.3175999999994</v>
      </c>
      <c r="L102" s="578">
        <f t="shared" si="24"/>
        <v>0</v>
      </c>
      <c r="M102" s="578">
        <f t="shared" si="25"/>
        <v>3060.0907200000001</v>
      </c>
      <c r="N102" s="578">
        <f t="shared" si="26"/>
        <v>0</v>
      </c>
      <c r="O102" s="578">
        <f t="shared" si="27"/>
        <v>2684.4115200000001</v>
      </c>
      <c r="P102" s="578">
        <f t="shared" si="28"/>
        <v>0</v>
      </c>
      <c r="Q102" s="578">
        <f t="shared" si="29"/>
        <v>22272.84</v>
      </c>
      <c r="R102" s="578">
        <f t="shared" si="30"/>
        <v>0</v>
      </c>
      <c r="S102" s="578">
        <f t="shared" si="31"/>
        <v>0</v>
      </c>
      <c r="T102" s="578">
        <f t="shared" si="32"/>
        <v>0</v>
      </c>
      <c r="U102" s="578">
        <f t="shared" si="33"/>
        <v>0</v>
      </c>
      <c r="V102" s="578">
        <f t="shared" si="34"/>
        <v>0</v>
      </c>
      <c r="W102" s="578">
        <f t="shared" si="35"/>
        <v>0</v>
      </c>
      <c r="X102" s="578">
        <f t="shared" si="36"/>
        <v>0</v>
      </c>
      <c r="Y102" s="578">
        <f t="shared" si="37"/>
        <v>0</v>
      </c>
      <c r="Z102" s="578">
        <f t="shared" si="38"/>
        <v>0</v>
      </c>
      <c r="AA102" s="578">
        <f t="shared" si="39"/>
        <v>0</v>
      </c>
      <c r="AB102" s="578">
        <v>0</v>
      </c>
      <c r="AC102" s="578">
        <f t="shared" si="40"/>
        <v>22024.618109999999</v>
      </c>
      <c r="AD102" s="578">
        <v>0</v>
      </c>
      <c r="AE102" s="578">
        <f t="shared" si="41"/>
        <v>76955.866649999996</v>
      </c>
    </row>
    <row r="103" spans="2:31" ht="9.9499999999999993" customHeight="1">
      <c r="B103" s="545" t="s">
        <v>1361</v>
      </c>
      <c r="C103" s="578">
        <f t="shared" si="15"/>
        <v>0</v>
      </c>
      <c r="D103" s="578">
        <f t="shared" si="16"/>
        <v>6.4327200000000007</v>
      </c>
      <c r="E103" s="578">
        <f t="shared" si="17"/>
        <v>0</v>
      </c>
      <c r="F103" s="578">
        <f t="shared" si="18"/>
        <v>0</v>
      </c>
      <c r="G103" s="578">
        <f t="shared" si="19"/>
        <v>9924.3357200000009</v>
      </c>
      <c r="H103" s="578">
        <f t="shared" si="20"/>
        <v>194.72076000000001</v>
      </c>
      <c r="I103" s="578">
        <f t="shared" si="21"/>
        <v>7482.3029100000003</v>
      </c>
      <c r="J103" s="578">
        <f t="shared" si="22"/>
        <v>0</v>
      </c>
      <c r="K103" s="578">
        <f t="shared" si="23"/>
        <v>46045.383599999994</v>
      </c>
      <c r="L103" s="578">
        <f t="shared" si="24"/>
        <v>0</v>
      </c>
      <c r="M103" s="578">
        <f t="shared" si="25"/>
        <v>343.56324000000001</v>
      </c>
      <c r="N103" s="578">
        <f t="shared" si="26"/>
        <v>0</v>
      </c>
      <c r="O103" s="578">
        <f t="shared" si="27"/>
        <v>5169.5296799999996</v>
      </c>
      <c r="P103" s="578">
        <f t="shared" si="28"/>
        <v>0</v>
      </c>
      <c r="Q103" s="578">
        <f t="shared" si="29"/>
        <v>0</v>
      </c>
      <c r="R103" s="578">
        <f t="shared" si="30"/>
        <v>0</v>
      </c>
      <c r="S103" s="578">
        <f t="shared" si="31"/>
        <v>0</v>
      </c>
      <c r="T103" s="578">
        <f t="shared" si="32"/>
        <v>0</v>
      </c>
      <c r="U103" s="578">
        <f t="shared" si="33"/>
        <v>0</v>
      </c>
      <c r="V103" s="578">
        <f t="shared" si="34"/>
        <v>0</v>
      </c>
      <c r="W103" s="578">
        <f t="shared" si="35"/>
        <v>0</v>
      </c>
      <c r="X103" s="578">
        <f t="shared" si="36"/>
        <v>0</v>
      </c>
      <c r="Y103" s="578">
        <f t="shared" si="37"/>
        <v>0</v>
      </c>
      <c r="Z103" s="578">
        <f t="shared" si="38"/>
        <v>0</v>
      </c>
      <c r="AA103" s="578">
        <f t="shared" si="39"/>
        <v>0</v>
      </c>
      <c r="AB103" s="578">
        <v>0</v>
      </c>
      <c r="AC103" s="578">
        <f t="shared" si="40"/>
        <v>74613.568140000003</v>
      </c>
      <c r="AD103" s="578">
        <v>0</v>
      </c>
      <c r="AE103" s="578">
        <f t="shared" si="41"/>
        <v>143779.83676999999</v>
      </c>
    </row>
    <row r="104" spans="2:31" ht="9.9499999999999993" customHeight="1">
      <c r="B104" s="545" t="s">
        <v>1362</v>
      </c>
      <c r="C104" s="578">
        <f t="shared" si="15"/>
        <v>0</v>
      </c>
      <c r="D104" s="578">
        <f t="shared" si="16"/>
        <v>28.334600000000002</v>
      </c>
      <c r="E104" s="578">
        <f t="shared" si="17"/>
        <v>0</v>
      </c>
      <c r="F104" s="578">
        <f t="shared" si="18"/>
        <v>0</v>
      </c>
      <c r="G104" s="578">
        <f t="shared" si="19"/>
        <v>376.47532000000001</v>
      </c>
      <c r="H104" s="578">
        <f t="shared" si="20"/>
        <v>82.231110000000001</v>
      </c>
      <c r="I104" s="578">
        <f t="shared" si="21"/>
        <v>1225.0183500000001</v>
      </c>
      <c r="J104" s="578">
        <f t="shared" si="22"/>
        <v>3239.1589099999997</v>
      </c>
      <c r="K104" s="578">
        <f t="shared" si="23"/>
        <v>0</v>
      </c>
      <c r="L104" s="578">
        <f t="shared" si="24"/>
        <v>0</v>
      </c>
      <c r="M104" s="578">
        <f t="shared" si="25"/>
        <v>359.96244000000002</v>
      </c>
      <c r="N104" s="578">
        <f t="shared" si="26"/>
        <v>0</v>
      </c>
      <c r="O104" s="578">
        <f t="shared" si="27"/>
        <v>0</v>
      </c>
      <c r="P104" s="578">
        <f t="shared" si="28"/>
        <v>0</v>
      </c>
      <c r="Q104" s="578">
        <f t="shared" si="29"/>
        <v>7340.7629999999999</v>
      </c>
      <c r="R104" s="578">
        <f t="shared" si="30"/>
        <v>0</v>
      </c>
      <c r="S104" s="578">
        <f t="shared" si="31"/>
        <v>0</v>
      </c>
      <c r="T104" s="578">
        <f t="shared" si="32"/>
        <v>0</v>
      </c>
      <c r="U104" s="578">
        <f t="shared" si="33"/>
        <v>0</v>
      </c>
      <c r="V104" s="578">
        <f t="shared" si="34"/>
        <v>0</v>
      </c>
      <c r="W104" s="578">
        <f t="shared" si="35"/>
        <v>0</v>
      </c>
      <c r="X104" s="578">
        <f t="shared" si="36"/>
        <v>0</v>
      </c>
      <c r="Y104" s="578">
        <f t="shared" si="37"/>
        <v>0</v>
      </c>
      <c r="Z104" s="578">
        <f t="shared" si="38"/>
        <v>0</v>
      </c>
      <c r="AA104" s="578">
        <f t="shared" si="39"/>
        <v>0</v>
      </c>
      <c r="AB104" s="578">
        <v>0</v>
      </c>
      <c r="AC104" s="578">
        <f t="shared" si="40"/>
        <v>9598.0931700000001</v>
      </c>
      <c r="AD104" s="578">
        <v>0</v>
      </c>
      <c r="AE104" s="578">
        <f t="shared" si="41"/>
        <v>22250.036899999999</v>
      </c>
    </row>
    <row r="105" spans="2:31" ht="9.9499999999999993" customHeight="1">
      <c r="B105" s="545" t="s">
        <v>1363</v>
      </c>
      <c r="C105" s="578">
        <f t="shared" si="15"/>
        <v>0</v>
      </c>
      <c r="D105" s="578">
        <f t="shared" si="16"/>
        <v>62.412700000000001</v>
      </c>
      <c r="E105" s="578">
        <f t="shared" si="17"/>
        <v>0</v>
      </c>
      <c r="F105" s="578">
        <f t="shared" si="18"/>
        <v>0</v>
      </c>
      <c r="G105" s="578">
        <f t="shared" si="19"/>
        <v>3263.7675199999999</v>
      </c>
      <c r="H105" s="578">
        <f t="shared" si="20"/>
        <v>341.15328000000005</v>
      </c>
      <c r="I105" s="578">
        <f t="shared" si="21"/>
        <v>7950.2385600000007</v>
      </c>
      <c r="J105" s="578">
        <f t="shared" si="22"/>
        <v>0</v>
      </c>
      <c r="K105" s="578">
        <f t="shared" si="23"/>
        <v>0</v>
      </c>
      <c r="L105" s="578">
        <f t="shared" si="24"/>
        <v>0</v>
      </c>
      <c r="M105" s="578">
        <f t="shared" si="25"/>
        <v>5921.7511199999999</v>
      </c>
      <c r="N105" s="578">
        <f t="shared" si="26"/>
        <v>0</v>
      </c>
      <c r="O105" s="578">
        <f t="shared" si="27"/>
        <v>0</v>
      </c>
      <c r="P105" s="578">
        <f t="shared" si="28"/>
        <v>0</v>
      </c>
      <c r="Q105" s="578">
        <f t="shared" si="29"/>
        <v>0</v>
      </c>
      <c r="R105" s="578">
        <f t="shared" si="30"/>
        <v>0</v>
      </c>
      <c r="S105" s="578">
        <f t="shared" si="31"/>
        <v>0</v>
      </c>
      <c r="T105" s="578">
        <f t="shared" si="32"/>
        <v>0</v>
      </c>
      <c r="U105" s="578">
        <f t="shared" si="33"/>
        <v>0</v>
      </c>
      <c r="V105" s="578">
        <f t="shared" si="34"/>
        <v>0</v>
      </c>
      <c r="W105" s="578">
        <f t="shared" si="35"/>
        <v>0</v>
      </c>
      <c r="X105" s="578">
        <f t="shared" si="36"/>
        <v>0</v>
      </c>
      <c r="Y105" s="578">
        <f t="shared" si="37"/>
        <v>0</v>
      </c>
      <c r="Z105" s="578">
        <f t="shared" si="38"/>
        <v>0</v>
      </c>
      <c r="AA105" s="578">
        <f t="shared" si="39"/>
        <v>0</v>
      </c>
      <c r="AB105" s="578">
        <v>0</v>
      </c>
      <c r="AC105" s="578">
        <f t="shared" si="40"/>
        <v>29672.594100000002</v>
      </c>
      <c r="AD105" s="578">
        <v>0</v>
      </c>
      <c r="AE105" s="578">
        <f t="shared" si="41"/>
        <v>47211.917280000001</v>
      </c>
    </row>
    <row r="106" spans="2:31" ht="9.9499999999999993" customHeight="1">
      <c r="B106" s="545" t="s">
        <v>1364</v>
      </c>
      <c r="C106" s="578">
        <f t="shared" si="15"/>
        <v>0</v>
      </c>
      <c r="D106" s="578">
        <f t="shared" si="16"/>
        <v>0.61263999999999996</v>
      </c>
      <c r="E106" s="578">
        <f t="shared" si="17"/>
        <v>0</v>
      </c>
      <c r="F106" s="578">
        <f t="shared" si="18"/>
        <v>0</v>
      </c>
      <c r="G106" s="578">
        <f t="shared" si="19"/>
        <v>772.32064000000003</v>
      </c>
      <c r="H106" s="578">
        <f t="shared" si="20"/>
        <v>61.300980000000003</v>
      </c>
      <c r="I106" s="578">
        <f t="shared" si="21"/>
        <v>1848.8798100000001</v>
      </c>
      <c r="J106" s="578">
        <f t="shared" si="22"/>
        <v>0</v>
      </c>
      <c r="K106" s="578">
        <f t="shared" si="23"/>
        <v>6.3803999999999998</v>
      </c>
      <c r="L106" s="578">
        <f t="shared" si="24"/>
        <v>0</v>
      </c>
      <c r="M106" s="578">
        <f t="shared" si="25"/>
        <v>327.98399999999998</v>
      </c>
      <c r="N106" s="578">
        <f t="shared" si="26"/>
        <v>0</v>
      </c>
      <c r="O106" s="578">
        <f t="shared" si="27"/>
        <v>0</v>
      </c>
      <c r="P106" s="578">
        <f t="shared" si="28"/>
        <v>0</v>
      </c>
      <c r="Q106" s="578">
        <f t="shared" si="29"/>
        <v>0</v>
      </c>
      <c r="R106" s="578">
        <f t="shared" si="30"/>
        <v>0</v>
      </c>
      <c r="S106" s="578">
        <f t="shared" si="31"/>
        <v>0</v>
      </c>
      <c r="T106" s="578">
        <f t="shared" si="32"/>
        <v>0</v>
      </c>
      <c r="U106" s="578">
        <f t="shared" si="33"/>
        <v>0</v>
      </c>
      <c r="V106" s="578">
        <f t="shared" si="34"/>
        <v>0</v>
      </c>
      <c r="W106" s="578">
        <f t="shared" si="35"/>
        <v>0</v>
      </c>
      <c r="X106" s="578">
        <f t="shared" si="36"/>
        <v>0</v>
      </c>
      <c r="Y106" s="578">
        <f t="shared" si="37"/>
        <v>0</v>
      </c>
      <c r="Z106" s="578">
        <f t="shared" si="38"/>
        <v>0</v>
      </c>
      <c r="AA106" s="578">
        <f t="shared" si="39"/>
        <v>0</v>
      </c>
      <c r="AB106" s="578">
        <v>0</v>
      </c>
      <c r="AC106" s="578">
        <f t="shared" si="40"/>
        <v>7877.1383399999995</v>
      </c>
      <c r="AD106" s="578">
        <v>0</v>
      </c>
      <c r="AE106" s="578">
        <f t="shared" si="41"/>
        <v>10894.61681</v>
      </c>
    </row>
    <row r="107" spans="2:31" ht="9.9499999999999993" customHeight="1">
      <c r="B107" s="545" t="s">
        <v>1365</v>
      </c>
      <c r="C107" s="578">
        <f t="shared" si="15"/>
        <v>0</v>
      </c>
      <c r="D107" s="578">
        <f t="shared" si="16"/>
        <v>61.723480000000002</v>
      </c>
      <c r="E107" s="578">
        <f t="shared" si="17"/>
        <v>0</v>
      </c>
      <c r="F107" s="578">
        <f t="shared" si="18"/>
        <v>0</v>
      </c>
      <c r="G107" s="578">
        <f t="shared" si="19"/>
        <v>2755.49872</v>
      </c>
      <c r="H107" s="578">
        <f t="shared" si="20"/>
        <v>478.17899999999997</v>
      </c>
      <c r="I107" s="578">
        <f t="shared" si="21"/>
        <v>22593.341339999999</v>
      </c>
      <c r="J107" s="578">
        <f t="shared" si="22"/>
        <v>94.230369999999994</v>
      </c>
      <c r="K107" s="578">
        <f t="shared" si="23"/>
        <v>0</v>
      </c>
      <c r="L107" s="578">
        <f t="shared" si="24"/>
        <v>0</v>
      </c>
      <c r="M107" s="578">
        <f t="shared" si="25"/>
        <v>364.88220000000001</v>
      </c>
      <c r="N107" s="578">
        <f t="shared" si="26"/>
        <v>0</v>
      </c>
      <c r="O107" s="578">
        <f t="shared" si="27"/>
        <v>0</v>
      </c>
      <c r="P107" s="578">
        <f t="shared" si="28"/>
        <v>0</v>
      </c>
      <c r="Q107" s="578">
        <f t="shared" si="29"/>
        <v>0</v>
      </c>
      <c r="R107" s="578">
        <f t="shared" si="30"/>
        <v>0</v>
      </c>
      <c r="S107" s="578">
        <f t="shared" si="31"/>
        <v>0</v>
      </c>
      <c r="T107" s="578">
        <f t="shared" si="32"/>
        <v>0</v>
      </c>
      <c r="U107" s="578">
        <f t="shared" si="33"/>
        <v>0</v>
      </c>
      <c r="V107" s="578">
        <f t="shared" si="34"/>
        <v>0</v>
      </c>
      <c r="W107" s="578">
        <f t="shared" si="35"/>
        <v>0</v>
      </c>
      <c r="X107" s="578">
        <f t="shared" si="36"/>
        <v>17.516999999999999</v>
      </c>
      <c r="Y107" s="578">
        <f t="shared" si="37"/>
        <v>0</v>
      </c>
      <c r="Z107" s="578">
        <f t="shared" si="38"/>
        <v>0</v>
      </c>
      <c r="AA107" s="578">
        <f t="shared" si="39"/>
        <v>0</v>
      </c>
      <c r="AB107" s="578">
        <v>0</v>
      </c>
      <c r="AC107" s="578">
        <f t="shared" si="40"/>
        <v>66623.360249999998</v>
      </c>
      <c r="AD107" s="578">
        <v>0</v>
      </c>
      <c r="AE107" s="578">
        <f t="shared" si="41"/>
        <v>92988.732359999995</v>
      </c>
    </row>
    <row r="108" spans="2:31" ht="9.9499999999999993" customHeight="1">
      <c r="B108" s="545" t="s">
        <v>1366</v>
      </c>
      <c r="C108" s="578">
        <f t="shared" si="15"/>
        <v>0</v>
      </c>
      <c r="D108" s="578">
        <f t="shared" si="16"/>
        <v>36.681820000000002</v>
      </c>
      <c r="E108" s="578">
        <f t="shared" si="17"/>
        <v>0</v>
      </c>
      <c r="F108" s="578">
        <f t="shared" si="18"/>
        <v>0</v>
      </c>
      <c r="G108" s="578">
        <f t="shared" si="19"/>
        <v>351.68172000000004</v>
      </c>
      <c r="H108" s="578">
        <f t="shared" si="20"/>
        <v>126.91341</v>
      </c>
      <c r="I108" s="578">
        <f t="shared" si="21"/>
        <v>3222.4667400000003</v>
      </c>
      <c r="J108" s="578">
        <f t="shared" si="22"/>
        <v>0</v>
      </c>
      <c r="K108" s="578">
        <f t="shared" si="23"/>
        <v>0</v>
      </c>
      <c r="L108" s="578">
        <f t="shared" si="24"/>
        <v>0</v>
      </c>
      <c r="M108" s="578">
        <f t="shared" si="25"/>
        <v>491.15604000000002</v>
      </c>
      <c r="N108" s="578">
        <f t="shared" si="26"/>
        <v>0</v>
      </c>
      <c r="O108" s="578">
        <f t="shared" si="27"/>
        <v>0</v>
      </c>
      <c r="P108" s="578">
        <f t="shared" si="28"/>
        <v>0</v>
      </c>
      <c r="Q108" s="578">
        <f t="shared" si="29"/>
        <v>0</v>
      </c>
      <c r="R108" s="578">
        <f t="shared" si="30"/>
        <v>0</v>
      </c>
      <c r="S108" s="578">
        <f t="shared" si="31"/>
        <v>0</v>
      </c>
      <c r="T108" s="578">
        <f t="shared" si="32"/>
        <v>0</v>
      </c>
      <c r="U108" s="578">
        <f t="shared" si="33"/>
        <v>0</v>
      </c>
      <c r="V108" s="578">
        <f t="shared" si="34"/>
        <v>0</v>
      </c>
      <c r="W108" s="578">
        <f t="shared" si="35"/>
        <v>0</v>
      </c>
      <c r="X108" s="578">
        <f t="shared" si="36"/>
        <v>0</v>
      </c>
      <c r="Y108" s="578">
        <f t="shared" si="37"/>
        <v>0</v>
      </c>
      <c r="Z108" s="578">
        <f t="shared" si="38"/>
        <v>0</v>
      </c>
      <c r="AA108" s="578">
        <f t="shared" si="39"/>
        <v>0</v>
      </c>
      <c r="AB108" s="578">
        <v>0</v>
      </c>
      <c r="AC108" s="578">
        <f t="shared" si="40"/>
        <v>7190.4978000000001</v>
      </c>
      <c r="AD108" s="578">
        <v>0</v>
      </c>
      <c r="AE108" s="578">
        <f t="shared" si="41"/>
        <v>11419.39753</v>
      </c>
    </row>
    <row r="109" spans="2:31" ht="9.9499999999999993" customHeight="1">
      <c r="B109" s="545" t="s">
        <v>1367</v>
      </c>
      <c r="C109" s="578">
        <f t="shared" si="15"/>
        <v>0</v>
      </c>
      <c r="D109" s="578">
        <f t="shared" si="16"/>
        <v>3.2163600000000003</v>
      </c>
      <c r="E109" s="578">
        <f t="shared" si="17"/>
        <v>0</v>
      </c>
      <c r="F109" s="578">
        <f t="shared" si="18"/>
        <v>0</v>
      </c>
      <c r="G109" s="578">
        <f t="shared" si="19"/>
        <v>473.71272000000005</v>
      </c>
      <c r="H109" s="578">
        <f t="shared" si="20"/>
        <v>19.440720000000002</v>
      </c>
      <c r="I109" s="578">
        <f t="shared" si="21"/>
        <v>541.50795000000005</v>
      </c>
      <c r="J109" s="578">
        <f t="shared" si="22"/>
        <v>0</v>
      </c>
      <c r="K109" s="578">
        <f t="shared" si="23"/>
        <v>0</v>
      </c>
      <c r="L109" s="578">
        <f t="shared" si="24"/>
        <v>0</v>
      </c>
      <c r="M109" s="578">
        <f t="shared" si="25"/>
        <v>44.277840000000005</v>
      </c>
      <c r="N109" s="578">
        <f t="shared" si="26"/>
        <v>0</v>
      </c>
      <c r="O109" s="578">
        <f t="shared" si="27"/>
        <v>0</v>
      </c>
      <c r="P109" s="578">
        <f t="shared" si="28"/>
        <v>0</v>
      </c>
      <c r="Q109" s="578">
        <f t="shared" si="29"/>
        <v>0</v>
      </c>
      <c r="R109" s="578">
        <f t="shared" si="30"/>
        <v>0</v>
      </c>
      <c r="S109" s="578">
        <f t="shared" si="31"/>
        <v>0</v>
      </c>
      <c r="T109" s="578">
        <f t="shared" si="32"/>
        <v>0</v>
      </c>
      <c r="U109" s="578">
        <f t="shared" si="33"/>
        <v>0</v>
      </c>
      <c r="V109" s="578">
        <f t="shared" si="34"/>
        <v>0</v>
      </c>
      <c r="W109" s="578">
        <f t="shared" si="35"/>
        <v>0</v>
      </c>
      <c r="X109" s="578">
        <f t="shared" si="36"/>
        <v>0</v>
      </c>
      <c r="Y109" s="578">
        <f t="shared" si="37"/>
        <v>0</v>
      </c>
      <c r="Z109" s="578">
        <f t="shared" si="38"/>
        <v>0</v>
      </c>
      <c r="AA109" s="578">
        <f t="shared" si="39"/>
        <v>0</v>
      </c>
      <c r="AB109" s="578">
        <v>0</v>
      </c>
      <c r="AC109" s="578">
        <f t="shared" si="40"/>
        <v>3402.6074100000001</v>
      </c>
      <c r="AD109" s="578">
        <v>0</v>
      </c>
      <c r="AE109" s="578">
        <f t="shared" si="41"/>
        <v>4484.7629999999999</v>
      </c>
    </row>
    <row r="110" spans="2:31" ht="9.9499999999999993" customHeight="1">
      <c r="B110" s="545" t="s">
        <v>1368</v>
      </c>
      <c r="C110" s="578">
        <f t="shared" si="15"/>
        <v>0</v>
      </c>
      <c r="D110" s="578">
        <f t="shared" si="16"/>
        <v>0</v>
      </c>
      <c r="E110" s="578">
        <f t="shared" si="17"/>
        <v>0</v>
      </c>
      <c r="F110" s="578">
        <f t="shared" si="18"/>
        <v>0</v>
      </c>
      <c r="G110" s="578">
        <f t="shared" si="19"/>
        <v>0</v>
      </c>
      <c r="H110" s="578">
        <f t="shared" si="20"/>
        <v>0</v>
      </c>
      <c r="I110" s="578">
        <f t="shared" si="21"/>
        <v>0</v>
      </c>
      <c r="J110" s="578">
        <f t="shared" si="22"/>
        <v>0</v>
      </c>
      <c r="K110" s="578">
        <f t="shared" si="23"/>
        <v>0</v>
      </c>
      <c r="L110" s="578">
        <f t="shared" si="24"/>
        <v>0</v>
      </c>
      <c r="M110" s="578">
        <f t="shared" si="25"/>
        <v>0</v>
      </c>
      <c r="N110" s="578">
        <f t="shared" si="26"/>
        <v>0</v>
      </c>
      <c r="O110" s="578">
        <f t="shared" si="27"/>
        <v>0</v>
      </c>
      <c r="P110" s="578">
        <f t="shared" si="28"/>
        <v>0</v>
      </c>
      <c r="Q110" s="578">
        <f t="shared" si="29"/>
        <v>0</v>
      </c>
      <c r="R110" s="578">
        <f t="shared" si="30"/>
        <v>0</v>
      </c>
      <c r="S110" s="578">
        <f t="shared" si="31"/>
        <v>0</v>
      </c>
      <c r="T110" s="578">
        <f t="shared" si="32"/>
        <v>0</v>
      </c>
      <c r="U110" s="578">
        <f t="shared" si="33"/>
        <v>0</v>
      </c>
      <c r="V110" s="578">
        <f t="shared" si="34"/>
        <v>0</v>
      </c>
      <c r="W110" s="578">
        <f t="shared" si="35"/>
        <v>0</v>
      </c>
      <c r="X110" s="578">
        <f t="shared" si="36"/>
        <v>0</v>
      </c>
      <c r="Y110" s="578">
        <f t="shared" si="37"/>
        <v>0</v>
      </c>
      <c r="Z110" s="578">
        <f t="shared" si="38"/>
        <v>0</v>
      </c>
      <c r="AA110" s="578">
        <f t="shared" si="39"/>
        <v>0</v>
      </c>
      <c r="AB110" s="578">
        <v>0</v>
      </c>
      <c r="AC110" s="578">
        <f t="shared" si="40"/>
        <v>0</v>
      </c>
      <c r="AD110" s="578">
        <v>0</v>
      </c>
      <c r="AE110" s="578">
        <f t="shared" si="41"/>
        <v>0</v>
      </c>
    </row>
    <row r="111" spans="2:31" ht="9.9499999999999993" customHeight="1">
      <c r="B111" s="594" t="s">
        <v>1369</v>
      </c>
      <c r="C111" s="595">
        <f t="shared" si="15"/>
        <v>0</v>
      </c>
      <c r="D111" s="595">
        <f t="shared" si="16"/>
        <v>1.9145000000000001</v>
      </c>
      <c r="E111" s="595">
        <f t="shared" si="17"/>
        <v>0</v>
      </c>
      <c r="F111" s="595">
        <f t="shared" si="18"/>
        <v>0</v>
      </c>
      <c r="G111" s="595">
        <f t="shared" si="19"/>
        <v>190.98820000000001</v>
      </c>
      <c r="H111" s="595">
        <f t="shared" si="20"/>
        <v>133.41978</v>
      </c>
      <c r="I111" s="595">
        <f t="shared" si="21"/>
        <v>346.5018</v>
      </c>
      <c r="J111" s="595">
        <f t="shared" si="22"/>
        <v>0</v>
      </c>
      <c r="K111" s="595">
        <f t="shared" si="23"/>
        <v>0</v>
      </c>
      <c r="L111" s="595">
        <f t="shared" si="24"/>
        <v>0</v>
      </c>
      <c r="M111" s="595">
        <f t="shared" si="25"/>
        <v>113.15447999999999</v>
      </c>
      <c r="N111" s="595">
        <f t="shared" si="26"/>
        <v>0</v>
      </c>
      <c r="O111" s="595">
        <f t="shared" si="27"/>
        <v>0</v>
      </c>
      <c r="P111" s="595">
        <f t="shared" si="28"/>
        <v>0</v>
      </c>
      <c r="Q111" s="595">
        <f t="shared" si="29"/>
        <v>0</v>
      </c>
      <c r="R111" s="595">
        <f t="shared" si="30"/>
        <v>0</v>
      </c>
      <c r="S111" s="595">
        <f t="shared" si="31"/>
        <v>0</v>
      </c>
      <c r="T111" s="595">
        <f t="shared" si="32"/>
        <v>0</v>
      </c>
      <c r="U111" s="595">
        <f t="shared" si="33"/>
        <v>0</v>
      </c>
      <c r="V111" s="595">
        <f t="shared" si="34"/>
        <v>0</v>
      </c>
      <c r="W111" s="595">
        <f t="shared" si="35"/>
        <v>0</v>
      </c>
      <c r="X111" s="595">
        <f t="shared" si="36"/>
        <v>0</v>
      </c>
      <c r="Y111" s="595">
        <f t="shared" si="37"/>
        <v>0</v>
      </c>
      <c r="Z111" s="595">
        <f t="shared" si="38"/>
        <v>0</v>
      </c>
      <c r="AA111" s="595">
        <f t="shared" si="39"/>
        <v>0</v>
      </c>
      <c r="AB111" s="595">
        <v>0</v>
      </c>
      <c r="AC111" s="595">
        <f t="shared" si="40"/>
        <v>1620.5829300000003</v>
      </c>
      <c r="AD111" s="595">
        <v>0</v>
      </c>
      <c r="AE111" s="595">
        <f t="shared" si="41"/>
        <v>2406.5616900000005</v>
      </c>
    </row>
    <row r="112" spans="2:31" ht="9.9499999999999993" customHeight="1">
      <c r="B112" s="590" t="s">
        <v>1370</v>
      </c>
      <c r="C112" s="591">
        <f>SUM(C89:C111)</f>
        <v>0</v>
      </c>
      <c r="D112" s="591">
        <f t="shared" ref="D112:AD112" si="42">SUM(D89:D111)</f>
        <v>695.95903999999996</v>
      </c>
      <c r="E112" s="591">
        <f t="shared" si="42"/>
        <v>0</v>
      </c>
      <c r="F112" s="591">
        <f t="shared" si="42"/>
        <v>0</v>
      </c>
      <c r="G112" s="591">
        <f t="shared" si="42"/>
        <v>27185.717520000006</v>
      </c>
      <c r="H112" s="591">
        <f t="shared" si="42"/>
        <v>5377.1620499999999</v>
      </c>
      <c r="I112" s="591">
        <f t="shared" si="42"/>
        <v>148622.05836000002</v>
      </c>
      <c r="J112" s="591">
        <f t="shared" si="42"/>
        <v>8231.9200599999986</v>
      </c>
      <c r="K112" s="591">
        <f t="shared" si="42"/>
        <v>185724.77320000003</v>
      </c>
      <c r="L112" s="591">
        <f t="shared" si="42"/>
        <v>0</v>
      </c>
      <c r="M112" s="591">
        <f t="shared" si="42"/>
        <v>16539.41316</v>
      </c>
      <c r="N112" s="591">
        <f t="shared" si="42"/>
        <v>50512.407760000002</v>
      </c>
      <c r="O112" s="591">
        <f t="shared" si="42"/>
        <v>12552.61644</v>
      </c>
      <c r="P112" s="591">
        <f t="shared" si="42"/>
        <v>123621.69004</v>
      </c>
      <c r="Q112" s="591">
        <f t="shared" si="42"/>
        <v>29613.602999999999</v>
      </c>
      <c r="R112" s="591">
        <f t="shared" si="42"/>
        <v>0</v>
      </c>
      <c r="S112" s="591">
        <f t="shared" si="42"/>
        <v>0</v>
      </c>
      <c r="T112" s="591">
        <f t="shared" si="42"/>
        <v>0</v>
      </c>
      <c r="U112" s="591">
        <f t="shared" si="42"/>
        <v>0</v>
      </c>
      <c r="V112" s="591">
        <f t="shared" si="42"/>
        <v>0</v>
      </c>
      <c r="W112" s="591">
        <f t="shared" si="42"/>
        <v>0</v>
      </c>
      <c r="X112" s="591">
        <f t="shared" si="42"/>
        <v>2244.5115999999998</v>
      </c>
      <c r="Y112" s="591">
        <f t="shared" si="42"/>
        <v>315288.55644000001</v>
      </c>
      <c r="Z112" s="591">
        <f t="shared" si="42"/>
        <v>0</v>
      </c>
      <c r="AA112" s="591">
        <f t="shared" si="42"/>
        <v>0</v>
      </c>
      <c r="AB112" s="591">
        <f t="shared" si="42"/>
        <v>0</v>
      </c>
      <c r="AC112" s="591">
        <f t="shared" si="42"/>
        <v>379940.65538999997</v>
      </c>
      <c r="AD112" s="591">
        <f t="shared" si="42"/>
        <v>0</v>
      </c>
      <c r="AE112" s="591">
        <f t="shared" si="41"/>
        <v>1306151.04406</v>
      </c>
    </row>
    <row r="113" spans="2:31" ht="9.9499999999999993" customHeight="1">
      <c r="B113" s="590" t="s">
        <v>1371</v>
      </c>
      <c r="C113" s="591">
        <f t="shared" ref="C113:G113" si="43">C112+C88+C87+C86</f>
        <v>0</v>
      </c>
      <c r="D113" s="591">
        <f t="shared" si="43"/>
        <v>1571.7279199999998</v>
      </c>
      <c r="E113" s="591">
        <f t="shared" si="43"/>
        <v>0</v>
      </c>
      <c r="F113" s="591">
        <f t="shared" si="43"/>
        <v>0</v>
      </c>
      <c r="G113" s="591">
        <f t="shared" si="43"/>
        <v>35164.298000000003</v>
      </c>
      <c r="H113" s="591">
        <f>H112+H88+H87+H86</f>
        <v>13012.426439999999</v>
      </c>
      <c r="I113" s="591">
        <f t="shared" ref="I113:AD113" si="44">I112+I88+I87+I86</f>
        <v>159061.80951000002</v>
      </c>
      <c r="J113" s="591">
        <f t="shared" si="44"/>
        <v>8231.9200599999986</v>
      </c>
      <c r="K113" s="591">
        <f t="shared" si="44"/>
        <v>186004.03840000002</v>
      </c>
      <c r="L113" s="591">
        <f t="shared" si="44"/>
        <v>0</v>
      </c>
      <c r="M113" s="591">
        <f t="shared" si="44"/>
        <v>17581.65065</v>
      </c>
      <c r="N113" s="591">
        <f t="shared" si="44"/>
        <v>50512.407760000002</v>
      </c>
      <c r="O113" s="591">
        <f t="shared" si="44"/>
        <v>12552.61644</v>
      </c>
      <c r="P113" s="591">
        <f t="shared" si="44"/>
        <v>123621.69004</v>
      </c>
      <c r="Q113" s="591">
        <f t="shared" si="44"/>
        <v>29613.602999999999</v>
      </c>
      <c r="R113" s="591">
        <f t="shared" si="44"/>
        <v>0</v>
      </c>
      <c r="S113" s="591">
        <f t="shared" si="44"/>
        <v>0</v>
      </c>
      <c r="T113" s="591">
        <f t="shared" si="44"/>
        <v>0</v>
      </c>
      <c r="U113" s="591">
        <f t="shared" si="44"/>
        <v>0</v>
      </c>
      <c r="V113" s="591">
        <f t="shared" si="44"/>
        <v>0</v>
      </c>
      <c r="W113" s="591">
        <f t="shared" si="44"/>
        <v>0</v>
      </c>
      <c r="X113" s="591">
        <f t="shared" si="44"/>
        <v>2244.5115999999998</v>
      </c>
      <c r="Y113" s="591">
        <f t="shared" si="44"/>
        <v>315288.55644000001</v>
      </c>
      <c r="Z113" s="591">
        <f t="shared" si="44"/>
        <v>0</v>
      </c>
      <c r="AA113" s="591">
        <f t="shared" si="44"/>
        <v>0</v>
      </c>
      <c r="AB113" s="591">
        <f t="shared" si="44"/>
        <v>0</v>
      </c>
      <c r="AC113" s="591">
        <f t="shared" si="44"/>
        <v>383309.76519000001</v>
      </c>
      <c r="AD113" s="591">
        <f t="shared" si="44"/>
        <v>0</v>
      </c>
      <c r="AE113" s="591">
        <f t="shared" si="41"/>
        <v>1337771.0214500001</v>
      </c>
    </row>
    <row r="114" spans="2:31" ht="9.9499999999999993" customHeight="1">
      <c r="B114" s="592" t="s">
        <v>1372</v>
      </c>
      <c r="C114" s="593">
        <f>C64*100*原油_発熱量当りCO排出原単位/10^3</f>
        <v>0</v>
      </c>
      <c r="D114" s="593">
        <f>D64*100*ガソリン_発熱量当りCO排出原単位/10^3</f>
        <v>0</v>
      </c>
      <c r="E114" s="593">
        <f>E64*100*ナフサ_発熱量当りCO排出原単位/10^3</f>
        <v>0</v>
      </c>
      <c r="F114" s="593">
        <f>F64*100*改質精製油_発熱量当りCO排出原単位/10^3</f>
        <v>0</v>
      </c>
      <c r="G114" s="593">
        <f>G64*100*灯油_発熱量当りCO排出原単位/10^3</f>
        <v>326674.50764000003</v>
      </c>
      <c r="H114" s="593">
        <f>H64*100*軽油_発熱量当りCO排出原単位/10^3</f>
        <v>0</v>
      </c>
      <c r="I114" s="593">
        <f>I64*100*A重油_発熱量当りCO排出原単位/10^3</f>
        <v>0</v>
      </c>
      <c r="J114" s="593">
        <f>J64*100*B重油_発熱量当りCO排出原単位/10^3</f>
        <v>0</v>
      </c>
      <c r="K114" s="593">
        <f>K64*100*C重油_発熱量当りCO排出原単位/10^3</f>
        <v>0</v>
      </c>
      <c r="L114" s="593">
        <f>L64*100*ジェット燃料_発熱量当りCO排出原単位/10^3</f>
        <v>0</v>
      </c>
      <c r="M114" s="593">
        <f>M64*100*LPG_発熱量当りCO排出原単位/10^3</f>
        <v>72674.558059999996</v>
      </c>
      <c r="N114" s="593">
        <f>N64*100*石油ガス_発熱量当りCO排出原単位/10^3</f>
        <v>0</v>
      </c>
      <c r="O114" s="593">
        <f>O64*100*石油コクス_発熱量当りCO排出原単位/10^3</f>
        <v>0</v>
      </c>
      <c r="P114" s="593">
        <f>P64*100*石炭_発熱量当りCO排出原単位/10^3</f>
        <v>0</v>
      </c>
      <c r="Q114" s="593">
        <f>Q64*100*石炭コクス_発熱量当りCO排出原単位/10^3</f>
        <v>0</v>
      </c>
      <c r="R114" s="593">
        <f>R64*100*コクス炉ガス_発熱量当りCO排出原単位/10^3</f>
        <v>0</v>
      </c>
      <c r="S114" s="593">
        <f>S64*100*高炉ガス_発熱量当りCO排出原単位/10^3</f>
        <v>0</v>
      </c>
      <c r="T114" s="593">
        <f>T64*100*転炉ガス_発熱量当りCO排出原単位/10^3</f>
        <v>0</v>
      </c>
      <c r="U114" s="593">
        <f>U64*100*電気炉ガス_発熱量当りCO排出原単位/10^3</f>
        <v>0</v>
      </c>
      <c r="V114" s="593">
        <f>V64*100*天然ガス_発熱量当りCO排出原単位/10^3</f>
        <v>0</v>
      </c>
      <c r="W114" s="593">
        <f>W64*100*LNG_発熱量当りCO排出原単位/10^3</f>
        <v>0</v>
      </c>
      <c r="X114" s="593">
        <f>X64*100*都市ガス_発熱量当りCO排出原単位/10^3</f>
        <v>66024.375719999996</v>
      </c>
      <c r="Y114" s="593">
        <f>Y64*100*黒液_発熱量当りCO排出原単位/10^3</f>
        <v>0</v>
      </c>
      <c r="Z114" s="593">
        <f>Z64*100*NGL_発熱量当りCO排出原単位/10^3</f>
        <v>0</v>
      </c>
      <c r="AA114" s="593">
        <f>AA64*100*練炭豆炭_発熱量当りCO排出原単位/10^3</f>
        <v>0</v>
      </c>
      <c r="AB114" s="593">
        <v>0</v>
      </c>
      <c r="AC114" s="593">
        <f>AC64*100*電力_発熱量当りCO排出原単位/10^3</f>
        <v>309991.72013999999</v>
      </c>
      <c r="AD114" s="593">
        <v>0</v>
      </c>
      <c r="AE114" s="593">
        <f t="shared" si="41"/>
        <v>775365.16156000004</v>
      </c>
    </row>
    <row r="115" spans="2:31" ht="9.9499999999999993" customHeight="1">
      <c r="B115" s="545" t="s">
        <v>1373</v>
      </c>
      <c r="C115" s="578">
        <f>C65*100*原油_発熱量当りCO排出原単位/10^3</f>
        <v>0</v>
      </c>
      <c r="D115" s="578">
        <f>D65*100*ガソリン_発熱量当りCO排出原単位/10^3</f>
        <v>0</v>
      </c>
      <c r="E115" s="578">
        <f>E65*100*ナフサ_発熱量当りCO排出原単位/10^3</f>
        <v>0</v>
      </c>
      <c r="F115" s="578">
        <f>F65*100*改質精製油_発熱量当りCO排出原単位/10^3</f>
        <v>0</v>
      </c>
      <c r="G115" s="578">
        <f>G65*100*灯油_発熱量当りCO排出原単位/10^3</f>
        <v>17186.846040000004</v>
      </c>
      <c r="H115" s="578">
        <f>H65*100*軽油_発熱量当りCO排出原単位/10^3</f>
        <v>0</v>
      </c>
      <c r="I115" s="578">
        <f>I65*100*A重油_発熱量当りCO排出原単位/10^3</f>
        <v>75726.623519999994</v>
      </c>
      <c r="J115" s="578">
        <f>J65*100*B重油_発熱量当りCO排出原単位/10^3</f>
        <v>532.46998999999994</v>
      </c>
      <c r="K115" s="578">
        <f>K65*100*C重油_発熱量当りCO排出原単位/10^3</f>
        <v>0</v>
      </c>
      <c r="L115" s="578">
        <f>L65*100*ジェット燃料_発熱量当りCO排出原単位/10^3</f>
        <v>0</v>
      </c>
      <c r="M115" s="578">
        <f>M65*100*LPG_発熱量当りCO排出原単位/10^3</f>
        <v>2573.8544400000001</v>
      </c>
      <c r="N115" s="578">
        <f>N65*100*石油ガス_発熱量当りCO排出原単位/10^3</f>
        <v>0</v>
      </c>
      <c r="O115" s="578">
        <f>O65*100*石油コクス_発熱量当りCO排出原単位/10^3</f>
        <v>0</v>
      </c>
      <c r="P115" s="578">
        <f>P65*100*石炭_発熱量当りCO排出原単位/10^3</f>
        <v>0</v>
      </c>
      <c r="Q115" s="578">
        <f>Q65*100*石炭コクス_発熱量当りCO排出原単位/10^3</f>
        <v>0</v>
      </c>
      <c r="R115" s="578">
        <f>R65*100*コクス炉ガス_発熱量当りCO排出原単位/10^3</f>
        <v>0</v>
      </c>
      <c r="S115" s="578">
        <f>S65*100*高炉ガス_発熱量当りCO排出原単位/10^3</f>
        <v>0</v>
      </c>
      <c r="T115" s="578">
        <f>T65*100*転炉ガス_発熱量当りCO排出原単位/10^3</f>
        <v>0</v>
      </c>
      <c r="U115" s="578">
        <f>U65*100*電気炉ガス_発熱量当りCO排出原単位/10^3</f>
        <v>0</v>
      </c>
      <c r="V115" s="578">
        <f>V65*100*天然ガス_発熱量当りCO排出原単位/10^3</f>
        <v>0</v>
      </c>
      <c r="W115" s="578">
        <f>W65*100*LNG_発熱量当りCO排出原単位/10^3</f>
        <v>0</v>
      </c>
      <c r="X115" s="578">
        <f>X65*100*都市ガス_発熱量当りCO排出原単位/10^3</f>
        <v>60486.609729999996</v>
      </c>
      <c r="Y115" s="578">
        <f>Y65*100*黒液_発熱量当りCO排出原単位/10^3</f>
        <v>0</v>
      </c>
      <c r="Z115" s="578">
        <f>Z65*100*NGL_発熱量当りCO排出原単位/10^3</f>
        <v>0</v>
      </c>
      <c r="AA115" s="578">
        <f>AA65*100*練炭豆炭_発熱量当りCO排出原単位/10^3</f>
        <v>0</v>
      </c>
      <c r="AB115" s="578">
        <v>0</v>
      </c>
      <c r="AC115" s="578">
        <f>AC65*100*電力_発熱量当りCO排出原単位/10^3</f>
        <v>324983.89596000005</v>
      </c>
      <c r="AD115" s="578">
        <v>0</v>
      </c>
      <c r="AE115" s="578">
        <f t="shared" si="41"/>
        <v>481490.29968000005</v>
      </c>
    </row>
    <row r="116" spans="2:31" ht="9.9499999999999993" customHeight="1">
      <c r="B116" s="590" t="s">
        <v>1374</v>
      </c>
      <c r="C116" s="591">
        <f>SUM(C114:C115)</f>
        <v>0</v>
      </c>
      <c r="D116" s="591">
        <f t="shared" ref="D116:AD116" si="45">SUM(D114:D115)</f>
        <v>0</v>
      </c>
      <c r="E116" s="591">
        <f t="shared" si="45"/>
        <v>0</v>
      </c>
      <c r="F116" s="591">
        <f t="shared" si="45"/>
        <v>0</v>
      </c>
      <c r="G116" s="591">
        <f t="shared" si="45"/>
        <v>343861.35368000006</v>
      </c>
      <c r="H116" s="591">
        <f t="shared" si="45"/>
        <v>0</v>
      </c>
      <c r="I116" s="591">
        <f t="shared" si="45"/>
        <v>75726.623519999994</v>
      </c>
      <c r="J116" s="591">
        <f t="shared" si="45"/>
        <v>532.46998999999994</v>
      </c>
      <c r="K116" s="591">
        <f t="shared" si="45"/>
        <v>0</v>
      </c>
      <c r="L116" s="591">
        <f t="shared" si="45"/>
        <v>0</v>
      </c>
      <c r="M116" s="591">
        <f t="shared" si="45"/>
        <v>75248.412499999991</v>
      </c>
      <c r="N116" s="591">
        <f t="shared" si="45"/>
        <v>0</v>
      </c>
      <c r="O116" s="591">
        <f t="shared" si="45"/>
        <v>0</v>
      </c>
      <c r="P116" s="591">
        <f t="shared" si="45"/>
        <v>0</v>
      </c>
      <c r="Q116" s="591">
        <f t="shared" si="45"/>
        <v>0</v>
      </c>
      <c r="R116" s="591">
        <f t="shared" si="45"/>
        <v>0</v>
      </c>
      <c r="S116" s="591">
        <f t="shared" si="45"/>
        <v>0</v>
      </c>
      <c r="T116" s="591">
        <f t="shared" si="45"/>
        <v>0</v>
      </c>
      <c r="U116" s="591">
        <f t="shared" si="45"/>
        <v>0</v>
      </c>
      <c r="V116" s="591">
        <f t="shared" si="45"/>
        <v>0</v>
      </c>
      <c r="W116" s="591">
        <f t="shared" si="45"/>
        <v>0</v>
      </c>
      <c r="X116" s="591">
        <f t="shared" si="45"/>
        <v>126510.98544999999</v>
      </c>
      <c r="Y116" s="591">
        <f t="shared" si="45"/>
        <v>0</v>
      </c>
      <c r="Z116" s="591">
        <f t="shared" si="45"/>
        <v>0</v>
      </c>
      <c r="AA116" s="591">
        <f t="shared" si="45"/>
        <v>0</v>
      </c>
      <c r="AB116" s="591">
        <f t="shared" si="45"/>
        <v>0</v>
      </c>
      <c r="AC116" s="591">
        <f t="shared" si="45"/>
        <v>634975.61609999998</v>
      </c>
      <c r="AD116" s="591">
        <f t="shared" si="45"/>
        <v>0</v>
      </c>
      <c r="AE116" s="591">
        <f t="shared" si="41"/>
        <v>1256855.4612400001</v>
      </c>
    </row>
    <row r="117" spans="2:31" ht="9.9499999999999993" customHeight="1">
      <c r="B117" s="592" t="s">
        <v>1375</v>
      </c>
      <c r="C117" s="593">
        <f>C67*100*原油_発熱量当りCO排出原単位/10^3</f>
        <v>0</v>
      </c>
      <c r="D117" s="593">
        <f>D67*100*ガソリン_発熱量当りCO排出原単位/10^3</f>
        <v>598271.60092000011</v>
      </c>
      <c r="E117" s="593">
        <f>E67*100*ナフサ_発熱量当りCO排出原単位/10^3</f>
        <v>0</v>
      </c>
      <c r="F117" s="593">
        <f>F67*100*改質精製油_発熱量当りCO排出原単位/10^3</f>
        <v>0</v>
      </c>
      <c r="G117" s="593">
        <f>G67*100*灯油_発熱量当りCO排出原単位/10^3</f>
        <v>0</v>
      </c>
      <c r="H117" s="593">
        <f>H67*100*軽油_発熱量当りCO排出原単位/10^3</f>
        <v>615836.70018000004</v>
      </c>
      <c r="I117" s="593">
        <f>I67*100*A重油_発熱量当りCO排出原単位/10^3</f>
        <v>0</v>
      </c>
      <c r="J117" s="593">
        <f>J67*100*B重油_発熱量当りCO排出原単位/10^3</f>
        <v>0</v>
      </c>
      <c r="K117" s="593">
        <f>K67*100*C重油_発熱量当りCO排出原単位/10^3</f>
        <v>0</v>
      </c>
      <c r="L117" s="593">
        <f>L67*100*ジェット燃料_発熱量当りCO排出原単位/10^3</f>
        <v>0</v>
      </c>
      <c r="M117" s="593">
        <f>M67*100*LPG_発熱量当りCO排出原単位/10^3</f>
        <v>25752.825370000002</v>
      </c>
      <c r="N117" s="593">
        <f>N67*100*石油ガス_発熱量当りCO排出原単位/10^3</f>
        <v>0</v>
      </c>
      <c r="O117" s="593">
        <f>O67*100*石油コクス_発熱量当りCO排出原単位/10^3</f>
        <v>0</v>
      </c>
      <c r="P117" s="593">
        <f>P67*100*石炭_発熱量当りCO排出原単位/10^3</f>
        <v>0</v>
      </c>
      <c r="Q117" s="593">
        <f>Q67*100*石炭コクス_発熱量当りCO排出原単位/10^3</f>
        <v>0</v>
      </c>
      <c r="R117" s="593">
        <f>R67*100*コクス炉ガス_発熱量当りCO排出原単位/10^3</f>
        <v>0</v>
      </c>
      <c r="S117" s="593">
        <f>S67*100*高炉ガス_発熱量当りCO排出原単位/10^3</f>
        <v>0</v>
      </c>
      <c r="T117" s="593">
        <f>T67*100*転炉ガス_発熱量当りCO排出原単位/10^3</f>
        <v>0</v>
      </c>
      <c r="U117" s="593">
        <f>U67*100*電気炉ガス_発熱量当りCO排出原単位/10^3</f>
        <v>0</v>
      </c>
      <c r="V117" s="593">
        <f>V67*100*天然ガス_発熱量当りCO排出原単位/10^3</f>
        <v>0</v>
      </c>
      <c r="W117" s="593">
        <f>W67*100*LNG_発熱量当りCO排出原単位/10^3</f>
        <v>0</v>
      </c>
      <c r="X117" s="593">
        <f>X67*100*都市ガス_発熱量当りCO排出原単位/10^3</f>
        <v>0</v>
      </c>
      <c r="Y117" s="593">
        <f>Y67*100*黒液_発熱量当りCO排出原単位/10^3</f>
        <v>0</v>
      </c>
      <c r="Z117" s="593">
        <f>Z67*100*NGL_発熱量当りCO排出原単位/10^3</f>
        <v>0</v>
      </c>
      <c r="AA117" s="593">
        <f>AA67*100*練炭豆炭_発熱量当りCO排出原単位/10^3</f>
        <v>0</v>
      </c>
      <c r="AB117" s="593">
        <v>0</v>
      </c>
      <c r="AC117" s="593">
        <f>AC67*100*電力_発熱量当りCO排出原単位/10^3</f>
        <v>0</v>
      </c>
      <c r="AD117" s="593">
        <v>0</v>
      </c>
      <c r="AE117" s="593">
        <f t="shared" si="41"/>
        <v>1239861.1264700003</v>
      </c>
    </row>
    <row r="118" spans="2:31" ht="9.9499999999999993" customHeight="1">
      <c r="B118" s="545" t="s">
        <v>1376</v>
      </c>
      <c r="C118" s="578">
        <f>C68*100*原油_発熱量当りCO排出原単位/10^3</f>
        <v>0</v>
      </c>
      <c r="D118" s="578">
        <f>D68*100*ガソリン_発熱量当りCO排出原単位/10^3</f>
        <v>0</v>
      </c>
      <c r="E118" s="578">
        <f>E68*100*ナフサ_発熱量当りCO排出原単位/10^3</f>
        <v>0</v>
      </c>
      <c r="F118" s="578">
        <f>F68*100*改質精製油_発熱量当りCO排出原単位/10^3</f>
        <v>0</v>
      </c>
      <c r="G118" s="578">
        <f>G68*100*灯油_発熱量当りCO排出原単位/10^3</f>
        <v>0</v>
      </c>
      <c r="H118" s="578">
        <f>H68*100*軽油_発熱量当りCO排出原単位/10^3</f>
        <v>2827.9192499999999</v>
      </c>
      <c r="I118" s="578">
        <f>I68*100*A重油_発熱量当りCO排出原単位/10^3</f>
        <v>0</v>
      </c>
      <c r="J118" s="578">
        <f>J68*100*B重油_発熱量当りCO排出原単位/10^3</f>
        <v>0</v>
      </c>
      <c r="K118" s="578">
        <f>K68*100*C重油_発熱量当りCO排出原単位/10^3</f>
        <v>0</v>
      </c>
      <c r="L118" s="578">
        <f>L68*100*ジェット燃料_発熱量当りCO排出原単位/10^3</f>
        <v>0</v>
      </c>
      <c r="M118" s="578">
        <f>M68*100*LPG_発熱量当りCO排出原単位/10^3</f>
        <v>0</v>
      </c>
      <c r="N118" s="578">
        <f>N68*100*石油ガス_発熱量当りCO排出原単位/10^3</f>
        <v>0</v>
      </c>
      <c r="O118" s="578">
        <f>O68*100*石油コクス_発熱量当りCO排出原単位/10^3</f>
        <v>0</v>
      </c>
      <c r="P118" s="578">
        <f>P68*100*石炭_発熱量当りCO排出原単位/10^3</f>
        <v>0</v>
      </c>
      <c r="Q118" s="578">
        <f>Q68*100*石炭コクス_発熱量当りCO排出原単位/10^3</f>
        <v>0</v>
      </c>
      <c r="R118" s="578">
        <f>R68*100*コクス炉ガス_発熱量当りCO排出原単位/10^3</f>
        <v>0</v>
      </c>
      <c r="S118" s="578">
        <f>S68*100*高炉ガス_発熱量当りCO排出原単位/10^3</f>
        <v>0</v>
      </c>
      <c r="T118" s="578">
        <f>T68*100*転炉ガス_発熱量当りCO排出原単位/10^3</f>
        <v>0</v>
      </c>
      <c r="U118" s="578">
        <f>U68*100*電気炉ガス_発熱量当りCO排出原単位/10^3</f>
        <v>0</v>
      </c>
      <c r="V118" s="578">
        <f>V68*100*天然ガス_発熱量当りCO排出原単位/10^3</f>
        <v>0</v>
      </c>
      <c r="W118" s="578">
        <f>W68*100*LNG_発熱量当りCO排出原単位/10^3</f>
        <v>0</v>
      </c>
      <c r="X118" s="578">
        <f>X68*100*都市ガス_発熱量当りCO排出原単位/10^3</f>
        <v>0</v>
      </c>
      <c r="Y118" s="578">
        <f>Y68*100*黒液_発熱量当りCO排出原単位/10^3</f>
        <v>0</v>
      </c>
      <c r="Z118" s="578">
        <f>Z68*100*NGL_発熱量当りCO排出原単位/10^3</f>
        <v>0</v>
      </c>
      <c r="AA118" s="578">
        <f>AA68*100*練炭豆炭_発熱量当りCO排出原単位/10^3</f>
        <v>0</v>
      </c>
      <c r="AB118" s="578">
        <v>0</v>
      </c>
      <c r="AC118" s="578">
        <f>AC68*100*電力_発熱量当りCO排出原単位/10^3</f>
        <v>19844.49207</v>
      </c>
      <c r="AD118" s="578">
        <v>0</v>
      </c>
      <c r="AE118" s="578">
        <f t="shared" si="41"/>
        <v>22672.411319999999</v>
      </c>
    </row>
    <row r="119" spans="2:31" ht="9.9499999999999993" customHeight="1">
      <c r="B119" s="545" t="s">
        <v>1377</v>
      </c>
      <c r="C119" s="578">
        <f>C69*100*原油_発熱量当りCO排出原単位/10^3</f>
        <v>0</v>
      </c>
      <c r="D119" s="578">
        <f>D69*100*ガソリン_発熱量当りCO排出原単位/10^3</f>
        <v>0</v>
      </c>
      <c r="E119" s="578">
        <f>E69*100*ナフサ_発熱量当りCO排出原単位/10^3</f>
        <v>0</v>
      </c>
      <c r="F119" s="578">
        <f>F69*100*改質精製油_発熱量当りCO排出原単位/10^3</f>
        <v>0</v>
      </c>
      <c r="G119" s="578">
        <f>G69*100*灯油_発熱量当りCO排出原単位/10^3</f>
        <v>0</v>
      </c>
      <c r="H119" s="578">
        <f>H69*100*軽油_発熱量当りCO排出原単位/10^3</f>
        <v>2754.2326500000004</v>
      </c>
      <c r="I119" s="578">
        <f>I69*100*A重油_発熱量当りCO排出原単位/10^3</f>
        <v>18463.40379</v>
      </c>
      <c r="J119" s="578">
        <f>J69*100*B重油_発熱量当りCO排出原単位/10^3</f>
        <v>5498.5150999999996</v>
      </c>
      <c r="K119" s="578">
        <f>K69*100*C重油_発熱量当りCO排出原単位/10^3</f>
        <v>37928.287799999998</v>
      </c>
      <c r="L119" s="578">
        <f>L69*100*ジェット燃料_発熱量当りCO排出原単位/10^3</f>
        <v>0</v>
      </c>
      <c r="M119" s="578">
        <f>M69*100*LPG_発熱量当りCO排出原単位/10^3</f>
        <v>0</v>
      </c>
      <c r="N119" s="578">
        <f>N69*100*石油ガス_発熱量当りCO排出原単位/10^3</f>
        <v>0</v>
      </c>
      <c r="O119" s="578">
        <f>O69*100*石油コクス_発熱量当りCO排出原単位/10^3</f>
        <v>0</v>
      </c>
      <c r="P119" s="578">
        <f>P69*100*石炭_発熱量当りCO排出原単位/10^3</f>
        <v>0</v>
      </c>
      <c r="Q119" s="578">
        <f>Q69*100*石炭コクス_発熱量当りCO排出原単位/10^3</f>
        <v>0</v>
      </c>
      <c r="R119" s="578">
        <f>R69*100*コクス炉ガス_発熱量当りCO排出原単位/10^3</f>
        <v>0</v>
      </c>
      <c r="S119" s="578">
        <f>S69*100*高炉ガス_発熱量当りCO排出原単位/10^3</f>
        <v>0</v>
      </c>
      <c r="T119" s="578">
        <f>T69*100*転炉ガス_発熱量当りCO排出原単位/10^3</f>
        <v>0</v>
      </c>
      <c r="U119" s="578">
        <f>U69*100*電気炉ガス_発熱量当りCO排出原単位/10^3</f>
        <v>0</v>
      </c>
      <c r="V119" s="578">
        <f>V69*100*天然ガス_発熱量当りCO排出原単位/10^3</f>
        <v>0</v>
      </c>
      <c r="W119" s="578">
        <f>W69*100*LNG_発熱量当りCO排出原単位/10^3</f>
        <v>0</v>
      </c>
      <c r="X119" s="578">
        <f>X69*100*都市ガス_発熱量当りCO排出原単位/10^3</f>
        <v>0</v>
      </c>
      <c r="Y119" s="578">
        <f>Y69*100*黒液_発熱量当りCO排出原単位/10^3</f>
        <v>0</v>
      </c>
      <c r="Z119" s="578">
        <f>Z69*100*NGL_発熱量当りCO排出原単位/10^3</f>
        <v>0</v>
      </c>
      <c r="AA119" s="578">
        <f>AA69*100*練炭豆炭_発熱量当りCO排出原単位/10^3</f>
        <v>0</v>
      </c>
      <c r="AB119" s="578">
        <v>0</v>
      </c>
      <c r="AC119" s="578">
        <f>AC69*100*電力_発熱量当りCO排出原単位/10^3</f>
        <v>0</v>
      </c>
      <c r="AD119" s="578">
        <v>0</v>
      </c>
      <c r="AE119" s="578">
        <f t="shared" si="41"/>
        <v>64644.439339999997</v>
      </c>
    </row>
    <row r="120" spans="2:31" ht="9.9499999999999993" customHeight="1">
      <c r="B120" s="545" t="s">
        <v>1378</v>
      </c>
      <c r="C120" s="578">
        <f>C70*100*原油_発熱量当りCO排出原単位/10^3</f>
        <v>0</v>
      </c>
      <c r="D120" s="578">
        <f>D70*100*ガソリン_発熱量当りCO排出原単位/10^3</f>
        <v>0</v>
      </c>
      <c r="E120" s="578">
        <f>E70*100*ナフサ_発熱量当りCO排出原単位/10^3</f>
        <v>0</v>
      </c>
      <c r="F120" s="578">
        <f>F70*100*改質精製油_発熱量当りCO排出原単位/10^3</f>
        <v>0</v>
      </c>
      <c r="G120" s="578">
        <f>G70*100*灯油_発熱量当りCO排出原単位/10^3</f>
        <v>0</v>
      </c>
      <c r="H120" s="578">
        <f>H70*100*軽油_発熱量当りCO排出原単位/10^3</f>
        <v>0</v>
      </c>
      <c r="I120" s="578">
        <f>I70*100*A重油_発熱量当りCO排出原単位/10^3</f>
        <v>0</v>
      </c>
      <c r="J120" s="578">
        <f>J70*100*B重油_発熱量当りCO排出原単位/10^3</f>
        <v>0</v>
      </c>
      <c r="K120" s="578">
        <f>K70*100*C重油_発熱量当りCO排出原単位/10^3</f>
        <v>0</v>
      </c>
      <c r="L120" s="578">
        <f>L70*100*ジェット燃料_発熱量当りCO排出原単位/10^3</f>
        <v>24774.966299999996</v>
      </c>
      <c r="M120" s="578">
        <f>M70*100*LPG_発熱量当りCO排出原単位/10^3</f>
        <v>0</v>
      </c>
      <c r="N120" s="578">
        <f>N70*100*石油ガス_発熱量当りCO排出原単位/10^3</f>
        <v>0</v>
      </c>
      <c r="O120" s="578">
        <f>O70*100*石油コクス_発熱量当りCO排出原単位/10^3</f>
        <v>0</v>
      </c>
      <c r="P120" s="578">
        <f>P70*100*石炭_発熱量当りCO排出原単位/10^3</f>
        <v>0</v>
      </c>
      <c r="Q120" s="578">
        <f>Q70*100*石炭コクス_発熱量当りCO排出原単位/10^3</f>
        <v>0</v>
      </c>
      <c r="R120" s="578">
        <f>R70*100*コクス炉ガス_発熱量当りCO排出原単位/10^3</f>
        <v>0</v>
      </c>
      <c r="S120" s="578">
        <f>S70*100*高炉ガス_発熱量当りCO排出原単位/10^3</f>
        <v>0</v>
      </c>
      <c r="T120" s="578">
        <f>T70*100*転炉ガス_発熱量当りCO排出原単位/10^3</f>
        <v>0</v>
      </c>
      <c r="U120" s="578">
        <f>U70*100*電気炉ガス_発熱量当りCO排出原単位/10^3</f>
        <v>0</v>
      </c>
      <c r="V120" s="578">
        <f>V70*100*天然ガス_発熱量当りCO排出原単位/10^3</f>
        <v>0</v>
      </c>
      <c r="W120" s="578">
        <f>W70*100*LNG_発熱量当りCO排出原単位/10^3</f>
        <v>0</v>
      </c>
      <c r="X120" s="578">
        <f>X70*100*都市ガス_発熱量当りCO排出原単位/10^3</f>
        <v>0</v>
      </c>
      <c r="Y120" s="578">
        <f>Y70*100*黒液_発熱量当りCO排出原単位/10^3</f>
        <v>0</v>
      </c>
      <c r="Z120" s="578">
        <f>Z70*100*NGL_発熱量当りCO排出原単位/10^3</f>
        <v>0</v>
      </c>
      <c r="AA120" s="578">
        <f>AA70*100*練炭豆炭_発熱量当りCO排出原単位/10^3</f>
        <v>0</v>
      </c>
      <c r="AB120" s="578">
        <v>0</v>
      </c>
      <c r="AC120" s="578">
        <f>AC70*100*電力_発熱量当りCO排出原単位/10^3</f>
        <v>0</v>
      </c>
      <c r="AD120" s="578">
        <v>0</v>
      </c>
      <c r="AE120" s="578">
        <f t="shared" si="41"/>
        <v>24774.966299999996</v>
      </c>
    </row>
    <row r="121" spans="2:31" ht="9.9499999999999993" customHeight="1">
      <c r="B121" s="590" t="s">
        <v>1379</v>
      </c>
      <c r="C121" s="591">
        <f>SUM(C117:C120)</f>
        <v>0</v>
      </c>
      <c r="D121" s="591">
        <f t="shared" ref="D121:AD121" si="46">SUM(D117:D120)</f>
        <v>598271.60092000011</v>
      </c>
      <c r="E121" s="591">
        <f t="shared" si="46"/>
        <v>0</v>
      </c>
      <c r="F121" s="591">
        <f t="shared" si="46"/>
        <v>0</v>
      </c>
      <c r="G121" s="591">
        <f t="shared" si="46"/>
        <v>0</v>
      </c>
      <c r="H121" s="591">
        <f t="shared" si="46"/>
        <v>621418.8520800001</v>
      </c>
      <c r="I121" s="591">
        <f t="shared" si="46"/>
        <v>18463.40379</v>
      </c>
      <c r="J121" s="591">
        <f t="shared" si="46"/>
        <v>5498.5150999999996</v>
      </c>
      <c r="K121" s="591">
        <f t="shared" si="46"/>
        <v>37928.287799999998</v>
      </c>
      <c r="L121" s="591">
        <f t="shared" si="46"/>
        <v>24774.966299999996</v>
      </c>
      <c r="M121" s="591">
        <f t="shared" si="46"/>
        <v>25752.825370000002</v>
      </c>
      <c r="N121" s="591">
        <f t="shared" si="46"/>
        <v>0</v>
      </c>
      <c r="O121" s="591">
        <f t="shared" si="46"/>
        <v>0</v>
      </c>
      <c r="P121" s="591">
        <f t="shared" si="46"/>
        <v>0</v>
      </c>
      <c r="Q121" s="591">
        <f t="shared" si="46"/>
        <v>0</v>
      </c>
      <c r="R121" s="591">
        <f t="shared" si="46"/>
        <v>0</v>
      </c>
      <c r="S121" s="591">
        <f t="shared" si="46"/>
        <v>0</v>
      </c>
      <c r="T121" s="591">
        <f t="shared" si="46"/>
        <v>0</v>
      </c>
      <c r="U121" s="591">
        <f t="shared" si="46"/>
        <v>0</v>
      </c>
      <c r="V121" s="591">
        <f t="shared" si="46"/>
        <v>0</v>
      </c>
      <c r="W121" s="591">
        <f t="shared" si="46"/>
        <v>0</v>
      </c>
      <c r="X121" s="591">
        <f t="shared" si="46"/>
        <v>0</v>
      </c>
      <c r="Y121" s="591">
        <f t="shared" si="46"/>
        <v>0</v>
      </c>
      <c r="Z121" s="591">
        <f t="shared" si="46"/>
        <v>0</v>
      </c>
      <c r="AA121" s="591">
        <f t="shared" si="46"/>
        <v>0</v>
      </c>
      <c r="AB121" s="591">
        <f t="shared" si="46"/>
        <v>0</v>
      </c>
      <c r="AC121" s="591">
        <f t="shared" si="46"/>
        <v>19844.49207</v>
      </c>
      <c r="AD121" s="591">
        <f t="shared" si="46"/>
        <v>0</v>
      </c>
      <c r="AE121" s="591">
        <f t="shared" si="41"/>
        <v>1351952.94343</v>
      </c>
    </row>
    <row r="122" spans="2:31" ht="9.9499999999999993" customHeight="1">
      <c r="B122" s="590" t="s">
        <v>1380</v>
      </c>
      <c r="C122" s="591">
        <f>C121+C116+C113+C85</f>
        <v>7618.2245200000007</v>
      </c>
      <c r="D122" s="591">
        <f t="shared" ref="D122:AD122" si="47">D121+D116+D113+D85</f>
        <v>599843.32884000009</v>
      </c>
      <c r="E122" s="591">
        <f t="shared" si="47"/>
        <v>0</v>
      </c>
      <c r="F122" s="591">
        <f t="shared" si="47"/>
        <v>0</v>
      </c>
      <c r="G122" s="591">
        <f t="shared" si="47"/>
        <v>379025.65168000007</v>
      </c>
      <c r="H122" s="591">
        <f t="shared" si="47"/>
        <v>634624.58826000011</v>
      </c>
      <c r="I122" s="591">
        <f t="shared" si="47"/>
        <v>253251.83682000003</v>
      </c>
      <c r="J122" s="591">
        <f t="shared" si="47"/>
        <v>14262.905149999999</v>
      </c>
      <c r="K122" s="591">
        <f t="shared" si="47"/>
        <v>256255.269</v>
      </c>
      <c r="L122" s="591">
        <f t="shared" si="47"/>
        <v>24774.966299999996</v>
      </c>
      <c r="M122" s="591">
        <f t="shared" si="47"/>
        <v>118582.88851999999</v>
      </c>
      <c r="N122" s="591">
        <f t="shared" si="47"/>
        <v>50512.407760000002</v>
      </c>
      <c r="O122" s="591">
        <f t="shared" si="47"/>
        <v>12552.61644</v>
      </c>
      <c r="P122" s="591">
        <f t="shared" si="47"/>
        <v>183083.86368000001</v>
      </c>
      <c r="Q122" s="591">
        <f t="shared" si="47"/>
        <v>29613.602999999999</v>
      </c>
      <c r="R122" s="591">
        <f t="shared" si="47"/>
        <v>0</v>
      </c>
      <c r="S122" s="591">
        <f t="shared" si="47"/>
        <v>0</v>
      </c>
      <c r="T122" s="591">
        <f t="shared" si="47"/>
        <v>0</v>
      </c>
      <c r="U122" s="591">
        <f t="shared" si="47"/>
        <v>0</v>
      </c>
      <c r="V122" s="591">
        <f t="shared" si="47"/>
        <v>0</v>
      </c>
      <c r="W122" s="591">
        <f t="shared" si="47"/>
        <v>0</v>
      </c>
      <c r="X122" s="591">
        <f t="shared" si="47"/>
        <v>128969.20444999999</v>
      </c>
      <c r="Y122" s="591">
        <f t="shared" si="47"/>
        <v>315288.55644000001</v>
      </c>
      <c r="Z122" s="591">
        <f t="shared" si="47"/>
        <v>0</v>
      </c>
      <c r="AA122" s="591">
        <f t="shared" si="47"/>
        <v>0</v>
      </c>
      <c r="AB122" s="591">
        <f t="shared" si="47"/>
        <v>0</v>
      </c>
      <c r="AC122" s="591">
        <f t="shared" si="47"/>
        <v>1039977.07911</v>
      </c>
      <c r="AD122" s="591">
        <f t="shared" si="47"/>
        <v>0</v>
      </c>
      <c r="AE122" s="591">
        <f t="shared" si="41"/>
        <v>4048236.9899700005</v>
      </c>
    </row>
    <row r="123" spans="2:31" ht="9.9499999999999993" customHeight="1">
      <c r="B123" s="592" t="s">
        <v>1286</v>
      </c>
      <c r="C123" s="593">
        <f>C73*100*原油_発熱量当りCO排出原単位/10^3</f>
        <v>0</v>
      </c>
      <c r="D123" s="593">
        <f>D73*100*ガソリン_発熱量当りCO排出原単位/10^3</f>
        <v>0</v>
      </c>
      <c r="E123" s="593">
        <f>E73*100*ナフサ_発熱量当りCO排出原単位/10^3</f>
        <v>0</v>
      </c>
      <c r="F123" s="593">
        <f>F73*100*改質精製油_発熱量当りCO排出原単位/10^3</f>
        <v>0</v>
      </c>
      <c r="G123" s="593">
        <f>G73*100*灯油_発熱量当りCO排出原単位/10^3</f>
        <v>0</v>
      </c>
      <c r="H123" s="593">
        <f>H73*100*軽油_発熱量当りCO排出原単位/10^3</f>
        <v>0</v>
      </c>
      <c r="I123" s="593">
        <f>I73*100*A重油_発熱量当りCO排出原単位/10^3</f>
        <v>0</v>
      </c>
      <c r="J123" s="593">
        <f>J73*100*B重油_発熱量当りCO排出原単位/10^3</f>
        <v>0</v>
      </c>
      <c r="K123" s="593">
        <f>K73*100*C重油_発熱量当りCO排出原単位/10^3</f>
        <v>0</v>
      </c>
      <c r="L123" s="593">
        <f>L73*100*ジェット燃料_発熱量当りCO排出原単位/10^3</f>
        <v>0</v>
      </c>
      <c r="M123" s="593">
        <f>M73*100*LPG_発熱量当りCO排出原単位/10^3</f>
        <v>0</v>
      </c>
      <c r="N123" s="593">
        <f>N73*100*石油ガス_発熱量当りCO排出原単位/10^3</f>
        <v>0</v>
      </c>
      <c r="O123" s="593">
        <f>O73*100*石油コクス_発熱量当りCO排出原単位/10^3</f>
        <v>0</v>
      </c>
      <c r="P123" s="593">
        <f>P73*100*石炭_発熱量当りCO排出原単位/10^3</f>
        <v>0</v>
      </c>
      <c r="Q123" s="593">
        <f>Q73*100*石炭コクス_発熱量当りCO排出原単位/10^3</f>
        <v>0</v>
      </c>
      <c r="R123" s="593">
        <f>R73*100*コクス炉ガス_発熱量当りCO排出原単位/10^3</f>
        <v>0</v>
      </c>
      <c r="S123" s="593">
        <f>S73*100*高炉ガス_発熱量当りCO排出原単位/10^3</f>
        <v>0</v>
      </c>
      <c r="T123" s="593">
        <f>T73*100*転炉ガス_発熱量当りCO排出原単位/10^3</f>
        <v>0</v>
      </c>
      <c r="U123" s="593">
        <f>U73*100*電気炉ガス_発熱量当りCO排出原単位/10^3</f>
        <v>0</v>
      </c>
      <c r="V123" s="593">
        <f>V73*100*天然ガス_発熱量当りCO排出原単位/10^3</f>
        <v>0</v>
      </c>
      <c r="W123" s="593">
        <f>W73*100*LNG_発熱量当りCO排出原単位/10^3</f>
        <v>0</v>
      </c>
      <c r="X123" s="593">
        <f>X73*100*都市ガス_発熱量当りCO排出原単位/10^3</f>
        <v>0</v>
      </c>
      <c r="Y123" s="593">
        <f>Y73*100*黒液_発熱量当りCO排出原単位/10^3</f>
        <v>0</v>
      </c>
      <c r="Z123" s="593">
        <f>Z73*100*NGL_発熱量当りCO排出原単位/10^3</f>
        <v>0</v>
      </c>
      <c r="AA123" s="593">
        <f>AA73*100*練炭豆炭_発熱量当りCO排出原単位/10^3</f>
        <v>0</v>
      </c>
      <c r="AB123" s="596">
        <v>150774</v>
      </c>
      <c r="AC123" s="593">
        <f>AC73*100*電力_発熱量当りCO排出原単位/10^3</f>
        <v>0</v>
      </c>
      <c r="AD123" s="593">
        <v>0</v>
      </c>
      <c r="AE123" s="593">
        <f t="shared" si="41"/>
        <v>150774</v>
      </c>
    </row>
    <row r="124" spans="2:31" ht="9.9499999999999993" customHeight="1">
      <c r="B124" s="545" t="s">
        <v>1287</v>
      </c>
      <c r="C124" s="578">
        <f>C74*100*原油_発熱量当りCO排出原単位/10^3</f>
        <v>0</v>
      </c>
      <c r="D124" s="578">
        <f>D74*100*ガソリン_発熱量当りCO排出原単位/10^3</f>
        <v>0</v>
      </c>
      <c r="E124" s="578">
        <f>E74*100*ナフサ_発熱量当りCO排出原単位/10^3</f>
        <v>0</v>
      </c>
      <c r="F124" s="578">
        <f>F74*100*改質精製油_発熱量当りCO排出原単位/10^3</f>
        <v>0</v>
      </c>
      <c r="G124" s="578">
        <f>G74*100*灯油_発熱量当りCO排出原単位/10^3</f>
        <v>0</v>
      </c>
      <c r="H124" s="578">
        <f>H74*100*軽油_発熱量当りCO排出原単位/10^3</f>
        <v>0</v>
      </c>
      <c r="I124" s="578">
        <f>I74*100*A重油_発熱量当りCO排出原単位/10^3</f>
        <v>0</v>
      </c>
      <c r="J124" s="578">
        <f>J74*100*B重油_発熱量当りCO排出原単位/10^3</f>
        <v>0</v>
      </c>
      <c r="K124" s="578">
        <f>K74*100*C重油_発熱量当りCO排出原単位/10^3</f>
        <v>0</v>
      </c>
      <c r="L124" s="578">
        <f>L74*100*ジェット燃料_発熱量当りCO排出原単位/10^3</f>
        <v>0</v>
      </c>
      <c r="M124" s="578">
        <f>M74*100*LPG_発熱量当りCO排出原単位/10^3</f>
        <v>0</v>
      </c>
      <c r="N124" s="578">
        <f>N74*100*石油ガス_発熱量当りCO排出原単位/10^3</f>
        <v>0</v>
      </c>
      <c r="O124" s="578">
        <f>O74*100*石油コクス_発熱量当りCO排出原単位/10^3</f>
        <v>0</v>
      </c>
      <c r="P124" s="578">
        <f>P74*100*石炭_発熱量当りCO排出原単位/10^3</f>
        <v>0</v>
      </c>
      <c r="Q124" s="578">
        <f>Q74*100*石炭コクス_発熱量当りCO排出原単位/10^3</f>
        <v>0</v>
      </c>
      <c r="R124" s="578">
        <f>R74*100*コクス炉ガス_発熱量当りCO排出原単位/10^3</f>
        <v>0</v>
      </c>
      <c r="S124" s="578">
        <f>S74*100*高炉ガス_発熱量当りCO排出原単位/10^3</f>
        <v>0</v>
      </c>
      <c r="T124" s="578">
        <f>T74*100*転炉ガス_発熱量当りCO排出原単位/10^3</f>
        <v>0</v>
      </c>
      <c r="U124" s="578">
        <f>U74*100*電気炉ガス_発熱量当りCO排出原単位/10^3</f>
        <v>0</v>
      </c>
      <c r="V124" s="578">
        <f>V74*100*天然ガス_発熱量当りCO排出原単位/10^3</f>
        <v>0</v>
      </c>
      <c r="W124" s="578">
        <f>W74*100*LNG_発熱量当りCO排出原単位/10^3</f>
        <v>0</v>
      </c>
      <c r="X124" s="578">
        <f>X74*100*都市ガス_発熱量当りCO排出原単位/10^3</f>
        <v>0</v>
      </c>
      <c r="Y124" s="578">
        <f>Y74*100*黒液_発熱量当りCO排出原単位/10^3</f>
        <v>0</v>
      </c>
      <c r="Z124" s="578">
        <f>Z74*100*NGL_発熱量当りCO排出原単位/10^3</f>
        <v>0</v>
      </c>
      <c r="AA124" s="578">
        <f>AA74*100*練炭豆炭_発熱量当りCO排出原単位/10^3</f>
        <v>0</v>
      </c>
      <c r="AB124" s="597">
        <v>205980</v>
      </c>
      <c r="AC124" s="578">
        <f>AC74*100*電力_発熱量当りCO排出原単位/10^3</f>
        <v>0</v>
      </c>
      <c r="AD124" s="578">
        <v>0</v>
      </c>
      <c r="AE124" s="578">
        <f t="shared" si="41"/>
        <v>205980</v>
      </c>
    </row>
    <row r="125" spans="2:31" ht="9.9499999999999993" customHeight="1">
      <c r="B125" s="590" t="s">
        <v>1381</v>
      </c>
      <c r="C125" s="591">
        <f>SUM(C123:C124)</f>
        <v>0</v>
      </c>
      <c r="D125" s="591">
        <f t="shared" ref="D125:AD125" si="48">SUM(D123:D124)</f>
        <v>0</v>
      </c>
      <c r="E125" s="591">
        <f t="shared" si="48"/>
        <v>0</v>
      </c>
      <c r="F125" s="591">
        <f t="shared" si="48"/>
        <v>0</v>
      </c>
      <c r="G125" s="591">
        <f t="shared" si="48"/>
        <v>0</v>
      </c>
      <c r="H125" s="591">
        <f t="shared" si="48"/>
        <v>0</v>
      </c>
      <c r="I125" s="591">
        <f t="shared" si="48"/>
        <v>0</v>
      </c>
      <c r="J125" s="591">
        <f t="shared" si="48"/>
        <v>0</v>
      </c>
      <c r="K125" s="591">
        <f t="shared" si="48"/>
        <v>0</v>
      </c>
      <c r="L125" s="591">
        <f t="shared" si="48"/>
        <v>0</v>
      </c>
      <c r="M125" s="591">
        <f t="shared" si="48"/>
        <v>0</v>
      </c>
      <c r="N125" s="591">
        <f t="shared" si="48"/>
        <v>0</v>
      </c>
      <c r="O125" s="591">
        <f t="shared" si="48"/>
        <v>0</v>
      </c>
      <c r="P125" s="591">
        <f t="shared" si="48"/>
        <v>0</v>
      </c>
      <c r="Q125" s="591">
        <f t="shared" si="48"/>
        <v>0</v>
      </c>
      <c r="R125" s="591">
        <f t="shared" si="48"/>
        <v>0</v>
      </c>
      <c r="S125" s="591">
        <f t="shared" si="48"/>
        <v>0</v>
      </c>
      <c r="T125" s="591">
        <f t="shared" si="48"/>
        <v>0</v>
      </c>
      <c r="U125" s="591">
        <f t="shared" si="48"/>
        <v>0</v>
      </c>
      <c r="V125" s="591">
        <f t="shared" si="48"/>
        <v>0</v>
      </c>
      <c r="W125" s="591">
        <f t="shared" si="48"/>
        <v>0</v>
      </c>
      <c r="X125" s="591">
        <f t="shared" si="48"/>
        <v>0</v>
      </c>
      <c r="Y125" s="591">
        <f t="shared" si="48"/>
        <v>0</v>
      </c>
      <c r="Z125" s="591">
        <f t="shared" si="48"/>
        <v>0</v>
      </c>
      <c r="AA125" s="591">
        <f t="shared" si="48"/>
        <v>0</v>
      </c>
      <c r="AB125" s="591">
        <f t="shared" si="48"/>
        <v>356754</v>
      </c>
      <c r="AC125" s="591">
        <f t="shared" si="48"/>
        <v>0</v>
      </c>
      <c r="AD125" s="591">
        <f t="shared" si="48"/>
        <v>0</v>
      </c>
      <c r="AE125" s="591">
        <f t="shared" si="41"/>
        <v>356754</v>
      </c>
    </row>
    <row r="126" spans="2:31" ht="9.9499999999999993" customHeight="1">
      <c r="B126" s="592" t="s">
        <v>1382</v>
      </c>
      <c r="C126" s="593">
        <f>C76*100*原油_発熱量当りCO排出原単位/10^3</f>
        <v>0</v>
      </c>
      <c r="D126" s="593">
        <f>D76*100*ガソリン_発熱量当りCO排出原単位/10^3</f>
        <v>0</v>
      </c>
      <c r="E126" s="593">
        <f>E76*100*ナフサ_発熱量当りCO排出原単位/10^3</f>
        <v>0</v>
      </c>
      <c r="F126" s="593">
        <f>F76*100*改質精製油_発熱量当りCO排出原単位/10^3</f>
        <v>0</v>
      </c>
      <c r="G126" s="593">
        <f>G76*100*灯油_発熱量当りCO排出原単位/10^3</f>
        <v>0</v>
      </c>
      <c r="H126" s="593">
        <f>H76*100*軽油_発熱量当りCO排出原単位/10^3</f>
        <v>0</v>
      </c>
      <c r="I126" s="593">
        <f>I76*100*A重油_発熱量当りCO排出原単位/10^3</f>
        <v>0</v>
      </c>
      <c r="J126" s="593">
        <f>J76*100*B重油_発熱量当りCO排出原単位/10^3</f>
        <v>0</v>
      </c>
      <c r="K126" s="593">
        <f>K76*100*C重油_発熱量当りCO排出原単位/10^3</f>
        <v>0</v>
      </c>
      <c r="L126" s="593">
        <f>L76*100*ジェット燃料_発熱量当りCO排出原単位/10^3</f>
        <v>0</v>
      </c>
      <c r="M126" s="593">
        <f>M76*100*LPG_発熱量当りCO排出原単位/10^3</f>
        <v>0</v>
      </c>
      <c r="N126" s="593">
        <f>N76*100*石油ガス_発熱量当りCO排出原単位/10^3</f>
        <v>0</v>
      </c>
      <c r="O126" s="593">
        <f>O76*100*石油コクス_発熱量当りCO排出原単位/10^3</f>
        <v>0</v>
      </c>
      <c r="P126" s="593">
        <f>P76*100*石炭_発熱量当りCO排出原単位/10^3</f>
        <v>0</v>
      </c>
      <c r="Q126" s="593">
        <f>Q76*100*石炭コクス_発熱量当りCO排出原単位/10^3</f>
        <v>0</v>
      </c>
      <c r="R126" s="593">
        <f>R76*100*コクス炉ガス_発熱量当りCO排出原単位/10^3</f>
        <v>0</v>
      </c>
      <c r="S126" s="593">
        <f>S76*100*高炉ガス_発熱量当りCO排出原単位/10^3</f>
        <v>0</v>
      </c>
      <c r="T126" s="593">
        <f>T76*100*転炉ガス_発熱量当りCO排出原単位/10^3</f>
        <v>0</v>
      </c>
      <c r="U126" s="593">
        <f>U76*100*電気炉ガス_発熱量当りCO排出原単位/10^3</f>
        <v>0</v>
      </c>
      <c r="V126" s="593">
        <f>V76*100*天然ガス_発熱量当りCO排出原単位/10^3</f>
        <v>0</v>
      </c>
      <c r="W126" s="593">
        <f>W76*100*LNG_発熱量当りCO排出原単位/10^3</f>
        <v>0</v>
      </c>
      <c r="X126" s="593">
        <f>X76*100*都市ガス_発熱量当りCO排出原単位/10^3</f>
        <v>0</v>
      </c>
      <c r="Y126" s="593">
        <f>Y76*100*黒液_発熱量当りCO排出原単位/10^3</f>
        <v>0</v>
      </c>
      <c r="Z126" s="593">
        <f>Z76*100*NGL_発熱量当りCO排出原単位/10^3</f>
        <v>0</v>
      </c>
      <c r="AA126" s="593">
        <f>AA76*100*練炭豆炭_発熱量当りCO排出原単位/10^3</f>
        <v>0</v>
      </c>
      <c r="AB126" s="593">
        <v>0</v>
      </c>
      <c r="AC126" s="593">
        <f>AC76*100*電力_発熱量当りCO排出原単位/10^3</f>
        <v>0</v>
      </c>
      <c r="AD126" s="596">
        <v>0</v>
      </c>
      <c r="AE126" s="593">
        <f t="shared" si="41"/>
        <v>0</v>
      </c>
    </row>
    <row r="127" spans="2:31" ht="9.9499999999999993" customHeight="1">
      <c r="B127" s="545" t="s">
        <v>1361</v>
      </c>
      <c r="C127" s="578">
        <f>C77*100*原油_発熱量当りCO排出原単位/10^3</f>
        <v>0</v>
      </c>
      <c r="D127" s="578">
        <f>D77*100*ガソリン_発熱量当りCO排出原単位/10^3</f>
        <v>0</v>
      </c>
      <c r="E127" s="578">
        <f>E77*100*ナフサ_発熱量当りCO排出原単位/10^3</f>
        <v>0</v>
      </c>
      <c r="F127" s="578">
        <f>F77*100*改質精製油_発熱量当りCO排出原単位/10^3</f>
        <v>0</v>
      </c>
      <c r="G127" s="578">
        <f>G77*100*灯油_発熱量当りCO排出原単位/10^3</f>
        <v>0</v>
      </c>
      <c r="H127" s="578">
        <f>H77*100*軽油_発熱量当りCO排出原単位/10^3</f>
        <v>0</v>
      </c>
      <c r="I127" s="578">
        <f>I77*100*A重油_発熱量当りCO排出原単位/10^3</f>
        <v>0</v>
      </c>
      <c r="J127" s="578">
        <f>J77*100*B重油_発熱量当りCO排出原単位/10^3</f>
        <v>0</v>
      </c>
      <c r="K127" s="578">
        <f>K77*100*C重油_発熱量当りCO排出原単位/10^3</f>
        <v>0</v>
      </c>
      <c r="L127" s="578">
        <f>L77*100*ジェット燃料_発熱量当りCO排出原単位/10^3</f>
        <v>0</v>
      </c>
      <c r="M127" s="578">
        <f>M77*100*LPG_発熱量当りCO排出原単位/10^3</f>
        <v>0</v>
      </c>
      <c r="N127" s="578">
        <f>N77*100*石油ガス_発熱量当りCO排出原単位/10^3</f>
        <v>0</v>
      </c>
      <c r="O127" s="578">
        <f>O77*100*石油コクス_発熱量当りCO排出原単位/10^3</f>
        <v>0</v>
      </c>
      <c r="P127" s="578">
        <f>P77*100*石炭_発熱量当りCO排出原単位/10^3</f>
        <v>0</v>
      </c>
      <c r="Q127" s="578">
        <f>Q77*100*石炭コクス_発熱量当りCO排出原単位/10^3</f>
        <v>0</v>
      </c>
      <c r="R127" s="578">
        <f>R77*100*コクス炉ガス_発熱量当りCO排出原単位/10^3</f>
        <v>0</v>
      </c>
      <c r="S127" s="578">
        <f>S77*100*高炉ガス_発熱量当りCO排出原単位/10^3</f>
        <v>0</v>
      </c>
      <c r="T127" s="578">
        <f>T77*100*転炉ガス_発熱量当りCO排出原単位/10^3</f>
        <v>0</v>
      </c>
      <c r="U127" s="578">
        <f>U77*100*電気炉ガス_発熱量当りCO排出原単位/10^3</f>
        <v>0</v>
      </c>
      <c r="V127" s="578">
        <f>V77*100*天然ガス_発熱量当りCO排出原単位/10^3</f>
        <v>0</v>
      </c>
      <c r="W127" s="578">
        <f>W77*100*LNG_発熱量当りCO排出原単位/10^3</f>
        <v>0</v>
      </c>
      <c r="X127" s="578">
        <f>X77*100*都市ガス_発熱量当りCO排出原単位/10^3</f>
        <v>0</v>
      </c>
      <c r="Y127" s="578">
        <f>Y77*100*黒液_発熱量当りCO排出原単位/10^3</f>
        <v>0</v>
      </c>
      <c r="Z127" s="578">
        <f>Z77*100*NGL_発熱量当りCO排出原単位/10^3</f>
        <v>0</v>
      </c>
      <c r="AA127" s="578">
        <f>AA77*100*練炭豆炭_発熱量当りCO排出原単位/10^3</f>
        <v>0</v>
      </c>
      <c r="AB127" s="578">
        <v>0</v>
      </c>
      <c r="AC127" s="578">
        <f>AC77*100*電力_発熱量当りCO排出原単位/10^3</f>
        <v>0</v>
      </c>
      <c r="AD127" s="597">
        <v>0</v>
      </c>
      <c r="AE127" s="578">
        <f t="shared" si="41"/>
        <v>0</v>
      </c>
    </row>
    <row r="128" spans="2:31" ht="9.9499999999999993" customHeight="1">
      <c r="B128" s="590" t="s">
        <v>1383</v>
      </c>
      <c r="C128" s="591">
        <f>SUM(C126:C127)</f>
        <v>0</v>
      </c>
      <c r="D128" s="591">
        <f t="shared" ref="D128:AD128" si="49">SUM(D126:D127)</f>
        <v>0</v>
      </c>
      <c r="E128" s="591">
        <f t="shared" si="49"/>
        <v>0</v>
      </c>
      <c r="F128" s="591">
        <f t="shared" si="49"/>
        <v>0</v>
      </c>
      <c r="G128" s="591">
        <f t="shared" si="49"/>
        <v>0</v>
      </c>
      <c r="H128" s="591">
        <f t="shared" si="49"/>
        <v>0</v>
      </c>
      <c r="I128" s="591">
        <f t="shared" si="49"/>
        <v>0</v>
      </c>
      <c r="J128" s="591">
        <f t="shared" si="49"/>
        <v>0</v>
      </c>
      <c r="K128" s="591">
        <f t="shared" si="49"/>
        <v>0</v>
      </c>
      <c r="L128" s="591">
        <f t="shared" si="49"/>
        <v>0</v>
      </c>
      <c r="M128" s="591">
        <f t="shared" si="49"/>
        <v>0</v>
      </c>
      <c r="N128" s="591">
        <f t="shared" si="49"/>
        <v>0</v>
      </c>
      <c r="O128" s="591">
        <f t="shared" si="49"/>
        <v>0</v>
      </c>
      <c r="P128" s="591">
        <f t="shared" si="49"/>
        <v>0</v>
      </c>
      <c r="Q128" s="591">
        <f t="shared" si="49"/>
        <v>0</v>
      </c>
      <c r="R128" s="591">
        <f t="shared" si="49"/>
        <v>0</v>
      </c>
      <c r="S128" s="591">
        <f t="shared" si="49"/>
        <v>0</v>
      </c>
      <c r="T128" s="591">
        <f t="shared" si="49"/>
        <v>0</v>
      </c>
      <c r="U128" s="591">
        <f t="shared" si="49"/>
        <v>0</v>
      </c>
      <c r="V128" s="591">
        <f t="shared" si="49"/>
        <v>0</v>
      </c>
      <c r="W128" s="591">
        <f t="shared" si="49"/>
        <v>0</v>
      </c>
      <c r="X128" s="591">
        <f t="shared" si="49"/>
        <v>0</v>
      </c>
      <c r="Y128" s="591">
        <f t="shared" si="49"/>
        <v>0</v>
      </c>
      <c r="Z128" s="591">
        <f t="shared" si="49"/>
        <v>0</v>
      </c>
      <c r="AA128" s="591">
        <f t="shared" si="49"/>
        <v>0</v>
      </c>
      <c r="AB128" s="591">
        <f t="shared" si="49"/>
        <v>0</v>
      </c>
      <c r="AC128" s="591">
        <f t="shared" si="49"/>
        <v>0</v>
      </c>
      <c r="AD128" s="591">
        <f t="shared" si="49"/>
        <v>0</v>
      </c>
      <c r="AE128" s="591">
        <f t="shared" si="41"/>
        <v>0</v>
      </c>
    </row>
    <row r="129" spans="2:31" ht="9.9499999999999993" customHeight="1">
      <c r="B129" s="590" t="s">
        <v>1335</v>
      </c>
      <c r="C129" s="591">
        <f>C128+C125+C122</f>
        <v>7618.2245200000007</v>
      </c>
      <c r="D129" s="591">
        <f t="shared" ref="D129:AD129" si="50">D128+D125+D122</f>
        <v>599843.32884000009</v>
      </c>
      <c r="E129" s="591">
        <f t="shared" si="50"/>
        <v>0</v>
      </c>
      <c r="F129" s="591">
        <f t="shared" si="50"/>
        <v>0</v>
      </c>
      <c r="G129" s="591">
        <f t="shared" si="50"/>
        <v>379025.65168000007</v>
      </c>
      <c r="H129" s="591">
        <f t="shared" si="50"/>
        <v>634624.58826000011</v>
      </c>
      <c r="I129" s="591">
        <f t="shared" si="50"/>
        <v>253251.83682000003</v>
      </c>
      <c r="J129" s="591">
        <f t="shared" si="50"/>
        <v>14262.905149999999</v>
      </c>
      <c r="K129" s="591">
        <f t="shared" si="50"/>
        <v>256255.269</v>
      </c>
      <c r="L129" s="591">
        <f t="shared" si="50"/>
        <v>24774.966299999996</v>
      </c>
      <c r="M129" s="591">
        <f t="shared" si="50"/>
        <v>118582.88851999999</v>
      </c>
      <c r="N129" s="591">
        <f t="shared" si="50"/>
        <v>50512.407760000002</v>
      </c>
      <c r="O129" s="591">
        <f t="shared" si="50"/>
        <v>12552.61644</v>
      </c>
      <c r="P129" s="591">
        <f t="shared" si="50"/>
        <v>183083.86368000001</v>
      </c>
      <c r="Q129" s="591">
        <f t="shared" si="50"/>
        <v>29613.602999999999</v>
      </c>
      <c r="R129" s="591">
        <f t="shared" si="50"/>
        <v>0</v>
      </c>
      <c r="S129" s="591">
        <f t="shared" si="50"/>
        <v>0</v>
      </c>
      <c r="T129" s="591">
        <f t="shared" si="50"/>
        <v>0</v>
      </c>
      <c r="U129" s="591">
        <f t="shared" si="50"/>
        <v>0</v>
      </c>
      <c r="V129" s="591">
        <f t="shared" si="50"/>
        <v>0</v>
      </c>
      <c r="W129" s="591">
        <f t="shared" si="50"/>
        <v>0</v>
      </c>
      <c r="X129" s="591">
        <f t="shared" si="50"/>
        <v>128969.20444999999</v>
      </c>
      <c r="Y129" s="591">
        <f t="shared" si="50"/>
        <v>315288.55644000001</v>
      </c>
      <c r="Z129" s="591">
        <f t="shared" si="50"/>
        <v>0</v>
      </c>
      <c r="AA129" s="591">
        <f t="shared" si="50"/>
        <v>0</v>
      </c>
      <c r="AB129" s="591">
        <f t="shared" si="50"/>
        <v>356754</v>
      </c>
      <c r="AC129" s="591">
        <f t="shared" si="50"/>
        <v>1039977.07911</v>
      </c>
      <c r="AD129" s="591">
        <f t="shared" si="50"/>
        <v>0</v>
      </c>
      <c r="AE129" s="591">
        <f t="shared" si="41"/>
        <v>4404990.9899700005</v>
      </c>
    </row>
    <row r="130" spans="2:31" ht="9.9499999999999993" customHeight="1"/>
    <row r="131" spans="2:31" ht="16.5" customHeight="1">
      <c r="B131" s="538" t="s">
        <v>1390</v>
      </c>
      <c r="M131" s="356" t="s">
        <v>1391</v>
      </c>
      <c r="T131" s="589" t="s">
        <v>1338</v>
      </c>
      <c r="U131" s="589"/>
      <c r="V131" s="553"/>
      <c r="W131" s="589"/>
      <c r="X131" s="553"/>
      <c r="Y131" s="589" t="s">
        <v>1339</v>
      </c>
      <c r="Z131" s="553"/>
      <c r="AA131" s="553"/>
    </row>
    <row r="132" spans="2:31" s="543" customFormat="1" ht="29.25" customHeight="1">
      <c r="B132" s="542" t="s">
        <v>1340</v>
      </c>
      <c r="C132" s="540" t="s">
        <v>1238</v>
      </c>
      <c r="D132" s="540" t="s">
        <v>1239</v>
      </c>
      <c r="E132" s="541" t="s">
        <v>1240</v>
      </c>
      <c r="F132" s="541" t="s">
        <v>1241</v>
      </c>
      <c r="G132" s="540" t="s">
        <v>1242</v>
      </c>
      <c r="H132" s="540" t="s">
        <v>1243</v>
      </c>
      <c r="I132" s="540" t="s">
        <v>1244</v>
      </c>
      <c r="J132" s="540" t="s">
        <v>1245</v>
      </c>
      <c r="K132" s="540" t="s">
        <v>1246</v>
      </c>
      <c r="L132" s="540" t="s">
        <v>1247</v>
      </c>
      <c r="M132" s="540" t="s">
        <v>1248</v>
      </c>
      <c r="N132" s="541" t="s">
        <v>1249</v>
      </c>
      <c r="O132" s="542" t="s">
        <v>1250</v>
      </c>
      <c r="P132" s="540" t="s">
        <v>1251</v>
      </c>
      <c r="Q132" s="542" t="s">
        <v>1252</v>
      </c>
      <c r="R132" s="541" t="s">
        <v>1253</v>
      </c>
      <c r="S132" s="541" t="s">
        <v>1254</v>
      </c>
      <c r="T132" s="541" t="s">
        <v>1255</v>
      </c>
      <c r="U132" s="541" t="s">
        <v>1256</v>
      </c>
      <c r="V132" s="541" t="s">
        <v>1257</v>
      </c>
      <c r="W132" s="540" t="s">
        <v>1258</v>
      </c>
      <c r="X132" s="540" t="s">
        <v>1259</v>
      </c>
      <c r="Y132" s="540" t="s">
        <v>1260</v>
      </c>
      <c r="Z132" s="541" t="s">
        <v>1261</v>
      </c>
      <c r="AA132" s="541" t="s">
        <v>1262</v>
      </c>
      <c r="AB132" s="540" t="s">
        <v>1263</v>
      </c>
      <c r="AC132" s="540" t="s">
        <v>1264</v>
      </c>
      <c r="AD132" s="540" t="s">
        <v>1265</v>
      </c>
      <c r="AE132" s="540" t="s">
        <v>1335</v>
      </c>
    </row>
    <row r="133" spans="2:31" ht="9.9499999999999993" customHeight="1">
      <c r="B133" s="545" t="s">
        <v>1341</v>
      </c>
      <c r="C133" s="578">
        <f>C83*44/12</f>
        <v>27933.489906666669</v>
      </c>
      <c r="D133" s="578">
        <f t="shared" ref="D133:AD134" si="51">D83*44/12</f>
        <v>0</v>
      </c>
      <c r="E133" s="578">
        <f t="shared" si="51"/>
        <v>0</v>
      </c>
      <c r="F133" s="578">
        <f t="shared" si="51"/>
        <v>0</v>
      </c>
      <c r="G133" s="578">
        <f t="shared" si="51"/>
        <v>0</v>
      </c>
      <c r="H133" s="578">
        <f t="shared" si="51"/>
        <v>708.80238000000008</v>
      </c>
      <c r="I133" s="578">
        <f t="shared" si="51"/>
        <v>0</v>
      </c>
      <c r="J133" s="578">
        <f t="shared" si="51"/>
        <v>0</v>
      </c>
      <c r="K133" s="578">
        <f t="shared" si="51"/>
        <v>118517.45693333332</v>
      </c>
      <c r="L133" s="578">
        <f t="shared" si="51"/>
        <v>0</v>
      </c>
      <c r="M133" s="578">
        <f t="shared" si="51"/>
        <v>0</v>
      </c>
      <c r="N133" s="578">
        <f t="shared" si="51"/>
        <v>0</v>
      </c>
      <c r="O133" s="578">
        <f t="shared" si="51"/>
        <v>0</v>
      </c>
      <c r="P133" s="578">
        <f t="shared" si="51"/>
        <v>218027.97001333334</v>
      </c>
      <c r="Q133" s="578">
        <f t="shared" si="51"/>
        <v>0</v>
      </c>
      <c r="R133" s="578">
        <f t="shared" si="51"/>
        <v>0</v>
      </c>
      <c r="S133" s="578">
        <f t="shared" si="51"/>
        <v>0</v>
      </c>
      <c r="T133" s="578">
        <f t="shared" si="51"/>
        <v>0</v>
      </c>
      <c r="U133" s="578">
        <f t="shared" si="51"/>
        <v>0</v>
      </c>
      <c r="V133" s="578">
        <f t="shared" si="51"/>
        <v>0</v>
      </c>
      <c r="W133" s="578">
        <f t="shared" si="51"/>
        <v>0</v>
      </c>
      <c r="X133" s="578">
        <f t="shared" si="51"/>
        <v>0</v>
      </c>
      <c r="Y133" s="578">
        <f t="shared" si="51"/>
        <v>0</v>
      </c>
      <c r="Z133" s="578">
        <f t="shared" si="51"/>
        <v>0</v>
      </c>
      <c r="AA133" s="578">
        <f t="shared" si="51"/>
        <v>0</v>
      </c>
      <c r="AB133" s="578">
        <f t="shared" si="51"/>
        <v>0</v>
      </c>
      <c r="AC133" s="578">
        <f t="shared" si="51"/>
        <v>0</v>
      </c>
      <c r="AD133" s="578">
        <f t="shared" si="51"/>
        <v>0</v>
      </c>
      <c r="AE133" s="578">
        <f t="shared" ref="AE133:AE140" si="52">SUM(C133:AD133)</f>
        <v>365187.71923333337</v>
      </c>
    </row>
    <row r="134" spans="2:31" ht="9.9499999999999993" customHeight="1">
      <c r="B134" s="545" t="s">
        <v>1342</v>
      </c>
      <c r="C134" s="578">
        <f>C84*44/12</f>
        <v>0</v>
      </c>
      <c r="D134" s="578">
        <f t="shared" si="51"/>
        <v>0</v>
      </c>
      <c r="E134" s="578">
        <f t="shared" si="51"/>
        <v>0</v>
      </c>
      <c r="F134" s="578">
        <f t="shared" si="51"/>
        <v>0</v>
      </c>
      <c r="G134" s="578">
        <f t="shared" si="51"/>
        <v>0</v>
      </c>
      <c r="H134" s="578">
        <f t="shared" si="51"/>
        <v>0</v>
      </c>
      <c r="I134" s="578">
        <f t="shared" si="51"/>
        <v>0</v>
      </c>
      <c r="J134" s="578">
        <f t="shared" si="51"/>
        <v>0</v>
      </c>
      <c r="K134" s="578">
        <f t="shared" si="51"/>
        <v>0</v>
      </c>
      <c r="L134" s="578">
        <f t="shared" si="51"/>
        <v>0</v>
      </c>
      <c r="M134" s="578">
        <f t="shared" si="51"/>
        <v>0</v>
      </c>
      <c r="N134" s="578">
        <f t="shared" si="51"/>
        <v>0</v>
      </c>
      <c r="O134" s="578">
        <f t="shared" si="51"/>
        <v>0</v>
      </c>
      <c r="P134" s="578">
        <f t="shared" si="51"/>
        <v>0</v>
      </c>
      <c r="Q134" s="578">
        <f t="shared" si="51"/>
        <v>0</v>
      </c>
      <c r="R134" s="578">
        <f t="shared" si="51"/>
        <v>0</v>
      </c>
      <c r="S134" s="578">
        <f t="shared" si="51"/>
        <v>0</v>
      </c>
      <c r="T134" s="578">
        <f t="shared" si="51"/>
        <v>0</v>
      </c>
      <c r="U134" s="578">
        <f t="shared" si="51"/>
        <v>0</v>
      </c>
      <c r="V134" s="578">
        <f t="shared" si="51"/>
        <v>0</v>
      </c>
      <c r="W134" s="578">
        <f t="shared" si="51"/>
        <v>0</v>
      </c>
      <c r="X134" s="578">
        <f t="shared" si="51"/>
        <v>783.59379999999999</v>
      </c>
      <c r="Y134" s="578">
        <f t="shared" si="51"/>
        <v>0</v>
      </c>
      <c r="Z134" s="578">
        <f t="shared" si="51"/>
        <v>0</v>
      </c>
      <c r="AA134" s="578">
        <f t="shared" si="51"/>
        <v>0</v>
      </c>
      <c r="AB134" s="578">
        <f t="shared" si="51"/>
        <v>0</v>
      </c>
      <c r="AC134" s="578">
        <f t="shared" si="51"/>
        <v>6773.0877499999997</v>
      </c>
      <c r="AD134" s="578">
        <f t="shared" si="51"/>
        <v>0</v>
      </c>
      <c r="AE134" s="578">
        <f t="shared" si="52"/>
        <v>7556.6815499999993</v>
      </c>
    </row>
    <row r="135" spans="2:31" ht="9.9499999999999993" customHeight="1">
      <c r="B135" s="590" t="s">
        <v>1343</v>
      </c>
      <c r="C135" s="591">
        <f>SUM(C133:C134)</f>
        <v>27933.489906666669</v>
      </c>
      <c r="D135" s="591">
        <f t="shared" ref="D135:AD135" si="53">SUM(D133:D134)</f>
        <v>0</v>
      </c>
      <c r="E135" s="591">
        <f t="shared" si="53"/>
        <v>0</v>
      </c>
      <c r="F135" s="591">
        <f t="shared" si="53"/>
        <v>0</v>
      </c>
      <c r="G135" s="591">
        <f t="shared" si="53"/>
        <v>0</v>
      </c>
      <c r="H135" s="591">
        <f t="shared" si="53"/>
        <v>708.80238000000008</v>
      </c>
      <c r="I135" s="591">
        <f t="shared" si="53"/>
        <v>0</v>
      </c>
      <c r="J135" s="591">
        <f t="shared" si="53"/>
        <v>0</v>
      </c>
      <c r="K135" s="591">
        <f t="shared" si="53"/>
        <v>118517.45693333332</v>
      </c>
      <c r="L135" s="591">
        <f t="shared" si="53"/>
        <v>0</v>
      </c>
      <c r="M135" s="591">
        <f t="shared" si="53"/>
        <v>0</v>
      </c>
      <c r="N135" s="591">
        <f t="shared" si="53"/>
        <v>0</v>
      </c>
      <c r="O135" s="591">
        <f t="shared" si="53"/>
        <v>0</v>
      </c>
      <c r="P135" s="591">
        <f t="shared" si="53"/>
        <v>218027.97001333334</v>
      </c>
      <c r="Q135" s="591">
        <f t="shared" si="53"/>
        <v>0</v>
      </c>
      <c r="R135" s="591">
        <f t="shared" si="53"/>
        <v>0</v>
      </c>
      <c r="S135" s="591">
        <f t="shared" si="53"/>
        <v>0</v>
      </c>
      <c r="T135" s="591">
        <f t="shared" si="53"/>
        <v>0</v>
      </c>
      <c r="U135" s="591">
        <f t="shared" si="53"/>
        <v>0</v>
      </c>
      <c r="V135" s="591">
        <f t="shared" si="53"/>
        <v>0</v>
      </c>
      <c r="W135" s="591">
        <f t="shared" si="53"/>
        <v>0</v>
      </c>
      <c r="X135" s="591">
        <f t="shared" si="53"/>
        <v>783.59379999999999</v>
      </c>
      <c r="Y135" s="591">
        <f t="shared" si="53"/>
        <v>0</v>
      </c>
      <c r="Z135" s="591">
        <f t="shared" si="53"/>
        <v>0</v>
      </c>
      <c r="AA135" s="591">
        <f t="shared" si="53"/>
        <v>0</v>
      </c>
      <c r="AB135" s="591">
        <f t="shared" si="53"/>
        <v>0</v>
      </c>
      <c r="AC135" s="591">
        <f t="shared" si="53"/>
        <v>6773.0877499999997</v>
      </c>
      <c r="AD135" s="591">
        <f t="shared" si="53"/>
        <v>0</v>
      </c>
      <c r="AE135" s="591">
        <f t="shared" si="52"/>
        <v>372744.40078333335</v>
      </c>
    </row>
    <row r="136" spans="2:31" ht="9.9499999999999993" customHeight="1">
      <c r="B136" s="592" t="s">
        <v>1344</v>
      </c>
      <c r="C136" s="593">
        <f t="shared" ref="C136:AD145" si="54">C86*44/12</f>
        <v>0</v>
      </c>
      <c r="D136" s="593">
        <f t="shared" si="54"/>
        <v>3211.15256</v>
      </c>
      <c r="E136" s="593">
        <f t="shared" si="54"/>
        <v>0</v>
      </c>
      <c r="F136" s="593">
        <f t="shared" si="54"/>
        <v>0</v>
      </c>
      <c r="G136" s="593">
        <f t="shared" si="54"/>
        <v>28106.773933333334</v>
      </c>
      <c r="H136" s="593">
        <f t="shared" si="54"/>
        <v>26234.88582</v>
      </c>
      <c r="I136" s="593">
        <f t="shared" si="54"/>
        <v>38208.890610000002</v>
      </c>
      <c r="J136" s="593">
        <f t="shared" si="54"/>
        <v>0</v>
      </c>
      <c r="K136" s="593">
        <f t="shared" si="54"/>
        <v>18.595866666666662</v>
      </c>
      <c r="L136" s="593">
        <f t="shared" si="54"/>
        <v>0</v>
      </c>
      <c r="M136" s="593">
        <f t="shared" si="54"/>
        <v>3821.5374633333336</v>
      </c>
      <c r="N136" s="593">
        <f t="shared" si="54"/>
        <v>0</v>
      </c>
      <c r="O136" s="593">
        <f t="shared" si="54"/>
        <v>0</v>
      </c>
      <c r="P136" s="593">
        <f t="shared" si="54"/>
        <v>0</v>
      </c>
      <c r="Q136" s="593">
        <f t="shared" si="54"/>
        <v>0</v>
      </c>
      <c r="R136" s="593">
        <f t="shared" si="54"/>
        <v>0</v>
      </c>
      <c r="S136" s="593">
        <f t="shared" si="54"/>
        <v>0</v>
      </c>
      <c r="T136" s="593">
        <f t="shared" si="54"/>
        <v>0</v>
      </c>
      <c r="U136" s="593">
        <f t="shared" si="54"/>
        <v>0</v>
      </c>
      <c r="V136" s="593">
        <f t="shared" si="54"/>
        <v>0</v>
      </c>
      <c r="W136" s="593">
        <f t="shared" si="54"/>
        <v>0</v>
      </c>
      <c r="X136" s="593">
        <f t="shared" si="54"/>
        <v>0</v>
      </c>
      <c r="Y136" s="593">
        <f t="shared" si="54"/>
        <v>0</v>
      </c>
      <c r="Z136" s="593">
        <f t="shared" si="54"/>
        <v>0</v>
      </c>
      <c r="AA136" s="593">
        <f t="shared" si="54"/>
        <v>0</v>
      </c>
      <c r="AB136" s="593">
        <f t="shared" si="54"/>
        <v>0</v>
      </c>
      <c r="AC136" s="593">
        <f t="shared" si="54"/>
        <v>11617.785409999999</v>
      </c>
      <c r="AD136" s="593">
        <f t="shared" si="54"/>
        <v>0</v>
      </c>
      <c r="AE136" s="593">
        <f t="shared" si="52"/>
        <v>111219.62166333332</v>
      </c>
    </row>
    <row r="137" spans="2:31" ht="9.9499999999999993" customHeight="1">
      <c r="B137" s="545" t="s">
        <v>1345</v>
      </c>
      <c r="C137" s="578">
        <f t="shared" si="54"/>
        <v>0</v>
      </c>
      <c r="D137" s="578">
        <f t="shared" si="54"/>
        <v>0</v>
      </c>
      <c r="E137" s="578">
        <f t="shared" si="54"/>
        <v>0</v>
      </c>
      <c r="F137" s="578">
        <f t="shared" si="54"/>
        <v>0</v>
      </c>
      <c r="G137" s="578">
        <f t="shared" si="54"/>
        <v>1148.02116</v>
      </c>
      <c r="H137" s="578">
        <f t="shared" si="54"/>
        <v>1761.0836100000004</v>
      </c>
      <c r="I137" s="578">
        <f t="shared" si="54"/>
        <v>70.196939999999998</v>
      </c>
      <c r="J137" s="578">
        <f t="shared" si="54"/>
        <v>0</v>
      </c>
      <c r="K137" s="578">
        <f t="shared" si="54"/>
        <v>1005.3765333333334</v>
      </c>
      <c r="L137" s="578">
        <f t="shared" si="54"/>
        <v>0</v>
      </c>
      <c r="M137" s="578">
        <f t="shared" si="54"/>
        <v>0</v>
      </c>
      <c r="N137" s="578">
        <f t="shared" si="54"/>
        <v>0</v>
      </c>
      <c r="O137" s="578">
        <f t="shared" si="54"/>
        <v>0</v>
      </c>
      <c r="P137" s="578">
        <f t="shared" si="54"/>
        <v>0</v>
      </c>
      <c r="Q137" s="578">
        <f t="shared" si="54"/>
        <v>0</v>
      </c>
      <c r="R137" s="578">
        <f t="shared" si="54"/>
        <v>0</v>
      </c>
      <c r="S137" s="578">
        <f t="shared" si="54"/>
        <v>0</v>
      </c>
      <c r="T137" s="578">
        <f t="shared" si="54"/>
        <v>0</v>
      </c>
      <c r="U137" s="578">
        <f t="shared" si="54"/>
        <v>0</v>
      </c>
      <c r="V137" s="578">
        <f t="shared" si="54"/>
        <v>0</v>
      </c>
      <c r="W137" s="578">
        <f t="shared" si="54"/>
        <v>0</v>
      </c>
      <c r="X137" s="578">
        <f t="shared" si="54"/>
        <v>0</v>
      </c>
      <c r="Y137" s="578">
        <f t="shared" si="54"/>
        <v>0</v>
      </c>
      <c r="Z137" s="578">
        <f t="shared" si="54"/>
        <v>0</v>
      </c>
      <c r="AA137" s="578">
        <f t="shared" si="54"/>
        <v>0</v>
      </c>
      <c r="AB137" s="578">
        <f t="shared" si="54"/>
        <v>0</v>
      </c>
      <c r="AC137" s="578">
        <f t="shared" si="54"/>
        <v>735.61719000000005</v>
      </c>
      <c r="AD137" s="578">
        <f t="shared" si="54"/>
        <v>0</v>
      </c>
      <c r="AE137" s="578">
        <f t="shared" si="52"/>
        <v>4720.2954333333337</v>
      </c>
    </row>
    <row r="138" spans="2:31" ht="9.9499999999999993" customHeight="1">
      <c r="B138" s="594" t="s">
        <v>1346</v>
      </c>
      <c r="C138" s="595">
        <f t="shared" si="54"/>
        <v>0</v>
      </c>
      <c r="D138" s="595">
        <f t="shared" si="54"/>
        <v>0</v>
      </c>
      <c r="E138" s="595">
        <f t="shared" si="54"/>
        <v>0</v>
      </c>
      <c r="F138" s="595">
        <f t="shared" si="54"/>
        <v>0</v>
      </c>
      <c r="G138" s="595">
        <f t="shared" si="54"/>
        <v>0</v>
      </c>
      <c r="H138" s="595">
        <f t="shared" si="54"/>
        <v>0</v>
      </c>
      <c r="I138" s="595">
        <f t="shared" si="54"/>
        <v>0</v>
      </c>
      <c r="J138" s="595">
        <f t="shared" si="54"/>
        <v>0</v>
      </c>
      <c r="K138" s="595">
        <f t="shared" si="54"/>
        <v>0</v>
      </c>
      <c r="L138" s="595">
        <f t="shared" si="54"/>
        <v>0</v>
      </c>
      <c r="M138" s="595">
        <f t="shared" si="54"/>
        <v>0</v>
      </c>
      <c r="N138" s="595">
        <f t="shared" si="54"/>
        <v>0</v>
      </c>
      <c r="O138" s="595">
        <f t="shared" si="54"/>
        <v>0</v>
      </c>
      <c r="P138" s="595">
        <f t="shared" si="54"/>
        <v>0</v>
      </c>
      <c r="Q138" s="595">
        <f t="shared" si="54"/>
        <v>0</v>
      </c>
      <c r="R138" s="595">
        <f t="shared" si="54"/>
        <v>0</v>
      </c>
      <c r="S138" s="595">
        <f t="shared" si="54"/>
        <v>0</v>
      </c>
      <c r="T138" s="595">
        <f t="shared" si="54"/>
        <v>0</v>
      </c>
      <c r="U138" s="595">
        <f t="shared" si="54"/>
        <v>0</v>
      </c>
      <c r="V138" s="595">
        <f t="shared" si="54"/>
        <v>0</v>
      </c>
      <c r="W138" s="595">
        <f t="shared" si="54"/>
        <v>0</v>
      </c>
      <c r="X138" s="595">
        <f t="shared" si="54"/>
        <v>0</v>
      </c>
      <c r="Y138" s="595">
        <f t="shared" si="54"/>
        <v>0</v>
      </c>
      <c r="Z138" s="595">
        <f t="shared" si="54"/>
        <v>0</v>
      </c>
      <c r="AA138" s="595">
        <f t="shared" si="54"/>
        <v>0</v>
      </c>
      <c r="AB138" s="595">
        <f t="shared" si="54"/>
        <v>0</v>
      </c>
      <c r="AC138" s="595">
        <f t="shared" si="54"/>
        <v>0</v>
      </c>
      <c r="AD138" s="595">
        <f t="shared" si="54"/>
        <v>0</v>
      </c>
      <c r="AE138" s="595">
        <f t="shared" si="52"/>
        <v>0</v>
      </c>
    </row>
    <row r="139" spans="2:31" ht="9.9499999999999993" customHeight="1">
      <c r="B139" s="592" t="s">
        <v>1347</v>
      </c>
      <c r="C139" s="593">
        <f t="shared" si="54"/>
        <v>0</v>
      </c>
      <c r="D139" s="593">
        <f t="shared" si="54"/>
        <v>917.63261333333332</v>
      </c>
      <c r="E139" s="593">
        <f t="shared" si="54"/>
        <v>0</v>
      </c>
      <c r="F139" s="593">
        <f t="shared" si="54"/>
        <v>0</v>
      </c>
      <c r="G139" s="593">
        <f t="shared" si="54"/>
        <v>8085.8644533333327</v>
      </c>
      <c r="H139" s="593">
        <f t="shared" si="54"/>
        <v>1774.3053900000002</v>
      </c>
      <c r="I139" s="593">
        <f t="shared" si="54"/>
        <v>123244.94160000002</v>
      </c>
      <c r="J139" s="593">
        <f t="shared" si="54"/>
        <v>4081.8139266666672</v>
      </c>
      <c r="K139" s="593">
        <f t="shared" si="54"/>
        <v>5458.4867333333341</v>
      </c>
      <c r="L139" s="593">
        <f t="shared" si="54"/>
        <v>0</v>
      </c>
      <c r="M139" s="593">
        <f t="shared" si="54"/>
        <v>14593.648080000001</v>
      </c>
      <c r="N139" s="593">
        <f t="shared" si="54"/>
        <v>0</v>
      </c>
      <c r="O139" s="593">
        <f t="shared" si="54"/>
        <v>0</v>
      </c>
      <c r="P139" s="593">
        <f t="shared" si="54"/>
        <v>0</v>
      </c>
      <c r="Q139" s="593">
        <f t="shared" si="54"/>
        <v>0</v>
      </c>
      <c r="R139" s="593">
        <f t="shared" si="54"/>
        <v>0</v>
      </c>
      <c r="S139" s="593">
        <f t="shared" si="54"/>
        <v>0</v>
      </c>
      <c r="T139" s="593">
        <f t="shared" si="54"/>
        <v>0</v>
      </c>
      <c r="U139" s="593">
        <f t="shared" si="54"/>
        <v>0</v>
      </c>
      <c r="V139" s="593">
        <f t="shared" si="54"/>
        <v>0</v>
      </c>
      <c r="W139" s="593">
        <f t="shared" si="54"/>
        <v>0</v>
      </c>
      <c r="X139" s="593">
        <f t="shared" si="54"/>
        <v>4181.3079000000007</v>
      </c>
      <c r="Y139" s="593">
        <f t="shared" si="54"/>
        <v>0</v>
      </c>
      <c r="Z139" s="593">
        <f t="shared" si="54"/>
        <v>0</v>
      </c>
      <c r="AA139" s="593">
        <f t="shared" si="54"/>
        <v>0</v>
      </c>
      <c r="AB139" s="593">
        <f t="shared" si="54"/>
        <v>0</v>
      </c>
      <c r="AC139" s="593">
        <f t="shared" si="54"/>
        <v>148527.27406</v>
      </c>
      <c r="AD139" s="593">
        <f t="shared" si="54"/>
        <v>0</v>
      </c>
      <c r="AE139" s="593">
        <f t="shared" si="52"/>
        <v>310865.27475666668</v>
      </c>
    </row>
    <row r="140" spans="2:31" ht="9.9499999999999993" customHeight="1">
      <c r="B140" s="545" t="s">
        <v>1348</v>
      </c>
      <c r="C140" s="578">
        <f t="shared" si="54"/>
        <v>0</v>
      </c>
      <c r="D140" s="578">
        <f t="shared" si="54"/>
        <v>110.91336666666668</v>
      </c>
      <c r="E140" s="578">
        <f t="shared" si="54"/>
        <v>0</v>
      </c>
      <c r="F140" s="578">
        <f t="shared" si="54"/>
        <v>0</v>
      </c>
      <c r="G140" s="578">
        <f t="shared" si="54"/>
        <v>472.73130666666663</v>
      </c>
      <c r="H140" s="578">
        <f t="shared" si="54"/>
        <v>169.29626999999999</v>
      </c>
      <c r="I140" s="578">
        <f t="shared" si="54"/>
        <v>88882.089120000004</v>
      </c>
      <c r="J140" s="578">
        <f t="shared" si="54"/>
        <v>359.67407666666668</v>
      </c>
      <c r="K140" s="578">
        <f t="shared" si="54"/>
        <v>0</v>
      </c>
      <c r="L140" s="578">
        <f t="shared" si="54"/>
        <v>0</v>
      </c>
      <c r="M140" s="578">
        <f t="shared" si="54"/>
        <v>760.64955999999995</v>
      </c>
      <c r="N140" s="578">
        <f t="shared" si="54"/>
        <v>0</v>
      </c>
      <c r="O140" s="578">
        <f t="shared" si="54"/>
        <v>0</v>
      </c>
      <c r="P140" s="578">
        <f t="shared" si="54"/>
        <v>0</v>
      </c>
      <c r="Q140" s="578">
        <f t="shared" si="54"/>
        <v>0</v>
      </c>
      <c r="R140" s="578">
        <f t="shared" si="54"/>
        <v>0</v>
      </c>
      <c r="S140" s="578">
        <f t="shared" si="54"/>
        <v>0</v>
      </c>
      <c r="T140" s="578">
        <f t="shared" si="54"/>
        <v>0</v>
      </c>
      <c r="U140" s="578">
        <f t="shared" si="54"/>
        <v>0</v>
      </c>
      <c r="V140" s="578">
        <f t="shared" si="54"/>
        <v>0</v>
      </c>
      <c r="W140" s="578">
        <f t="shared" si="54"/>
        <v>0</v>
      </c>
      <c r="X140" s="578">
        <f t="shared" si="54"/>
        <v>6.4228999999999994</v>
      </c>
      <c r="Y140" s="578">
        <f t="shared" si="54"/>
        <v>0</v>
      </c>
      <c r="Z140" s="578">
        <f t="shared" si="54"/>
        <v>0</v>
      </c>
      <c r="AA140" s="578">
        <f t="shared" si="54"/>
        <v>0</v>
      </c>
      <c r="AB140" s="578">
        <f t="shared" si="54"/>
        <v>0</v>
      </c>
      <c r="AC140" s="578">
        <f t="shared" si="54"/>
        <v>33994.914470000003</v>
      </c>
      <c r="AD140" s="578">
        <f t="shared" si="54"/>
        <v>0</v>
      </c>
      <c r="AE140" s="578">
        <f t="shared" si="52"/>
        <v>124756.69107000002</v>
      </c>
    </row>
    <row r="141" spans="2:31" ht="9.9499999999999993" customHeight="1">
      <c r="B141" s="545" t="s">
        <v>1349</v>
      </c>
      <c r="C141" s="578">
        <f t="shared" si="54"/>
        <v>0</v>
      </c>
      <c r="D141" s="578">
        <f t="shared" si="54"/>
        <v>11.793320000000001</v>
      </c>
      <c r="E141" s="578">
        <f t="shared" si="54"/>
        <v>0</v>
      </c>
      <c r="F141" s="578">
        <f t="shared" si="54"/>
        <v>0</v>
      </c>
      <c r="G141" s="578">
        <f t="shared" si="54"/>
        <v>460.2312</v>
      </c>
      <c r="H141" s="578">
        <f t="shared" si="54"/>
        <v>10.634910000000001</v>
      </c>
      <c r="I141" s="578">
        <f t="shared" si="54"/>
        <v>5311.7618400000001</v>
      </c>
      <c r="J141" s="578">
        <f t="shared" si="54"/>
        <v>379.44287333333335</v>
      </c>
      <c r="K141" s="578">
        <f t="shared" si="54"/>
        <v>5949.1776666666665</v>
      </c>
      <c r="L141" s="578">
        <f t="shared" si="54"/>
        <v>0</v>
      </c>
      <c r="M141" s="578">
        <f t="shared" si="54"/>
        <v>144.31296</v>
      </c>
      <c r="N141" s="578">
        <f t="shared" si="54"/>
        <v>0</v>
      </c>
      <c r="O141" s="578">
        <f t="shared" si="54"/>
        <v>0</v>
      </c>
      <c r="P141" s="578">
        <f t="shared" si="54"/>
        <v>0</v>
      </c>
      <c r="Q141" s="578">
        <f t="shared" si="54"/>
        <v>0</v>
      </c>
      <c r="R141" s="578">
        <f t="shared" si="54"/>
        <v>0</v>
      </c>
      <c r="S141" s="578">
        <f t="shared" si="54"/>
        <v>0</v>
      </c>
      <c r="T141" s="578">
        <f t="shared" si="54"/>
        <v>0</v>
      </c>
      <c r="U141" s="578">
        <f t="shared" si="54"/>
        <v>0</v>
      </c>
      <c r="V141" s="578">
        <f t="shared" si="54"/>
        <v>0</v>
      </c>
      <c r="W141" s="578">
        <f t="shared" si="54"/>
        <v>0</v>
      </c>
      <c r="X141" s="578">
        <f t="shared" si="54"/>
        <v>0</v>
      </c>
      <c r="Y141" s="578">
        <f t="shared" si="54"/>
        <v>0</v>
      </c>
      <c r="Z141" s="578">
        <f t="shared" si="54"/>
        <v>0</v>
      </c>
      <c r="AA141" s="578">
        <f t="shared" si="54"/>
        <v>0</v>
      </c>
      <c r="AB141" s="578">
        <f t="shared" si="54"/>
        <v>0</v>
      </c>
      <c r="AC141" s="578">
        <f t="shared" si="54"/>
        <v>21394.975910000001</v>
      </c>
      <c r="AD141" s="578">
        <f t="shared" si="54"/>
        <v>0</v>
      </c>
      <c r="AE141" s="578">
        <f>SUM(C141:AD141)</f>
        <v>33662.330679999999</v>
      </c>
    </row>
    <row r="142" spans="2:31" ht="9.9499999999999993" customHeight="1">
      <c r="B142" s="545" t="s">
        <v>1350</v>
      </c>
      <c r="C142" s="578">
        <f t="shared" si="54"/>
        <v>0</v>
      </c>
      <c r="D142" s="578">
        <f t="shared" si="54"/>
        <v>2.2463466666666663</v>
      </c>
      <c r="E142" s="578">
        <f t="shared" si="54"/>
        <v>0</v>
      </c>
      <c r="F142" s="578">
        <f t="shared" si="54"/>
        <v>0</v>
      </c>
      <c r="G142" s="578">
        <f t="shared" si="54"/>
        <v>3727.0204400000002</v>
      </c>
      <c r="H142" s="578">
        <f t="shared" si="54"/>
        <v>124.16976</v>
      </c>
      <c r="I142" s="578">
        <f t="shared" si="54"/>
        <v>5017.6308600000002</v>
      </c>
      <c r="J142" s="578">
        <f t="shared" si="54"/>
        <v>914.97072333333335</v>
      </c>
      <c r="K142" s="578">
        <f t="shared" si="54"/>
        <v>0</v>
      </c>
      <c r="L142" s="578">
        <f t="shared" si="54"/>
        <v>0</v>
      </c>
      <c r="M142" s="578">
        <f t="shared" si="54"/>
        <v>60.130400000000002</v>
      </c>
      <c r="N142" s="578">
        <f t="shared" si="54"/>
        <v>0</v>
      </c>
      <c r="O142" s="578">
        <f t="shared" si="54"/>
        <v>0</v>
      </c>
      <c r="P142" s="578">
        <f t="shared" si="54"/>
        <v>0</v>
      </c>
      <c r="Q142" s="578">
        <f t="shared" si="54"/>
        <v>0</v>
      </c>
      <c r="R142" s="578">
        <f t="shared" si="54"/>
        <v>0</v>
      </c>
      <c r="S142" s="578">
        <f t="shared" si="54"/>
        <v>0</v>
      </c>
      <c r="T142" s="578">
        <f t="shared" si="54"/>
        <v>0</v>
      </c>
      <c r="U142" s="578">
        <f t="shared" si="54"/>
        <v>0</v>
      </c>
      <c r="V142" s="578">
        <f t="shared" si="54"/>
        <v>0</v>
      </c>
      <c r="W142" s="578">
        <f t="shared" si="54"/>
        <v>0</v>
      </c>
      <c r="X142" s="578">
        <f t="shared" si="54"/>
        <v>57.806099999999994</v>
      </c>
      <c r="Y142" s="578">
        <f t="shared" si="54"/>
        <v>0</v>
      </c>
      <c r="Z142" s="578">
        <f t="shared" si="54"/>
        <v>0</v>
      </c>
      <c r="AA142" s="578">
        <f t="shared" si="54"/>
        <v>0</v>
      </c>
      <c r="AB142" s="578">
        <f t="shared" si="54"/>
        <v>0</v>
      </c>
      <c r="AC142" s="578">
        <f t="shared" si="54"/>
        <v>7084.8049800000008</v>
      </c>
      <c r="AD142" s="578">
        <f t="shared" si="54"/>
        <v>0</v>
      </c>
      <c r="AE142" s="578">
        <f t="shared" ref="AE142:AE179" si="55">SUM(C142:AD142)</f>
        <v>16988.779610000001</v>
      </c>
    </row>
    <row r="143" spans="2:31" ht="9.9499999999999993" customHeight="1">
      <c r="B143" s="545" t="s">
        <v>1351</v>
      </c>
      <c r="C143" s="578">
        <f t="shared" si="54"/>
        <v>0</v>
      </c>
      <c r="D143" s="578">
        <f t="shared" si="54"/>
        <v>18.813153333333336</v>
      </c>
      <c r="E143" s="578">
        <f t="shared" si="54"/>
        <v>0</v>
      </c>
      <c r="F143" s="578">
        <f t="shared" si="54"/>
        <v>0</v>
      </c>
      <c r="G143" s="578">
        <f t="shared" si="54"/>
        <v>515.91349333333335</v>
      </c>
      <c r="H143" s="578">
        <f t="shared" si="54"/>
        <v>3236.7492299999999</v>
      </c>
      <c r="I143" s="578">
        <f t="shared" si="54"/>
        <v>29134.630800000003</v>
      </c>
      <c r="J143" s="578">
        <f t="shared" si="54"/>
        <v>0</v>
      </c>
      <c r="K143" s="578">
        <f t="shared" si="54"/>
        <v>0</v>
      </c>
      <c r="L143" s="578">
        <f t="shared" si="54"/>
        <v>0</v>
      </c>
      <c r="M143" s="578">
        <f t="shared" si="54"/>
        <v>30.065200000000001</v>
      </c>
      <c r="N143" s="578">
        <f t="shared" si="54"/>
        <v>0</v>
      </c>
      <c r="O143" s="578">
        <f t="shared" si="54"/>
        <v>0</v>
      </c>
      <c r="P143" s="578">
        <f t="shared" si="54"/>
        <v>0</v>
      </c>
      <c r="Q143" s="578">
        <f t="shared" si="54"/>
        <v>0</v>
      </c>
      <c r="R143" s="578">
        <f t="shared" si="54"/>
        <v>0</v>
      </c>
      <c r="S143" s="578">
        <f t="shared" si="54"/>
        <v>0</v>
      </c>
      <c r="T143" s="578">
        <f t="shared" si="54"/>
        <v>0</v>
      </c>
      <c r="U143" s="578">
        <f t="shared" si="54"/>
        <v>0</v>
      </c>
      <c r="V143" s="578">
        <f t="shared" si="54"/>
        <v>0</v>
      </c>
      <c r="W143" s="578">
        <f t="shared" si="54"/>
        <v>0</v>
      </c>
      <c r="X143" s="578">
        <f t="shared" si="54"/>
        <v>0</v>
      </c>
      <c r="Y143" s="578">
        <f t="shared" si="54"/>
        <v>0</v>
      </c>
      <c r="Z143" s="578">
        <f t="shared" si="54"/>
        <v>0</v>
      </c>
      <c r="AA143" s="578">
        <f t="shared" si="54"/>
        <v>0</v>
      </c>
      <c r="AB143" s="578">
        <f t="shared" si="54"/>
        <v>0</v>
      </c>
      <c r="AC143" s="578">
        <f t="shared" si="54"/>
        <v>53220.728660000001</v>
      </c>
      <c r="AD143" s="578">
        <f t="shared" si="54"/>
        <v>0</v>
      </c>
      <c r="AE143" s="578">
        <f t="shared" si="55"/>
        <v>86156.900536666668</v>
      </c>
    </row>
    <row r="144" spans="2:31" ht="9.9499999999999993" customHeight="1">
      <c r="B144" s="545" t="s">
        <v>1352</v>
      </c>
      <c r="C144" s="578">
        <f t="shared" si="54"/>
        <v>0</v>
      </c>
      <c r="D144" s="578">
        <f t="shared" si="54"/>
        <v>0</v>
      </c>
      <c r="E144" s="578">
        <f t="shared" si="54"/>
        <v>0</v>
      </c>
      <c r="F144" s="578">
        <f t="shared" si="54"/>
        <v>0</v>
      </c>
      <c r="G144" s="578">
        <f t="shared" si="54"/>
        <v>303.41167999999999</v>
      </c>
      <c r="H144" s="578">
        <f t="shared" si="54"/>
        <v>200.91357000000002</v>
      </c>
      <c r="I144" s="578">
        <f t="shared" si="54"/>
        <v>288.61965000000004</v>
      </c>
      <c r="J144" s="578">
        <f t="shared" si="54"/>
        <v>0</v>
      </c>
      <c r="K144" s="578">
        <f t="shared" si="54"/>
        <v>0</v>
      </c>
      <c r="L144" s="578">
        <f t="shared" si="54"/>
        <v>0</v>
      </c>
      <c r="M144" s="578">
        <f t="shared" si="54"/>
        <v>1386.0057199999999</v>
      </c>
      <c r="N144" s="578">
        <f t="shared" si="54"/>
        <v>0</v>
      </c>
      <c r="O144" s="578">
        <f t="shared" si="54"/>
        <v>0</v>
      </c>
      <c r="P144" s="578">
        <f t="shared" si="54"/>
        <v>0</v>
      </c>
      <c r="Q144" s="578">
        <f t="shared" si="54"/>
        <v>0</v>
      </c>
      <c r="R144" s="578">
        <f t="shared" si="54"/>
        <v>0</v>
      </c>
      <c r="S144" s="578">
        <f t="shared" si="54"/>
        <v>0</v>
      </c>
      <c r="T144" s="578">
        <f t="shared" si="54"/>
        <v>0</v>
      </c>
      <c r="U144" s="578">
        <f t="shared" si="54"/>
        <v>0</v>
      </c>
      <c r="V144" s="578">
        <f t="shared" si="54"/>
        <v>0</v>
      </c>
      <c r="W144" s="578">
        <f t="shared" si="54"/>
        <v>0</v>
      </c>
      <c r="X144" s="578">
        <f t="shared" si="54"/>
        <v>0</v>
      </c>
      <c r="Y144" s="578">
        <f t="shared" si="54"/>
        <v>0</v>
      </c>
      <c r="Z144" s="578">
        <f t="shared" si="54"/>
        <v>0</v>
      </c>
      <c r="AA144" s="578">
        <f t="shared" si="54"/>
        <v>0</v>
      </c>
      <c r="AB144" s="578">
        <f t="shared" si="54"/>
        <v>0</v>
      </c>
      <c r="AC144" s="578">
        <f t="shared" si="54"/>
        <v>4357.3900700000004</v>
      </c>
      <c r="AD144" s="578">
        <f t="shared" si="54"/>
        <v>0</v>
      </c>
      <c r="AE144" s="578">
        <f t="shared" si="55"/>
        <v>6536.34069</v>
      </c>
    </row>
    <row r="145" spans="2:31" ht="9.9499999999999993" customHeight="1">
      <c r="B145" s="545" t="s">
        <v>1353</v>
      </c>
      <c r="C145" s="578">
        <f t="shared" si="54"/>
        <v>0</v>
      </c>
      <c r="D145" s="578">
        <f t="shared" si="54"/>
        <v>131.97286666666665</v>
      </c>
      <c r="E145" s="578">
        <f t="shared" si="54"/>
        <v>0</v>
      </c>
      <c r="F145" s="578">
        <f t="shared" ref="F145:AD145" si="56">F95*44/12</f>
        <v>0</v>
      </c>
      <c r="G145" s="578">
        <f t="shared" si="56"/>
        <v>308.52536000000003</v>
      </c>
      <c r="H145" s="578">
        <f t="shared" si="56"/>
        <v>293.46602999999999</v>
      </c>
      <c r="I145" s="578">
        <f t="shared" si="56"/>
        <v>18130.825350000003</v>
      </c>
      <c r="J145" s="578">
        <f t="shared" si="56"/>
        <v>0</v>
      </c>
      <c r="K145" s="578">
        <f t="shared" si="56"/>
        <v>246916.81740000003</v>
      </c>
      <c r="L145" s="578">
        <f t="shared" si="56"/>
        <v>0</v>
      </c>
      <c r="M145" s="578">
        <f t="shared" si="56"/>
        <v>2050.4466400000001</v>
      </c>
      <c r="N145" s="578">
        <f t="shared" si="56"/>
        <v>0</v>
      </c>
      <c r="O145" s="578">
        <f t="shared" si="56"/>
        <v>370.42954666666657</v>
      </c>
      <c r="P145" s="578">
        <f t="shared" si="56"/>
        <v>418925.8679833333</v>
      </c>
      <c r="Q145" s="578">
        <f t="shared" si="56"/>
        <v>0</v>
      </c>
      <c r="R145" s="578">
        <f t="shared" si="56"/>
        <v>0</v>
      </c>
      <c r="S145" s="578">
        <f t="shared" si="56"/>
        <v>0</v>
      </c>
      <c r="T145" s="578">
        <f t="shared" si="56"/>
        <v>0</v>
      </c>
      <c r="U145" s="578">
        <f t="shared" si="56"/>
        <v>0</v>
      </c>
      <c r="V145" s="578">
        <f t="shared" si="56"/>
        <v>0</v>
      </c>
      <c r="W145" s="578">
        <f t="shared" si="56"/>
        <v>0</v>
      </c>
      <c r="X145" s="578">
        <f t="shared" si="56"/>
        <v>0</v>
      </c>
      <c r="Y145" s="578">
        <f t="shared" si="56"/>
        <v>1156058.0402800001</v>
      </c>
      <c r="Z145" s="578">
        <f t="shared" si="56"/>
        <v>0</v>
      </c>
      <c r="AA145" s="578">
        <f t="shared" si="56"/>
        <v>0</v>
      </c>
      <c r="AB145" s="578">
        <f t="shared" si="56"/>
        <v>0</v>
      </c>
      <c r="AC145" s="578">
        <f t="shared" si="56"/>
        <v>169422.5269</v>
      </c>
      <c r="AD145" s="578">
        <f t="shared" si="56"/>
        <v>0</v>
      </c>
      <c r="AE145" s="578">
        <f t="shared" si="55"/>
        <v>2012608.9183566668</v>
      </c>
    </row>
    <row r="146" spans="2:31" ht="9.9499999999999993" customHeight="1">
      <c r="B146" s="545" t="s">
        <v>1354</v>
      </c>
      <c r="C146" s="578">
        <f t="shared" ref="C146:AD155" si="57">C96*44/12</f>
        <v>0</v>
      </c>
      <c r="D146" s="578">
        <f t="shared" si="57"/>
        <v>77.779753333333332</v>
      </c>
      <c r="E146" s="578">
        <f t="shared" si="57"/>
        <v>0</v>
      </c>
      <c r="F146" s="578">
        <f t="shared" si="57"/>
        <v>0</v>
      </c>
      <c r="G146" s="578">
        <f t="shared" si="57"/>
        <v>1395.7505466666669</v>
      </c>
      <c r="H146" s="578">
        <f t="shared" si="57"/>
        <v>142.85271000000003</v>
      </c>
      <c r="I146" s="578">
        <f t="shared" si="57"/>
        <v>6409.6767900000004</v>
      </c>
      <c r="J146" s="578">
        <f t="shared" si="57"/>
        <v>0</v>
      </c>
      <c r="K146" s="578">
        <f t="shared" si="57"/>
        <v>0</v>
      </c>
      <c r="L146" s="578">
        <f t="shared" si="57"/>
        <v>0</v>
      </c>
      <c r="M146" s="578">
        <f t="shared" si="57"/>
        <v>276.59984000000003</v>
      </c>
      <c r="N146" s="578">
        <f t="shared" si="57"/>
        <v>0</v>
      </c>
      <c r="O146" s="578">
        <f t="shared" si="57"/>
        <v>0</v>
      </c>
      <c r="P146" s="578">
        <f t="shared" si="57"/>
        <v>0</v>
      </c>
      <c r="Q146" s="578">
        <f t="shared" si="57"/>
        <v>0</v>
      </c>
      <c r="R146" s="578">
        <f t="shared" si="57"/>
        <v>0</v>
      </c>
      <c r="S146" s="578">
        <f t="shared" si="57"/>
        <v>0</v>
      </c>
      <c r="T146" s="578">
        <f t="shared" si="57"/>
        <v>0</v>
      </c>
      <c r="U146" s="578">
        <f t="shared" si="57"/>
        <v>0</v>
      </c>
      <c r="V146" s="578">
        <f t="shared" si="57"/>
        <v>0</v>
      </c>
      <c r="W146" s="578">
        <f t="shared" si="57"/>
        <v>0</v>
      </c>
      <c r="X146" s="578">
        <f t="shared" si="57"/>
        <v>3920.1099666666664</v>
      </c>
      <c r="Y146" s="578">
        <f t="shared" si="57"/>
        <v>0</v>
      </c>
      <c r="Z146" s="578">
        <f t="shared" si="57"/>
        <v>0</v>
      </c>
      <c r="AA146" s="578">
        <f t="shared" si="57"/>
        <v>0</v>
      </c>
      <c r="AB146" s="578">
        <f t="shared" si="57"/>
        <v>0</v>
      </c>
      <c r="AC146" s="578">
        <f t="shared" si="57"/>
        <v>19534.87096</v>
      </c>
      <c r="AD146" s="578">
        <f t="shared" si="57"/>
        <v>0</v>
      </c>
      <c r="AE146" s="578">
        <f t="shared" si="55"/>
        <v>31757.640566666669</v>
      </c>
    </row>
    <row r="147" spans="2:31" ht="9.9499999999999993" customHeight="1">
      <c r="B147" s="545" t="s">
        <v>1355</v>
      </c>
      <c r="C147" s="578">
        <f t="shared" si="57"/>
        <v>0</v>
      </c>
      <c r="D147" s="578">
        <f t="shared" si="57"/>
        <v>14.039666666666667</v>
      </c>
      <c r="E147" s="578">
        <f t="shared" si="57"/>
        <v>0</v>
      </c>
      <c r="F147" s="578">
        <f t="shared" si="57"/>
        <v>0</v>
      </c>
      <c r="G147" s="578">
        <f t="shared" si="57"/>
        <v>566.4821066666666</v>
      </c>
      <c r="H147" s="578">
        <f t="shared" si="57"/>
        <v>97.726200000000006</v>
      </c>
      <c r="I147" s="578">
        <f t="shared" si="57"/>
        <v>19814.391630000002</v>
      </c>
      <c r="J147" s="578">
        <f t="shared" si="57"/>
        <v>178.50928333333334</v>
      </c>
      <c r="K147" s="578">
        <f t="shared" si="57"/>
        <v>10246.622466666666</v>
      </c>
      <c r="L147" s="578">
        <f t="shared" si="57"/>
        <v>0</v>
      </c>
      <c r="M147" s="578">
        <f t="shared" si="57"/>
        <v>27.058679999999999</v>
      </c>
      <c r="N147" s="578">
        <f t="shared" si="57"/>
        <v>0</v>
      </c>
      <c r="O147" s="578">
        <f t="shared" si="57"/>
        <v>16858.046333333335</v>
      </c>
      <c r="P147" s="578">
        <f t="shared" si="57"/>
        <v>0</v>
      </c>
      <c r="Q147" s="578">
        <f t="shared" si="57"/>
        <v>0</v>
      </c>
      <c r="R147" s="578">
        <f t="shared" si="57"/>
        <v>0</v>
      </c>
      <c r="S147" s="578">
        <f t="shared" si="57"/>
        <v>0</v>
      </c>
      <c r="T147" s="578">
        <f t="shared" si="57"/>
        <v>0</v>
      </c>
      <c r="U147" s="578">
        <f t="shared" si="57"/>
        <v>0</v>
      </c>
      <c r="V147" s="578">
        <f t="shared" si="57"/>
        <v>0</v>
      </c>
      <c r="W147" s="578">
        <f t="shared" si="57"/>
        <v>0</v>
      </c>
      <c r="X147" s="578">
        <f t="shared" si="57"/>
        <v>0</v>
      </c>
      <c r="Y147" s="578">
        <f t="shared" si="57"/>
        <v>0</v>
      </c>
      <c r="Z147" s="578">
        <f t="shared" si="57"/>
        <v>0</v>
      </c>
      <c r="AA147" s="578">
        <f t="shared" si="57"/>
        <v>0</v>
      </c>
      <c r="AB147" s="578">
        <f t="shared" si="57"/>
        <v>0</v>
      </c>
      <c r="AC147" s="578">
        <f t="shared" si="57"/>
        <v>32911.663840000001</v>
      </c>
      <c r="AD147" s="578">
        <f t="shared" si="57"/>
        <v>0</v>
      </c>
      <c r="AE147" s="578">
        <f t="shared" si="55"/>
        <v>80714.540206666672</v>
      </c>
    </row>
    <row r="148" spans="2:31" ht="9.9499999999999993" customHeight="1">
      <c r="B148" s="545" t="s">
        <v>1356</v>
      </c>
      <c r="C148" s="578">
        <f t="shared" si="57"/>
        <v>0</v>
      </c>
      <c r="D148" s="578">
        <f t="shared" si="57"/>
        <v>0</v>
      </c>
      <c r="E148" s="578">
        <f t="shared" si="57"/>
        <v>0</v>
      </c>
      <c r="F148" s="578">
        <f t="shared" si="57"/>
        <v>0</v>
      </c>
      <c r="G148" s="578">
        <f t="shared" si="57"/>
        <v>134.09205333333335</v>
      </c>
      <c r="H148" s="578">
        <f t="shared" si="57"/>
        <v>42.252209999999998</v>
      </c>
      <c r="I148" s="578">
        <f t="shared" si="57"/>
        <v>2811.0683700000004</v>
      </c>
      <c r="J148" s="578">
        <f t="shared" si="57"/>
        <v>0</v>
      </c>
      <c r="K148" s="578">
        <f t="shared" si="57"/>
        <v>199778.69486666666</v>
      </c>
      <c r="L148" s="578">
        <f t="shared" si="57"/>
        <v>0</v>
      </c>
      <c r="M148" s="578">
        <f t="shared" si="57"/>
        <v>171.37163999999999</v>
      </c>
      <c r="N148" s="578">
        <f t="shared" si="57"/>
        <v>185212.16178666669</v>
      </c>
      <c r="O148" s="578">
        <f t="shared" si="57"/>
        <v>0</v>
      </c>
      <c r="P148" s="578">
        <f t="shared" si="57"/>
        <v>3239.8653833333333</v>
      </c>
      <c r="Q148" s="578">
        <f t="shared" si="57"/>
        <v>0</v>
      </c>
      <c r="R148" s="578">
        <f t="shared" si="57"/>
        <v>0</v>
      </c>
      <c r="S148" s="578">
        <f t="shared" si="57"/>
        <v>0</v>
      </c>
      <c r="T148" s="578">
        <f t="shared" si="57"/>
        <v>0</v>
      </c>
      <c r="U148" s="578">
        <f t="shared" si="57"/>
        <v>0</v>
      </c>
      <c r="V148" s="578">
        <f t="shared" si="57"/>
        <v>0</v>
      </c>
      <c r="W148" s="578">
        <f t="shared" si="57"/>
        <v>0</v>
      </c>
      <c r="X148" s="578">
        <f t="shared" si="57"/>
        <v>0</v>
      </c>
      <c r="Y148" s="578">
        <f t="shared" si="57"/>
        <v>0</v>
      </c>
      <c r="Z148" s="578">
        <f t="shared" si="57"/>
        <v>0</v>
      </c>
      <c r="AA148" s="578">
        <f t="shared" si="57"/>
        <v>0</v>
      </c>
      <c r="AB148" s="578">
        <f t="shared" si="57"/>
        <v>0</v>
      </c>
      <c r="AC148" s="578">
        <f t="shared" si="57"/>
        <v>8947.1269799999991</v>
      </c>
      <c r="AD148" s="578">
        <f t="shared" si="57"/>
        <v>0</v>
      </c>
      <c r="AE148" s="578">
        <f t="shared" si="55"/>
        <v>400336.63329000003</v>
      </c>
    </row>
    <row r="149" spans="2:31" ht="9.9499999999999993" customHeight="1">
      <c r="B149" s="545" t="s">
        <v>1357</v>
      </c>
      <c r="C149" s="578">
        <f t="shared" si="57"/>
        <v>0</v>
      </c>
      <c r="D149" s="578">
        <f t="shared" si="57"/>
        <v>136.74635333333333</v>
      </c>
      <c r="E149" s="578">
        <f t="shared" si="57"/>
        <v>0</v>
      </c>
      <c r="F149" s="578">
        <f t="shared" si="57"/>
        <v>0</v>
      </c>
      <c r="G149" s="578">
        <f t="shared" si="57"/>
        <v>862.22326666666675</v>
      </c>
      <c r="H149" s="578">
        <f t="shared" si="57"/>
        <v>624.0105299999999</v>
      </c>
      <c r="I149" s="578">
        <f t="shared" si="57"/>
        <v>38937.836520000004</v>
      </c>
      <c r="J149" s="578">
        <f t="shared" si="57"/>
        <v>0</v>
      </c>
      <c r="K149" s="578">
        <f t="shared" si="57"/>
        <v>6187.3247333333338</v>
      </c>
      <c r="L149" s="578">
        <f t="shared" si="57"/>
        <v>0</v>
      </c>
      <c r="M149" s="578">
        <f t="shared" si="57"/>
        <v>3.0065200000000001</v>
      </c>
      <c r="N149" s="578">
        <f t="shared" si="57"/>
        <v>0</v>
      </c>
      <c r="O149" s="578">
        <f t="shared" si="57"/>
        <v>0</v>
      </c>
      <c r="P149" s="578">
        <f t="shared" si="57"/>
        <v>0</v>
      </c>
      <c r="Q149" s="578">
        <f t="shared" si="57"/>
        <v>0</v>
      </c>
      <c r="R149" s="578">
        <f t="shared" si="57"/>
        <v>0</v>
      </c>
      <c r="S149" s="578">
        <f t="shared" si="57"/>
        <v>0</v>
      </c>
      <c r="T149" s="578">
        <f t="shared" si="57"/>
        <v>0</v>
      </c>
      <c r="U149" s="578">
        <f t="shared" si="57"/>
        <v>0</v>
      </c>
      <c r="V149" s="578">
        <f t="shared" si="57"/>
        <v>0</v>
      </c>
      <c r="W149" s="578">
        <f t="shared" si="57"/>
        <v>0</v>
      </c>
      <c r="X149" s="578">
        <f t="shared" si="57"/>
        <v>0</v>
      </c>
      <c r="Y149" s="578">
        <f t="shared" si="57"/>
        <v>0</v>
      </c>
      <c r="Z149" s="578">
        <f t="shared" si="57"/>
        <v>0</v>
      </c>
      <c r="AA149" s="578">
        <f t="shared" si="57"/>
        <v>0</v>
      </c>
      <c r="AB149" s="578">
        <f t="shared" si="57"/>
        <v>0</v>
      </c>
      <c r="AC149" s="578">
        <f t="shared" si="57"/>
        <v>47308.299720000003</v>
      </c>
      <c r="AD149" s="578">
        <f t="shared" si="57"/>
        <v>0</v>
      </c>
      <c r="AE149" s="578">
        <f t="shared" si="55"/>
        <v>94059.447643333348</v>
      </c>
    </row>
    <row r="150" spans="2:31" ht="9.9499999999999993" customHeight="1">
      <c r="B150" s="545" t="s">
        <v>1358</v>
      </c>
      <c r="C150" s="578">
        <f t="shared" si="57"/>
        <v>0</v>
      </c>
      <c r="D150" s="578">
        <f t="shared" si="57"/>
        <v>110.91336666666668</v>
      </c>
      <c r="E150" s="578">
        <f t="shared" si="57"/>
        <v>0</v>
      </c>
      <c r="F150" s="578">
        <f t="shared" si="57"/>
        <v>0</v>
      </c>
      <c r="G150" s="578">
        <f t="shared" si="57"/>
        <v>225.00192000000001</v>
      </c>
      <c r="H150" s="578">
        <f t="shared" si="57"/>
        <v>10.634910000000001</v>
      </c>
      <c r="I150" s="578">
        <f t="shared" si="57"/>
        <v>5883.48981</v>
      </c>
      <c r="J150" s="578">
        <f t="shared" si="57"/>
        <v>0</v>
      </c>
      <c r="K150" s="578">
        <f t="shared" si="57"/>
        <v>10143.745333333334</v>
      </c>
      <c r="L150" s="578">
        <f t="shared" si="57"/>
        <v>0</v>
      </c>
      <c r="M150" s="578">
        <f t="shared" si="57"/>
        <v>703.52568000000008</v>
      </c>
      <c r="N150" s="578">
        <f t="shared" si="57"/>
        <v>0</v>
      </c>
      <c r="O150" s="578">
        <f t="shared" si="57"/>
        <v>0</v>
      </c>
      <c r="P150" s="578">
        <f t="shared" si="57"/>
        <v>31113.796780000001</v>
      </c>
      <c r="Q150" s="578">
        <f t="shared" si="57"/>
        <v>0</v>
      </c>
      <c r="R150" s="578">
        <f t="shared" si="57"/>
        <v>0</v>
      </c>
      <c r="S150" s="578">
        <f t="shared" si="57"/>
        <v>0</v>
      </c>
      <c r="T150" s="578">
        <f t="shared" si="57"/>
        <v>0</v>
      </c>
      <c r="U150" s="578">
        <f t="shared" si="57"/>
        <v>0</v>
      </c>
      <c r="V150" s="578">
        <f t="shared" si="57"/>
        <v>0</v>
      </c>
      <c r="W150" s="578">
        <f t="shared" si="57"/>
        <v>0</v>
      </c>
      <c r="X150" s="578">
        <f t="shared" si="57"/>
        <v>0</v>
      </c>
      <c r="Y150" s="578">
        <f t="shared" si="57"/>
        <v>0</v>
      </c>
      <c r="Z150" s="578">
        <f t="shared" si="57"/>
        <v>0</v>
      </c>
      <c r="AA150" s="578">
        <f t="shared" si="57"/>
        <v>0</v>
      </c>
      <c r="AB150" s="578">
        <f t="shared" si="57"/>
        <v>0</v>
      </c>
      <c r="AC150" s="578">
        <f t="shared" si="57"/>
        <v>29784.736520000002</v>
      </c>
      <c r="AD150" s="578">
        <f t="shared" si="57"/>
        <v>0</v>
      </c>
      <c r="AE150" s="578">
        <f t="shared" si="55"/>
        <v>77975.844320000004</v>
      </c>
    </row>
    <row r="151" spans="2:31" ht="9.9499999999999993" customHeight="1">
      <c r="B151" s="545" t="s">
        <v>1359</v>
      </c>
      <c r="C151" s="578">
        <f t="shared" si="57"/>
        <v>0</v>
      </c>
      <c r="D151" s="578">
        <f t="shared" si="57"/>
        <v>0</v>
      </c>
      <c r="E151" s="578">
        <f t="shared" si="57"/>
        <v>0</v>
      </c>
      <c r="F151" s="578">
        <f t="shared" si="57"/>
        <v>0</v>
      </c>
      <c r="G151" s="578">
        <f t="shared" si="57"/>
        <v>48.011773333333338</v>
      </c>
      <c r="H151" s="578">
        <f t="shared" si="57"/>
        <v>0</v>
      </c>
      <c r="I151" s="578">
        <f t="shared" si="57"/>
        <v>302.25294000000002</v>
      </c>
      <c r="J151" s="578">
        <f t="shared" si="57"/>
        <v>0</v>
      </c>
      <c r="K151" s="578">
        <f t="shared" si="57"/>
        <v>0</v>
      </c>
      <c r="L151" s="578">
        <f t="shared" si="57"/>
        <v>0</v>
      </c>
      <c r="M151" s="578">
        <f t="shared" si="57"/>
        <v>6.0130400000000002</v>
      </c>
      <c r="N151" s="578">
        <f t="shared" si="57"/>
        <v>0</v>
      </c>
      <c r="O151" s="578">
        <f t="shared" si="57"/>
        <v>0</v>
      </c>
      <c r="P151" s="578">
        <f t="shared" si="57"/>
        <v>0</v>
      </c>
      <c r="Q151" s="578">
        <f t="shared" si="57"/>
        <v>0</v>
      </c>
      <c r="R151" s="578">
        <f t="shared" si="57"/>
        <v>0</v>
      </c>
      <c r="S151" s="578">
        <f t="shared" si="57"/>
        <v>0</v>
      </c>
      <c r="T151" s="578">
        <f t="shared" si="57"/>
        <v>0</v>
      </c>
      <c r="U151" s="578">
        <f t="shared" si="57"/>
        <v>0</v>
      </c>
      <c r="V151" s="578">
        <f t="shared" si="57"/>
        <v>0</v>
      </c>
      <c r="W151" s="578">
        <f t="shared" si="57"/>
        <v>0</v>
      </c>
      <c r="X151" s="578">
        <f t="shared" si="57"/>
        <v>0</v>
      </c>
      <c r="Y151" s="578">
        <f t="shared" si="57"/>
        <v>0</v>
      </c>
      <c r="Z151" s="578">
        <f t="shared" si="57"/>
        <v>0</v>
      </c>
      <c r="AA151" s="578">
        <f t="shared" si="57"/>
        <v>0</v>
      </c>
      <c r="AB151" s="578">
        <f t="shared" si="57"/>
        <v>0</v>
      </c>
      <c r="AC151" s="578">
        <f t="shared" si="57"/>
        <v>341.86911000000003</v>
      </c>
      <c r="AD151" s="578">
        <f t="shared" si="57"/>
        <v>0</v>
      </c>
      <c r="AE151" s="578">
        <f t="shared" si="55"/>
        <v>698.14686333333339</v>
      </c>
    </row>
    <row r="152" spans="2:31" ht="9.9499999999999993" customHeight="1">
      <c r="B152" s="545" t="s">
        <v>1360</v>
      </c>
      <c r="C152" s="578">
        <f t="shared" si="57"/>
        <v>0</v>
      </c>
      <c r="D152" s="578">
        <f t="shared" si="57"/>
        <v>280.79333333333335</v>
      </c>
      <c r="E152" s="578">
        <f t="shared" si="57"/>
        <v>0</v>
      </c>
      <c r="F152" s="578">
        <f t="shared" si="57"/>
        <v>0</v>
      </c>
      <c r="G152" s="578">
        <f t="shared" si="57"/>
        <v>16176.842586666668</v>
      </c>
      <c r="H152" s="578">
        <f t="shared" si="57"/>
        <v>7718.9326499999997</v>
      </c>
      <c r="I152" s="578">
        <f t="shared" si="57"/>
        <v>35007.388020000006</v>
      </c>
      <c r="J152" s="578">
        <f t="shared" si="57"/>
        <v>12046.868643333333</v>
      </c>
      <c r="K152" s="578">
        <f t="shared" si="57"/>
        <v>27453.497866666661</v>
      </c>
      <c r="L152" s="578">
        <f t="shared" si="57"/>
        <v>0</v>
      </c>
      <c r="M152" s="578">
        <f t="shared" si="57"/>
        <v>11220.332640000001</v>
      </c>
      <c r="N152" s="578">
        <f t="shared" si="57"/>
        <v>0</v>
      </c>
      <c r="O152" s="578">
        <f t="shared" si="57"/>
        <v>9842.8422399999999</v>
      </c>
      <c r="P152" s="578">
        <f t="shared" si="57"/>
        <v>0</v>
      </c>
      <c r="Q152" s="578">
        <f t="shared" si="57"/>
        <v>81667.08</v>
      </c>
      <c r="R152" s="578">
        <f t="shared" si="57"/>
        <v>0</v>
      </c>
      <c r="S152" s="578">
        <f t="shared" si="57"/>
        <v>0</v>
      </c>
      <c r="T152" s="578">
        <f t="shared" si="57"/>
        <v>0</v>
      </c>
      <c r="U152" s="578">
        <f t="shared" si="57"/>
        <v>0</v>
      </c>
      <c r="V152" s="578">
        <f t="shared" si="57"/>
        <v>0</v>
      </c>
      <c r="W152" s="578">
        <f t="shared" si="57"/>
        <v>0</v>
      </c>
      <c r="X152" s="578">
        <f t="shared" si="57"/>
        <v>0</v>
      </c>
      <c r="Y152" s="578">
        <f t="shared" si="57"/>
        <v>0</v>
      </c>
      <c r="Z152" s="578">
        <f t="shared" si="57"/>
        <v>0</v>
      </c>
      <c r="AA152" s="578">
        <f t="shared" si="57"/>
        <v>0</v>
      </c>
      <c r="AB152" s="578">
        <f t="shared" si="57"/>
        <v>0</v>
      </c>
      <c r="AC152" s="578">
        <f t="shared" si="57"/>
        <v>80756.933069999999</v>
      </c>
      <c r="AD152" s="578">
        <f t="shared" si="57"/>
        <v>0</v>
      </c>
      <c r="AE152" s="578">
        <f t="shared" si="55"/>
        <v>282171.51104999997</v>
      </c>
    </row>
    <row r="153" spans="2:31" ht="9.9499999999999993" customHeight="1">
      <c r="B153" s="545" t="s">
        <v>1361</v>
      </c>
      <c r="C153" s="578">
        <f t="shared" si="57"/>
        <v>0</v>
      </c>
      <c r="D153" s="578">
        <f t="shared" si="57"/>
        <v>23.586640000000003</v>
      </c>
      <c r="E153" s="578">
        <f t="shared" si="57"/>
        <v>0</v>
      </c>
      <c r="F153" s="578">
        <f t="shared" si="57"/>
        <v>0</v>
      </c>
      <c r="G153" s="578">
        <f t="shared" si="57"/>
        <v>36389.230973333339</v>
      </c>
      <c r="H153" s="578">
        <f t="shared" si="57"/>
        <v>713.97612000000015</v>
      </c>
      <c r="I153" s="578">
        <f t="shared" si="57"/>
        <v>27435.110669999998</v>
      </c>
      <c r="J153" s="578">
        <f t="shared" si="57"/>
        <v>0</v>
      </c>
      <c r="K153" s="578">
        <f t="shared" si="57"/>
        <v>168833.07319999998</v>
      </c>
      <c r="L153" s="578">
        <f t="shared" si="57"/>
        <v>0</v>
      </c>
      <c r="M153" s="578">
        <f t="shared" si="57"/>
        <v>1259.73188</v>
      </c>
      <c r="N153" s="578">
        <f t="shared" si="57"/>
        <v>0</v>
      </c>
      <c r="O153" s="578">
        <f t="shared" si="57"/>
        <v>18954.942159999999</v>
      </c>
      <c r="P153" s="578">
        <f t="shared" si="57"/>
        <v>0</v>
      </c>
      <c r="Q153" s="578">
        <f t="shared" si="57"/>
        <v>0</v>
      </c>
      <c r="R153" s="578">
        <f t="shared" si="57"/>
        <v>0</v>
      </c>
      <c r="S153" s="578">
        <f t="shared" si="57"/>
        <v>0</v>
      </c>
      <c r="T153" s="578">
        <f t="shared" si="57"/>
        <v>0</v>
      </c>
      <c r="U153" s="578">
        <f t="shared" si="57"/>
        <v>0</v>
      </c>
      <c r="V153" s="578">
        <f t="shared" si="57"/>
        <v>0</v>
      </c>
      <c r="W153" s="578">
        <f t="shared" si="57"/>
        <v>0</v>
      </c>
      <c r="X153" s="578">
        <f t="shared" si="57"/>
        <v>0</v>
      </c>
      <c r="Y153" s="578">
        <f t="shared" si="57"/>
        <v>0</v>
      </c>
      <c r="Z153" s="578">
        <f t="shared" si="57"/>
        <v>0</v>
      </c>
      <c r="AA153" s="578">
        <f t="shared" si="57"/>
        <v>0</v>
      </c>
      <c r="AB153" s="578">
        <f t="shared" si="57"/>
        <v>0</v>
      </c>
      <c r="AC153" s="578">
        <f t="shared" si="57"/>
        <v>273583.08318000002</v>
      </c>
      <c r="AD153" s="578">
        <f t="shared" si="57"/>
        <v>0</v>
      </c>
      <c r="AE153" s="578">
        <f t="shared" si="55"/>
        <v>527192.73482333333</v>
      </c>
    </row>
    <row r="154" spans="2:31" ht="9.9499999999999993" customHeight="1">
      <c r="B154" s="545" t="s">
        <v>1362</v>
      </c>
      <c r="C154" s="578">
        <f t="shared" si="57"/>
        <v>0</v>
      </c>
      <c r="D154" s="578">
        <f t="shared" si="57"/>
        <v>103.89353333333334</v>
      </c>
      <c r="E154" s="578">
        <f t="shared" si="57"/>
        <v>0</v>
      </c>
      <c r="F154" s="578">
        <f t="shared" si="57"/>
        <v>0</v>
      </c>
      <c r="G154" s="578">
        <f t="shared" si="57"/>
        <v>1380.4095066666669</v>
      </c>
      <c r="H154" s="578">
        <f t="shared" si="57"/>
        <v>301.51407</v>
      </c>
      <c r="I154" s="578">
        <f t="shared" si="57"/>
        <v>4491.7339500000007</v>
      </c>
      <c r="J154" s="578">
        <f t="shared" si="57"/>
        <v>11876.916003333332</v>
      </c>
      <c r="K154" s="578">
        <f t="shared" si="57"/>
        <v>0</v>
      </c>
      <c r="L154" s="578">
        <f t="shared" si="57"/>
        <v>0</v>
      </c>
      <c r="M154" s="578">
        <f t="shared" si="57"/>
        <v>1319.8622800000001</v>
      </c>
      <c r="N154" s="578">
        <f t="shared" si="57"/>
        <v>0</v>
      </c>
      <c r="O154" s="578">
        <f t="shared" si="57"/>
        <v>0</v>
      </c>
      <c r="P154" s="578">
        <f t="shared" si="57"/>
        <v>0</v>
      </c>
      <c r="Q154" s="578">
        <f t="shared" si="57"/>
        <v>26916.130999999998</v>
      </c>
      <c r="R154" s="578">
        <f t="shared" si="57"/>
        <v>0</v>
      </c>
      <c r="S154" s="578">
        <f t="shared" si="57"/>
        <v>0</v>
      </c>
      <c r="T154" s="578">
        <f t="shared" si="57"/>
        <v>0</v>
      </c>
      <c r="U154" s="578">
        <f t="shared" si="57"/>
        <v>0</v>
      </c>
      <c r="V154" s="578">
        <f t="shared" si="57"/>
        <v>0</v>
      </c>
      <c r="W154" s="578">
        <f t="shared" si="57"/>
        <v>0</v>
      </c>
      <c r="X154" s="578">
        <f t="shared" si="57"/>
        <v>0</v>
      </c>
      <c r="Y154" s="578">
        <f t="shared" si="57"/>
        <v>0</v>
      </c>
      <c r="Z154" s="578">
        <f t="shared" si="57"/>
        <v>0</v>
      </c>
      <c r="AA154" s="578">
        <f t="shared" si="57"/>
        <v>0</v>
      </c>
      <c r="AB154" s="578">
        <f t="shared" si="57"/>
        <v>0</v>
      </c>
      <c r="AC154" s="578">
        <f t="shared" si="57"/>
        <v>35193.008289999998</v>
      </c>
      <c r="AD154" s="578">
        <f t="shared" si="57"/>
        <v>0</v>
      </c>
      <c r="AE154" s="578">
        <f t="shared" si="55"/>
        <v>81583.468633333337</v>
      </c>
    </row>
    <row r="155" spans="2:31" ht="9.9499999999999993" customHeight="1">
      <c r="B155" s="545" t="s">
        <v>1363</v>
      </c>
      <c r="C155" s="578">
        <f t="shared" si="57"/>
        <v>0</v>
      </c>
      <c r="D155" s="578">
        <f t="shared" si="57"/>
        <v>228.84656666666669</v>
      </c>
      <c r="E155" s="578">
        <f t="shared" si="57"/>
        <v>0</v>
      </c>
      <c r="F155" s="578">
        <f t="shared" ref="F155:AD155" si="58">F105*44/12</f>
        <v>0</v>
      </c>
      <c r="G155" s="578">
        <f t="shared" si="58"/>
        <v>11967.147573333334</v>
      </c>
      <c r="H155" s="578">
        <f t="shared" si="58"/>
        <v>1250.8953600000002</v>
      </c>
      <c r="I155" s="578">
        <f t="shared" si="58"/>
        <v>29150.874720000003</v>
      </c>
      <c r="J155" s="578">
        <f t="shared" si="58"/>
        <v>0</v>
      </c>
      <c r="K155" s="578">
        <f t="shared" si="58"/>
        <v>0</v>
      </c>
      <c r="L155" s="578">
        <f t="shared" si="58"/>
        <v>0</v>
      </c>
      <c r="M155" s="578">
        <f t="shared" si="58"/>
        <v>21713.087439999999</v>
      </c>
      <c r="N155" s="578">
        <f t="shared" si="58"/>
        <v>0</v>
      </c>
      <c r="O155" s="578">
        <f t="shared" si="58"/>
        <v>0</v>
      </c>
      <c r="P155" s="578">
        <f t="shared" si="58"/>
        <v>0</v>
      </c>
      <c r="Q155" s="578">
        <f t="shared" si="58"/>
        <v>0</v>
      </c>
      <c r="R155" s="578">
        <f t="shared" si="58"/>
        <v>0</v>
      </c>
      <c r="S155" s="578">
        <f t="shared" si="58"/>
        <v>0</v>
      </c>
      <c r="T155" s="578">
        <f t="shared" si="58"/>
        <v>0</v>
      </c>
      <c r="U155" s="578">
        <f t="shared" si="58"/>
        <v>0</v>
      </c>
      <c r="V155" s="578">
        <f t="shared" si="58"/>
        <v>0</v>
      </c>
      <c r="W155" s="578">
        <f t="shared" si="58"/>
        <v>0</v>
      </c>
      <c r="X155" s="578">
        <f t="shared" si="58"/>
        <v>0</v>
      </c>
      <c r="Y155" s="578">
        <f t="shared" si="58"/>
        <v>0</v>
      </c>
      <c r="Z155" s="578">
        <f t="shared" si="58"/>
        <v>0</v>
      </c>
      <c r="AA155" s="578">
        <f t="shared" si="58"/>
        <v>0</v>
      </c>
      <c r="AB155" s="578">
        <f t="shared" si="58"/>
        <v>0</v>
      </c>
      <c r="AC155" s="578">
        <f t="shared" si="58"/>
        <v>108799.51170000002</v>
      </c>
      <c r="AD155" s="578">
        <f t="shared" si="58"/>
        <v>0</v>
      </c>
      <c r="AE155" s="578">
        <f t="shared" si="55"/>
        <v>173110.36336000002</v>
      </c>
    </row>
    <row r="156" spans="2:31" ht="9.9499999999999993" customHeight="1">
      <c r="B156" s="545" t="s">
        <v>1364</v>
      </c>
      <c r="C156" s="578">
        <f t="shared" ref="C156:AD161" si="59">C106*44/12</f>
        <v>0</v>
      </c>
      <c r="D156" s="578">
        <f t="shared" si="59"/>
        <v>2.2463466666666663</v>
      </c>
      <c r="E156" s="578">
        <f t="shared" si="59"/>
        <v>0</v>
      </c>
      <c r="F156" s="578">
        <f t="shared" si="59"/>
        <v>0</v>
      </c>
      <c r="G156" s="578">
        <f t="shared" si="59"/>
        <v>2831.8423466666668</v>
      </c>
      <c r="H156" s="578">
        <f t="shared" si="59"/>
        <v>224.77026000000001</v>
      </c>
      <c r="I156" s="578">
        <f t="shared" si="59"/>
        <v>6779.2259700000004</v>
      </c>
      <c r="J156" s="578">
        <f t="shared" si="59"/>
        <v>0</v>
      </c>
      <c r="K156" s="578">
        <f t="shared" si="59"/>
        <v>23.3948</v>
      </c>
      <c r="L156" s="578">
        <f t="shared" si="59"/>
        <v>0</v>
      </c>
      <c r="M156" s="578">
        <f t="shared" si="59"/>
        <v>1202.6079999999999</v>
      </c>
      <c r="N156" s="578">
        <f t="shared" si="59"/>
        <v>0</v>
      </c>
      <c r="O156" s="578">
        <f t="shared" si="59"/>
        <v>0</v>
      </c>
      <c r="P156" s="578">
        <f t="shared" si="59"/>
        <v>0</v>
      </c>
      <c r="Q156" s="578">
        <f t="shared" si="59"/>
        <v>0</v>
      </c>
      <c r="R156" s="578">
        <f t="shared" si="59"/>
        <v>0</v>
      </c>
      <c r="S156" s="578">
        <f t="shared" si="59"/>
        <v>0</v>
      </c>
      <c r="T156" s="578">
        <f t="shared" si="59"/>
        <v>0</v>
      </c>
      <c r="U156" s="578">
        <f t="shared" si="59"/>
        <v>0</v>
      </c>
      <c r="V156" s="578">
        <f t="shared" si="59"/>
        <v>0</v>
      </c>
      <c r="W156" s="578">
        <f t="shared" si="59"/>
        <v>0</v>
      </c>
      <c r="X156" s="578">
        <f t="shared" si="59"/>
        <v>0</v>
      </c>
      <c r="Y156" s="578">
        <f t="shared" si="59"/>
        <v>0</v>
      </c>
      <c r="Z156" s="578">
        <f t="shared" si="59"/>
        <v>0</v>
      </c>
      <c r="AA156" s="578">
        <f t="shared" si="59"/>
        <v>0</v>
      </c>
      <c r="AB156" s="578">
        <f t="shared" si="59"/>
        <v>0</v>
      </c>
      <c r="AC156" s="578">
        <f t="shared" si="59"/>
        <v>28882.84058</v>
      </c>
      <c r="AD156" s="578">
        <f t="shared" si="59"/>
        <v>0</v>
      </c>
      <c r="AE156" s="578">
        <f t="shared" si="55"/>
        <v>39946.928303333334</v>
      </c>
    </row>
    <row r="157" spans="2:31" ht="9.9499999999999993" customHeight="1">
      <c r="B157" s="545" t="s">
        <v>1365</v>
      </c>
      <c r="C157" s="578">
        <f t="shared" si="59"/>
        <v>0</v>
      </c>
      <c r="D157" s="578">
        <f t="shared" si="59"/>
        <v>226.31942666666669</v>
      </c>
      <c r="E157" s="578">
        <f t="shared" si="59"/>
        <v>0</v>
      </c>
      <c r="F157" s="578">
        <f t="shared" si="59"/>
        <v>0</v>
      </c>
      <c r="G157" s="578">
        <f t="shared" si="59"/>
        <v>10103.495306666666</v>
      </c>
      <c r="H157" s="578">
        <f t="shared" si="59"/>
        <v>1753.3230000000001</v>
      </c>
      <c r="I157" s="578">
        <f t="shared" si="59"/>
        <v>82842.251579999996</v>
      </c>
      <c r="J157" s="578">
        <f t="shared" si="59"/>
        <v>345.51135666666664</v>
      </c>
      <c r="K157" s="578">
        <f t="shared" si="59"/>
        <v>0</v>
      </c>
      <c r="L157" s="578">
        <f t="shared" si="59"/>
        <v>0</v>
      </c>
      <c r="M157" s="578">
        <f t="shared" si="59"/>
        <v>1337.9014</v>
      </c>
      <c r="N157" s="578">
        <f t="shared" si="59"/>
        <v>0</v>
      </c>
      <c r="O157" s="578">
        <f t="shared" si="59"/>
        <v>0</v>
      </c>
      <c r="P157" s="578">
        <f t="shared" si="59"/>
        <v>0</v>
      </c>
      <c r="Q157" s="578">
        <f t="shared" si="59"/>
        <v>0</v>
      </c>
      <c r="R157" s="578">
        <f t="shared" si="59"/>
        <v>0</v>
      </c>
      <c r="S157" s="578">
        <f t="shared" si="59"/>
        <v>0</v>
      </c>
      <c r="T157" s="578">
        <f t="shared" si="59"/>
        <v>0</v>
      </c>
      <c r="U157" s="578">
        <f t="shared" si="59"/>
        <v>0</v>
      </c>
      <c r="V157" s="578">
        <f t="shared" si="59"/>
        <v>0</v>
      </c>
      <c r="W157" s="578">
        <f t="shared" si="59"/>
        <v>0</v>
      </c>
      <c r="X157" s="578">
        <f t="shared" si="59"/>
        <v>64.228999999999999</v>
      </c>
      <c r="Y157" s="578">
        <f t="shared" si="59"/>
        <v>0</v>
      </c>
      <c r="Z157" s="578">
        <f t="shared" si="59"/>
        <v>0</v>
      </c>
      <c r="AA157" s="578">
        <f t="shared" si="59"/>
        <v>0</v>
      </c>
      <c r="AB157" s="578">
        <f t="shared" si="59"/>
        <v>0</v>
      </c>
      <c r="AC157" s="578">
        <f t="shared" si="59"/>
        <v>244285.65424999999</v>
      </c>
      <c r="AD157" s="578">
        <f t="shared" si="59"/>
        <v>0</v>
      </c>
      <c r="AE157" s="578">
        <f t="shared" si="55"/>
        <v>340958.68531999999</v>
      </c>
    </row>
    <row r="158" spans="2:31" ht="9.9499999999999993" customHeight="1">
      <c r="B158" s="545" t="s">
        <v>1366</v>
      </c>
      <c r="C158" s="578">
        <f t="shared" si="59"/>
        <v>0</v>
      </c>
      <c r="D158" s="578">
        <f t="shared" si="59"/>
        <v>134.50000666666668</v>
      </c>
      <c r="E158" s="578">
        <f t="shared" si="59"/>
        <v>0</v>
      </c>
      <c r="F158" s="578">
        <f t="shared" si="59"/>
        <v>0</v>
      </c>
      <c r="G158" s="578">
        <f t="shared" si="59"/>
        <v>1289.4996400000002</v>
      </c>
      <c r="H158" s="578">
        <f t="shared" si="59"/>
        <v>465.34916999999996</v>
      </c>
      <c r="I158" s="578">
        <f t="shared" si="59"/>
        <v>11815.711380000001</v>
      </c>
      <c r="J158" s="578">
        <f t="shared" si="59"/>
        <v>0</v>
      </c>
      <c r="K158" s="578">
        <f t="shared" si="59"/>
        <v>0</v>
      </c>
      <c r="L158" s="578">
        <f t="shared" si="59"/>
        <v>0</v>
      </c>
      <c r="M158" s="578">
        <f t="shared" si="59"/>
        <v>1800.9054800000001</v>
      </c>
      <c r="N158" s="578">
        <f t="shared" si="59"/>
        <v>0</v>
      </c>
      <c r="O158" s="578">
        <f t="shared" si="59"/>
        <v>0</v>
      </c>
      <c r="P158" s="578">
        <f t="shared" si="59"/>
        <v>0</v>
      </c>
      <c r="Q158" s="578">
        <f t="shared" si="59"/>
        <v>0</v>
      </c>
      <c r="R158" s="578">
        <f t="shared" si="59"/>
        <v>0</v>
      </c>
      <c r="S158" s="578">
        <f t="shared" si="59"/>
        <v>0</v>
      </c>
      <c r="T158" s="578">
        <f t="shared" si="59"/>
        <v>0</v>
      </c>
      <c r="U158" s="578">
        <f t="shared" si="59"/>
        <v>0</v>
      </c>
      <c r="V158" s="578">
        <f t="shared" si="59"/>
        <v>0</v>
      </c>
      <c r="W158" s="578">
        <f t="shared" si="59"/>
        <v>0</v>
      </c>
      <c r="X158" s="578">
        <f t="shared" si="59"/>
        <v>0</v>
      </c>
      <c r="Y158" s="578">
        <f t="shared" si="59"/>
        <v>0</v>
      </c>
      <c r="Z158" s="578">
        <f t="shared" si="59"/>
        <v>0</v>
      </c>
      <c r="AA158" s="578">
        <f t="shared" si="59"/>
        <v>0</v>
      </c>
      <c r="AB158" s="578">
        <f t="shared" si="59"/>
        <v>0</v>
      </c>
      <c r="AC158" s="578">
        <f t="shared" si="59"/>
        <v>26365.158599999999</v>
      </c>
      <c r="AD158" s="578">
        <f t="shared" si="59"/>
        <v>0</v>
      </c>
      <c r="AE158" s="578">
        <f t="shared" si="55"/>
        <v>41871.124276666669</v>
      </c>
    </row>
    <row r="159" spans="2:31" ht="9.9499999999999993" customHeight="1">
      <c r="B159" s="545" t="s">
        <v>1367</v>
      </c>
      <c r="C159" s="578">
        <f t="shared" si="59"/>
        <v>0</v>
      </c>
      <c r="D159" s="578">
        <f t="shared" si="59"/>
        <v>11.793320000000001</v>
      </c>
      <c r="E159" s="578">
        <f t="shared" si="59"/>
        <v>0</v>
      </c>
      <c r="F159" s="578">
        <f t="shared" si="59"/>
        <v>0</v>
      </c>
      <c r="G159" s="578">
        <f t="shared" si="59"/>
        <v>1736.9466400000001</v>
      </c>
      <c r="H159" s="578">
        <f t="shared" si="59"/>
        <v>71.282640000000001</v>
      </c>
      <c r="I159" s="578">
        <f t="shared" si="59"/>
        <v>1985.5291500000003</v>
      </c>
      <c r="J159" s="578">
        <f t="shared" si="59"/>
        <v>0</v>
      </c>
      <c r="K159" s="578">
        <f t="shared" si="59"/>
        <v>0</v>
      </c>
      <c r="L159" s="578">
        <f t="shared" si="59"/>
        <v>0</v>
      </c>
      <c r="M159" s="578">
        <f t="shared" si="59"/>
        <v>162.35208000000003</v>
      </c>
      <c r="N159" s="578">
        <f t="shared" si="59"/>
        <v>0</v>
      </c>
      <c r="O159" s="578">
        <f t="shared" si="59"/>
        <v>0</v>
      </c>
      <c r="P159" s="578">
        <f t="shared" si="59"/>
        <v>0</v>
      </c>
      <c r="Q159" s="578">
        <f t="shared" si="59"/>
        <v>0</v>
      </c>
      <c r="R159" s="578">
        <f t="shared" si="59"/>
        <v>0</v>
      </c>
      <c r="S159" s="578">
        <f t="shared" si="59"/>
        <v>0</v>
      </c>
      <c r="T159" s="578">
        <f t="shared" si="59"/>
        <v>0</v>
      </c>
      <c r="U159" s="578">
        <f t="shared" si="59"/>
        <v>0</v>
      </c>
      <c r="V159" s="578">
        <f t="shared" si="59"/>
        <v>0</v>
      </c>
      <c r="W159" s="578">
        <f t="shared" si="59"/>
        <v>0</v>
      </c>
      <c r="X159" s="578">
        <f t="shared" si="59"/>
        <v>0</v>
      </c>
      <c r="Y159" s="578">
        <f t="shared" si="59"/>
        <v>0</v>
      </c>
      <c r="Z159" s="578">
        <f t="shared" si="59"/>
        <v>0</v>
      </c>
      <c r="AA159" s="578">
        <f t="shared" si="59"/>
        <v>0</v>
      </c>
      <c r="AB159" s="578">
        <f t="shared" si="59"/>
        <v>0</v>
      </c>
      <c r="AC159" s="578">
        <f t="shared" si="59"/>
        <v>12476.22717</v>
      </c>
      <c r="AD159" s="578">
        <f t="shared" si="59"/>
        <v>0</v>
      </c>
      <c r="AE159" s="578">
        <f t="shared" si="55"/>
        <v>16444.131000000001</v>
      </c>
    </row>
    <row r="160" spans="2:31" ht="9.9499999999999993" customHeight="1">
      <c r="B160" s="545" t="s">
        <v>1368</v>
      </c>
      <c r="C160" s="578">
        <f t="shared" si="59"/>
        <v>0</v>
      </c>
      <c r="D160" s="578">
        <f t="shared" si="59"/>
        <v>0</v>
      </c>
      <c r="E160" s="578">
        <f t="shared" si="59"/>
        <v>0</v>
      </c>
      <c r="F160" s="578">
        <f t="shared" si="59"/>
        <v>0</v>
      </c>
      <c r="G160" s="578">
        <f t="shared" si="59"/>
        <v>0</v>
      </c>
      <c r="H160" s="578">
        <f t="shared" si="59"/>
        <v>0</v>
      </c>
      <c r="I160" s="578">
        <f t="shared" si="59"/>
        <v>0</v>
      </c>
      <c r="J160" s="578">
        <f t="shared" si="59"/>
        <v>0</v>
      </c>
      <c r="K160" s="578">
        <f t="shared" si="59"/>
        <v>0</v>
      </c>
      <c r="L160" s="578">
        <f t="shared" si="59"/>
        <v>0</v>
      </c>
      <c r="M160" s="578">
        <f t="shared" si="59"/>
        <v>0</v>
      </c>
      <c r="N160" s="578">
        <f t="shared" si="59"/>
        <v>0</v>
      </c>
      <c r="O160" s="578">
        <f t="shared" si="59"/>
        <v>0</v>
      </c>
      <c r="P160" s="578">
        <f t="shared" si="59"/>
        <v>0</v>
      </c>
      <c r="Q160" s="578">
        <f t="shared" si="59"/>
        <v>0</v>
      </c>
      <c r="R160" s="578">
        <f t="shared" si="59"/>
        <v>0</v>
      </c>
      <c r="S160" s="578">
        <f t="shared" si="59"/>
        <v>0</v>
      </c>
      <c r="T160" s="578">
        <f t="shared" si="59"/>
        <v>0</v>
      </c>
      <c r="U160" s="578">
        <f t="shared" si="59"/>
        <v>0</v>
      </c>
      <c r="V160" s="578">
        <f t="shared" si="59"/>
        <v>0</v>
      </c>
      <c r="W160" s="578">
        <f t="shared" si="59"/>
        <v>0</v>
      </c>
      <c r="X160" s="578">
        <f t="shared" si="59"/>
        <v>0</v>
      </c>
      <c r="Y160" s="578">
        <f t="shared" si="59"/>
        <v>0</v>
      </c>
      <c r="Z160" s="578">
        <f t="shared" si="59"/>
        <v>0</v>
      </c>
      <c r="AA160" s="578">
        <f t="shared" si="59"/>
        <v>0</v>
      </c>
      <c r="AB160" s="578">
        <f t="shared" si="59"/>
        <v>0</v>
      </c>
      <c r="AC160" s="578">
        <f t="shared" si="59"/>
        <v>0</v>
      </c>
      <c r="AD160" s="578">
        <f t="shared" si="59"/>
        <v>0</v>
      </c>
      <c r="AE160" s="578">
        <f t="shared" si="55"/>
        <v>0</v>
      </c>
    </row>
    <row r="161" spans="2:31" ht="9.9499999999999993" customHeight="1">
      <c r="B161" s="594" t="s">
        <v>1369</v>
      </c>
      <c r="C161" s="595">
        <f t="shared" si="59"/>
        <v>0</v>
      </c>
      <c r="D161" s="595">
        <f t="shared" si="59"/>
        <v>7.0198333333333336</v>
      </c>
      <c r="E161" s="595">
        <f t="shared" si="59"/>
        <v>0</v>
      </c>
      <c r="F161" s="595">
        <f t="shared" si="59"/>
        <v>0</v>
      </c>
      <c r="G161" s="595">
        <f t="shared" si="59"/>
        <v>700.2900666666668</v>
      </c>
      <c r="H161" s="595">
        <f t="shared" si="59"/>
        <v>489.20586000000003</v>
      </c>
      <c r="I161" s="595">
        <f t="shared" si="59"/>
        <v>1270.5065999999999</v>
      </c>
      <c r="J161" s="595">
        <f t="shared" si="59"/>
        <v>0</v>
      </c>
      <c r="K161" s="595">
        <f t="shared" si="59"/>
        <v>0</v>
      </c>
      <c r="L161" s="595">
        <f t="shared" si="59"/>
        <v>0</v>
      </c>
      <c r="M161" s="595">
        <f t="shared" si="59"/>
        <v>414.89975999999996</v>
      </c>
      <c r="N161" s="595">
        <f t="shared" si="59"/>
        <v>0</v>
      </c>
      <c r="O161" s="595">
        <f t="shared" si="59"/>
        <v>0</v>
      </c>
      <c r="P161" s="595">
        <f t="shared" si="59"/>
        <v>0</v>
      </c>
      <c r="Q161" s="595">
        <f t="shared" si="59"/>
        <v>0</v>
      </c>
      <c r="R161" s="595">
        <f t="shared" si="59"/>
        <v>0</v>
      </c>
      <c r="S161" s="595">
        <f t="shared" si="59"/>
        <v>0</v>
      </c>
      <c r="T161" s="595">
        <f t="shared" si="59"/>
        <v>0</v>
      </c>
      <c r="U161" s="595">
        <f t="shared" si="59"/>
        <v>0</v>
      </c>
      <c r="V161" s="595">
        <f t="shared" si="59"/>
        <v>0</v>
      </c>
      <c r="W161" s="595">
        <f t="shared" si="59"/>
        <v>0</v>
      </c>
      <c r="X161" s="595">
        <f t="shared" si="59"/>
        <v>0</v>
      </c>
      <c r="Y161" s="595">
        <f t="shared" si="59"/>
        <v>0</v>
      </c>
      <c r="Z161" s="595">
        <f t="shared" si="59"/>
        <v>0</v>
      </c>
      <c r="AA161" s="595">
        <f t="shared" si="59"/>
        <v>0</v>
      </c>
      <c r="AB161" s="595">
        <f t="shared" si="59"/>
        <v>0</v>
      </c>
      <c r="AC161" s="595">
        <f t="shared" si="59"/>
        <v>5942.1374100000003</v>
      </c>
      <c r="AD161" s="595">
        <f t="shared" si="59"/>
        <v>0</v>
      </c>
      <c r="AE161" s="595">
        <f t="shared" si="55"/>
        <v>8824.0595300000004</v>
      </c>
    </row>
    <row r="162" spans="2:31" ht="9.9499999999999993" customHeight="1">
      <c r="B162" s="590" t="s">
        <v>1370</v>
      </c>
      <c r="C162" s="591">
        <f>SUM(C139:C161)</f>
        <v>0</v>
      </c>
      <c r="D162" s="591">
        <f t="shared" ref="D162:AD162" si="60">SUM(D139:D161)</f>
        <v>2551.8498133333337</v>
      </c>
      <c r="E162" s="591">
        <f t="shared" si="60"/>
        <v>0</v>
      </c>
      <c r="F162" s="591">
        <f t="shared" si="60"/>
        <v>0</v>
      </c>
      <c r="G162" s="591">
        <f t="shared" si="60"/>
        <v>99680.964240000001</v>
      </c>
      <c r="H162" s="591">
        <f t="shared" si="60"/>
        <v>19716.260849999999</v>
      </c>
      <c r="I162" s="591">
        <f t="shared" si="60"/>
        <v>544947.54732000013</v>
      </c>
      <c r="J162" s="591">
        <f t="shared" si="60"/>
        <v>30183.706886666667</v>
      </c>
      <c r="K162" s="591">
        <f t="shared" si="60"/>
        <v>680990.83506666671</v>
      </c>
      <c r="L162" s="591">
        <f t="shared" si="60"/>
        <v>0</v>
      </c>
      <c r="M162" s="591">
        <f t="shared" si="60"/>
        <v>60644.514919999994</v>
      </c>
      <c r="N162" s="591">
        <f t="shared" si="60"/>
        <v>185212.16178666669</v>
      </c>
      <c r="O162" s="591">
        <f t="shared" si="60"/>
        <v>46026.260280000002</v>
      </c>
      <c r="P162" s="591">
        <f t="shared" si="60"/>
        <v>453279.53014666663</v>
      </c>
      <c r="Q162" s="591">
        <f t="shared" si="60"/>
        <v>108583.211</v>
      </c>
      <c r="R162" s="591">
        <f t="shared" si="60"/>
        <v>0</v>
      </c>
      <c r="S162" s="591">
        <f t="shared" si="60"/>
        <v>0</v>
      </c>
      <c r="T162" s="591">
        <f t="shared" si="60"/>
        <v>0</v>
      </c>
      <c r="U162" s="591">
        <f t="shared" si="60"/>
        <v>0</v>
      </c>
      <c r="V162" s="591">
        <f t="shared" si="60"/>
        <v>0</v>
      </c>
      <c r="W162" s="591">
        <f t="shared" si="60"/>
        <v>0</v>
      </c>
      <c r="X162" s="591">
        <f t="shared" si="60"/>
        <v>8229.8758666666654</v>
      </c>
      <c r="Y162" s="591">
        <f t="shared" si="60"/>
        <v>1156058.0402800001</v>
      </c>
      <c r="Z162" s="591">
        <f t="shared" si="60"/>
        <v>0</v>
      </c>
      <c r="AA162" s="591">
        <f t="shared" si="60"/>
        <v>0</v>
      </c>
      <c r="AB162" s="591">
        <f t="shared" si="60"/>
        <v>0</v>
      </c>
      <c r="AC162" s="591">
        <f t="shared" si="60"/>
        <v>1393115.73643</v>
      </c>
      <c r="AD162" s="591">
        <f t="shared" si="60"/>
        <v>0</v>
      </c>
      <c r="AE162" s="591">
        <f t="shared" si="55"/>
        <v>4789220.4948866665</v>
      </c>
    </row>
    <row r="163" spans="2:31" ht="9.9499999999999993" customHeight="1">
      <c r="B163" s="590" t="s">
        <v>1371</v>
      </c>
      <c r="C163" s="591">
        <f t="shared" ref="C163:G163" si="61">C162+C138+C137+C136</f>
        <v>0</v>
      </c>
      <c r="D163" s="591">
        <f t="shared" si="61"/>
        <v>5763.0023733333337</v>
      </c>
      <c r="E163" s="591">
        <f t="shared" si="61"/>
        <v>0</v>
      </c>
      <c r="F163" s="591">
        <f t="shared" si="61"/>
        <v>0</v>
      </c>
      <c r="G163" s="591">
        <f t="shared" si="61"/>
        <v>128935.75933333334</v>
      </c>
      <c r="H163" s="591">
        <f>H162+H138+H137+H136</f>
        <v>47712.230280000003</v>
      </c>
      <c r="I163" s="591">
        <f t="shared" ref="I163:AD163" si="62">I162+I138+I137+I136</f>
        <v>583226.63487000018</v>
      </c>
      <c r="J163" s="591">
        <f t="shared" si="62"/>
        <v>30183.706886666667</v>
      </c>
      <c r="K163" s="591">
        <f t="shared" si="62"/>
        <v>682014.80746666668</v>
      </c>
      <c r="L163" s="591">
        <f t="shared" si="62"/>
        <v>0</v>
      </c>
      <c r="M163" s="591">
        <f t="shared" si="62"/>
        <v>64466.052383333328</v>
      </c>
      <c r="N163" s="591">
        <f t="shared" si="62"/>
        <v>185212.16178666669</v>
      </c>
      <c r="O163" s="591">
        <f t="shared" si="62"/>
        <v>46026.260280000002</v>
      </c>
      <c r="P163" s="591">
        <f t="shared" si="62"/>
        <v>453279.53014666663</v>
      </c>
      <c r="Q163" s="591">
        <f t="shared" si="62"/>
        <v>108583.211</v>
      </c>
      <c r="R163" s="591">
        <f t="shared" si="62"/>
        <v>0</v>
      </c>
      <c r="S163" s="591">
        <f t="shared" si="62"/>
        <v>0</v>
      </c>
      <c r="T163" s="591">
        <f t="shared" si="62"/>
        <v>0</v>
      </c>
      <c r="U163" s="591">
        <f t="shared" si="62"/>
        <v>0</v>
      </c>
      <c r="V163" s="591">
        <f t="shared" si="62"/>
        <v>0</v>
      </c>
      <c r="W163" s="591">
        <f t="shared" si="62"/>
        <v>0</v>
      </c>
      <c r="X163" s="591">
        <f t="shared" si="62"/>
        <v>8229.8758666666654</v>
      </c>
      <c r="Y163" s="591">
        <f t="shared" si="62"/>
        <v>1156058.0402800001</v>
      </c>
      <c r="Z163" s="591">
        <f t="shared" si="62"/>
        <v>0</v>
      </c>
      <c r="AA163" s="591">
        <f t="shared" si="62"/>
        <v>0</v>
      </c>
      <c r="AB163" s="591">
        <f t="shared" si="62"/>
        <v>0</v>
      </c>
      <c r="AC163" s="591">
        <f t="shared" si="62"/>
        <v>1405469.13903</v>
      </c>
      <c r="AD163" s="591">
        <f t="shared" si="62"/>
        <v>0</v>
      </c>
      <c r="AE163" s="591">
        <f t="shared" si="55"/>
        <v>4905160.4119833335</v>
      </c>
    </row>
    <row r="164" spans="2:31" ht="9.9499999999999993" customHeight="1">
      <c r="B164" s="592" t="s">
        <v>1372</v>
      </c>
      <c r="C164" s="593">
        <f t="shared" ref="C164:AD165" si="63">C114*44/12</f>
        <v>0</v>
      </c>
      <c r="D164" s="593">
        <f t="shared" si="63"/>
        <v>0</v>
      </c>
      <c r="E164" s="593">
        <f t="shared" si="63"/>
        <v>0</v>
      </c>
      <c r="F164" s="593">
        <f t="shared" si="63"/>
        <v>0</v>
      </c>
      <c r="G164" s="593">
        <f t="shared" si="63"/>
        <v>1197806.5280133334</v>
      </c>
      <c r="H164" s="593">
        <f t="shared" si="63"/>
        <v>0</v>
      </c>
      <c r="I164" s="593">
        <f t="shared" si="63"/>
        <v>0</v>
      </c>
      <c r="J164" s="593">
        <f t="shared" si="63"/>
        <v>0</v>
      </c>
      <c r="K164" s="593">
        <f t="shared" si="63"/>
        <v>0</v>
      </c>
      <c r="L164" s="593">
        <f t="shared" si="63"/>
        <v>0</v>
      </c>
      <c r="M164" s="593">
        <f t="shared" si="63"/>
        <v>266473.37955333333</v>
      </c>
      <c r="N164" s="593">
        <f t="shared" si="63"/>
        <v>0</v>
      </c>
      <c r="O164" s="593">
        <f t="shared" si="63"/>
        <v>0</v>
      </c>
      <c r="P164" s="593">
        <f t="shared" si="63"/>
        <v>0</v>
      </c>
      <c r="Q164" s="593">
        <f t="shared" si="63"/>
        <v>0</v>
      </c>
      <c r="R164" s="593">
        <f t="shared" si="63"/>
        <v>0</v>
      </c>
      <c r="S164" s="593">
        <f t="shared" si="63"/>
        <v>0</v>
      </c>
      <c r="T164" s="593">
        <f t="shared" si="63"/>
        <v>0</v>
      </c>
      <c r="U164" s="593">
        <f t="shared" si="63"/>
        <v>0</v>
      </c>
      <c r="V164" s="593">
        <f t="shared" si="63"/>
        <v>0</v>
      </c>
      <c r="W164" s="593">
        <f t="shared" si="63"/>
        <v>0</v>
      </c>
      <c r="X164" s="593">
        <f t="shared" si="63"/>
        <v>242089.37763999999</v>
      </c>
      <c r="Y164" s="593">
        <f t="shared" si="63"/>
        <v>0</v>
      </c>
      <c r="Z164" s="593">
        <f t="shared" si="63"/>
        <v>0</v>
      </c>
      <c r="AA164" s="593">
        <f t="shared" si="63"/>
        <v>0</v>
      </c>
      <c r="AB164" s="593">
        <f t="shared" si="63"/>
        <v>0</v>
      </c>
      <c r="AC164" s="593">
        <f t="shared" si="63"/>
        <v>1136636.30718</v>
      </c>
      <c r="AD164" s="593">
        <f t="shared" si="63"/>
        <v>0</v>
      </c>
      <c r="AE164" s="593">
        <f t="shared" si="55"/>
        <v>2843005.5923866667</v>
      </c>
    </row>
    <row r="165" spans="2:31" ht="9.9499999999999993" customHeight="1">
      <c r="B165" s="545" t="s">
        <v>1373</v>
      </c>
      <c r="C165" s="578">
        <f t="shared" si="63"/>
        <v>0</v>
      </c>
      <c r="D165" s="578">
        <f t="shared" si="63"/>
        <v>0</v>
      </c>
      <c r="E165" s="578">
        <f t="shared" si="63"/>
        <v>0</v>
      </c>
      <c r="F165" s="578">
        <f t="shared" si="63"/>
        <v>0</v>
      </c>
      <c r="G165" s="578">
        <f t="shared" si="63"/>
        <v>63018.435480000015</v>
      </c>
      <c r="H165" s="578">
        <f t="shared" si="63"/>
        <v>0</v>
      </c>
      <c r="I165" s="578">
        <f t="shared" si="63"/>
        <v>277664.28623999999</v>
      </c>
      <c r="J165" s="578">
        <f t="shared" si="63"/>
        <v>1952.3899633333331</v>
      </c>
      <c r="K165" s="578">
        <f t="shared" si="63"/>
        <v>0</v>
      </c>
      <c r="L165" s="578">
        <f t="shared" si="63"/>
        <v>0</v>
      </c>
      <c r="M165" s="578">
        <f t="shared" si="63"/>
        <v>9437.4662800000006</v>
      </c>
      <c r="N165" s="578">
        <f t="shared" si="63"/>
        <v>0</v>
      </c>
      <c r="O165" s="578">
        <f t="shared" si="63"/>
        <v>0</v>
      </c>
      <c r="P165" s="578">
        <f t="shared" si="63"/>
        <v>0</v>
      </c>
      <c r="Q165" s="578">
        <f t="shared" si="63"/>
        <v>0</v>
      </c>
      <c r="R165" s="578">
        <f t="shared" si="63"/>
        <v>0</v>
      </c>
      <c r="S165" s="578">
        <f t="shared" si="63"/>
        <v>0</v>
      </c>
      <c r="T165" s="578">
        <f t="shared" si="63"/>
        <v>0</v>
      </c>
      <c r="U165" s="578">
        <f t="shared" si="63"/>
        <v>0</v>
      </c>
      <c r="V165" s="578">
        <f t="shared" si="63"/>
        <v>0</v>
      </c>
      <c r="W165" s="578">
        <f t="shared" si="63"/>
        <v>0</v>
      </c>
      <c r="X165" s="578">
        <f t="shared" si="63"/>
        <v>221784.23567666663</v>
      </c>
      <c r="Y165" s="578">
        <f t="shared" si="63"/>
        <v>0</v>
      </c>
      <c r="Z165" s="578">
        <f t="shared" si="63"/>
        <v>0</v>
      </c>
      <c r="AA165" s="578">
        <f t="shared" si="63"/>
        <v>0</v>
      </c>
      <c r="AB165" s="578">
        <f t="shared" si="63"/>
        <v>0</v>
      </c>
      <c r="AC165" s="578">
        <f t="shared" si="63"/>
        <v>1191607.6185200003</v>
      </c>
      <c r="AD165" s="578">
        <f t="shared" si="63"/>
        <v>0</v>
      </c>
      <c r="AE165" s="578">
        <f t="shared" si="55"/>
        <v>1765464.4321600003</v>
      </c>
    </row>
    <row r="166" spans="2:31" ht="9.9499999999999993" customHeight="1">
      <c r="B166" s="590" t="s">
        <v>1374</v>
      </c>
      <c r="C166" s="591">
        <f>SUM(C164:C165)</f>
        <v>0</v>
      </c>
      <c r="D166" s="591">
        <f t="shared" ref="D166:AD166" si="64">SUM(D164:D165)</f>
        <v>0</v>
      </c>
      <c r="E166" s="591">
        <f t="shared" si="64"/>
        <v>0</v>
      </c>
      <c r="F166" s="591">
        <f t="shared" si="64"/>
        <v>0</v>
      </c>
      <c r="G166" s="591">
        <f t="shared" si="64"/>
        <v>1260824.9634933334</v>
      </c>
      <c r="H166" s="591">
        <f t="shared" si="64"/>
        <v>0</v>
      </c>
      <c r="I166" s="591">
        <f t="shared" si="64"/>
        <v>277664.28623999999</v>
      </c>
      <c r="J166" s="591">
        <f t="shared" si="64"/>
        <v>1952.3899633333331</v>
      </c>
      <c r="K166" s="591">
        <f t="shared" si="64"/>
        <v>0</v>
      </c>
      <c r="L166" s="591">
        <f t="shared" si="64"/>
        <v>0</v>
      </c>
      <c r="M166" s="591">
        <f t="shared" si="64"/>
        <v>275910.84583333333</v>
      </c>
      <c r="N166" s="591">
        <f t="shared" si="64"/>
        <v>0</v>
      </c>
      <c r="O166" s="591">
        <f t="shared" si="64"/>
        <v>0</v>
      </c>
      <c r="P166" s="591">
        <f t="shared" si="64"/>
        <v>0</v>
      </c>
      <c r="Q166" s="591">
        <f t="shared" si="64"/>
        <v>0</v>
      </c>
      <c r="R166" s="591">
        <f t="shared" si="64"/>
        <v>0</v>
      </c>
      <c r="S166" s="591">
        <f t="shared" si="64"/>
        <v>0</v>
      </c>
      <c r="T166" s="591">
        <f t="shared" si="64"/>
        <v>0</v>
      </c>
      <c r="U166" s="591">
        <f t="shared" si="64"/>
        <v>0</v>
      </c>
      <c r="V166" s="591">
        <f t="shared" si="64"/>
        <v>0</v>
      </c>
      <c r="W166" s="591">
        <f t="shared" si="64"/>
        <v>0</v>
      </c>
      <c r="X166" s="591">
        <f t="shared" si="64"/>
        <v>463873.61331666663</v>
      </c>
      <c r="Y166" s="591">
        <f t="shared" si="64"/>
        <v>0</v>
      </c>
      <c r="Z166" s="591">
        <f t="shared" si="64"/>
        <v>0</v>
      </c>
      <c r="AA166" s="591">
        <f t="shared" si="64"/>
        <v>0</v>
      </c>
      <c r="AB166" s="591">
        <f t="shared" si="64"/>
        <v>0</v>
      </c>
      <c r="AC166" s="591">
        <f t="shared" si="64"/>
        <v>2328243.9257000005</v>
      </c>
      <c r="AD166" s="591">
        <f t="shared" si="64"/>
        <v>0</v>
      </c>
      <c r="AE166" s="591">
        <f t="shared" si="55"/>
        <v>4608470.0245466679</v>
      </c>
    </row>
    <row r="167" spans="2:31" ht="9.9499999999999993" customHeight="1">
      <c r="B167" s="592" t="s">
        <v>1375</v>
      </c>
      <c r="C167" s="593">
        <f t="shared" ref="C167:AD170" si="65">C117*44/12</f>
        <v>0</v>
      </c>
      <c r="D167" s="593">
        <f t="shared" si="65"/>
        <v>2193662.5367066669</v>
      </c>
      <c r="E167" s="593">
        <f t="shared" si="65"/>
        <v>0</v>
      </c>
      <c r="F167" s="593">
        <f t="shared" si="65"/>
        <v>0</v>
      </c>
      <c r="G167" s="593">
        <f t="shared" si="65"/>
        <v>0</v>
      </c>
      <c r="H167" s="593">
        <f t="shared" si="65"/>
        <v>2258067.9006600003</v>
      </c>
      <c r="I167" s="593">
        <f t="shared" si="65"/>
        <v>0</v>
      </c>
      <c r="J167" s="593">
        <f t="shared" si="65"/>
        <v>0</v>
      </c>
      <c r="K167" s="593">
        <f t="shared" si="65"/>
        <v>0</v>
      </c>
      <c r="L167" s="593">
        <f t="shared" si="65"/>
        <v>0</v>
      </c>
      <c r="M167" s="593">
        <f t="shared" si="65"/>
        <v>94427.026356666684</v>
      </c>
      <c r="N167" s="593">
        <f t="shared" si="65"/>
        <v>0</v>
      </c>
      <c r="O167" s="593">
        <f t="shared" si="65"/>
        <v>0</v>
      </c>
      <c r="P167" s="593">
        <f t="shared" si="65"/>
        <v>0</v>
      </c>
      <c r="Q167" s="593">
        <f t="shared" si="65"/>
        <v>0</v>
      </c>
      <c r="R167" s="593">
        <f t="shared" si="65"/>
        <v>0</v>
      </c>
      <c r="S167" s="593">
        <f t="shared" si="65"/>
        <v>0</v>
      </c>
      <c r="T167" s="593">
        <f t="shared" si="65"/>
        <v>0</v>
      </c>
      <c r="U167" s="593">
        <f t="shared" si="65"/>
        <v>0</v>
      </c>
      <c r="V167" s="593">
        <f t="shared" si="65"/>
        <v>0</v>
      </c>
      <c r="W167" s="593">
        <f t="shared" si="65"/>
        <v>0</v>
      </c>
      <c r="X167" s="593">
        <f t="shared" si="65"/>
        <v>0</v>
      </c>
      <c r="Y167" s="593">
        <f t="shared" si="65"/>
        <v>0</v>
      </c>
      <c r="Z167" s="593">
        <f t="shared" si="65"/>
        <v>0</v>
      </c>
      <c r="AA167" s="593">
        <f t="shared" si="65"/>
        <v>0</v>
      </c>
      <c r="AB167" s="593">
        <f t="shared" si="65"/>
        <v>0</v>
      </c>
      <c r="AC167" s="593">
        <f t="shared" si="65"/>
        <v>0</v>
      </c>
      <c r="AD167" s="593">
        <f t="shared" si="65"/>
        <v>0</v>
      </c>
      <c r="AE167" s="593">
        <f t="shared" si="55"/>
        <v>4546157.4637233336</v>
      </c>
    </row>
    <row r="168" spans="2:31" ht="9.9499999999999993" customHeight="1">
      <c r="B168" s="545" t="s">
        <v>1376</v>
      </c>
      <c r="C168" s="578">
        <f t="shared" si="65"/>
        <v>0</v>
      </c>
      <c r="D168" s="578">
        <f t="shared" si="65"/>
        <v>0</v>
      </c>
      <c r="E168" s="578">
        <f t="shared" si="65"/>
        <v>0</v>
      </c>
      <c r="F168" s="578">
        <f t="shared" si="65"/>
        <v>0</v>
      </c>
      <c r="G168" s="578">
        <f t="shared" si="65"/>
        <v>0</v>
      </c>
      <c r="H168" s="578">
        <f t="shared" si="65"/>
        <v>10369.037249999999</v>
      </c>
      <c r="I168" s="578">
        <f t="shared" si="65"/>
        <v>0</v>
      </c>
      <c r="J168" s="578">
        <f t="shared" si="65"/>
        <v>0</v>
      </c>
      <c r="K168" s="578">
        <f t="shared" si="65"/>
        <v>0</v>
      </c>
      <c r="L168" s="578">
        <f t="shared" si="65"/>
        <v>0</v>
      </c>
      <c r="M168" s="578">
        <f t="shared" si="65"/>
        <v>0</v>
      </c>
      <c r="N168" s="578">
        <f t="shared" si="65"/>
        <v>0</v>
      </c>
      <c r="O168" s="578">
        <f t="shared" si="65"/>
        <v>0</v>
      </c>
      <c r="P168" s="578">
        <f t="shared" si="65"/>
        <v>0</v>
      </c>
      <c r="Q168" s="578">
        <f t="shared" si="65"/>
        <v>0</v>
      </c>
      <c r="R168" s="578">
        <f t="shared" si="65"/>
        <v>0</v>
      </c>
      <c r="S168" s="578">
        <f t="shared" si="65"/>
        <v>0</v>
      </c>
      <c r="T168" s="578">
        <f t="shared" si="65"/>
        <v>0</v>
      </c>
      <c r="U168" s="578">
        <f t="shared" si="65"/>
        <v>0</v>
      </c>
      <c r="V168" s="578">
        <f t="shared" si="65"/>
        <v>0</v>
      </c>
      <c r="W168" s="578">
        <f t="shared" si="65"/>
        <v>0</v>
      </c>
      <c r="X168" s="578">
        <f t="shared" si="65"/>
        <v>0</v>
      </c>
      <c r="Y168" s="578">
        <f t="shared" si="65"/>
        <v>0</v>
      </c>
      <c r="Z168" s="578">
        <f t="shared" si="65"/>
        <v>0</v>
      </c>
      <c r="AA168" s="578">
        <f t="shared" si="65"/>
        <v>0</v>
      </c>
      <c r="AB168" s="578">
        <f t="shared" si="65"/>
        <v>0</v>
      </c>
      <c r="AC168" s="578">
        <f t="shared" si="65"/>
        <v>72763.137589999998</v>
      </c>
      <c r="AD168" s="578">
        <f t="shared" si="65"/>
        <v>0</v>
      </c>
      <c r="AE168" s="578">
        <f t="shared" si="55"/>
        <v>83132.174839999992</v>
      </c>
    </row>
    <row r="169" spans="2:31" ht="9.9499999999999993" customHeight="1">
      <c r="B169" s="545" t="s">
        <v>1377</v>
      </c>
      <c r="C169" s="578">
        <f t="shared" si="65"/>
        <v>0</v>
      </c>
      <c r="D169" s="578">
        <f t="shared" si="65"/>
        <v>0</v>
      </c>
      <c r="E169" s="578">
        <f t="shared" si="65"/>
        <v>0</v>
      </c>
      <c r="F169" s="578">
        <f t="shared" si="65"/>
        <v>0</v>
      </c>
      <c r="G169" s="578">
        <f t="shared" si="65"/>
        <v>0</v>
      </c>
      <c r="H169" s="578">
        <f t="shared" si="65"/>
        <v>10098.853050000002</v>
      </c>
      <c r="I169" s="578">
        <f t="shared" si="65"/>
        <v>67699.147230000002</v>
      </c>
      <c r="J169" s="578">
        <f t="shared" si="65"/>
        <v>20161.222033333332</v>
      </c>
      <c r="K169" s="578">
        <f t="shared" si="65"/>
        <v>139070.38859999998</v>
      </c>
      <c r="L169" s="578">
        <f t="shared" si="65"/>
        <v>0</v>
      </c>
      <c r="M169" s="578">
        <f t="shared" si="65"/>
        <v>0</v>
      </c>
      <c r="N169" s="578">
        <f t="shared" si="65"/>
        <v>0</v>
      </c>
      <c r="O169" s="578">
        <f t="shared" si="65"/>
        <v>0</v>
      </c>
      <c r="P169" s="578">
        <f t="shared" si="65"/>
        <v>0</v>
      </c>
      <c r="Q169" s="578">
        <f t="shared" si="65"/>
        <v>0</v>
      </c>
      <c r="R169" s="578">
        <f t="shared" si="65"/>
        <v>0</v>
      </c>
      <c r="S169" s="578">
        <f t="shared" si="65"/>
        <v>0</v>
      </c>
      <c r="T169" s="578">
        <f t="shared" si="65"/>
        <v>0</v>
      </c>
      <c r="U169" s="578">
        <f t="shared" si="65"/>
        <v>0</v>
      </c>
      <c r="V169" s="578">
        <f t="shared" si="65"/>
        <v>0</v>
      </c>
      <c r="W169" s="578">
        <f t="shared" si="65"/>
        <v>0</v>
      </c>
      <c r="X169" s="578">
        <f t="shared" si="65"/>
        <v>0</v>
      </c>
      <c r="Y169" s="578">
        <f t="shared" si="65"/>
        <v>0</v>
      </c>
      <c r="Z169" s="578">
        <f t="shared" si="65"/>
        <v>0</v>
      </c>
      <c r="AA169" s="578">
        <f t="shared" si="65"/>
        <v>0</v>
      </c>
      <c r="AB169" s="578">
        <f t="shared" si="65"/>
        <v>0</v>
      </c>
      <c r="AC169" s="578">
        <f t="shared" si="65"/>
        <v>0</v>
      </c>
      <c r="AD169" s="578">
        <f t="shared" si="65"/>
        <v>0</v>
      </c>
      <c r="AE169" s="578">
        <f t="shared" si="55"/>
        <v>237029.61091333331</v>
      </c>
    </row>
    <row r="170" spans="2:31" ht="9.9499999999999993" customHeight="1">
      <c r="B170" s="545" t="s">
        <v>1378</v>
      </c>
      <c r="C170" s="578">
        <f t="shared" si="65"/>
        <v>0</v>
      </c>
      <c r="D170" s="578">
        <f t="shared" si="65"/>
        <v>0</v>
      </c>
      <c r="E170" s="578">
        <f t="shared" si="65"/>
        <v>0</v>
      </c>
      <c r="F170" s="578">
        <f t="shared" si="65"/>
        <v>0</v>
      </c>
      <c r="G170" s="578">
        <f t="shared" si="65"/>
        <v>0</v>
      </c>
      <c r="H170" s="578">
        <f t="shared" si="65"/>
        <v>0</v>
      </c>
      <c r="I170" s="578">
        <f t="shared" si="65"/>
        <v>0</v>
      </c>
      <c r="J170" s="578">
        <f t="shared" si="65"/>
        <v>0</v>
      </c>
      <c r="K170" s="578">
        <f t="shared" si="65"/>
        <v>0</v>
      </c>
      <c r="L170" s="578">
        <f t="shared" si="65"/>
        <v>90841.543099999995</v>
      </c>
      <c r="M170" s="578">
        <f t="shared" si="65"/>
        <v>0</v>
      </c>
      <c r="N170" s="578">
        <f t="shared" si="65"/>
        <v>0</v>
      </c>
      <c r="O170" s="578">
        <f t="shared" si="65"/>
        <v>0</v>
      </c>
      <c r="P170" s="578">
        <f t="shared" si="65"/>
        <v>0</v>
      </c>
      <c r="Q170" s="578">
        <f t="shared" si="65"/>
        <v>0</v>
      </c>
      <c r="R170" s="578">
        <f t="shared" si="65"/>
        <v>0</v>
      </c>
      <c r="S170" s="578">
        <f t="shared" si="65"/>
        <v>0</v>
      </c>
      <c r="T170" s="578">
        <f t="shared" si="65"/>
        <v>0</v>
      </c>
      <c r="U170" s="578">
        <f t="shared" si="65"/>
        <v>0</v>
      </c>
      <c r="V170" s="578">
        <f t="shared" si="65"/>
        <v>0</v>
      </c>
      <c r="W170" s="578">
        <f t="shared" si="65"/>
        <v>0</v>
      </c>
      <c r="X170" s="578">
        <f t="shared" si="65"/>
        <v>0</v>
      </c>
      <c r="Y170" s="578">
        <f t="shared" si="65"/>
        <v>0</v>
      </c>
      <c r="Z170" s="578">
        <f t="shared" si="65"/>
        <v>0</v>
      </c>
      <c r="AA170" s="578">
        <f t="shared" si="65"/>
        <v>0</v>
      </c>
      <c r="AB170" s="578">
        <f t="shared" si="65"/>
        <v>0</v>
      </c>
      <c r="AC170" s="578">
        <f t="shared" si="65"/>
        <v>0</v>
      </c>
      <c r="AD170" s="578">
        <f t="shared" si="65"/>
        <v>0</v>
      </c>
      <c r="AE170" s="578">
        <f t="shared" si="55"/>
        <v>90841.543099999995</v>
      </c>
    </row>
    <row r="171" spans="2:31" ht="9.9499999999999993" customHeight="1">
      <c r="B171" s="590" t="s">
        <v>1379</v>
      </c>
      <c r="C171" s="591">
        <f>SUM(C167:C170)</f>
        <v>0</v>
      </c>
      <c r="D171" s="591">
        <f t="shared" ref="D171:AD171" si="66">SUM(D167:D170)</f>
        <v>2193662.5367066669</v>
      </c>
      <c r="E171" s="591">
        <f t="shared" si="66"/>
        <v>0</v>
      </c>
      <c r="F171" s="591">
        <f t="shared" si="66"/>
        <v>0</v>
      </c>
      <c r="G171" s="591">
        <f t="shared" si="66"/>
        <v>0</v>
      </c>
      <c r="H171" s="591">
        <f t="shared" si="66"/>
        <v>2278535.7909600004</v>
      </c>
      <c r="I171" s="591">
        <f t="shared" si="66"/>
        <v>67699.147230000002</v>
      </c>
      <c r="J171" s="591">
        <f t="shared" si="66"/>
        <v>20161.222033333332</v>
      </c>
      <c r="K171" s="591">
        <f t="shared" si="66"/>
        <v>139070.38859999998</v>
      </c>
      <c r="L171" s="591">
        <f t="shared" si="66"/>
        <v>90841.543099999995</v>
      </c>
      <c r="M171" s="591">
        <f t="shared" si="66"/>
        <v>94427.026356666684</v>
      </c>
      <c r="N171" s="591">
        <f t="shared" si="66"/>
        <v>0</v>
      </c>
      <c r="O171" s="591">
        <f t="shared" si="66"/>
        <v>0</v>
      </c>
      <c r="P171" s="591">
        <f t="shared" si="66"/>
        <v>0</v>
      </c>
      <c r="Q171" s="591">
        <f t="shared" si="66"/>
        <v>0</v>
      </c>
      <c r="R171" s="591">
        <f t="shared" si="66"/>
        <v>0</v>
      </c>
      <c r="S171" s="591">
        <f t="shared" si="66"/>
        <v>0</v>
      </c>
      <c r="T171" s="591">
        <f t="shared" si="66"/>
        <v>0</v>
      </c>
      <c r="U171" s="591">
        <f t="shared" si="66"/>
        <v>0</v>
      </c>
      <c r="V171" s="591">
        <f t="shared" si="66"/>
        <v>0</v>
      </c>
      <c r="W171" s="591">
        <f t="shared" si="66"/>
        <v>0</v>
      </c>
      <c r="X171" s="591">
        <f t="shared" si="66"/>
        <v>0</v>
      </c>
      <c r="Y171" s="591">
        <f t="shared" si="66"/>
        <v>0</v>
      </c>
      <c r="Z171" s="591">
        <f t="shared" si="66"/>
        <v>0</v>
      </c>
      <c r="AA171" s="591">
        <f t="shared" si="66"/>
        <v>0</v>
      </c>
      <c r="AB171" s="591">
        <f t="shared" si="66"/>
        <v>0</v>
      </c>
      <c r="AC171" s="591">
        <f t="shared" si="66"/>
        <v>72763.137589999998</v>
      </c>
      <c r="AD171" s="591">
        <f t="shared" si="66"/>
        <v>0</v>
      </c>
      <c r="AE171" s="591">
        <f t="shared" si="55"/>
        <v>4957160.7925766679</v>
      </c>
    </row>
    <row r="172" spans="2:31" ht="9.9499999999999993" customHeight="1">
      <c r="B172" s="590" t="s">
        <v>1380</v>
      </c>
      <c r="C172" s="591">
        <f>C171+C166+C163+C135</f>
        <v>27933.489906666669</v>
      </c>
      <c r="D172" s="591">
        <f t="shared" ref="D172:AD172" si="67">D171+D166+D163+D135</f>
        <v>2199425.5390800005</v>
      </c>
      <c r="E172" s="591">
        <f t="shared" si="67"/>
        <v>0</v>
      </c>
      <c r="F172" s="591">
        <f t="shared" si="67"/>
        <v>0</v>
      </c>
      <c r="G172" s="591">
        <f t="shared" si="67"/>
        <v>1389760.7228266667</v>
      </c>
      <c r="H172" s="591">
        <f t="shared" si="67"/>
        <v>2326956.8236199999</v>
      </c>
      <c r="I172" s="591">
        <f t="shared" si="67"/>
        <v>928590.06834000023</v>
      </c>
      <c r="J172" s="591">
        <f t="shared" si="67"/>
        <v>52297.318883333333</v>
      </c>
      <c r="K172" s="591">
        <f t="shared" si="67"/>
        <v>939602.65299999993</v>
      </c>
      <c r="L172" s="591">
        <f t="shared" si="67"/>
        <v>90841.543099999995</v>
      </c>
      <c r="M172" s="591">
        <f t="shared" si="67"/>
        <v>434803.92457333335</v>
      </c>
      <c r="N172" s="591">
        <f t="shared" si="67"/>
        <v>185212.16178666669</v>
      </c>
      <c r="O172" s="591">
        <f t="shared" si="67"/>
        <v>46026.260280000002</v>
      </c>
      <c r="P172" s="591">
        <f t="shared" si="67"/>
        <v>671307.50015999994</v>
      </c>
      <c r="Q172" s="591">
        <f t="shared" si="67"/>
        <v>108583.211</v>
      </c>
      <c r="R172" s="591">
        <f t="shared" si="67"/>
        <v>0</v>
      </c>
      <c r="S172" s="591">
        <f t="shared" si="67"/>
        <v>0</v>
      </c>
      <c r="T172" s="591">
        <f t="shared" si="67"/>
        <v>0</v>
      </c>
      <c r="U172" s="591">
        <f t="shared" si="67"/>
        <v>0</v>
      </c>
      <c r="V172" s="591">
        <f t="shared" si="67"/>
        <v>0</v>
      </c>
      <c r="W172" s="591">
        <f t="shared" si="67"/>
        <v>0</v>
      </c>
      <c r="X172" s="591">
        <f t="shared" si="67"/>
        <v>472887.08298333327</v>
      </c>
      <c r="Y172" s="591">
        <f t="shared" si="67"/>
        <v>1156058.0402800001</v>
      </c>
      <c r="Z172" s="591">
        <f t="shared" si="67"/>
        <v>0</v>
      </c>
      <c r="AA172" s="591">
        <f t="shared" si="67"/>
        <v>0</v>
      </c>
      <c r="AB172" s="591">
        <f t="shared" si="67"/>
        <v>0</v>
      </c>
      <c r="AC172" s="591">
        <f t="shared" si="67"/>
        <v>3813249.2900700001</v>
      </c>
      <c r="AD172" s="591">
        <f t="shared" si="67"/>
        <v>0</v>
      </c>
      <c r="AE172" s="591">
        <f t="shared" si="55"/>
        <v>14843535.629889999</v>
      </c>
    </row>
    <row r="173" spans="2:31" ht="9.9499999999999993" customHeight="1">
      <c r="B173" s="592" t="s">
        <v>1286</v>
      </c>
      <c r="C173" s="593">
        <f t="shared" ref="C173:AD174" si="68">C123*44/12</f>
        <v>0</v>
      </c>
      <c r="D173" s="593">
        <f t="shared" si="68"/>
        <v>0</v>
      </c>
      <c r="E173" s="593">
        <f t="shared" si="68"/>
        <v>0</v>
      </c>
      <c r="F173" s="593">
        <f t="shared" si="68"/>
        <v>0</v>
      </c>
      <c r="G173" s="593">
        <f t="shared" si="68"/>
        <v>0</v>
      </c>
      <c r="H173" s="593">
        <f t="shared" si="68"/>
        <v>0</v>
      </c>
      <c r="I173" s="593">
        <f t="shared" si="68"/>
        <v>0</v>
      </c>
      <c r="J173" s="593">
        <f t="shared" si="68"/>
        <v>0</v>
      </c>
      <c r="K173" s="593">
        <f t="shared" si="68"/>
        <v>0</v>
      </c>
      <c r="L173" s="593">
        <f t="shared" si="68"/>
        <v>0</v>
      </c>
      <c r="M173" s="593">
        <f t="shared" si="68"/>
        <v>0</v>
      </c>
      <c r="N173" s="593">
        <f t="shared" si="68"/>
        <v>0</v>
      </c>
      <c r="O173" s="593">
        <f t="shared" si="68"/>
        <v>0</v>
      </c>
      <c r="P173" s="593">
        <f t="shared" si="68"/>
        <v>0</v>
      </c>
      <c r="Q173" s="593">
        <f t="shared" si="68"/>
        <v>0</v>
      </c>
      <c r="R173" s="593">
        <f t="shared" si="68"/>
        <v>0</v>
      </c>
      <c r="S173" s="593">
        <f t="shared" si="68"/>
        <v>0</v>
      </c>
      <c r="T173" s="593">
        <f t="shared" si="68"/>
        <v>0</v>
      </c>
      <c r="U173" s="593">
        <f t="shared" si="68"/>
        <v>0</v>
      </c>
      <c r="V173" s="593">
        <f t="shared" si="68"/>
        <v>0</v>
      </c>
      <c r="W173" s="593">
        <f t="shared" si="68"/>
        <v>0</v>
      </c>
      <c r="X173" s="593">
        <f t="shared" si="68"/>
        <v>0</v>
      </c>
      <c r="Y173" s="593">
        <f t="shared" si="68"/>
        <v>0</v>
      </c>
      <c r="Z173" s="593">
        <f t="shared" si="68"/>
        <v>0</v>
      </c>
      <c r="AA173" s="593">
        <f t="shared" si="68"/>
        <v>0</v>
      </c>
      <c r="AB173" s="596">
        <f t="shared" si="68"/>
        <v>552838</v>
      </c>
      <c r="AC173" s="593">
        <f t="shared" si="68"/>
        <v>0</v>
      </c>
      <c r="AD173" s="593">
        <f t="shared" si="68"/>
        <v>0</v>
      </c>
      <c r="AE173" s="593">
        <f t="shared" si="55"/>
        <v>552838</v>
      </c>
    </row>
    <row r="174" spans="2:31" ht="9.9499999999999993" customHeight="1">
      <c r="B174" s="545" t="s">
        <v>1287</v>
      </c>
      <c r="C174" s="578">
        <f t="shared" si="68"/>
        <v>0</v>
      </c>
      <c r="D174" s="578">
        <f t="shared" si="68"/>
        <v>0</v>
      </c>
      <c r="E174" s="578">
        <f t="shared" si="68"/>
        <v>0</v>
      </c>
      <c r="F174" s="578">
        <f t="shared" si="68"/>
        <v>0</v>
      </c>
      <c r="G174" s="578">
        <f t="shared" si="68"/>
        <v>0</v>
      </c>
      <c r="H174" s="578">
        <f t="shared" si="68"/>
        <v>0</v>
      </c>
      <c r="I174" s="578">
        <f t="shared" si="68"/>
        <v>0</v>
      </c>
      <c r="J174" s="578">
        <f t="shared" si="68"/>
        <v>0</v>
      </c>
      <c r="K174" s="578">
        <f t="shared" si="68"/>
        <v>0</v>
      </c>
      <c r="L174" s="578">
        <f t="shared" si="68"/>
        <v>0</v>
      </c>
      <c r="M174" s="578">
        <f t="shared" si="68"/>
        <v>0</v>
      </c>
      <c r="N174" s="578">
        <f t="shared" si="68"/>
        <v>0</v>
      </c>
      <c r="O174" s="578">
        <f t="shared" si="68"/>
        <v>0</v>
      </c>
      <c r="P174" s="578">
        <f t="shared" si="68"/>
        <v>0</v>
      </c>
      <c r="Q174" s="578">
        <f t="shared" si="68"/>
        <v>0</v>
      </c>
      <c r="R174" s="578">
        <f t="shared" si="68"/>
        <v>0</v>
      </c>
      <c r="S174" s="578">
        <f t="shared" si="68"/>
        <v>0</v>
      </c>
      <c r="T174" s="578">
        <f t="shared" si="68"/>
        <v>0</v>
      </c>
      <c r="U174" s="578">
        <f t="shared" si="68"/>
        <v>0</v>
      </c>
      <c r="V174" s="578">
        <f t="shared" si="68"/>
        <v>0</v>
      </c>
      <c r="W174" s="578">
        <f t="shared" si="68"/>
        <v>0</v>
      </c>
      <c r="X174" s="578">
        <f t="shared" si="68"/>
        <v>0</v>
      </c>
      <c r="Y174" s="578">
        <f t="shared" si="68"/>
        <v>0</v>
      </c>
      <c r="Z174" s="578">
        <f t="shared" si="68"/>
        <v>0</v>
      </c>
      <c r="AA174" s="578">
        <f t="shared" si="68"/>
        <v>0</v>
      </c>
      <c r="AB174" s="597">
        <f t="shared" si="68"/>
        <v>755260</v>
      </c>
      <c r="AC174" s="578">
        <f t="shared" si="68"/>
        <v>0</v>
      </c>
      <c r="AD174" s="578">
        <f t="shared" si="68"/>
        <v>0</v>
      </c>
      <c r="AE174" s="578">
        <f t="shared" si="55"/>
        <v>755260</v>
      </c>
    </row>
    <row r="175" spans="2:31" ht="9.9499999999999993" customHeight="1">
      <c r="B175" s="590" t="s">
        <v>1381</v>
      </c>
      <c r="C175" s="591">
        <f>SUM(C173:C174)</f>
        <v>0</v>
      </c>
      <c r="D175" s="591">
        <f t="shared" ref="D175:AD175" si="69">SUM(D173:D174)</f>
        <v>0</v>
      </c>
      <c r="E175" s="591">
        <f t="shared" si="69"/>
        <v>0</v>
      </c>
      <c r="F175" s="591">
        <f t="shared" si="69"/>
        <v>0</v>
      </c>
      <c r="G175" s="591">
        <f t="shared" si="69"/>
        <v>0</v>
      </c>
      <c r="H175" s="591">
        <f t="shared" si="69"/>
        <v>0</v>
      </c>
      <c r="I175" s="591">
        <f t="shared" si="69"/>
        <v>0</v>
      </c>
      <c r="J175" s="591">
        <f t="shared" si="69"/>
        <v>0</v>
      </c>
      <c r="K175" s="591">
        <f t="shared" si="69"/>
        <v>0</v>
      </c>
      <c r="L175" s="591">
        <f t="shared" si="69"/>
        <v>0</v>
      </c>
      <c r="M175" s="591">
        <f t="shared" si="69"/>
        <v>0</v>
      </c>
      <c r="N175" s="591">
        <f t="shared" si="69"/>
        <v>0</v>
      </c>
      <c r="O175" s="591">
        <f t="shared" si="69"/>
        <v>0</v>
      </c>
      <c r="P175" s="591">
        <f t="shared" si="69"/>
        <v>0</v>
      </c>
      <c r="Q175" s="591">
        <f t="shared" si="69"/>
        <v>0</v>
      </c>
      <c r="R175" s="591">
        <f t="shared" si="69"/>
        <v>0</v>
      </c>
      <c r="S175" s="591">
        <f t="shared" si="69"/>
        <v>0</v>
      </c>
      <c r="T175" s="591">
        <f t="shared" si="69"/>
        <v>0</v>
      </c>
      <c r="U175" s="591">
        <f t="shared" si="69"/>
        <v>0</v>
      </c>
      <c r="V175" s="591">
        <f t="shared" si="69"/>
        <v>0</v>
      </c>
      <c r="W175" s="591">
        <f t="shared" si="69"/>
        <v>0</v>
      </c>
      <c r="X175" s="591">
        <f t="shared" si="69"/>
        <v>0</v>
      </c>
      <c r="Y175" s="591">
        <f t="shared" si="69"/>
        <v>0</v>
      </c>
      <c r="Z175" s="591">
        <f t="shared" si="69"/>
        <v>0</v>
      </c>
      <c r="AA175" s="591">
        <f t="shared" si="69"/>
        <v>0</v>
      </c>
      <c r="AB175" s="591">
        <f t="shared" si="69"/>
        <v>1308098</v>
      </c>
      <c r="AC175" s="591">
        <f t="shared" si="69"/>
        <v>0</v>
      </c>
      <c r="AD175" s="591">
        <f t="shared" si="69"/>
        <v>0</v>
      </c>
      <c r="AE175" s="591">
        <f t="shared" si="55"/>
        <v>1308098</v>
      </c>
    </row>
    <row r="176" spans="2:31" ht="9.9499999999999993" customHeight="1">
      <c r="B176" s="592" t="s">
        <v>1382</v>
      </c>
      <c r="C176" s="593">
        <f t="shared" ref="C176:AD177" si="70">C126*44/12</f>
        <v>0</v>
      </c>
      <c r="D176" s="593">
        <f t="shared" si="70"/>
        <v>0</v>
      </c>
      <c r="E176" s="593">
        <f t="shared" si="70"/>
        <v>0</v>
      </c>
      <c r="F176" s="593">
        <f t="shared" si="70"/>
        <v>0</v>
      </c>
      <c r="G176" s="593">
        <f t="shared" si="70"/>
        <v>0</v>
      </c>
      <c r="H176" s="593">
        <f t="shared" si="70"/>
        <v>0</v>
      </c>
      <c r="I176" s="593">
        <f t="shared" si="70"/>
        <v>0</v>
      </c>
      <c r="J176" s="593">
        <f t="shared" si="70"/>
        <v>0</v>
      </c>
      <c r="K176" s="593">
        <f t="shared" si="70"/>
        <v>0</v>
      </c>
      <c r="L176" s="593">
        <f t="shared" si="70"/>
        <v>0</v>
      </c>
      <c r="M176" s="593">
        <f t="shared" si="70"/>
        <v>0</v>
      </c>
      <c r="N176" s="593">
        <f t="shared" si="70"/>
        <v>0</v>
      </c>
      <c r="O176" s="593">
        <f t="shared" si="70"/>
        <v>0</v>
      </c>
      <c r="P176" s="593">
        <f t="shared" si="70"/>
        <v>0</v>
      </c>
      <c r="Q176" s="593">
        <f t="shared" si="70"/>
        <v>0</v>
      </c>
      <c r="R176" s="593">
        <f t="shared" si="70"/>
        <v>0</v>
      </c>
      <c r="S176" s="593">
        <f t="shared" si="70"/>
        <v>0</v>
      </c>
      <c r="T176" s="593">
        <f t="shared" si="70"/>
        <v>0</v>
      </c>
      <c r="U176" s="593">
        <f t="shared" si="70"/>
        <v>0</v>
      </c>
      <c r="V176" s="593">
        <f t="shared" si="70"/>
        <v>0</v>
      </c>
      <c r="W176" s="593">
        <f t="shared" si="70"/>
        <v>0</v>
      </c>
      <c r="X176" s="593">
        <f t="shared" si="70"/>
        <v>0</v>
      </c>
      <c r="Y176" s="593">
        <f t="shared" si="70"/>
        <v>0</v>
      </c>
      <c r="Z176" s="593">
        <f t="shared" si="70"/>
        <v>0</v>
      </c>
      <c r="AA176" s="593">
        <f t="shared" si="70"/>
        <v>0</v>
      </c>
      <c r="AB176" s="593">
        <f t="shared" si="70"/>
        <v>0</v>
      </c>
      <c r="AC176" s="593">
        <f t="shared" si="70"/>
        <v>0</v>
      </c>
      <c r="AD176" s="596">
        <f t="shared" si="70"/>
        <v>0</v>
      </c>
      <c r="AE176" s="593">
        <f t="shared" si="55"/>
        <v>0</v>
      </c>
    </row>
    <row r="177" spans="2:31" ht="9.9499999999999993" customHeight="1">
      <c r="B177" s="545" t="s">
        <v>1361</v>
      </c>
      <c r="C177" s="578">
        <f t="shared" si="70"/>
        <v>0</v>
      </c>
      <c r="D177" s="578">
        <f t="shared" si="70"/>
        <v>0</v>
      </c>
      <c r="E177" s="578">
        <f t="shared" si="70"/>
        <v>0</v>
      </c>
      <c r="F177" s="578">
        <f t="shared" si="70"/>
        <v>0</v>
      </c>
      <c r="G177" s="578">
        <f t="shared" si="70"/>
        <v>0</v>
      </c>
      <c r="H177" s="578">
        <f t="shared" si="70"/>
        <v>0</v>
      </c>
      <c r="I177" s="578">
        <f t="shared" si="70"/>
        <v>0</v>
      </c>
      <c r="J177" s="578">
        <f t="shared" si="70"/>
        <v>0</v>
      </c>
      <c r="K177" s="578">
        <f t="shared" si="70"/>
        <v>0</v>
      </c>
      <c r="L177" s="578">
        <f t="shared" si="70"/>
        <v>0</v>
      </c>
      <c r="M177" s="578">
        <f t="shared" si="70"/>
        <v>0</v>
      </c>
      <c r="N177" s="578">
        <f t="shared" si="70"/>
        <v>0</v>
      </c>
      <c r="O177" s="578">
        <f t="shared" si="70"/>
        <v>0</v>
      </c>
      <c r="P177" s="578">
        <f t="shared" si="70"/>
        <v>0</v>
      </c>
      <c r="Q177" s="578">
        <f t="shared" si="70"/>
        <v>0</v>
      </c>
      <c r="R177" s="578">
        <f t="shared" si="70"/>
        <v>0</v>
      </c>
      <c r="S177" s="578">
        <f t="shared" si="70"/>
        <v>0</v>
      </c>
      <c r="T177" s="578">
        <f t="shared" si="70"/>
        <v>0</v>
      </c>
      <c r="U177" s="578">
        <f t="shared" si="70"/>
        <v>0</v>
      </c>
      <c r="V177" s="578">
        <f t="shared" si="70"/>
        <v>0</v>
      </c>
      <c r="W177" s="578">
        <f t="shared" si="70"/>
        <v>0</v>
      </c>
      <c r="X177" s="578">
        <f t="shared" si="70"/>
        <v>0</v>
      </c>
      <c r="Y177" s="578">
        <f t="shared" si="70"/>
        <v>0</v>
      </c>
      <c r="Z177" s="578">
        <f t="shared" si="70"/>
        <v>0</v>
      </c>
      <c r="AA177" s="578">
        <f t="shared" si="70"/>
        <v>0</v>
      </c>
      <c r="AB177" s="578">
        <f t="shared" si="70"/>
        <v>0</v>
      </c>
      <c r="AC177" s="578">
        <f t="shared" si="70"/>
        <v>0</v>
      </c>
      <c r="AD177" s="597">
        <f t="shared" si="70"/>
        <v>0</v>
      </c>
      <c r="AE177" s="578">
        <f t="shared" si="55"/>
        <v>0</v>
      </c>
    </row>
    <row r="178" spans="2:31" ht="9.9499999999999993" customHeight="1">
      <c r="B178" s="590" t="s">
        <v>1383</v>
      </c>
      <c r="C178" s="591">
        <f>SUM(C176:C177)</f>
        <v>0</v>
      </c>
      <c r="D178" s="591">
        <f t="shared" ref="D178:AD178" si="71">SUM(D176:D177)</f>
        <v>0</v>
      </c>
      <c r="E178" s="591">
        <f t="shared" si="71"/>
        <v>0</v>
      </c>
      <c r="F178" s="591">
        <f t="shared" si="71"/>
        <v>0</v>
      </c>
      <c r="G178" s="591">
        <f t="shared" si="71"/>
        <v>0</v>
      </c>
      <c r="H178" s="591">
        <f t="shared" si="71"/>
        <v>0</v>
      </c>
      <c r="I178" s="591">
        <f t="shared" si="71"/>
        <v>0</v>
      </c>
      <c r="J178" s="591">
        <f t="shared" si="71"/>
        <v>0</v>
      </c>
      <c r="K178" s="591">
        <f t="shared" si="71"/>
        <v>0</v>
      </c>
      <c r="L178" s="591">
        <f t="shared" si="71"/>
        <v>0</v>
      </c>
      <c r="M178" s="591">
        <f t="shared" si="71"/>
        <v>0</v>
      </c>
      <c r="N178" s="591">
        <f t="shared" si="71"/>
        <v>0</v>
      </c>
      <c r="O178" s="591">
        <f t="shared" si="71"/>
        <v>0</v>
      </c>
      <c r="P178" s="591">
        <f t="shared" si="71"/>
        <v>0</v>
      </c>
      <c r="Q178" s="591">
        <f t="shared" si="71"/>
        <v>0</v>
      </c>
      <c r="R178" s="591">
        <f t="shared" si="71"/>
        <v>0</v>
      </c>
      <c r="S178" s="591">
        <f t="shared" si="71"/>
        <v>0</v>
      </c>
      <c r="T178" s="591">
        <f t="shared" si="71"/>
        <v>0</v>
      </c>
      <c r="U178" s="591">
        <f t="shared" si="71"/>
        <v>0</v>
      </c>
      <c r="V178" s="591">
        <f t="shared" si="71"/>
        <v>0</v>
      </c>
      <c r="W178" s="591">
        <f t="shared" si="71"/>
        <v>0</v>
      </c>
      <c r="X178" s="591">
        <f t="shared" si="71"/>
        <v>0</v>
      </c>
      <c r="Y178" s="591">
        <f t="shared" si="71"/>
        <v>0</v>
      </c>
      <c r="Z178" s="591">
        <f t="shared" si="71"/>
        <v>0</v>
      </c>
      <c r="AA178" s="591">
        <f t="shared" si="71"/>
        <v>0</v>
      </c>
      <c r="AB178" s="591">
        <f t="shared" si="71"/>
        <v>0</v>
      </c>
      <c r="AC178" s="591">
        <f t="shared" si="71"/>
        <v>0</v>
      </c>
      <c r="AD178" s="591">
        <f t="shared" si="71"/>
        <v>0</v>
      </c>
      <c r="AE178" s="591">
        <f t="shared" si="55"/>
        <v>0</v>
      </c>
    </row>
    <row r="179" spans="2:31" ht="9.9499999999999993" customHeight="1">
      <c r="B179" s="590" t="s">
        <v>1335</v>
      </c>
      <c r="C179" s="591">
        <f>C178+C175+C172</f>
        <v>27933.489906666669</v>
      </c>
      <c r="D179" s="591">
        <f t="shared" ref="D179:AD179" si="72">D178+D175+D172</f>
        <v>2199425.5390800005</v>
      </c>
      <c r="E179" s="591">
        <f t="shared" si="72"/>
        <v>0</v>
      </c>
      <c r="F179" s="591">
        <f t="shared" si="72"/>
        <v>0</v>
      </c>
      <c r="G179" s="591">
        <f t="shared" si="72"/>
        <v>1389760.7228266667</v>
      </c>
      <c r="H179" s="591">
        <f t="shared" si="72"/>
        <v>2326956.8236199999</v>
      </c>
      <c r="I179" s="591">
        <f t="shared" si="72"/>
        <v>928590.06834000023</v>
      </c>
      <c r="J179" s="591">
        <f t="shared" si="72"/>
        <v>52297.318883333333</v>
      </c>
      <c r="K179" s="591">
        <f t="shared" si="72"/>
        <v>939602.65299999993</v>
      </c>
      <c r="L179" s="591">
        <f t="shared" si="72"/>
        <v>90841.543099999995</v>
      </c>
      <c r="M179" s="591">
        <f t="shared" si="72"/>
        <v>434803.92457333335</v>
      </c>
      <c r="N179" s="591">
        <f t="shared" si="72"/>
        <v>185212.16178666669</v>
      </c>
      <c r="O179" s="591">
        <f t="shared" si="72"/>
        <v>46026.260280000002</v>
      </c>
      <c r="P179" s="591">
        <f t="shared" si="72"/>
        <v>671307.50015999994</v>
      </c>
      <c r="Q179" s="591">
        <f t="shared" si="72"/>
        <v>108583.211</v>
      </c>
      <c r="R179" s="591">
        <f t="shared" si="72"/>
        <v>0</v>
      </c>
      <c r="S179" s="591">
        <f t="shared" si="72"/>
        <v>0</v>
      </c>
      <c r="T179" s="591">
        <f t="shared" si="72"/>
        <v>0</v>
      </c>
      <c r="U179" s="591">
        <f t="shared" si="72"/>
        <v>0</v>
      </c>
      <c r="V179" s="591">
        <f t="shared" si="72"/>
        <v>0</v>
      </c>
      <c r="W179" s="591">
        <f t="shared" si="72"/>
        <v>0</v>
      </c>
      <c r="X179" s="591">
        <f t="shared" si="72"/>
        <v>472887.08298333327</v>
      </c>
      <c r="Y179" s="591">
        <f t="shared" si="72"/>
        <v>1156058.0402800001</v>
      </c>
      <c r="Z179" s="591">
        <f t="shared" si="72"/>
        <v>0</v>
      </c>
      <c r="AA179" s="591">
        <f t="shared" si="72"/>
        <v>0</v>
      </c>
      <c r="AB179" s="591">
        <f t="shared" si="72"/>
        <v>1308098</v>
      </c>
      <c r="AC179" s="591">
        <f t="shared" si="72"/>
        <v>3813249.2900700001</v>
      </c>
      <c r="AD179" s="591">
        <f t="shared" si="72"/>
        <v>0</v>
      </c>
      <c r="AE179" s="591">
        <f t="shared" si="55"/>
        <v>16151633.629889999</v>
      </c>
    </row>
    <row r="180" spans="2:31" ht="9.9499999999999993" customHeight="1"/>
    <row r="181" spans="2:31" ht="16.5" customHeight="1">
      <c r="B181" s="538" t="s">
        <v>1392</v>
      </c>
      <c r="M181" s="539" t="s">
        <v>1337</v>
      </c>
      <c r="N181" s="539"/>
      <c r="O181" s="539"/>
      <c r="P181" s="539"/>
      <c r="Q181" s="539"/>
      <c r="R181" s="539"/>
      <c r="S181" s="539"/>
      <c r="T181" s="589" t="s">
        <v>1338</v>
      </c>
      <c r="U181" s="589"/>
      <c r="V181" s="553"/>
      <c r="W181" s="589"/>
      <c r="X181" s="553"/>
      <c r="Y181" s="589" t="s">
        <v>1393</v>
      </c>
      <c r="Z181" s="553"/>
      <c r="AA181" s="553"/>
    </row>
    <row r="182" spans="2:31" s="543" customFormat="1" ht="29.25" customHeight="1">
      <c r="B182" s="542" t="s">
        <v>1340</v>
      </c>
      <c r="C182" s="540" t="s">
        <v>1238</v>
      </c>
      <c r="D182" s="540" t="s">
        <v>1239</v>
      </c>
      <c r="E182" s="541" t="s">
        <v>1240</v>
      </c>
      <c r="F182" s="541" t="s">
        <v>1241</v>
      </c>
      <c r="G182" s="540" t="s">
        <v>1242</v>
      </c>
      <c r="H182" s="540" t="s">
        <v>1243</v>
      </c>
      <c r="I182" s="540" t="s">
        <v>1244</v>
      </c>
      <c r="J182" s="540" t="s">
        <v>1245</v>
      </c>
      <c r="K182" s="540" t="s">
        <v>1246</v>
      </c>
      <c r="L182" s="540" t="s">
        <v>1247</v>
      </c>
      <c r="M182" s="540" t="s">
        <v>1248</v>
      </c>
      <c r="N182" s="541" t="s">
        <v>1249</v>
      </c>
      <c r="O182" s="542" t="s">
        <v>1250</v>
      </c>
      <c r="P182" s="540" t="s">
        <v>1251</v>
      </c>
      <c r="Q182" s="542" t="s">
        <v>1252</v>
      </c>
      <c r="R182" s="541" t="s">
        <v>1253</v>
      </c>
      <c r="S182" s="541" t="s">
        <v>1254</v>
      </c>
      <c r="T182" s="541" t="s">
        <v>1255</v>
      </c>
      <c r="U182" s="541" t="s">
        <v>1256</v>
      </c>
      <c r="V182" s="541" t="s">
        <v>1257</v>
      </c>
      <c r="W182" s="540" t="s">
        <v>1258</v>
      </c>
      <c r="X182" s="540" t="s">
        <v>1259</v>
      </c>
      <c r="Y182" s="540" t="s">
        <v>1260</v>
      </c>
      <c r="Z182" s="541" t="s">
        <v>1261</v>
      </c>
      <c r="AA182" s="541" t="s">
        <v>1262</v>
      </c>
      <c r="AB182" s="540" t="s">
        <v>1263</v>
      </c>
      <c r="AC182" s="540" t="s">
        <v>1264</v>
      </c>
      <c r="AD182" s="540" t="s">
        <v>1265</v>
      </c>
      <c r="AE182" s="540" t="s">
        <v>1335</v>
      </c>
    </row>
    <row r="183" spans="2:31" ht="9.9499999999999993" customHeight="1">
      <c r="B183" s="545" t="s">
        <v>1341</v>
      </c>
      <c r="C183" s="578">
        <v>12941.406999999999</v>
      </c>
      <c r="D183" s="578">
        <v>0</v>
      </c>
      <c r="E183" s="578">
        <v>77.384</v>
      </c>
      <c r="F183" s="578">
        <v>0</v>
      </c>
      <c r="G183" s="578">
        <v>0</v>
      </c>
      <c r="H183" s="578">
        <v>90.878</v>
      </c>
      <c r="I183" s="578">
        <v>0</v>
      </c>
      <c r="J183" s="578">
        <v>0</v>
      </c>
      <c r="K183" s="578">
        <v>14932.446</v>
      </c>
      <c r="L183" s="578">
        <v>0</v>
      </c>
      <c r="M183" s="578">
        <v>0</v>
      </c>
      <c r="N183" s="578">
        <v>0</v>
      </c>
      <c r="O183" s="578">
        <v>0</v>
      </c>
      <c r="P183" s="578">
        <v>12185.073</v>
      </c>
      <c r="Q183" s="578">
        <v>0</v>
      </c>
      <c r="R183" s="578">
        <v>0</v>
      </c>
      <c r="S183" s="578">
        <v>0</v>
      </c>
      <c r="T183" s="578">
        <v>0</v>
      </c>
      <c r="U183" s="578">
        <v>0</v>
      </c>
      <c r="V183" s="578">
        <v>0</v>
      </c>
      <c r="W183" s="578">
        <v>22983.154999999999</v>
      </c>
      <c r="X183" s="578">
        <v>0</v>
      </c>
      <c r="Y183" s="578">
        <v>0</v>
      </c>
      <c r="Z183" s="578">
        <v>296.74400000000003</v>
      </c>
      <c r="AA183" s="578">
        <v>0</v>
      </c>
      <c r="AB183" s="578">
        <v>0</v>
      </c>
      <c r="AC183" s="578">
        <v>0</v>
      </c>
      <c r="AD183" s="578">
        <v>0</v>
      </c>
      <c r="AE183" s="578">
        <f t="shared" ref="AE183:AE190" si="73">SUM(C183:AD183)</f>
        <v>63507.086999999992</v>
      </c>
    </row>
    <row r="184" spans="2:31" ht="9.9499999999999993" customHeight="1">
      <c r="B184" s="545" t="s">
        <v>1342</v>
      </c>
      <c r="C184" s="578">
        <v>0</v>
      </c>
      <c r="D184" s="578">
        <v>0</v>
      </c>
      <c r="E184" s="578">
        <v>0</v>
      </c>
      <c r="F184" s="578">
        <v>0</v>
      </c>
      <c r="G184" s="578">
        <v>0</v>
      </c>
      <c r="H184" s="578">
        <v>0</v>
      </c>
      <c r="I184" s="578">
        <v>0</v>
      </c>
      <c r="J184" s="578">
        <v>0</v>
      </c>
      <c r="K184" s="578">
        <v>0</v>
      </c>
      <c r="L184" s="578">
        <v>0</v>
      </c>
      <c r="M184" s="578">
        <v>0</v>
      </c>
      <c r="N184" s="578">
        <v>0</v>
      </c>
      <c r="O184" s="578">
        <v>0</v>
      </c>
      <c r="P184" s="578">
        <v>0</v>
      </c>
      <c r="Q184" s="578">
        <v>0</v>
      </c>
      <c r="R184" s="578">
        <v>0</v>
      </c>
      <c r="S184" s="578">
        <v>0</v>
      </c>
      <c r="T184" s="578">
        <v>0</v>
      </c>
      <c r="U184" s="578">
        <v>0</v>
      </c>
      <c r="V184" s="578">
        <v>0</v>
      </c>
      <c r="W184" s="578">
        <v>0</v>
      </c>
      <c r="X184" s="578">
        <v>802.20299999999997</v>
      </c>
      <c r="Y184" s="578">
        <v>0</v>
      </c>
      <c r="Z184" s="578">
        <v>0</v>
      </c>
      <c r="AA184" s="578">
        <v>0</v>
      </c>
      <c r="AB184" s="578">
        <v>0</v>
      </c>
      <c r="AC184" s="578">
        <v>780.66399999999999</v>
      </c>
      <c r="AD184" s="578">
        <v>0</v>
      </c>
      <c r="AE184" s="578">
        <f t="shared" si="73"/>
        <v>1582.867</v>
      </c>
    </row>
    <row r="185" spans="2:31" ht="9.9499999999999993" customHeight="1">
      <c r="B185" s="590" t="s">
        <v>1343</v>
      </c>
      <c r="C185" s="591">
        <f>SUM(C183:C184)</f>
        <v>12941.406999999999</v>
      </c>
      <c r="D185" s="591">
        <f t="shared" ref="D185:AD185" si="74">SUM(D183:D184)</f>
        <v>0</v>
      </c>
      <c r="E185" s="591">
        <f t="shared" si="74"/>
        <v>77.384</v>
      </c>
      <c r="F185" s="591">
        <f t="shared" si="74"/>
        <v>0</v>
      </c>
      <c r="G185" s="591">
        <f t="shared" si="74"/>
        <v>0</v>
      </c>
      <c r="H185" s="591">
        <f t="shared" si="74"/>
        <v>90.878</v>
      </c>
      <c r="I185" s="591">
        <f t="shared" si="74"/>
        <v>0</v>
      </c>
      <c r="J185" s="591">
        <f t="shared" si="74"/>
        <v>0</v>
      </c>
      <c r="K185" s="591">
        <f t="shared" si="74"/>
        <v>14932.446</v>
      </c>
      <c r="L185" s="591">
        <f t="shared" si="74"/>
        <v>0</v>
      </c>
      <c r="M185" s="591">
        <f t="shared" si="74"/>
        <v>0</v>
      </c>
      <c r="N185" s="591">
        <f t="shared" si="74"/>
        <v>0</v>
      </c>
      <c r="O185" s="591">
        <f t="shared" si="74"/>
        <v>0</v>
      </c>
      <c r="P185" s="591">
        <f t="shared" si="74"/>
        <v>12185.073</v>
      </c>
      <c r="Q185" s="591">
        <f t="shared" si="74"/>
        <v>0</v>
      </c>
      <c r="R185" s="591">
        <f t="shared" si="74"/>
        <v>0</v>
      </c>
      <c r="S185" s="591">
        <f t="shared" si="74"/>
        <v>0</v>
      </c>
      <c r="T185" s="591">
        <f t="shared" si="74"/>
        <v>0</v>
      </c>
      <c r="U185" s="591">
        <f t="shared" si="74"/>
        <v>0</v>
      </c>
      <c r="V185" s="591">
        <f t="shared" si="74"/>
        <v>0</v>
      </c>
      <c r="W185" s="591">
        <f t="shared" si="74"/>
        <v>22983.154999999999</v>
      </c>
      <c r="X185" s="591">
        <f t="shared" si="74"/>
        <v>802.20299999999997</v>
      </c>
      <c r="Y185" s="591">
        <f t="shared" si="74"/>
        <v>0</v>
      </c>
      <c r="Z185" s="591">
        <f t="shared" si="74"/>
        <v>296.74400000000003</v>
      </c>
      <c r="AA185" s="591">
        <f t="shared" si="74"/>
        <v>0</v>
      </c>
      <c r="AB185" s="591">
        <f t="shared" si="74"/>
        <v>0</v>
      </c>
      <c r="AC185" s="591">
        <f t="shared" si="74"/>
        <v>780.66399999999999</v>
      </c>
      <c r="AD185" s="591">
        <f t="shared" si="74"/>
        <v>0</v>
      </c>
      <c r="AE185" s="591">
        <f t="shared" si="73"/>
        <v>65089.953999999991</v>
      </c>
    </row>
    <row r="186" spans="2:31" ht="9.9499999999999993" customHeight="1">
      <c r="B186" s="592" t="s">
        <v>1344</v>
      </c>
      <c r="C186" s="593">
        <v>0</v>
      </c>
      <c r="D186" s="593">
        <v>593.34</v>
      </c>
      <c r="E186" s="593">
        <v>0</v>
      </c>
      <c r="F186" s="593">
        <v>0</v>
      </c>
      <c r="G186" s="593">
        <v>4246.3440000000001</v>
      </c>
      <c r="H186" s="593">
        <v>2925.7860000000001</v>
      </c>
      <c r="I186" s="593">
        <v>8933.6319999999996</v>
      </c>
      <c r="J186" s="593">
        <v>0</v>
      </c>
      <c r="K186" s="593">
        <v>7.0609999999999999</v>
      </c>
      <c r="L186" s="593">
        <v>0</v>
      </c>
      <c r="M186" s="593">
        <v>652.26900000000001</v>
      </c>
      <c r="N186" s="593">
        <v>0</v>
      </c>
      <c r="O186" s="593">
        <v>0</v>
      </c>
      <c r="P186" s="593">
        <v>0</v>
      </c>
      <c r="Q186" s="593">
        <v>0</v>
      </c>
      <c r="R186" s="593">
        <v>0</v>
      </c>
      <c r="S186" s="593">
        <v>0</v>
      </c>
      <c r="T186" s="593">
        <v>0</v>
      </c>
      <c r="U186" s="593">
        <v>0</v>
      </c>
      <c r="V186" s="593">
        <v>0</v>
      </c>
      <c r="W186" s="593">
        <v>0</v>
      </c>
      <c r="X186" s="593">
        <v>0</v>
      </c>
      <c r="Y186" s="593">
        <v>0</v>
      </c>
      <c r="Z186" s="593">
        <v>0</v>
      </c>
      <c r="AA186" s="593">
        <v>0</v>
      </c>
      <c r="AB186" s="593">
        <v>0</v>
      </c>
      <c r="AC186" s="593">
        <v>1497.473</v>
      </c>
      <c r="AD186" s="593">
        <v>0</v>
      </c>
      <c r="AE186" s="593">
        <f t="shared" si="73"/>
        <v>18855.904999999999</v>
      </c>
    </row>
    <row r="187" spans="2:31" ht="9.9499999999999993" customHeight="1">
      <c r="B187" s="545" t="s">
        <v>1345</v>
      </c>
      <c r="C187" s="578">
        <v>0</v>
      </c>
      <c r="D187" s="578">
        <v>4.8440000000000003</v>
      </c>
      <c r="E187" s="578">
        <v>0</v>
      </c>
      <c r="F187" s="578">
        <v>0</v>
      </c>
      <c r="G187" s="578">
        <v>126.645</v>
      </c>
      <c r="H187" s="578">
        <v>1047.6400000000001</v>
      </c>
      <c r="I187" s="578">
        <v>107.01</v>
      </c>
      <c r="J187" s="578">
        <v>44.715000000000003</v>
      </c>
      <c r="K187" s="578">
        <v>61.484000000000002</v>
      </c>
      <c r="L187" s="578">
        <v>0</v>
      </c>
      <c r="M187" s="578">
        <v>1.391</v>
      </c>
      <c r="N187" s="578">
        <v>0</v>
      </c>
      <c r="O187" s="578">
        <v>0</v>
      </c>
      <c r="P187" s="578">
        <v>2105.7719999999999</v>
      </c>
      <c r="Q187" s="578">
        <v>1.4890000000000001</v>
      </c>
      <c r="R187" s="578">
        <v>0</v>
      </c>
      <c r="S187" s="578">
        <v>0</v>
      </c>
      <c r="T187" s="578">
        <v>0</v>
      </c>
      <c r="U187" s="578">
        <v>0</v>
      </c>
      <c r="V187" s="578">
        <v>90.135999999999996</v>
      </c>
      <c r="W187" s="578">
        <v>0</v>
      </c>
      <c r="X187" s="578">
        <v>0.36299999999999999</v>
      </c>
      <c r="Y187" s="578">
        <v>0</v>
      </c>
      <c r="Z187" s="578">
        <v>0</v>
      </c>
      <c r="AA187" s="578">
        <v>0</v>
      </c>
      <c r="AB187" s="578">
        <v>0</v>
      </c>
      <c r="AC187" s="578">
        <v>9253.6209999999992</v>
      </c>
      <c r="AD187" s="578">
        <v>0</v>
      </c>
      <c r="AE187" s="578">
        <f t="shared" si="73"/>
        <v>12845.109999999999</v>
      </c>
    </row>
    <row r="188" spans="2:31" ht="9.9499999999999993" customHeight="1">
      <c r="B188" s="594" t="s">
        <v>1346</v>
      </c>
      <c r="C188" s="595">
        <v>0</v>
      </c>
      <c r="D188" s="595">
        <v>0</v>
      </c>
      <c r="E188" s="595">
        <v>0</v>
      </c>
      <c r="F188" s="595">
        <v>0</v>
      </c>
      <c r="G188" s="595">
        <v>0</v>
      </c>
      <c r="H188" s="595">
        <v>0</v>
      </c>
      <c r="I188" s="595">
        <v>0</v>
      </c>
      <c r="J188" s="595">
        <v>0</v>
      </c>
      <c r="K188" s="595">
        <v>0</v>
      </c>
      <c r="L188" s="595">
        <v>0</v>
      </c>
      <c r="M188" s="595">
        <v>0</v>
      </c>
      <c r="N188" s="595">
        <v>0</v>
      </c>
      <c r="O188" s="595">
        <v>0</v>
      </c>
      <c r="P188" s="595">
        <v>0</v>
      </c>
      <c r="Q188" s="595">
        <v>0</v>
      </c>
      <c r="R188" s="595">
        <v>0</v>
      </c>
      <c r="S188" s="595">
        <v>0</v>
      </c>
      <c r="T188" s="595">
        <v>0</v>
      </c>
      <c r="U188" s="595">
        <v>0</v>
      </c>
      <c r="V188" s="595">
        <v>0</v>
      </c>
      <c r="W188" s="595">
        <v>0</v>
      </c>
      <c r="X188" s="595">
        <v>0</v>
      </c>
      <c r="Y188" s="595">
        <v>0</v>
      </c>
      <c r="Z188" s="595">
        <v>0</v>
      </c>
      <c r="AA188" s="595">
        <v>0</v>
      </c>
      <c r="AB188" s="595">
        <v>0</v>
      </c>
      <c r="AC188" s="595">
        <v>0</v>
      </c>
      <c r="AD188" s="595">
        <v>0</v>
      </c>
      <c r="AE188" s="595">
        <f t="shared" si="73"/>
        <v>0</v>
      </c>
    </row>
    <row r="189" spans="2:31" ht="9.9499999999999993" customHeight="1">
      <c r="B189" s="592" t="s">
        <v>1347</v>
      </c>
      <c r="C189" s="593">
        <v>0</v>
      </c>
      <c r="D189" s="593">
        <v>38.856000000000002</v>
      </c>
      <c r="E189" s="593">
        <v>0</v>
      </c>
      <c r="F189" s="593">
        <v>0</v>
      </c>
      <c r="G189" s="593">
        <v>2067.3200000000002</v>
      </c>
      <c r="H189" s="593">
        <v>222.80500000000001</v>
      </c>
      <c r="I189" s="593">
        <v>15914.698</v>
      </c>
      <c r="J189" s="593">
        <v>1195.8889999999999</v>
      </c>
      <c r="K189" s="593">
        <v>11330.078</v>
      </c>
      <c r="L189" s="593">
        <v>0</v>
      </c>
      <c r="M189" s="593">
        <v>5188.0690000000004</v>
      </c>
      <c r="N189" s="593">
        <v>0</v>
      </c>
      <c r="O189" s="593">
        <v>0</v>
      </c>
      <c r="P189" s="593">
        <v>1295.393</v>
      </c>
      <c r="Q189" s="593">
        <v>141.24600000000001</v>
      </c>
      <c r="R189" s="593">
        <v>0</v>
      </c>
      <c r="S189" s="593">
        <v>0</v>
      </c>
      <c r="T189" s="593">
        <v>0</v>
      </c>
      <c r="U189" s="593">
        <v>0</v>
      </c>
      <c r="V189" s="593">
        <v>1.9550000000000001</v>
      </c>
      <c r="W189" s="593">
        <v>65.858000000000004</v>
      </c>
      <c r="X189" s="593">
        <v>4470.7550000000001</v>
      </c>
      <c r="Y189" s="593">
        <v>0</v>
      </c>
      <c r="Z189" s="593">
        <v>0</v>
      </c>
      <c r="AA189" s="593">
        <v>0</v>
      </c>
      <c r="AB189" s="593">
        <v>0</v>
      </c>
      <c r="AC189" s="593">
        <v>445.50400000000002</v>
      </c>
      <c r="AD189" s="593">
        <v>0</v>
      </c>
      <c r="AE189" s="593">
        <f t="shared" si="73"/>
        <v>42378.426000000007</v>
      </c>
    </row>
    <row r="190" spans="2:31" ht="9.9499999999999993" customHeight="1">
      <c r="B190" s="545" t="s">
        <v>1348</v>
      </c>
      <c r="C190" s="578">
        <v>0</v>
      </c>
      <c r="D190" s="578">
        <v>11.292999999999999</v>
      </c>
      <c r="E190" s="578">
        <v>0</v>
      </c>
      <c r="F190" s="578">
        <v>0</v>
      </c>
      <c r="G190" s="578">
        <v>723.86</v>
      </c>
      <c r="H190" s="578">
        <v>42.331000000000003</v>
      </c>
      <c r="I190" s="578">
        <v>4837.53</v>
      </c>
      <c r="J190" s="578">
        <v>256.58100000000002</v>
      </c>
      <c r="K190" s="578">
        <v>2351.9929999999999</v>
      </c>
      <c r="L190" s="578">
        <v>0</v>
      </c>
      <c r="M190" s="578">
        <v>848.25800000000004</v>
      </c>
      <c r="N190" s="578">
        <v>0</v>
      </c>
      <c r="O190" s="578">
        <v>0</v>
      </c>
      <c r="P190" s="578">
        <v>156.863</v>
      </c>
      <c r="Q190" s="578">
        <v>1.7000000000000001E-2</v>
      </c>
      <c r="R190" s="578">
        <v>0</v>
      </c>
      <c r="S190" s="578">
        <v>0</v>
      </c>
      <c r="T190" s="578">
        <v>0</v>
      </c>
      <c r="U190" s="578">
        <v>0</v>
      </c>
      <c r="V190" s="578">
        <v>0</v>
      </c>
      <c r="W190" s="578">
        <v>0</v>
      </c>
      <c r="X190" s="578">
        <v>1545.2090000000001</v>
      </c>
      <c r="Y190" s="578">
        <v>0</v>
      </c>
      <c r="Z190" s="578">
        <v>0</v>
      </c>
      <c r="AA190" s="578">
        <v>0</v>
      </c>
      <c r="AB190" s="578">
        <v>0</v>
      </c>
      <c r="AC190" s="578">
        <v>88.167000000000002</v>
      </c>
      <c r="AD190" s="578">
        <v>0</v>
      </c>
      <c r="AE190" s="578">
        <f t="shared" si="73"/>
        <v>10862.101999999999</v>
      </c>
    </row>
    <row r="191" spans="2:31" ht="9.9499999999999993" customHeight="1">
      <c r="B191" s="545" t="s">
        <v>1349</v>
      </c>
      <c r="C191" s="578">
        <v>0</v>
      </c>
      <c r="D191" s="578">
        <v>15.827</v>
      </c>
      <c r="E191" s="578">
        <v>12.224</v>
      </c>
      <c r="F191" s="578">
        <v>0</v>
      </c>
      <c r="G191" s="578">
        <v>786.47</v>
      </c>
      <c r="H191" s="578">
        <v>27.222999999999999</v>
      </c>
      <c r="I191" s="578">
        <v>8920.5239999999994</v>
      </c>
      <c r="J191" s="578">
        <v>640.93499999999995</v>
      </c>
      <c r="K191" s="578">
        <v>15569.877</v>
      </c>
      <c r="L191" s="578">
        <v>2.6970000000000001</v>
      </c>
      <c r="M191" s="578">
        <v>2710.3139999999999</v>
      </c>
      <c r="N191" s="578">
        <v>2.9140000000000001</v>
      </c>
      <c r="O191" s="578">
        <v>414.35599999999999</v>
      </c>
      <c r="P191" s="578">
        <v>374.71199999999999</v>
      </c>
      <c r="Q191" s="578">
        <v>0</v>
      </c>
      <c r="R191" s="578">
        <v>0</v>
      </c>
      <c r="S191" s="578">
        <v>0</v>
      </c>
      <c r="T191" s="578">
        <v>0</v>
      </c>
      <c r="U191" s="578">
        <v>0</v>
      </c>
      <c r="V191" s="578">
        <v>0</v>
      </c>
      <c r="W191" s="578">
        <v>0</v>
      </c>
      <c r="X191" s="578">
        <v>1228.021</v>
      </c>
      <c r="Y191" s="578">
        <v>0</v>
      </c>
      <c r="Z191" s="578">
        <v>0</v>
      </c>
      <c r="AA191" s="578">
        <v>0</v>
      </c>
      <c r="AB191" s="578">
        <v>0</v>
      </c>
      <c r="AC191" s="578">
        <v>76.718999999999994</v>
      </c>
      <c r="AD191" s="578">
        <v>0</v>
      </c>
      <c r="AE191" s="578">
        <f>SUM(C191:AD191)</f>
        <v>30782.813000000002</v>
      </c>
    </row>
    <row r="192" spans="2:31" ht="9.9499999999999993" customHeight="1">
      <c r="B192" s="545" t="s">
        <v>1350</v>
      </c>
      <c r="C192" s="578">
        <v>0</v>
      </c>
      <c r="D192" s="578">
        <v>19.963000000000001</v>
      </c>
      <c r="E192" s="578">
        <v>0</v>
      </c>
      <c r="F192" s="578">
        <v>0</v>
      </c>
      <c r="G192" s="578">
        <v>604.56899999999996</v>
      </c>
      <c r="H192" s="578">
        <v>43.103000000000002</v>
      </c>
      <c r="I192" s="578">
        <v>980.79899999999998</v>
      </c>
      <c r="J192" s="578">
        <v>100.886</v>
      </c>
      <c r="K192" s="578">
        <v>64.963999999999999</v>
      </c>
      <c r="L192" s="578">
        <v>0</v>
      </c>
      <c r="M192" s="578">
        <v>115.446</v>
      </c>
      <c r="N192" s="578">
        <v>0</v>
      </c>
      <c r="O192" s="578">
        <v>0</v>
      </c>
      <c r="P192" s="578">
        <v>9.5000000000000001E-2</v>
      </c>
      <c r="Q192" s="578">
        <v>0</v>
      </c>
      <c r="R192" s="578">
        <v>0</v>
      </c>
      <c r="S192" s="578">
        <v>0</v>
      </c>
      <c r="T192" s="578">
        <v>0</v>
      </c>
      <c r="U192" s="578">
        <v>0</v>
      </c>
      <c r="V192" s="578">
        <v>0</v>
      </c>
      <c r="W192" s="578">
        <v>0</v>
      </c>
      <c r="X192" s="578">
        <v>44.969000000000001</v>
      </c>
      <c r="Y192" s="578">
        <v>0</v>
      </c>
      <c r="Z192" s="578">
        <v>0</v>
      </c>
      <c r="AA192" s="578">
        <v>0</v>
      </c>
      <c r="AB192" s="578">
        <v>0</v>
      </c>
      <c r="AC192" s="578">
        <v>30.997</v>
      </c>
      <c r="AD192" s="578">
        <v>0</v>
      </c>
      <c r="AE192" s="578">
        <f t="shared" ref="AE192:AE229" si="75">SUM(C192:AD192)</f>
        <v>2005.7909999999997</v>
      </c>
    </row>
    <row r="193" spans="2:31" ht="9.9499999999999993" customHeight="1">
      <c r="B193" s="545" t="s">
        <v>1351</v>
      </c>
      <c r="C193" s="578">
        <v>0</v>
      </c>
      <c r="D193" s="578">
        <v>27.309000000000001</v>
      </c>
      <c r="E193" s="578">
        <v>0</v>
      </c>
      <c r="F193" s="578">
        <v>0</v>
      </c>
      <c r="G193" s="578">
        <v>367.91</v>
      </c>
      <c r="H193" s="578">
        <v>445.69299999999998</v>
      </c>
      <c r="I193" s="578">
        <v>755.69899999999996</v>
      </c>
      <c r="J193" s="578">
        <v>20.837</v>
      </c>
      <c r="K193" s="578">
        <v>646.33100000000002</v>
      </c>
      <c r="L193" s="578">
        <v>0</v>
      </c>
      <c r="M193" s="578">
        <v>119.438</v>
      </c>
      <c r="N193" s="578">
        <v>0</v>
      </c>
      <c r="O193" s="578">
        <v>0</v>
      </c>
      <c r="P193" s="578">
        <v>0.11600000000000001</v>
      </c>
      <c r="Q193" s="578">
        <v>0</v>
      </c>
      <c r="R193" s="578">
        <v>0</v>
      </c>
      <c r="S193" s="578">
        <v>0</v>
      </c>
      <c r="T193" s="578">
        <v>0</v>
      </c>
      <c r="U193" s="578">
        <v>0</v>
      </c>
      <c r="V193" s="578">
        <v>0</v>
      </c>
      <c r="W193" s="578">
        <v>0</v>
      </c>
      <c r="X193" s="578">
        <v>55.383000000000003</v>
      </c>
      <c r="Y193" s="578">
        <v>0</v>
      </c>
      <c r="Z193" s="578">
        <v>0</v>
      </c>
      <c r="AA193" s="578">
        <v>0</v>
      </c>
      <c r="AB193" s="578">
        <v>0</v>
      </c>
      <c r="AC193" s="578">
        <v>285.66199999999998</v>
      </c>
      <c r="AD193" s="578">
        <v>0</v>
      </c>
      <c r="AE193" s="578">
        <f t="shared" si="75"/>
        <v>2724.3779999999997</v>
      </c>
    </row>
    <row r="194" spans="2:31" ht="9.9499999999999993" customHeight="1">
      <c r="B194" s="545" t="s">
        <v>1352</v>
      </c>
      <c r="C194" s="578">
        <v>0</v>
      </c>
      <c r="D194" s="578">
        <v>16.526</v>
      </c>
      <c r="E194" s="578">
        <v>0</v>
      </c>
      <c r="F194" s="578">
        <v>0</v>
      </c>
      <c r="G194" s="578">
        <v>288.072</v>
      </c>
      <c r="H194" s="578">
        <v>40.539000000000001</v>
      </c>
      <c r="I194" s="578">
        <v>320.68799999999999</v>
      </c>
      <c r="J194" s="578">
        <v>13.599</v>
      </c>
      <c r="K194" s="578">
        <v>34.256999999999998</v>
      </c>
      <c r="L194" s="578">
        <v>0.39100000000000001</v>
      </c>
      <c r="M194" s="578">
        <v>367.24299999999999</v>
      </c>
      <c r="N194" s="578">
        <v>0</v>
      </c>
      <c r="O194" s="578">
        <v>0</v>
      </c>
      <c r="P194" s="578">
        <v>0</v>
      </c>
      <c r="Q194" s="578">
        <v>0.19400000000000001</v>
      </c>
      <c r="R194" s="578">
        <v>0</v>
      </c>
      <c r="S194" s="578">
        <v>0</v>
      </c>
      <c r="T194" s="578">
        <v>0</v>
      </c>
      <c r="U194" s="578">
        <v>0</v>
      </c>
      <c r="V194" s="578">
        <v>0</v>
      </c>
      <c r="W194" s="578">
        <v>0</v>
      </c>
      <c r="X194" s="578">
        <v>83.897999999999996</v>
      </c>
      <c r="Y194" s="578">
        <v>0</v>
      </c>
      <c r="Z194" s="578">
        <v>0</v>
      </c>
      <c r="AA194" s="578">
        <v>0</v>
      </c>
      <c r="AB194" s="578">
        <v>0</v>
      </c>
      <c r="AC194" s="578">
        <v>17.689</v>
      </c>
      <c r="AD194" s="578">
        <v>0</v>
      </c>
      <c r="AE194" s="578">
        <f t="shared" si="75"/>
        <v>1183.096</v>
      </c>
    </row>
    <row r="195" spans="2:31" ht="9.9499999999999993" customHeight="1">
      <c r="B195" s="545" t="s">
        <v>1353</v>
      </c>
      <c r="C195" s="578">
        <v>0</v>
      </c>
      <c r="D195" s="578">
        <v>37.713000000000001</v>
      </c>
      <c r="E195" s="578">
        <v>0</v>
      </c>
      <c r="F195" s="578">
        <v>0</v>
      </c>
      <c r="G195" s="578">
        <v>844.93700000000001</v>
      </c>
      <c r="H195" s="578">
        <v>76.2</v>
      </c>
      <c r="I195" s="578">
        <v>6574.9840000000004</v>
      </c>
      <c r="J195" s="578">
        <v>133.57499999999999</v>
      </c>
      <c r="K195" s="578">
        <v>59113.201999999997</v>
      </c>
      <c r="L195" s="578">
        <v>0</v>
      </c>
      <c r="M195" s="578">
        <v>1387.828</v>
      </c>
      <c r="N195" s="578">
        <v>1.4790000000000001</v>
      </c>
      <c r="O195" s="578">
        <v>2927.9279999999999</v>
      </c>
      <c r="P195" s="578">
        <v>26961.109</v>
      </c>
      <c r="Q195" s="578">
        <v>28989.132000000001</v>
      </c>
      <c r="R195" s="578">
        <v>0</v>
      </c>
      <c r="S195" s="578">
        <v>0</v>
      </c>
      <c r="T195" s="578">
        <v>0</v>
      </c>
      <c r="U195" s="578">
        <v>0</v>
      </c>
      <c r="V195" s="578">
        <v>35.677</v>
      </c>
      <c r="W195" s="578">
        <v>87.832999999999998</v>
      </c>
      <c r="X195" s="578">
        <v>1534.7719999999999</v>
      </c>
      <c r="Y195" s="578">
        <v>52317.726999999999</v>
      </c>
      <c r="Z195" s="578">
        <v>0</v>
      </c>
      <c r="AA195" s="578">
        <v>0</v>
      </c>
      <c r="AB195" s="578">
        <v>0</v>
      </c>
      <c r="AC195" s="578">
        <v>466.15</v>
      </c>
      <c r="AD195" s="578">
        <v>0</v>
      </c>
      <c r="AE195" s="578">
        <f t="shared" si="75"/>
        <v>181490.24599999998</v>
      </c>
    </row>
    <row r="196" spans="2:31" ht="9.9499999999999993" customHeight="1">
      <c r="B196" s="545" t="s">
        <v>1354</v>
      </c>
      <c r="C196" s="578">
        <v>0</v>
      </c>
      <c r="D196" s="578">
        <v>27.530999999999999</v>
      </c>
      <c r="E196" s="578">
        <v>0</v>
      </c>
      <c r="F196" s="578">
        <v>0</v>
      </c>
      <c r="G196" s="578">
        <v>350.97</v>
      </c>
      <c r="H196" s="578">
        <v>17.710999999999999</v>
      </c>
      <c r="I196" s="578">
        <v>735.221</v>
      </c>
      <c r="J196" s="578">
        <v>18.004000000000001</v>
      </c>
      <c r="K196" s="578">
        <v>4.7869999999999999</v>
      </c>
      <c r="L196" s="578">
        <v>0</v>
      </c>
      <c r="M196" s="578">
        <v>876.62</v>
      </c>
      <c r="N196" s="578">
        <v>0</v>
      </c>
      <c r="O196" s="578">
        <v>0</v>
      </c>
      <c r="P196" s="578">
        <v>0.154</v>
      </c>
      <c r="Q196" s="578">
        <v>0</v>
      </c>
      <c r="R196" s="578">
        <v>0</v>
      </c>
      <c r="S196" s="578">
        <v>0</v>
      </c>
      <c r="T196" s="578">
        <v>0</v>
      </c>
      <c r="U196" s="578">
        <v>0</v>
      </c>
      <c r="V196" s="578">
        <v>0</v>
      </c>
      <c r="W196" s="578">
        <v>4.5030000000000001</v>
      </c>
      <c r="X196" s="578">
        <v>1266.6469999999999</v>
      </c>
      <c r="Y196" s="578">
        <v>0</v>
      </c>
      <c r="Z196" s="578">
        <v>0</v>
      </c>
      <c r="AA196" s="578">
        <v>0</v>
      </c>
      <c r="AB196" s="578">
        <v>0</v>
      </c>
      <c r="AC196" s="578">
        <v>60.796999999999997</v>
      </c>
      <c r="AD196" s="578">
        <v>0</v>
      </c>
      <c r="AE196" s="578">
        <f t="shared" si="75"/>
        <v>3362.9450000000002</v>
      </c>
    </row>
    <row r="197" spans="2:31" ht="9.9499999999999993" customHeight="1">
      <c r="B197" s="545" t="s">
        <v>1355</v>
      </c>
      <c r="C197" s="578">
        <v>0</v>
      </c>
      <c r="D197" s="578">
        <v>27.952999999999999</v>
      </c>
      <c r="E197" s="578">
        <v>46472.06</v>
      </c>
      <c r="F197" s="578">
        <v>0</v>
      </c>
      <c r="G197" s="578">
        <v>2881.393</v>
      </c>
      <c r="H197" s="578">
        <v>131.18100000000001</v>
      </c>
      <c r="I197" s="578">
        <v>12024.569</v>
      </c>
      <c r="J197" s="578">
        <v>210.09299999999999</v>
      </c>
      <c r="K197" s="578">
        <v>58404.639999999999</v>
      </c>
      <c r="L197" s="578">
        <v>14395.95</v>
      </c>
      <c r="M197" s="578">
        <v>17059.429</v>
      </c>
      <c r="N197" s="578">
        <v>48305.476000000002</v>
      </c>
      <c r="O197" s="578">
        <v>9845.3919999999998</v>
      </c>
      <c r="P197" s="578">
        <v>59856.470999999998</v>
      </c>
      <c r="Q197" s="578">
        <v>-13387.087</v>
      </c>
      <c r="R197" s="578">
        <v>-91.554000000000002</v>
      </c>
      <c r="S197" s="578">
        <v>16.821000000000002</v>
      </c>
      <c r="T197" s="578">
        <v>296.279</v>
      </c>
      <c r="U197" s="578">
        <v>191.86199999999999</v>
      </c>
      <c r="V197" s="578">
        <v>2936.2689999999998</v>
      </c>
      <c r="W197" s="578">
        <v>1138.3530000000001</v>
      </c>
      <c r="X197" s="578">
        <v>3413.15</v>
      </c>
      <c r="Y197" s="578">
        <v>0</v>
      </c>
      <c r="Z197" s="578">
        <v>0</v>
      </c>
      <c r="AA197" s="578">
        <v>0</v>
      </c>
      <c r="AB197" s="578">
        <v>0</v>
      </c>
      <c r="AC197" s="578">
        <v>79.42</v>
      </c>
      <c r="AD197" s="578">
        <v>0</v>
      </c>
      <c r="AE197" s="578">
        <f t="shared" si="75"/>
        <v>264208.12</v>
      </c>
    </row>
    <row r="198" spans="2:31" ht="9.9499999999999993" customHeight="1">
      <c r="B198" s="545" t="s">
        <v>1356</v>
      </c>
      <c r="C198" s="578">
        <v>0</v>
      </c>
      <c r="D198" s="578">
        <v>5.7519999999999998</v>
      </c>
      <c r="E198" s="578">
        <v>2538.3609999999999</v>
      </c>
      <c r="F198" s="578">
        <v>0</v>
      </c>
      <c r="G198" s="578">
        <v>193.048</v>
      </c>
      <c r="H198" s="578">
        <v>19.571999999999999</v>
      </c>
      <c r="I198" s="578">
        <v>1008.266</v>
      </c>
      <c r="J198" s="578">
        <v>110.389</v>
      </c>
      <c r="K198" s="578">
        <v>21813.252</v>
      </c>
      <c r="L198" s="578">
        <v>5.9569999999999999</v>
      </c>
      <c r="M198" s="578">
        <v>2765.8620000000001</v>
      </c>
      <c r="N198" s="578">
        <v>73473.539999999994</v>
      </c>
      <c r="O198" s="578">
        <v>1327.6780000000001</v>
      </c>
      <c r="P198" s="578">
        <v>2837.415</v>
      </c>
      <c r="Q198" s="578">
        <v>0</v>
      </c>
      <c r="R198" s="578">
        <v>8402.277</v>
      </c>
      <c r="S198" s="578">
        <v>3012.5210000000002</v>
      </c>
      <c r="T198" s="578">
        <v>699.57899999999995</v>
      </c>
      <c r="U198" s="578">
        <v>0</v>
      </c>
      <c r="V198" s="578">
        <v>5.5780000000000003</v>
      </c>
      <c r="W198" s="578">
        <v>89.721999999999994</v>
      </c>
      <c r="X198" s="578">
        <v>2.4169999999999998</v>
      </c>
      <c r="Y198" s="578">
        <v>0</v>
      </c>
      <c r="Z198" s="578">
        <v>0</v>
      </c>
      <c r="AA198" s="578">
        <v>0</v>
      </c>
      <c r="AB198" s="578">
        <v>0</v>
      </c>
      <c r="AC198" s="578">
        <v>21.388999999999999</v>
      </c>
      <c r="AD198" s="578">
        <v>0</v>
      </c>
      <c r="AE198" s="578">
        <f t="shared" si="75"/>
        <v>118332.57499999997</v>
      </c>
    </row>
    <row r="199" spans="2:31" ht="9.9499999999999993" customHeight="1">
      <c r="B199" s="545" t="s">
        <v>1357</v>
      </c>
      <c r="C199" s="578">
        <v>0</v>
      </c>
      <c r="D199" s="578">
        <v>28.899000000000001</v>
      </c>
      <c r="E199" s="578">
        <v>0</v>
      </c>
      <c r="F199" s="578">
        <v>0</v>
      </c>
      <c r="G199" s="578">
        <v>713.14200000000005</v>
      </c>
      <c r="H199" s="578">
        <v>57.64</v>
      </c>
      <c r="I199" s="578">
        <v>5446.2619999999997</v>
      </c>
      <c r="J199" s="578">
        <v>348.68700000000001</v>
      </c>
      <c r="K199" s="578">
        <v>3345.9189999999999</v>
      </c>
      <c r="L199" s="578">
        <v>9.9529999999999994</v>
      </c>
      <c r="M199" s="578">
        <v>1065.0229999999999</v>
      </c>
      <c r="N199" s="578">
        <v>1.2999999999999999E-2</v>
      </c>
      <c r="O199" s="578">
        <v>349.67099999999999</v>
      </c>
      <c r="P199" s="578">
        <v>483.29399999999998</v>
      </c>
      <c r="Q199" s="578">
        <v>11.257</v>
      </c>
      <c r="R199" s="578">
        <v>0.94699999999999995</v>
      </c>
      <c r="S199" s="578">
        <v>0</v>
      </c>
      <c r="T199" s="578">
        <v>0</v>
      </c>
      <c r="U199" s="578">
        <v>40.284999999999997</v>
      </c>
      <c r="V199" s="578">
        <v>0</v>
      </c>
      <c r="W199" s="578">
        <v>0</v>
      </c>
      <c r="X199" s="578">
        <v>417.49099999999999</v>
      </c>
      <c r="Y199" s="578">
        <v>0</v>
      </c>
      <c r="Z199" s="578">
        <v>0</v>
      </c>
      <c r="AA199" s="578">
        <v>0</v>
      </c>
      <c r="AB199" s="578">
        <v>0</v>
      </c>
      <c r="AC199" s="578">
        <v>147.23400000000001</v>
      </c>
      <c r="AD199" s="578">
        <v>0</v>
      </c>
      <c r="AE199" s="578">
        <f t="shared" si="75"/>
        <v>12465.716999999999</v>
      </c>
    </row>
    <row r="200" spans="2:31" ht="9.9499999999999993" customHeight="1">
      <c r="B200" s="545" t="s">
        <v>1358</v>
      </c>
      <c r="C200" s="578">
        <v>0</v>
      </c>
      <c r="D200" s="578">
        <v>13.589</v>
      </c>
      <c r="E200" s="578">
        <v>6.8000000000000005E-2</v>
      </c>
      <c r="F200" s="578">
        <v>5.8000000000000003E-2</v>
      </c>
      <c r="G200" s="578">
        <v>293.22899999999998</v>
      </c>
      <c r="H200" s="578">
        <v>22.475999999999999</v>
      </c>
      <c r="I200" s="578">
        <v>2112.5929999999998</v>
      </c>
      <c r="J200" s="578">
        <v>35.243000000000002</v>
      </c>
      <c r="K200" s="578">
        <v>2510.8009999999999</v>
      </c>
      <c r="L200" s="578">
        <v>26.507000000000001</v>
      </c>
      <c r="M200" s="578">
        <v>260.66300000000001</v>
      </c>
      <c r="N200" s="578">
        <v>0</v>
      </c>
      <c r="O200" s="578">
        <v>121.39400000000001</v>
      </c>
      <c r="P200" s="578">
        <v>393.41899999999998</v>
      </c>
      <c r="Q200" s="578">
        <v>0</v>
      </c>
      <c r="R200" s="578">
        <v>0</v>
      </c>
      <c r="S200" s="578">
        <v>0</v>
      </c>
      <c r="T200" s="578">
        <v>0</v>
      </c>
      <c r="U200" s="578">
        <v>0</v>
      </c>
      <c r="V200" s="578">
        <v>0</v>
      </c>
      <c r="W200" s="578">
        <v>0</v>
      </c>
      <c r="X200" s="578">
        <v>413.31200000000001</v>
      </c>
      <c r="Y200" s="578">
        <v>0</v>
      </c>
      <c r="Z200" s="578">
        <v>0</v>
      </c>
      <c r="AA200" s="578">
        <v>0</v>
      </c>
      <c r="AB200" s="578">
        <v>0</v>
      </c>
      <c r="AC200" s="578">
        <v>81.278000000000006</v>
      </c>
      <c r="AD200" s="578">
        <v>0</v>
      </c>
      <c r="AE200" s="578">
        <f t="shared" si="75"/>
        <v>6284.6299999999992</v>
      </c>
    </row>
    <row r="201" spans="2:31" ht="9.9499999999999993" customHeight="1">
      <c r="B201" s="545" t="s">
        <v>1359</v>
      </c>
      <c r="C201" s="578">
        <v>0</v>
      </c>
      <c r="D201" s="578">
        <v>4.2089999999999996</v>
      </c>
      <c r="E201" s="578">
        <v>0</v>
      </c>
      <c r="F201" s="578">
        <v>0</v>
      </c>
      <c r="G201" s="578">
        <v>70.656999999999996</v>
      </c>
      <c r="H201" s="578">
        <v>20.681999999999999</v>
      </c>
      <c r="I201" s="578">
        <v>456.20299999999997</v>
      </c>
      <c r="J201" s="578">
        <v>77.617999999999995</v>
      </c>
      <c r="K201" s="578">
        <v>88.647999999999996</v>
      </c>
      <c r="L201" s="578">
        <v>0</v>
      </c>
      <c r="M201" s="578">
        <v>10.997</v>
      </c>
      <c r="N201" s="578">
        <v>0</v>
      </c>
      <c r="O201" s="578">
        <v>0</v>
      </c>
      <c r="P201" s="578">
        <v>0</v>
      </c>
      <c r="Q201" s="578">
        <v>0</v>
      </c>
      <c r="R201" s="578">
        <v>0</v>
      </c>
      <c r="S201" s="578">
        <v>0</v>
      </c>
      <c r="T201" s="578">
        <v>0</v>
      </c>
      <c r="U201" s="578">
        <v>0</v>
      </c>
      <c r="V201" s="578">
        <v>0</v>
      </c>
      <c r="W201" s="578">
        <v>0</v>
      </c>
      <c r="X201" s="578">
        <v>7.61</v>
      </c>
      <c r="Y201" s="578">
        <v>0</v>
      </c>
      <c r="Z201" s="578">
        <v>0</v>
      </c>
      <c r="AA201" s="578">
        <v>0</v>
      </c>
      <c r="AB201" s="578">
        <v>0</v>
      </c>
      <c r="AC201" s="578">
        <v>0</v>
      </c>
      <c r="AD201" s="578">
        <v>0</v>
      </c>
      <c r="AE201" s="578">
        <f t="shared" si="75"/>
        <v>736.62399999999991</v>
      </c>
    </row>
    <row r="202" spans="2:31" ht="9.9499999999999993" customHeight="1">
      <c r="B202" s="545" t="s">
        <v>1360</v>
      </c>
      <c r="C202" s="578">
        <v>0</v>
      </c>
      <c r="D202" s="578">
        <v>82.616</v>
      </c>
      <c r="E202" s="578">
        <v>0</v>
      </c>
      <c r="F202" s="578">
        <v>0</v>
      </c>
      <c r="G202" s="578">
        <v>5853.8649999999998</v>
      </c>
      <c r="H202" s="578">
        <v>3080.248</v>
      </c>
      <c r="I202" s="578">
        <v>16564.267</v>
      </c>
      <c r="J202" s="578">
        <v>1884.5340000000001</v>
      </c>
      <c r="K202" s="578">
        <v>31235.611000000001</v>
      </c>
      <c r="L202" s="578">
        <v>130.93199999999999</v>
      </c>
      <c r="M202" s="578">
        <v>12781.709000000001</v>
      </c>
      <c r="N202" s="578">
        <v>0</v>
      </c>
      <c r="O202" s="578">
        <v>14445.73</v>
      </c>
      <c r="P202" s="578">
        <v>94707.475999999995</v>
      </c>
      <c r="Q202" s="578">
        <v>503.20499999999998</v>
      </c>
      <c r="R202" s="578">
        <v>3236.1680000000001</v>
      </c>
      <c r="S202" s="578">
        <v>97.748000000000005</v>
      </c>
      <c r="T202" s="578">
        <v>452.03500000000003</v>
      </c>
      <c r="U202" s="578">
        <v>0</v>
      </c>
      <c r="V202" s="578">
        <v>78.902000000000001</v>
      </c>
      <c r="W202" s="578">
        <v>558.41800000000001</v>
      </c>
      <c r="X202" s="578">
        <v>2755.3760000000002</v>
      </c>
      <c r="Y202" s="578">
        <v>0</v>
      </c>
      <c r="Z202" s="578">
        <v>0</v>
      </c>
      <c r="AA202" s="578">
        <v>0</v>
      </c>
      <c r="AB202" s="578">
        <v>0</v>
      </c>
      <c r="AC202" s="578">
        <v>291.40199999999999</v>
      </c>
      <c r="AD202" s="578">
        <v>0</v>
      </c>
      <c r="AE202" s="578">
        <f t="shared" si="75"/>
        <v>188740.242</v>
      </c>
    </row>
    <row r="203" spans="2:31" ht="9.9499999999999993" customHeight="1">
      <c r="B203" s="545" t="s">
        <v>1361</v>
      </c>
      <c r="C203" s="578">
        <v>0</v>
      </c>
      <c r="D203" s="578">
        <v>42.326000000000001</v>
      </c>
      <c r="E203" s="578">
        <v>0</v>
      </c>
      <c r="F203" s="578">
        <v>0</v>
      </c>
      <c r="G203" s="578">
        <v>5124.6530000000002</v>
      </c>
      <c r="H203" s="578">
        <v>420.065</v>
      </c>
      <c r="I203" s="578">
        <v>8031.7250000000004</v>
      </c>
      <c r="J203" s="578">
        <v>456.35399999999998</v>
      </c>
      <c r="K203" s="578">
        <v>17425.717000000001</v>
      </c>
      <c r="L203" s="578">
        <v>294.36599999999999</v>
      </c>
      <c r="M203" s="578">
        <v>10777.308999999999</v>
      </c>
      <c r="N203" s="578">
        <v>0.72899999999999998</v>
      </c>
      <c r="O203" s="578">
        <v>1586.941</v>
      </c>
      <c r="P203" s="578">
        <v>390847.91700000002</v>
      </c>
      <c r="Q203" s="578">
        <v>92357.508000000002</v>
      </c>
      <c r="R203" s="578">
        <v>-4721.1099999999997</v>
      </c>
      <c r="S203" s="578">
        <v>74304.345000000001</v>
      </c>
      <c r="T203" s="578">
        <v>10886.69</v>
      </c>
      <c r="U203" s="578">
        <v>168.661</v>
      </c>
      <c r="V203" s="578">
        <v>101.755</v>
      </c>
      <c r="W203" s="578">
        <v>7087.3090000000002</v>
      </c>
      <c r="X203" s="578">
        <v>2596.0990000000002</v>
      </c>
      <c r="Y203" s="578">
        <v>0</v>
      </c>
      <c r="Z203" s="578">
        <v>0</v>
      </c>
      <c r="AA203" s="578">
        <v>0</v>
      </c>
      <c r="AB203" s="578">
        <v>0</v>
      </c>
      <c r="AC203" s="578">
        <v>703.37699999999995</v>
      </c>
      <c r="AD203" s="578">
        <v>0</v>
      </c>
      <c r="AE203" s="578">
        <f t="shared" si="75"/>
        <v>618492.73599999992</v>
      </c>
    </row>
    <row r="204" spans="2:31" ht="9.9499999999999993" customHeight="1">
      <c r="B204" s="545" t="s">
        <v>1362</v>
      </c>
      <c r="C204" s="578">
        <v>0</v>
      </c>
      <c r="D204" s="578">
        <v>16.478000000000002</v>
      </c>
      <c r="E204" s="578">
        <v>0</v>
      </c>
      <c r="F204" s="578">
        <v>0</v>
      </c>
      <c r="G204" s="578">
        <v>2176.9279999999999</v>
      </c>
      <c r="H204" s="578">
        <v>95.715999999999994</v>
      </c>
      <c r="I204" s="578">
        <v>4488.0159999999996</v>
      </c>
      <c r="J204" s="578">
        <v>445.86399999999998</v>
      </c>
      <c r="K204" s="578">
        <v>5699.3339999999998</v>
      </c>
      <c r="L204" s="578">
        <v>606.76900000000001</v>
      </c>
      <c r="M204" s="578">
        <v>3633.741</v>
      </c>
      <c r="N204" s="578">
        <v>0</v>
      </c>
      <c r="O204" s="578">
        <v>253.51400000000001</v>
      </c>
      <c r="P204" s="578">
        <v>1875.578</v>
      </c>
      <c r="Q204" s="578">
        <v>2449.9609999999998</v>
      </c>
      <c r="R204" s="578">
        <v>0.34699999999999998</v>
      </c>
      <c r="S204" s="578">
        <v>390.988</v>
      </c>
      <c r="T204" s="578">
        <v>0</v>
      </c>
      <c r="U204" s="578">
        <v>79.884</v>
      </c>
      <c r="V204" s="578">
        <v>29.158000000000001</v>
      </c>
      <c r="W204" s="578">
        <v>672.94899999999996</v>
      </c>
      <c r="X204" s="578">
        <v>1042.6510000000001</v>
      </c>
      <c r="Y204" s="578">
        <v>0</v>
      </c>
      <c r="Z204" s="578">
        <v>0</v>
      </c>
      <c r="AA204" s="578">
        <v>0</v>
      </c>
      <c r="AB204" s="578">
        <v>0</v>
      </c>
      <c r="AC204" s="578">
        <v>89.686999999999998</v>
      </c>
      <c r="AD204" s="578">
        <v>0</v>
      </c>
      <c r="AE204" s="578">
        <f t="shared" si="75"/>
        <v>24047.563000000002</v>
      </c>
    </row>
    <row r="205" spans="2:31" ht="9.9499999999999993" customHeight="1">
      <c r="B205" s="545" t="s">
        <v>1363</v>
      </c>
      <c r="C205" s="578">
        <v>0</v>
      </c>
      <c r="D205" s="578">
        <v>95.096000000000004</v>
      </c>
      <c r="E205" s="578">
        <v>0</v>
      </c>
      <c r="F205" s="578">
        <v>0</v>
      </c>
      <c r="G205" s="578">
        <v>3235.3629999999998</v>
      </c>
      <c r="H205" s="578">
        <v>280.28500000000003</v>
      </c>
      <c r="I205" s="578">
        <v>3876.1030000000001</v>
      </c>
      <c r="J205" s="578">
        <v>229.434</v>
      </c>
      <c r="K205" s="578">
        <v>238.74700000000001</v>
      </c>
      <c r="L205" s="578">
        <v>0.91500000000000004</v>
      </c>
      <c r="M205" s="578">
        <v>6025.567</v>
      </c>
      <c r="N205" s="578">
        <v>18.131</v>
      </c>
      <c r="O205" s="578">
        <v>1.6319999999999999</v>
      </c>
      <c r="P205" s="578">
        <v>8.125</v>
      </c>
      <c r="Q205" s="578">
        <v>125.855</v>
      </c>
      <c r="R205" s="578">
        <v>1.5389999999999999</v>
      </c>
      <c r="S205" s="578">
        <v>0</v>
      </c>
      <c r="T205" s="578">
        <v>0</v>
      </c>
      <c r="U205" s="578">
        <v>5.3010000000000002</v>
      </c>
      <c r="V205" s="578">
        <v>62.795999999999999</v>
      </c>
      <c r="W205" s="578">
        <v>42.485999999999997</v>
      </c>
      <c r="X205" s="578">
        <v>2671.0149999999999</v>
      </c>
      <c r="Y205" s="578">
        <v>0</v>
      </c>
      <c r="Z205" s="578">
        <v>0</v>
      </c>
      <c r="AA205" s="578">
        <v>0</v>
      </c>
      <c r="AB205" s="578">
        <v>0</v>
      </c>
      <c r="AC205" s="578">
        <v>409.76799999999997</v>
      </c>
      <c r="AD205" s="578">
        <v>0</v>
      </c>
      <c r="AE205" s="578">
        <f t="shared" si="75"/>
        <v>17328.157999999999</v>
      </c>
    </row>
    <row r="206" spans="2:31" ht="9.9499999999999993" customHeight="1">
      <c r="B206" s="545" t="s">
        <v>1364</v>
      </c>
      <c r="C206" s="578">
        <v>0</v>
      </c>
      <c r="D206" s="578">
        <v>119.238</v>
      </c>
      <c r="E206" s="578">
        <v>0.46</v>
      </c>
      <c r="F206" s="578">
        <v>0</v>
      </c>
      <c r="G206" s="578">
        <v>2658.9079999999999</v>
      </c>
      <c r="H206" s="578">
        <v>504.97699999999998</v>
      </c>
      <c r="I206" s="578">
        <v>3419.529</v>
      </c>
      <c r="J206" s="578">
        <v>89.46</v>
      </c>
      <c r="K206" s="578">
        <v>482.858</v>
      </c>
      <c r="L206" s="578">
        <v>0</v>
      </c>
      <c r="M206" s="578">
        <v>2079.9899999999998</v>
      </c>
      <c r="N206" s="578">
        <v>5.1230000000000002</v>
      </c>
      <c r="O206" s="578">
        <v>10.721</v>
      </c>
      <c r="P206" s="578">
        <v>119.913</v>
      </c>
      <c r="Q206" s="578">
        <v>329.80500000000001</v>
      </c>
      <c r="R206" s="578">
        <v>137.58000000000001</v>
      </c>
      <c r="S206" s="578">
        <v>0</v>
      </c>
      <c r="T206" s="578">
        <v>0</v>
      </c>
      <c r="U206" s="578">
        <v>0</v>
      </c>
      <c r="V206" s="578">
        <v>4.7649999999999997</v>
      </c>
      <c r="W206" s="578">
        <v>82.908000000000001</v>
      </c>
      <c r="X206" s="578">
        <v>1201.925</v>
      </c>
      <c r="Y206" s="578">
        <v>0</v>
      </c>
      <c r="Z206" s="578">
        <v>0</v>
      </c>
      <c r="AA206" s="578">
        <v>0</v>
      </c>
      <c r="AB206" s="578">
        <v>0</v>
      </c>
      <c r="AC206" s="578">
        <v>81.423000000000002</v>
      </c>
      <c r="AD206" s="578">
        <v>0</v>
      </c>
      <c r="AE206" s="578">
        <f t="shared" si="75"/>
        <v>11329.582999999997</v>
      </c>
    </row>
    <row r="207" spans="2:31" ht="9.9499999999999993" customHeight="1">
      <c r="B207" s="545" t="s">
        <v>1365</v>
      </c>
      <c r="C207" s="578">
        <v>0</v>
      </c>
      <c r="D207" s="578">
        <v>6.8559999999999999</v>
      </c>
      <c r="E207" s="578">
        <v>0</v>
      </c>
      <c r="F207" s="578">
        <v>4.2000000000000003E-2</v>
      </c>
      <c r="G207" s="578">
        <v>2338.6889999999999</v>
      </c>
      <c r="H207" s="578">
        <v>105.05800000000001</v>
      </c>
      <c r="I207" s="578">
        <v>6816.4620000000004</v>
      </c>
      <c r="J207" s="578">
        <v>60.191000000000003</v>
      </c>
      <c r="K207" s="578">
        <v>143.31299999999999</v>
      </c>
      <c r="L207" s="578">
        <v>0</v>
      </c>
      <c r="M207" s="578">
        <v>2316.7060000000001</v>
      </c>
      <c r="N207" s="578">
        <v>0.84699999999999998</v>
      </c>
      <c r="O207" s="578">
        <v>12.154</v>
      </c>
      <c r="P207" s="578">
        <v>7.0000000000000001E-3</v>
      </c>
      <c r="Q207" s="578">
        <v>62.399000000000001</v>
      </c>
      <c r="R207" s="578">
        <v>0</v>
      </c>
      <c r="S207" s="578">
        <v>0</v>
      </c>
      <c r="T207" s="578">
        <v>0</v>
      </c>
      <c r="U207" s="578">
        <v>0</v>
      </c>
      <c r="V207" s="578">
        <v>25.658000000000001</v>
      </c>
      <c r="W207" s="578">
        <v>33.472000000000001</v>
      </c>
      <c r="X207" s="578">
        <v>2942.0720000000001</v>
      </c>
      <c r="Y207" s="578">
        <v>0</v>
      </c>
      <c r="Z207" s="578">
        <v>0</v>
      </c>
      <c r="AA207" s="578">
        <v>0</v>
      </c>
      <c r="AB207" s="578">
        <v>0</v>
      </c>
      <c r="AC207" s="578">
        <v>583.98099999999999</v>
      </c>
      <c r="AD207" s="578">
        <v>0</v>
      </c>
      <c r="AE207" s="578">
        <f t="shared" si="75"/>
        <v>15447.906999999999</v>
      </c>
    </row>
    <row r="208" spans="2:31" ht="9.9499999999999993" customHeight="1">
      <c r="B208" s="545" t="s">
        <v>1366</v>
      </c>
      <c r="C208" s="578">
        <v>0</v>
      </c>
      <c r="D208" s="578">
        <v>1000.525</v>
      </c>
      <c r="E208" s="578">
        <v>0</v>
      </c>
      <c r="F208" s="578">
        <v>0</v>
      </c>
      <c r="G208" s="578">
        <v>3196.0129999999999</v>
      </c>
      <c r="H208" s="578">
        <v>784.54700000000003</v>
      </c>
      <c r="I208" s="578">
        <v>5852.1019999999999</v>
      </c>
      <c r="J208" s="578">
        <v>100.399</v>
      </c>
      <c r="K208" s="578">
        <v>1718.932</v>
      </c>
      <c r="L208" s="578">
        <v>1.7190000000000001</v>
      </c>
      <c r="M208" s="578">
        <v>4452.8019999999997</v>
      </c>
      <c r="N208" s="578">
        <v>13.579000000000001</v>
      </c>
      <c r="O208" s="578">
        <v>12.933</v>
      </c>
      <c r="P208" s="578">
        <v>1413.1959999999999</v>
      </c>
      <c r="Q208" s="578">
        <v>1558.133</v>
      </c>
      <c r="R208" s="578">
        <v>0</v>
      </c>
      <c r="S208" s="578">
        <v>0</v>
      </c>
      <c r="T208" s="578">
        <v>0</v>
      </c>
      <c r="U208" s="578">
        <v>3.3000000000000002E-2</v>
      </c>
      <c r="V208" s="578">
        <v>0</v>
      </c>
      <c r="W208" s="578">
        <v>332.53800000000001</v>
      </c>
      <c r="X208" s="578">
        <v>3814.19</v>
      </c>
      <c r="Y208" s="578">
        <v>0</v>
      </c>
      <c r="Z208" s="578">
        <v>0</v>
      </c>
      <c r="AA208" s="578">
        <v>0</v>
      </c>
      <c r="AB208" s="578">
        <v>0</v>
      </c>
      <c r="AC208" s="578">
        <v>61.838000000000001</v>
      </c>
      <c r="AD208" s="578">
        <v>0</v>
      </c>
      <c r="AE208" s="578">
        <f t="shared" si="75"/>
        <v>24313.478999999999</v>
      </c>
    </row>
    <row r="209" spans="2:31" ht="9.9499999999999993" customHeight="1">
      <c r="B209" s="545" t="s">
        <v>1367</v>
      </c>
      <c r="C209" s="578">
        <v>0</v>
      </c>
      <c r="D209" s="578">
        <v>5.2969999999999997</v>
      </c>
      <c r="E209" s="578">
        <v>0</v>
      </c>
      <c r="F209" s="578">
        <v>0</v>
      </c>
      <c r="G209" s="578">
        <v>292.29300000000001</v>
      </c>
      <c r="H209" s="578">
        <v>6.9429999999999996</v>
      </c>
      <c r="I209" s="578">
        <v>564.65899999999999</v>
      </c>
      <c r="J209" s="578">
        <v>4.8970000000000002</v>
      </c>
      <c r="K209" s="578">
        <v>50.886000000000003</v>
      </c>
      <c r="L209" s="578">
        <v>0</v>
      </c>
      <c r="M209" s="578">
        <v>194.44</v>
      </c>
      <c r="N209" s="578">
        <v>0</v>
      </c>
      <c r="O209" s="578">
        <v>0</v>
      </c>
      <c r="P209" s="578">
        <v>0.16400000000000001</v>
      </c>
      <c r="Q209" s="578">
        <v>1.39</v>
      </c>
      <c r="R209" s="578">
        <v>0</v>
      </c>
      <c r="S209" s="578">
        <v>0</v>
      </c>
      <c r="T209" s="578">
        <v>0</v>
      </c>
      <c r="U209" s="578">
        <v>0.14000000000000001</v>
      </c>
      <c r="V209" s="578">
        <v>0</v>
      </c>
      <c r="W209" s="578">
        <v>0</v>
      </c>
      <c r="X209" s="578">
        <v>167.392</v>
      </c>
      <c r="Y209" s="578">
        <v>0</v>
      </c>
      <c r="Z209" s="578">
        <v>0</v>
      </c>
      <c r="AA209" s="578">
        <v>0</v>
      </c>
      <c r="AB209" s="578">
        <v>0</v>
      </c>
      <c r="AC209" s="578">
        <v>32.920999999999999</v>
      </c>
      <c r="AD209" s="578">
        <v>0</v>
      </c>
      <c r="AE209" s="578">
        <f t="shared" si="75"/>
        <v>1321.4220000000003</v>
      </c>
    </row>
    <row r="210" spans="2:31" ht="9.9499999999999993" customHeight="1">
      <c r="B210" s="545" t="s">
        <v>1368</v>
      </c>
      <c r="C210" s="578">
        <v>0</v>
      </c>
      <c r="D210" s="578">
        <v>0.20399999999999999</v>
      </c>
      <c r="E210" s="578">
        <v>0</v>
      </c>
      <c r="F210" s="578">
        <v>0</v>
      </c>
      <c r="G210" s="578">
        <v>11.712999999999999</v>
      </c>
      <c r="H210" s="578">
        <v>3.7730000000000001</v>
      </c>
      <c r="I210" s="578">
        <v>48.393000000000001</v>
      </c>
      <c r="J210" s="578">
        <v>0.31</v>
      </c>
      <c r="K210" s="578">
        <v>4.2460000000000004</v>
      </c>
      <c r="L210" s="578">
        <v>0</v>
      </c>
      <c r="M210" s="578">
        <v>1.2729999999999999</v>
      </c>
      <c r="N210" s="578">
        <v>0</v>
      </c>
      <c r="O210" s="578">
        <v>0</v>
      </c>
      <c r="P210" s="578">
        <v>0</v>
      </c>
      <c r="Q210" s="578">
        <v>0</v>
      </c>
      <c r="R210" s="578">
        <v>0</v>
      </c>
      <c r="S210" s="578">
        <v>0</v>
      </c>
      <c r="T210" s="578">
        <v>0</v>
      </c>
      <c r="U210" s="578">
        <v>0</v>
      </c>
      <c r="V210" s="578">
        <v>0</v>
      </c>
      <c r="W210" s="578">
        <v>0</v>
      </c>
      <c r="X210" s="578">
        <v>11.161</v>
      </c>
      <c r="Y210" s="578">
        <v>0</v>
      </c>
      <c r="Z210" s="578">
        <v>0</v>
      </c>
      <c r="AA210" s="578">
        <v>0</v>
      </c>
      <c r="AB210" s="578">
        <v>0</v>
      </c>
      <c r="AC210" s="578">
        <v>0</v>
      </c>
      <c r="AD210" s="578">
        <v>0</v>
      </c>
      <c r="AE210" s="578">
        <f t="shared" si="75"/>
        <v>81.072999999999993</v>
      </c>
    </row>
    <row r="211" spans="2:31" ht="9.9499999999999993" customHeight="1">
      <c r="B211" s="594" t="s">
        <v>1369</v>
      </c>
      <c r="C211" s="595">
        <v>0</v>
      </c>
      <c r="D211" s="595">
        <v>15.172000000000001</v>
      </c>
      <c r="E211" s="595">
        <v>0</v>
      </c>
      <c r="F211" s="595">
        <v>0</v>
      </c>
      <c r="G211" s="595">
        <v>274.33100000000002</v>
      </c>
      <c r="H211" s="595">
        <v>20.611000000000001</v>
      </c>
      <c r="I211" s="595">
        <v>487.173</v>
      </c>
      <c r="J211" s="595">
        <v>3.0830000000000002</v>
      </c>
      <c r="K211" s="595">
        <v>191.02</v>
      </c>
      <c r="L211" s="595">
        <v>0</v>
      </c>
      <c r="M211" s="595">
        <v>185.095</v>
      </c>
      <c r="N211" s="595">
        <v>0</v>
      </c>
      <c r="O211" s="595">
        <v>0.108</v>
      </c>
      <c r="P211" s="595">
        <v>0.5</v>
      </c>
      <c r="Q211" s="595">
        <v>0.98499999999999999</v>
      </c>
      <c r="R211" s="595">
        <v>0</v>
      </c>
      <c r="S211" s="595">
        <v>0</v>
      </c>
      <c r="T211" s="595">
        <v>0</v>
      </c>
      <c r="U211" s="595">
        <v>0</v>
      </c>
      <c r="V211" s="595">
        <v>0</v>
      </c>
      <c r="W211" s="595">
        <v>0</v>
      </c>
      <c r="X211" s="595">
        <v>73.903000000000006</v>
      </c>
      <c r="Y211" s="595">
        <v>0</v>
      </c>
      <c r="Z211" s="595">
        <v>0</v>
      </c>
      <c r="AA211" s="595">
        <v>0</v>
      </c>
      <c r="AB211" s="595">
        <v>0</v>
      </c>
      <c r="AC211" s="595">
        <v>0</v>
      </c>
      <c r="AD211" s="595">
        <v>0</v>
      </c>
      <c r="AE211" s="595">
        <f t="shared" si="75"/>
        <v>1251.9809999999998</v>
      </c>
    </row>
    <row r="212" spans="2:31" ht="9.9499999999999993" customHeight="1">
      <c r="B212" s="590" t="s">
        <v>1370</v>
      </c>
      <c r="C212" s="591">
        <f>SUM(C189:C211)</f>
        <v>0</v>
      </c>
      <c r="D212" s="591">
        <f t="shared" ref="D212:AD212" si="76">SUM(D189:D211)</f>
        <v>1659.2279999999998</v>
      </c>
      <c r="E212" s="591">
        <f t="shared" si="76"/>
        <v>49023.172999999995</v>
      </c>
      <c r="F212" s="591">
        <f t="shared" si="76"/>
        <v>0.1</v>
      </c>
      <c r="G212" s="591">
        <f t="shared" si="76"/>
        <v>35348.332999999999</v>
      </c>
      <c r="H212" s="591">
        <f t="shared" si="76"/>
        <v>6469.3789999999999</v>
      </c>
      <c r="I212" s="591">
        <f t="shared" si="76"/>
        <v>110236.46500000001</v>
      </c>
      <c r="J212" s="591">
        <f t="shared" si="76"/>
        <v>6436.8619999999992</v>
      </c>
      <c r="K212" s="591">
        <f t="shared" si="76"/>
        <v>232469.413</v>
      </c>
      <c r="L212" s="591">
        <f t="shared" si="76"/>
        <v>15476.156000000001</v>
      </c>
      <c r="M212" s="591">
        <f t="shared" si="76"/>
        <v>75223.822000000015</v>
      </c>
      <c r="N212" s="591">
        <f t="shared" si="76"/>
        <v>121821.83099999999</v>
      </c>
      <c r="O212" s="591">
        <f t="shared" si="76"/>
        <v>31310.151999999998</v>
      </c>
      <c r="P212" s="591">
        <f t="shared" si="76"/>
        <v>581331.9169999999</v>
      </c>
      <c r="Q212" s="591">
        <f t="shared" si="76"/>
        <v>113144</v>
      </c>
      <c r="R212" s="591">
        <f t="shared" si="76"/>
        <v>6966.1939999999995</v>
      </c>
      <c r="S212" s="591">
        <f t="shared" si="76"/>
        <v>77822.422999999995</v>
      </c>
      <c r="T212" s="591">
        <f t="shared" si="76"/>
        <v>12334.583000000001</v>
      </c>
      <c r="U212" s="591">
        <f t="shared" si="76"/>
        <v>486.166</v>
      </c>
      <c r="V212" s="591">
        <f t="shared" si="76"/>
        <v>3282.5129999999995</v>
      </c>
      <c r="W212" s="591">
        <f t="shared" si="76"/>
        <v>10196.349</v>
      </c>
      <c r="X212" s="591">
        <f t="shared" si="76"/>
        <v>31759.417999999994</v>
      </c>
      <c r="Y212" s="591">
        <f t="shared" si="76"/>
        <v>52317.726999999999</v>
      </c>
      <c r="Z212" s="591">
        <f t="shared" si="76"/>
        <v>0</v>
      </c>
      <c r="AA212" s="591">
        <f t="shared" si="76"/>
        <v>0</v>
      </c>
      <c r="AB212" s="591">
        <f t="shared" si="76"/>
        <v>0</v>
      </c>
      <c r="AC212" s="591">
        <f t="shared" si="76"/>
        <v>4055.4029999999993</v>
      </c>
      <c r="AD212" s="591">
        <f t="shared" si="76"/>
        <v>0</v>
      </c>
      <c r="AE212" s="591">
        <f t="shared" si="75"/>
        <v>1579171.6069999996</v>
      </c>
    </row>
    <row r="213" spans="2:31" ht="9.9499999999999993" customHeight="1">
      <c r="B213" s="590" t="s">
        <v>1371</v>
      </c>
      <c r="C213" s="591">
        <f t="shared" ref="C213:G213" si="77">C212+C188+C187+C186</f>
        <v>0</v>
      </c>
      <c r="D213" s="591">
        <f t="shared" si="77"/>
        <v>2257.4119999999998</v>
      </c>
      <c r="E213" s="591">
        <f t="shared" si="77"/>
        <v>49023.172999999995</v>
      </c>
      <c r="F213" s="591">
        <f t="shared" si="77"/>
        <v>0.1</v>
      </c>
      <c r="G213" s="591">
        <f t="shared" si="77"/>
        <v>39721.321999999993</v>
      </c>
      <c r="H213" s="591">
        <f>H212+H188+H187+H186</f>
        <v>10442.805</v>
      </c>
      <c r="I213" s="591">
        <f t="shared" ref="I213:AD213" si="78">I212+I188+I187+I186</f>
        <v>119277.107</v>
      </c>
      <c r="J213" s="591">
        <f t="shared" si="78"/>
        <v>6481.5769999999993</v>
      </c>
      <c r="K213" s="591">
        <f t="shared" si="78"/>
        <v>232537.95799999998</v>
      </c>
      <c r="L213" s="591">
        <f t="shared" si="78"/>
        <v>15476.156000000001</v>
      </c>
      <c r="M213" s="591">
        <f t="shared" si="78"/>
        <v>75877.482000000018</v>
      </c>
      <c r="N213" s="591">
        <f t="shared" si="78"/>
        <v>121821.83099999999</v>
      </c>
      <c r="O213" s="591">
        <f t="shared" si="78"/>
        <v>31310.151999999998</v>
      </c>
      <c r="P213" s="591">
        <f t="shared" si="78"/>
        <v>583437.6889999999</v>
      </c>
      <c r="Q213" s="591">
        <f t="shared" si="78"/>
        <v>113145.489</v>
      </c>
      <c r="R213" s="591">
        <f t="shared" si="78"/>
        <v>6966.1939999999995</v>
      </c>
      <c r="S213" s="591">
        <f t="shared" si="78"/>
        <v>77822.422999999995</v>
      </c>
      <c r="T213" s="591">
        <f t="shared" si="78"/>
        <v>12334.583000000001</v>
      </c>
      <c r="U213" s="591">
        <f t="shared" si="78"/>
        <v>486.166</v>
      </c>
      <c r="V213" s="591">
        <f t="shared" si="78"/>
        <v>3372.6489999999994</v>
      </c>
      <c r="W213" s="591">
        <f t="shared" si="78"/>
        <v>10196.349</v>
      </c>
      <c r="X213" s="591">
        <f t="shared" si="78"/>
        <v>31759.780999999995</v>
      </c>
      <c r="Y213" s="591">
        <f t="shared" si="78"/>
        <v>52317.726999999999</v>
      </c>
      <c r="Z213" s="591">
        <f t="shared" si="78"/>
        <v>0</v>
      </c>
      <c r="AA213" s="591">
        <f t="shared" si="78"/>
        <v>0</v>
      </c>
      <c r="AB213" s="591">
        <f t="shared" si="78"/>
        <v>0</v>
      </c>
      <c r="AC213" s="591">
        <f t="shared" si="78"/>
        <v>14806.496999999998</v>
      </c>
      <c r="AD213" s="591">
        <f t="shared" si="78"/>
        <v>0</v>
      </c>
      <c r="AE213" s="591">
        <f t="shared" si="75"/>
        <v>1610872.6219999997</v>
      </c>
    </row>
    <row r="214" spans="2:31" ht="9.9499999999999993" customHeight="1">
      <c r="B214" s="592" t="s">
        <v>1372</v>
      </c>
      <c r="C214" s="593">
        <v>0</v>
      </c>
      <c r="D214" s="593">
        <v>0</v>
      </c>
      <c r="E214" s="593">
        <v>0</v>
      </c>
      <c r="F214" s="593">
        <v>0</v>
      </c>
      <c r="G214" s="593">
        <v>107939.44100000001</v>
      </c>
      <c r="H214" s="593">
        <v>0</v>
      </c>
      <c r="I214" s="593">
        <v>0</v>
      </c>
      <c r="J214" s="593">
        <v>0</v>
      </c>
      <c r="K214" s="593">
        <v>0</v>
      </c>
      <c r="L214" s="593">
        <v>0</v>
      </c>
      <c r="M214" s="593">
        <v>56409.949000000001</v>
      </c>
      <c r="N214" s="593">
        <v>0</v>
      </c>
      <c r="O214" s="593">
        <v>0</v>
      </c>
      <c r="P214" s="593">
        <v>244.023</v>
      </c>
      <c r="Q214" s="593">
        <v>0</v>
      </c>
      <c r="R214" s="593">
        <v>0</v>
      </c>
      <c r="S214" s="593">
        <v>0</v>
      </c>
      <c r="T214" s="593">
        <v>0</v>
      </c>
      <c r="U214" s="593">
        <v>0</v>
      </c>
      <c r="V214" s="593">
        <v>0</v>
      </c>
      <c r="W214" s="593">
        <v>0</v>
      </c>
      <c r="X214" s="593">
        <v>76460.493000000002</v>
      </c>
      <c r="Y214" s="593">
        <v>0</v>
      </c>
      <c r="Z214" s="593">
        <v>0</v>
      </c>
      <c r="AA214" s="593">
        <v>0</v>
      </c>
      <c r="AB214" s="593">
        <v>0</v>
      </c>
      <c r="AC214" s="593">
        <v>163535.98000000001</v>
      </c>
      <c r="AD214" s="593">
        <v>0</v>
      </c>
      <c r="AE214" s="593">
        <f t="shared" si="75"/>
        <v>404589.88600000006</v>
      </c>
    </row>
    <row r="215" spans="2:31" ht="9.9499999999999993" customHeight="1">
      <c r="B215" s="545" t="s">
        <v>1373</v>
      </c>
      <c r="C215" s="578">
        <v>0</v>
      </c>
      <c r="D215" s="578">
        <v>0</v>
      </c>
      <c r="E215" s="578">
        <v>0</v>
      </c>
      <c r="F215" s="578">
        <v>0</v>
      </c>
      <c r="G215" s="578">
        <v>12486.422</v>
      </c>
      <c r="H215" s="578">
        <v>0</v>
      </c>
      <c r="I215" s="578">
        <v>51681.330999999998</v>
      </c>
      <c r="J215" s="578">
        <v>465.38299999999998</v>
      </c>
      <c r="K215" s="578">
        <v>0</v>
      </c>
      <c r="L215" s="578">
        <v>0</v>
      </c>
      <c r="M215" s="578">
        <v>2544.7579999999998</v>
      </c>
      <c r="N215" s="578">
        <v>0</v>
      </c>
      <c r="O215" s="578">
        <v>0</v>
      </c>
      <c r="P215" s="578">
        <v>0</v>
      </c>
      <c r="Q215" s="578">
        <v>0</v>
      </c>
      <c r="R215" s="578">
        <v>0</v>
      </c>
      <c r="S215" s="578">
        <v>0</v>
      </c>
      <c r="T215" s="578">
        <v>0</v>
      </c>
      <c r="U215" s="578">
        <v>0</v>
      </c>
      <c r="V215" s="578">
        <v>0</v>
      </c>
      <c r="W215" s="578">
        <v>0</v>
      </c>
      <c r="X215" s="578">
        <v>58847.839999999997</v>
      </c>
      <c r="Y215" s="578">
        <v>0</v>
      </c>
      <c r="Z215" s="578">
        <v>0</v>
      </c>
      <c r="AA215" s="578">
        <v>0</v>
      </c>
      <c r="AB215" s="578">
        <v>0</v>
      </c>
      <c r="AC215" s="578">
        <v>151981.77799999999</v>
      </c>
      <c r="AD215" s="578">
        <v>0</v>
      </c>
      <c r="AE215" s="578">
        <f t="shared" si="75"/>
        <v>278007.51199999999</v>
      </c>
    </row>
    <row r="216" spans="2:31" ht="9.9499999999999993" customHeight="1">
      <c r="B216" s="590" t="s">
        <v>1374</v>
      </c>
      <c r="C216" s="591">
        <f>SUM(C214:C215)</f>
        <v>0</v>
      </c>
      <c r="D216" s="591">
        <f t="shared" ref="D216:AD216" si="79">SUM(D214:D215)</f>
        <v>0</v>
      </c>
      <c r="E216" s="591">
        <f t="shared" si="79"/>
        <v>0</v>
      </c>
      <c r="F216" s="591">
        <f t="shared" si="79"/>
        <v>0</v>
      </c>
      <c r="G216" s="591">
        <f t="shared" si="79"/>
        <v>120425.86300000001</v>
      </c>
      <c r="H216" s="591">
        <f t="shared" si="79"/>
        <v>0</v>
      </c>
      <c r="I216" s="591">
        <f t="shared" si="79"/>
        <v>51681.330999999998</v>
      </c>
      <c r="J216" s="591">
        <f t="shared" si="79"/>
        <v>465.38299999999998</v>
      </c>
      <c r="K216" s="591">
        <f t="shared" si="79"/>
        <v>0</v>
      </c>
      <c r="L216" s="591">
        <f t="shared" si="79"/>
        <v>0</v>
      </c>
      <c r="M216" s="591">
        <f t="shared" si="79"/>
        <v>58954.707000000002</v>
      </c>
      <c r="N216" s="591">
        <f t="shared" si="79"/>
        <v>0</v>
      </c>
      <c r="O216" s="591">
        <f t="shared" si="79"/>
        <v>0</v>
      </c>
      <c r="P216" s="591">
        <f t="shared" si="79"/>
        <v>244.023</v>
      </c>
      <c r="Q216" s="591">
        <f t="shared" si="79"/>
        <v>0</v>
      </c>
      <c r="R216" s="591">
        <f t="shared" si="79"/>
        <v>0</v>
      </c>
      <c r="S216" s="591">
        <f t="shared" si="79"/>
        <v>0</v>
      </c>
      <c r="T216" s="591">
        <f t="shared" si="79"/>
        <v>0</v>
      </c>
      <c r="U216" s="591">
        <f t="shared" si="79"/>
        <v>0</v>
      </c>
      <c r="V216" s="591">
        <f t="shared" si="79"/>
        <v>0</v>
      </c>
      <c r="W216" s="591">
        <f t="shared" si="79"/>
        <v>0</v>
      </c>
      <c r="X216" s="591">
        <f t="shared" si="79"/>
        <v>135308.33299999998</v>
      </c>
      <c r="Y216" s="591">
        <f t="shared" si="79"/>
        <v>0</v>
      </c>
      <c r="Z216" s="591">
        <f t="shared" si="79"/>
        <v>0</v>
      </c>
      <c r="AA216" s="591">
        <f t="shared" si="79"/>
        <v>0</v>
      </c>
      <c r="AB216" s="591">
        <f t="shared" si="79"/>
        <v>0</v>
      </c>
      <c r="AC216" s="591">
        <f t="shared" si="79"/>
        <v>315517.75800000003</v>
      </c>
      <c r="AD216" s="591">
        <f t="shared" si="79"/>
        <v>0</v>
      </c>
      <c r="AE216" s="591">
        <f t="shared" si="75"/>
        <v>682597.39800000004</v>
      </c>
    </row>
    <row r="217" spans="2:31" ht="9.9499999999999993" customHeight="1">
      <c r="B217" s="592" t="s">
        <v>1375</v>
      </c>
      <c r="C217" s="593">
        <v>0</v>
      </c>
      <c r="D217" s="593">
        <v>375076.52500000002</v>
      </c>
      <c r="E217" s="593">
        <v>0</v>
      </c>
      <c r="F217" s="593">
        <v>0</v>
      </c>
      <c r="G217" s="593">
        <v>0</v>
      </c>
      <c r="H217" s="593">
        <v>325113.49900000001</v>
      </c>
      <c r="I217" s="593">
        <v>0</v>
      </c>
      <c r="J217" s="593">
        <v>0</v>
      </c>
      <c r="K217" s="593">
        <v>0</v>
      </c>
      <c r="L217" s="593">
        <v>0</v>
      </c>
      <c r="M217" s="593">
        <v>20296.052</v>
      </c>
      <c r="N217" s="593">
        <v>0</v>
      </c>
      <c r="O217" s="593">
        <v>0</v>
      </c>
      <c r="P217" s="593">
        <v>0</v>
      </c>
      <c r="Q217" s="593">
        <v>0</v>
      </c>
      <c r="R217" s="593">
        <v>0</v>
      </c>
      <c r="S217" s="593">
        <v>0</v>
      </c>
      <c r="T217" s="593">
        <v>0</v>
      </c>
      <c r="U217" s="593">
        <v>0</v>
      </c>
      <c r="V217" s="593">
        <v>0</v>
      </c>
      <c r="W217" s="593">
        <v>0</v>
      </c>
      <c r="X217" s="593">
        <v>0</v>
      </c>
      <c r="Y217" s="593">
        <v>0</v>
      </c>
      <c r="Z217" s="593">
        <v>0</v>
      </c>
      <c r="AA217" s="593">
        <v>0</v>
      </c>
      <c r="AB217" s="593">
        <v>0</v>
      </c>
      <c r="AC217" s="593">
        <v>0</v>
      </c>
      <c r="AD217" s="593">
        <v>0</v>
      </c>
      <c r="AE217" s="593">
        <f t="shared" si="75"/>
        <v>720486.076</v>
      </c>
    </row>
    <row r="218" spans="2:31" ht="9.9499999999999993" customHeight="1">
      <c r="B218" s="545" t="s">
        <v>1376</v>
      </c>
      <c r="C218" s="578">
        <v>0</v>
      </c>
      <c r="D218" s="578">
        <v>0</v>
      </c>
      <c r="E218" s="578">
        <v>0</v>
      </c>
      <c r="F218" s="578">
        <v>0</v>
      </c>
      <c r="G218" s="578">
        <v>0</v>
      </c>
      <c r="H218" s="578">
        <v>3274.3809999999999</v>
      </c>
      <c r="I218" s="578">
        <v>0</v>
      </c>
      <c r="J218" s="578">
        <v>0</v>
      </c>
      <c r="K218" s="578">
        <v>0</v>
      </c>
      <c r="L218" s="578">
        <v>0</v>
      </c>
      <c r="M218" s="578">
        <v>0</v>
      </c>
      <c r="N218" s="578">
        <v>0</v>
      </c>
      <c r="O218" s="578">
        <v>0</v>
      </c>
      <c r="P218" s="578">
        <v>0</v>
      </c>
      <c r="Q218" s="578">
        <v>0</v>
      </c>
      <c r="R218" s="578">
        <v>0</v>
      </c>
      <c r="S218" s="578">
        <v>0</v>
      </c>
      <c r="T218" s="578">
        <v>0</v>
      </c>
      <c r="U218" s="578">
        <v>0</v>
      </c>
      <c r="V218" s="578">
        <v>0</v>
      </c>
      <c r="W218" s="578">
        <v>0</v>
      </c>
      <c r="X218" s="578">
        <v>0</v>
      </c>
      <c r="Y218" s="578">
        <v>0</v>
      </c>
      <c r="Z218" s="578">
        <v>0</v>
      </c>
      <c r="AA218" s="578">
        <v>0</v>
      </c>
      <c r="AB218" s="578">
        <v>0</v>
      </c>
      <c r="AC218" s="578">
        <v>14894.659</v>
      </c>
      <c r="AD218" s="578">
        <v>0</v>
      </c>
      <c r="AE218" s="578">
        <f t="shared" si="75"/>
        <v>18169.04</v>
      </c>
    </row>
    <row r="219" spans="2:31" ht="9.9499999999999993" customHeight="1">
      <c r="B219" s="545" t="s">
        <v>1377</v>
      </c>
      <c r="C219" s="578">
        <v>0</v>
      </c>
      <c r="D219" s="578">
        <v>0</v>
      </c>
      <c r="E219" s="578">
        <v>0</v>
      </c>
      <c r="F219" s="578">
        <v>0</v>
      </c>
      <c r="G219" s="578">
        <v>0</v>
      </c>
      <c r="H219" s="578">
        <v>1232.8</v>
      </c>
      <c r="I219" s="578">
        <v>14896.731</v>
      </c>
      <c r="J219" s="578">
        <v>5047.3919999999998</v>
      </c>
      <c r="K219" s="578">
        <v>23978.415000000001</v>
      </c>
      <c r="L219" s="578">
        <v>0</v>
      </c>
      <c r="M219" s="578">
        <v>0</v>
      </c>
      <c r="N219" s="578">
        <v>0</v>
      </c>
      <c r="O219" s="578">
        <v>0</v>
      </c>
      <c r="P219" s="578">
        <v>0</v>
      </c>
      <c r="Q219" s="578">
        <v>0</v>
      </c>
      <c r="R219" s="578">
        <v>0</v>
      </c>
      <c r="S219" s="578">
        <v>0</v>
      </c>
      <c r="T219" s="578">
        <v>0</v>
      </c>
      <c r="U219" s="578">
        <v>0</v>
      </c>
      <c r="V219" s="578">
        <v>0</v>
      </c>
      <c r="W219" s="578">
        <v>0</v>
      </c>
      <c r="X219" s="578">
        <v>0</v>
      </c>
      <c r="Y219" s="578">
        <v>0</v>
      </c>
      <c r="Z219" s="578">
        <v>0</v>
      </c>
      <c r="AA219" s="578">
        <v>0</v>
      </c>
      <c r="AB219" s="578">
        <v>0</v>
      </c>
      <c r="AC219" s="578">
        <v>0</v>
      </c>
      <c r="AD219" s="578">
        <v>0</v>
      </c>
      <c r="AE219" s="578">
        <f t="shared" si="75"/>
        <v>45155.338000000003</v>
      </c>
    </row>
    <row r="220" spans="2:31" ht="9.9499999999999993" customHeight="1">
      <c r="B220" s="545" t="s">
        <v>1378</v>
      </c>
      <c r="C220" s="578">
        <v>0</v>
      </c>
      <c r="D220" s="578">
        <v>0</v>
      </c>
      <c r="E220" s="578">
        <v>0</v>
      </c>
      <c r="F220" s="578">
        <v>0</v>
      </c>
      <c r="G220" s="578">
        <v>0</v>
      </c>
      <c r="H220" s="578">
        <v>0</v>
      </c>
      <c r="I220" s="578">
        <v>0</v>
      </c>
      <c r="J220" s="578">
        <v>0</v>
      </c>
      <c r="K220" s="578">
        <v>0</v>
      </c>
      <c r="L220" s="578">
        <v>24186</v>
      </c>
      <c r="M220" s="578">
        <v>0</v>
      </c>
      <c r="N220" s="578">
        <v>0</v>
      </c>
      <c r="O220" s="578">
        <v>0</v>
      </c>
      <c r="P220" s="578">
        <v>0</v>
      </c>
      <c r="Q220" s="578">
        <v>0</v>
      </c>
      <c r="R220" s="578">
        <v>0</v>
      </c>
      <c r="S220" s="578">
        <v>0</v>
      </c>
      <c r="T220" s="578">
        <v>0</v>
      </c>
      <c r="U220" s="578">
        <v>0</v>
      </c>
      <c r="V220" s="578">
        <v>0</v>
      </c>
      <c r="W220" s="578">
        <v>0</v>
      </c>
      <c r="X220" s="578">
        <v>0</v>
      </c>
      <c r="Y220" s="578">
        <v>0</v>
      </c>
      <c r="Z220" s="578">
        <v>0</v>
      </c>
      <c r="AA220" s="578">
        <v>0</v>
      </c>
      <c r="AB220" s="578">
        <v>0</v>
      </c>
      <c r="AC220" s="578">
        <v>0</v>
      </c>
      <c r="AD220" s="578">
        <v>0</v>
      </c>
      <c r="AE220" s="578">
        <f t="shared" si="75"/>
        <v>24186</v>
      </c>
    </row>
    <row r="221" spans="2:31" ht="9.9499999999999993" customHeight="1">
      <c r="B221" s="590" t="s">
        <v>1379</v>
      </c>
      <c r="C221" s="591">
        <f>SUM(C217:C220)</f>
        <v>0</v>
      </c>
      <c r="D221" s="591">
        <f t="shared" ref="D221:AD221" si="80">SUM(D217:D220)</f>
        <v>375076.52500000002</v>
      </c>
      <c r="E221" s="591">
        <f t="shared" si="80"/>
        <v>0</v>
      </c>
      <c r="F221" s="591">
        <f t="shared" si="80"/>
        <v>0</v>
      </c>
      <c r="G221" s="591">
        <f t="shared" si="80"/>
        <v>0</v>
      </c>
      <c r="H221" s="591">
        <f t="shared" si="80"/>
        <v>329620.68</v>
      </c>
      <c r="I221" s="591">
        <f t="shared" si="80"/>
        <v>14896.731</v>
      </c>
      <c r="J221" s="591">
        <f t="shared" si="80"/>
        <v>5047.3919999999998</v>
      </c>
      <c r="K221" s="591">
        <f t="shared" si="80"/>
        <v>23978.415000000001</v>
      </c>
      <c r="L221" s="591">
        <f t="shared" si="80"/>
        <v>24186</v>
      </c>
      <c r="M221" s="591">
        <f t="shared" si="80"/>
        <v>20296.052</v>
      </c>
      <c r="N221" s="591">
        <f t="shared" si="80"/>
        <v>0</v>
      </c>
      <c r="O221" s="591">
        <f t="shared" si="80"/>
        <v>0</v>
      </c>
      <c r="P221" s="591">
        <f t="shared" si="80"/>
        <v>0</v>
      </c>
      <c r="Q221" s="591">
        <f t="shared" si="80"/>
        <v>0</v>
      </c>
      <c r="R221" s="591">
        <f t="shared" si="80"/>
        <v>0</v>
      </c>
      <c r="S221" s="591">
        <f t="shared" si="80"/>
        <v>0</v>
      </c>
      <c r="T221" s="591">
        <f t="shared" si="80"/>
        <v>0</v>
      </c>
      <c r="U221" s="591">
        <f t="shared" si="80"/>
        <v>0</v>
      </c>
      <c r="V221" s="591">
        <f t="shared" si="80"/>
        <v>0</v>
      </c>
      <c r="W221" s="591">
        <f t="shared" si="80"/>
        <v>0</v>
      </c>
      <c r="X221" s="591">
        <f t="shared" si="80"/>
        <v>0</v>
      </c>
      <c r="Y221" s="591">
        <f t="shared" si="80"/>
        <v>0</v>
      </c>
      <c r="Z221" s="591">
        <f t="shared" si="80"/>
        <v>0</v>
      </c>
      <c r="AA221" s="591">
        <f t="shared" si="80"/>
        <v>0</v>
      </c>
      <c r="AB221" s="591">
        <f t="shared" si="80"/>
        <v>0</v>
      </c>
      <c r="AC221" s="591">
        <f t="shared" si="80"/>
        <v>14894.659</v>
      </c>
      <c r="AD221" s="591">
        <f t="shared" si="80"/>
        <v>0</v>
      </c>
      <c r="AE221" s="591">
        <f t="shared" si="75"/>
        <v>807996.45400000014</v>
      </c>
    </row>
    <row r="222" spans="2:31" ht="9.9499999999999993" customHeight="1">
      <c r="B222" s="590" t="s">
        <v>1380</v>
      </c>
      <c r="C222" s="591">
        <f>C221+C216+C213+C185</f>
        <v>12941.406999999999</v>
      </c>
      <c r="D222" s="591">
        <f t="shared" ref="D222:AD222" si="81">D221+D216+D213+D185</f>
        <v>377333.93700000003</v>
      </c>
      <c r="E222" s="591">
        <f t="shared" si="81"/>
        <v>49100.556999999993</v>
      </c>
      <c r="F222" s="591">
        <f t="shared" si="81"/>
        <v>0.1</v>
      </c>
      <c r="G222" s="591">
        <f t="shared" si="81"/>
        <v>160147.185</v>
      </c>
      <c r="H222" s="591">
        <f t="shared" si="81"/>
        <v>340154.36300000001</v>
      </c>
      <c r="I222" s="591">
        <f t="shared" si="81"/>
        <v>185855.16899999999</v>
      </c>
      <c r="J222" s="591">
        <f t="shared" si="81"/>
        <v>11994.351999999999</v>
      </c>
      <c r="K222" s="591">
        <f t="shared" si="81"/>
        <v>271448.81900000002</v>
      </c>
      <c r="L222" s="591">
        <f t="shared" si="81"/>
        <v>39662.156000000003</v>
      </c>
      <c r="M222" s="591">
        <f t="shared" si="81"/>
        <v>155128.24100000004</v>
      </c>
      <c r="N222" s="591">
        <f t="shared" si="81"/>
        <v>121821.83099999999</v>
      </c>
      <c r="O222" s="591">
        <f t="shared" si="81"/>
        <v>31310.151999999998</v>
      </c>
      <c r="P222" s="591">
        <f t="shared" si="81"/>
        <v>595866.78499999992</v>
      </c>
      <c r="Q222" s="591">
        <f t="shared" si="81"/>
        <v>113145.489</v>
      </c>
      <c r="R222" s="591">
        <f t="shared" si="81"/>
        <v>6966.1939999999995</v>
      </c>
      <c r="S222" s="591">
        <f t="shared" si="81"/>
        <v>77822.422999999995</v>
      </c>
      <c r="T222" s="591">
        <f t="shared" si="81"/>
        <v>12334.583000000001</v>
      </c>
      <c r="U222" s="591">
        <f t="shared" si="81"/>
        <v>486.166</v>
      </c>
      <c r="V222" s="591">
        <f t="shared" si="81"/>
        <v>3372.6489999999994</v>
      </c>
      <c r="W222" s="591">
        <f t="shared" si="81"/>
        <v>33179.504000000001</v>
      </c>
      <c r="X222" s="591">
        <f t="shared" si="81"/>
        <v>167870.31699999998</v>
      </c>
      <c r="Y222" s="591">
        <f t="shared" si="81"/>
        <v>52317.726999999999</v>
      </c>
      <c r="Z222" s="591">
        <f t="shared" si="81"/>
        <v>296.74400000000003</v>
      </c>
      <c r="AA222" s="591">
        <f t="shared" si="81"/>
        <v>0</v>
      </c>
      <c r="AB222" s="591">
        <f t="shared" si="81"/>
        <v>0</v>
      </c>
      <c r="AC222" s="591">
        <f t="shared" si="81"/>
        <v>345999.57799999998</v>
      </c>
      <c r="AD222" s="591">
        <f t="shared" si="81"/>
        <v>0</v>
      </c>
      <c r="AE222" s="591">
        <f t="shared" si="75"/>
        <v>3166556.4280000003</v>
      </c>
    </row>
    <row r="223" spans="2:31" ht="9.9499999999999993" customHeight="1">
      <c r="B223" s="592" t="s">
        <v>1286</v>
      </c>
      <c r="C223" s="593">
        <v>0</v>
      </c>
      <c r="D223" s="593">
        <v>0</v>
      </c>
      <c r="E223" s="593">
        <v>0</v>
      </c>
      <c r="F223" s="593">
        <v>0</v>
      </c>
      <c r="G223" s="593">
        <v>0</v>
      </c>
      <c r="H223" s="593">
        <v>0</v>
      </c>
      <c r="I223" s="593">
        <v>0</v>
      </c>
      <c r="J223" s="593">
        <v>0</v>
      </c>
      <c r="K223" s="593">
        <v>0</v>
      </c>
      <c r="L223" s="593">
        <v>0</v>
      </c>
      <c r="M223" s="593">
        <v>0</v>
      </c>
      <c r="N223" s="593">
        <v>0</v>
      </c>
      <c r="O223" s="593">
        <v>0</v>
      </c>
      <c r="P223" s="593">
        <v>0</v>
      </c>
      <c r="Q223" s="593">
        <v>0</v>
      </c>
      <c r="R223" s="593">
        <v>0</v>
      </c>
      <c r="S223" s="593">
        <v>0</v>
      </c>
      <c r="T223" s="593">
        <v>0</v>
      </c>
      <c r="U223" s="593">
        <v>0</v>
      </c>
      <c r="V223" s="593">
        <v>0</v>
      </c>
      <c r="W223" s="593">
        <v>0</v>
      </c>
      <c r="X223" s="593">
        <v>0</v>
      </c>
      <c r="Y223" s="593">
        <v>0</v>
      </c>
      <c r="Z223" s="593">
        <v>0</v>
      </c>
      <c r="AA223" s="593">
        <v>0</v>
      </c>
      <c r="AB223" s="596">
        <v>0</v>
      </c>
      <c r="AC223" s="593">
        <v>0</v>
      </c>
      <c r="AD223" s="593">
        <v>0</v>
      </c>
      <c r="AE223" s="593">
        <f t="shared" si="75"/>
        <v>0</v>
      </c>
    </row>
    <row r="224" spans="2:31" ht="9.9499999999999993" customHeight="1">
      <c r="B224" s="545" t="s">
        <v>1287</v>
      </c>
      <c r="C224" s="578">
        <v>0</v>
      </c>
      <c r="D224" s="578">
        <v>0</v>
      </c>
      <c r="E224" s="578">
        <v>0</v>
      </c>
      <c r="F224" s="578">
        <v>0</v>
      </c>
      <c r="G224" s="578">
        <v>0</v>
      </c>
      <c r="H224" s="578">
        <v>0</v>
      </c>
      <c r="I224" s="578">
        <v>0</v>
      </c>
      <c r="J224" s="578">
        <v>0</v>
      </c>
      <c r="K224" s="578">
        <v>0</v>
      </c>
      <c r="L224" s="578">
        <v>0</v>
      </c>
      <c r="M224" s="578">
        <v>0</v>
      </c>
      <c r="N224" s="578">
        <v>0</v>
      </c>
      <c r="O224" s="578">
        <v>0</v>
      </c>
      <c r="P224" s="578">
        <v>0</v>
      </c>
      <c r="Q224" s="578">
        <v>0</v>
      </c>
      <c r="R224" s="578">
        <v>0</v>
      </c>
      <c r="S224" s="578">
        <v>0</v>
      </c>
      <c r="T224" s="578">
        <v>0</v>
      </c>
      <c r="U224" s="578">
        <v>0</v>
      </c>
      <c r="V224" s="578">
        <v>0</v>
      </c>
      <c r="W224" s="578">
        <v>0</v>
      </c>
      <c r="X224" s="578">
        <v>0</v>
      </c>
      <c r="Y224" s="578">
        <v>0</v>
      </c>
      <c r="Z224" s="578">
        <v>0</v>
      </c>
      <c r="AA224" s="578">
        <v>0</v>
      </c>
      <c r="AB224" s="597">
        <v>0</v>
      </c>
      <c r="AC224" s="578">
        <v>0</v>
      </c>
      <c r="AD224" s="578">
        <v>0</v>
      </c>
      <c r="AE224" s="578">
        <f t="shared" si="75"/>
        <v>0</v>
      </c>
    </row>
    <row r="225" spans="2:31" ht="9.9499999999999993" customHeight="1">
      <c r="B225" s="590" t="s">
        <v>1381</v>
      </c>
      <c r="C225" s="591">
        <f>SUM(C223:C224)</f>
        <v>0</v>
      </c>
      <c r="D225" s="591">
        <f t="shared" ref="D225:AD225" si="82">SUM(D223:D224)</f>
        <v>0</v>
      </c>
      <c r="E225" s="591">
        <f t="shared" si="82"/>
        <v>0</v>
      </c>
      <c r="F225" s="591">
        <f t="shared" si="82"/>
        <v>0</v>
      </c>
      <c r="G225" s="591">
        <f t="shared" si="82"/>
        <v>0</v>
      </c>
      <c r="H225" s="591">
        <f t="shared" si="82"/>
        <v>0</v>
      </c>
      <c r="I225" s="591">
        <f t="shared" si="82"/>
        <v>0</v>
      </c>
      <c r="J225" s="591">
        <f t="shared" si="82"/>
        <v>0</v>
      </c>
      <c r="K225" s="591">
        <f t="shared" si="82"/>
        <v>0</v>
      </c>
      <c r="L225" s="591">
        <f t="shared" si="82"/>
        <v>0</v>
      </c>
      <c r="M225" s="591">
        <f t="shared" si="82"/>
        <v>0</v>
      </c>
      <c r="N225" s="591">
        <f t="shared" si="82"/>
        <v>0</v>
      </c>
      <c r="O225" s="591">
        <f t="shared" si="82"/>
        <v>0</v>
      </c>
      <c r="P225" s="591">
        <f t="shared" si="82"/>
        <v>0</v>
      </c>
      <c r="Q225" s="591">
        <f t="shared" si="82"/>
        <v>0</v>
      </c>
      <c r="R225" s="591">
        <f t="shared" si="82"/>
        <v>0</v>
      </c>
      <c r="S225" s="591">
        <f t="shared" si="82"/>
        <v>0</v>
      </c>
      <c r="T225" s="591">
        <f t="shared" si="82"/>
        <v>0</v>
      </c>
      <c r="U225" s="591">
        <f t="shared" si="82"/>
        <v>0</v>
      </c>
      <c r="V225" s="591">
        <f t="shared" si="82"/>
        <v>0</v>
      </c>
      <c r="W225" s="591">
        <f t="shared" si="82"/>
        <v>0</v>
      </c>
      <c r="X225" s="591">
        <f t="shared" si="82"/>
        <v>0</v>
      </c>
      <c r="Y225" s="591">
        <f t="shared" si="82"/>
        <v>0</v>
      </c>
      <c r="Z225" s="591">
        <f t="shared" si="82"/>
        <v>0</v>
      </c>
      <c r="AA225" s="591">
        <f t="shared" si="82"/>
        <v>0</v>
      </c>
      <c r="AB225" s="591">
        <f t="shared" si="82"/>
        <v>0</v>
      </c>
      <c r="AC225" s="591">
        <f t="shared" si="82"/>
        <v>0</v>
      </c>
      <c r="AD225" s="591">
        <f t="shared" si="82"/>
        <v>0</v>
      </c>
      <c r="AE225" s="591">
        <f t="shared" si="75"/>
        <v>0</v>
      </c>
    </row>
    <row r="226" spans="2:31" ht="9.9499999999999993" customHeight="1">
      <c r="B226" s="592" t="s">
        <v>1382</v>
      </c>
      <c r="C226" s="593">
        <v>0</v>
      </c>
      <c r="D226" s="593">
        <v>0</v>
      </c>
      <c r="E226" s="593">
        <v>0</v>
      </c>
      <c r="F226" s="593">
        <v>0</v>
      </c>
      <c r="G226" s="593">
        <v>0</v>
      </c>
      <c r="H226" s="593">
        <v>0</v>
      </c>
      <c r="I226" s="593">
        <v>0</v>
      </c>
      <c r="J226" s="593">
        <v>0</v>
      </c>
      <c r="K226" s="593">
        <v>0</v>
      </c>
      <c r="L226" s="593">
        <v>0</v>
      </c>
      <c r="M226" s="593">
        <v>0</v>
      </c>
      <c r="N226" s="593">
        <v>0</v>
      </c>
      <c r="O226" s="593">
        <v>0</v>
      </c>
      <c r="P226" s="593">
        <v>0</v>
      </c>
      <c r="Q226" s="593">
        <v>0</v>
      </c>
      <c r="R226" s="593">
        <v>0</v>
      </c>
      <c r="S226" s="593">
        <v>0</v>
      </c>
      <c r="T226" s="593">
        <v>0</v>
      </c>
      <c r="U226" s="593">
        <v>0</v>
      </c>
      <c r="V226" s="593">
        <v>0</v>
      </c>
      <c r="W226" s="593">
        <v>0</v>
      </c>
      <c r="X226" s="593">
        <v>0</v>
      </c>
      <c r="Y226" s="593">
        <v>0</v>
      </c>
      <c r="Z226" s="593">
        <v>0</v>
      </c>
      <c r="AA226" s="593">
        <v>0</v>
      </c>
      <c r="AB226" s="593">
        <v>0</v>
      </c>
      <c r="AC226" s="593">
        <v>0</v>
      </c>
      <c r="AD226" s="596">
        <v>0</v>
      </c>
      <c r="AE226" s="593">
        <f t="shared" si="75"/>
        <v>0</v>
      </c>
    </row>
    <row r="227" spans="2:31" ht="9.9499999999999993" customHeight="1">
      <c r="B227" s="545" t="s">
        <v>1361</v>
      </c>
      <c r="C227" s="578">
        <v>0</v>
      </c>
      <c r="D227" s="578">
        <v>0</v>
      </c>
      <c r="E227" s="578">
        <v>0</v>
      </c>
      <c r="F227" s="578">
        <v>0</v>
      </c>
      <c r="G227" s="578">
        <v>0</v>
      </c>
      <c r="H227" s="578">
        <v>0</v>
      </c>
      <c r="I227" s="578">
        <v>0</v>
      </c>
      <c r="J227" s="578">
        <v>0</v>
      </c>
      <c r="K227" s="578">
        <v>0</v>
      </c>
      <c r="L227" s="578">
        <v>0</v>
      </c>
      <c r="M227" s="578">
        <v>0</v>
      </c>
      <c r="N227" s="578">
        <v>0</v>
      </c>
      <c r="O227" s="578">
        <v>0</v>
      </c>
      <c r="P227" s="578">
        <v>0</v>
      </c>
      <c r="Q227" s="578">
        <v>0</v>
      </c>
      <c r="R227" s="578">
        <v>0</v>
      </c>
      <c r="S227" s="578">
        <v>0</v>
      </c>
      <c r="T227" s="578">
        <v>0</v>
      </c>
      <c r="U227" s="578">
        <v>0</v>
      </c>
      <c r="V227" s="578">
        <v>0</v>
      </c>
      <c r="W227" s="578">
        <v>0</v>
      </c>
      <c r="X227" s="578">
        <v>0</v>
      </c>
      <c r="Y227" s="578">
        <v>0</v>
      </c>
      <c r="Z227" s="578">
        <v>0</v>
      </c>
      <c r="AA227" s="578">
        <v>0</v>
      </c>
      <c r="AB227" s="578">
        <v>0</v>
      </c>
      <c r="AC227" s="578">
        <v>0</v>
      </c>
      <c r="AD227" s="597">
        <v>0</v>
      </c>
      <c r="AE227" s="578">
        <f t="shared" si="75"/>
        <v>0</v>
      </c>
    </row>
    <row r="228" spans="2:31" ht="9.9499999999999993" customHeight="1">
      <c r="B228" s="590" t="s">
        <v>1383</v>
      </c>
      <c r="C228" s="591">
        <f>SUM(C226:C227)</f>
        <v>0</v>
      </c>
      <c r="D228" s="591">
        <f t="shared" ref="D228:AD228" si="83">SUM(D226:D227)</f>
        <v>0</v>
      </c>
      <c r="E228" s="591">
        <f t="shared" si="83"/>
        <v>0</v>
      </c>
      <c r="F228" s="591">
        <f t="shared" si="83"/>
        <v>0</v>
      </c>
      <c r="G228" s="591">
        <f t="shared" si="83"/>
        <v>0</v>
      </c>
      <c r="H228" s="591">
        <f t="shared" si="83"/>
        <v>0</v>
      </c>
      <c r="I228" s="591">
        <f t="shared" si="83"/>
        <v>0</v>
      </c>
      <c r="J228" s="591">
        <f t="shared" si="83"/>
        <v>0</v>
      </c>
      <c r="K228" s="591">
        <f t="shared" si="83"/>
        <v>0</v>
      </c>
      <c r="L228" s="591">
        <f t="shared" si="83"/>
        <v>0</v>
      </c>
      <c r="M228" s="591">
        <f t="shared" si="83"/>
        <v>0</v>
      </c>
      <c r="N228" s="591">
        <f t="shared" si="83"/>
        <v>0</v>
      </c>
      <c r="O228" s="591">
        <f t="shared" si="83"/>
        <v>0</v>
      </c>
      <c r="P228" s="591">
        <f t="shared" si="83"/>
        <v>0</v>
      </c>
      <c r="Q228" s="591">
        <f t="shared" si="83"/>
        <v>0</v>
      </c>
      <c r="R228" s="591">
        <f t="shared" si="83"/>
        <v>0</v>
      </c>
      <c r="S228" s="591">
        <f t="shared" si="83"/>
        <v>0</v>
      </c>
      <c r="T228" s="591">
        <f t="shared" si="83"/>
        <v>0</v>
      </c>
      <c r="U228" s="591">
        <f t="shared" si="83"/>
        <v>0</v>
      </c>
      <c r="V228" s="591">
        <f t="shared" si="83"/>
        <v>0</v>
      </c>
      <c r="W228" s="591">
        <f t="shared" si="83"/>
        <v>0</v>
      </c>
      <c r="X228" s="591">
        <f t="shared" si="83"/>
        <v>0</v>
      </c>
      <c r="Y228" s="591">
        <f t="shared" si="83"/>
        <v>0</v>
      </c>
      <c r="Z228" s="591">
        <f t="shared" si="83"/>
        <v>0</v>
      </c>
      <c r="AA228" s="591">
        <f t="shared" si="83"/>
        <v>0</v>
      </c>
      <c r="AB228" s="591">
        <f t="shared" si="83"/>
        <v>0</v>
      </c>
      <c r="AC228" s="591">
        <f t="shared" si="83"/>
        <v>0</v>
      </c>
      <c r="AD228" s="591">
        <f t="shared" si="83"/>
        <v>0</v>
      </c>
      <c r="AE228" s="591">
        <f t="shared" si="75"/>
        <v>0</v>
      </c>
    </row>
    <row r="229" spans="2:31" ht="9.9499999999999993" customHeight="1">
      <c r="B229" s="590" t="s">
        <v>1335</v>
      </c>
      <c r="C229" s="591">
        <f>C228+C225+C222</f>
        <v>12941.406999999999</v>
      </c>
      <c r="D229" s="591">
        <f t="shared" ref="D229:AD229" si="84">D228+D225+D222</f>
        <v>377333.93700000003</v>
      </c>
      <c r="E229" s="591">
        <f t="shared" si="84"/>
        <v>49100.556999999993</v>
      </c>
      <c r="F229" s="591">
        <f t="shared" si="84"/>
        <v>0.1</v>
      </c>
      <c r="G229" s="591">
        <f t="shared" si="84"/>
        <v>160147.185</v>
      </c>
      <c r="H229" s="591">
        <f t="shared" si="84"/>
        <v>340154.36300000001</v>
      </c>
      <c r="I229" s="591">
        <f t="shared" si="84"/>
        <v>185855.16899999999</v>
      </c>
      <c r="J229" s="591">
        <f t="shared" si="84"/>
        <v>11994.351999999999</v>
      </c>
      <c r="K229" s="591">
        <f t="shared" si="84"/>
        <v>271448.81900000002</v>
      </c>
      <c r="L229" s="591">
        <f t="shared" si="84"/>
        <v>39662.156000000003</v>
      </c>
      <c r="M229" s="591">
        <f t="shared" si="84"/>
        <v>155128.24100000004</v>
      </c>
      <c r="N229" s="591">
        <f t="shared" si="84"/>
        <v>121821.83099999999</v>
      </c>
      <c r="O229" s="591">
        <f t="shared" si="84"/>
        <v>31310.151999999998</v>
      </c>
      <c r="P229" s="591">
        <f t="shared" si="84"/>
        <v>595866.78499999992</v>
      </c>
      <c r="Q229" s="591">
        <f t="shared" si="84"/>
        <v>113145.489</v>
      </c>
      <c r="R229" s="591">
        <f t="shared" si="84"/>
        <v>6966.1939999999995</v>
      </c>
      <c r="S229" s="591">
        <f t="shared" si="84"/>
        <v>77822.422999999995</v>
      </c>
      <c r="T229" s="591">
        <f t="shared" si="84"/>
        <v>12334.583000000001</v>
      </c>
      <c r="U229" s="591">
        <f t="shared" si="84"/>
        <v>486.166</v>
      </c>
      <c r="V229" s="591">
        <f t="shared" si="84"/>
        <v>3372.6489999999994</v>
      </c>
      <c r="W229" s="591">
        <f t="shared" si="84"/>
        <v>33179.504000000001</v>
      </c>
      <c r="X229" s="591">
        <f t="shared" si="84"/>
        <v>167870.31699999998</v>
      </c>
      <c r="Y229" s="591">
        <f t="shared" si="84"/>
        <v>52317.726999999999</v>
      </c>
      <c r="Z229" s="591">
        <f t="shared" si="84"/>
        <v>296.74400000000003</v>
      </c>
      <c r="AA229" s="591">
        <f t="shared" si="84"/>
        <v>0</v>
      </c>
      <c r="AB229" s="591">
        <f t="shared" si="84"/>
        <v>0</v>
      </c>
      <c r="AC229" s="591">
        <f t="shared" si="84"/>
        <v>345999.57799999998</v>
      </c>
      <c r="AD229" s="591">
        <f t="shared" si="84"/>
        <v>0</v>
      </c>
      <c r="AE229" s="591">
        <f t="shared" si="75"/>
        <v>3166556.4280000003</v>
      </c>
    </row>
    <row r="230" spans="2:31" ht="9.9499999999999993" customHeight="1"/>
    <row r="231" spans="2:31" ht="16.5" customHeight="1">
      <c r="B231" s="538" t="s">
        <v>1394</v>
      </c>
      <c r="M231" s="356" t="s">
        <v>1385</v>
      </c>
      <c r="T231" s="589" t="s">
        <v>1338</v>
      </c>
      <c r="U231" s="589"/>
      <c r="V231" s="553"/>
      <c r="W231" s="589"/>
      <c r="X231" s="553"/>
      <c r="Y231" s="589" t="s">
        <v>1395</v>
      </c>
      <c r="Z231" s="553"/>
      <c r="AA231" s="553"/>
    </row>
    <row r="232" spans="2:31" s="543" customFormat="1" ht="29.25" customHeight="1">
      <c r="B232" s="542" t="s">
        <v>1340</v>
      </c>
      <c r="C232" s="540" t="s">
        <v>1238</v>
      </c>
      <c r="D232" s="540" t="s">
        <v>1239</v>
      </c>
      <c r="E232" s="541" t="s">
        <v>1240</v>
      </c>
      <c r="F232" s="541" t="s">
        <v>1241</v>
      </c>
      <c r="G232" s="540" t="s">
        <v>1242</v>
      </c>
      <c r="H232" s="540" t="s">
        <v>1243</v>
      </c>
      <c r="I232" s="540" t="s">
        <v>1244</v>
      </c>
      <c r="J232" s="540" t="s">
        <v>1245</v>
      </c>
      <c r="K232" s="540" t="s">
        <v>1246</v>
      </c>
      <c r="L232" s="540" t="s">
        <v>1247</v>
      </c>
      <c r="M232" s="540" t="s">
        <v>1248</v>
      </c>
      <c r="N232" s="541" t="s">
        <v>1249</v>
      </c>
      <c r="O232" s="542" t="s">
        <v>1250</v>
      </c>
      <c r="P232" s="540" t="s">
        <v>1251</v>
      </c>
      <c r="Q232" s="542" t="s">
        <v>1252</v>
      </c>
      <c r="R232" s="541" t="s">
        <v>1253</v>
      </c>
      <c r="S232" s="541" t="s">
        <v>1254</v>
      </c>
      <c r="T232" s="541" t="s">
        <v>1255</v>
      </c>
      <c r="U232" s="541" t="s">
        <v>1256</v>
      </c>
      <c r="V232" s="541" t="s">
        <v>1257</v>
      </c>
      <c r="W232" s="540" t="s">
        <v>1258</v>
      </c>
      <c r="X232" s="540" t="s">
        <v>1259</v>
      </c>
      <c r="Y232" s="540" t="s">
        <v>1260</v>
      </c>
      <c r="Z232" s="541" t="s">
        <v>1261</v>
      </c>
      <c r="AA232" s="541" t="s">
        <v>1262</v>
      </c>
      <c r="AB232" s="540" t="s">
        <v>1263</v>
      </c>
      <c r="AC232" s="540" t="s">
        <v>1264</v>
      </c>
      <c r="AD232" s="540" t="s">
        <v>1265</v>
      </c>
      <c r="AE232" s="540" t="s">
        <v>1335</v>
      </c>
    </row>
    <row r="233" spans="2:31" ht="9.9499999999999993" customHeight="1">
      <c r="B233" s="545" t="s">
        <v>1341</v>
      </c>
      <c r="C233" s="578">
        <f>C183*100*原油_発熱量当りCO排出原単位/10^3</f>
        <v>1010.8533007699999</v>
      </c>
      <c r="D233" s="578">
        <f>D183*100*ガソリン_発熱量当りCO排出原単位/10^3</f>
        <v>0</v>
      </c>
      <c r="E233" s="578">
        <f>E183*100*ナフサ_発熱量当りCO排出原単位/10^3</f>
        <v>5.8850531999999998</v>
      </c>
      <c r="F233" s="578">
        <f>F183*100*改質精製油_発熱量当りCO排出原単位/10^3</f>
        <v>0</v>
      </c>
      <c r="G233" s="578">
        <f>G183*100*灯油_発熱量当りCO排出原単位/10^3</f>
        <v>0</v>
      </c>
      <c r="H233" s="578">
        <f>H183*100*軽油_発熱量当りCO排出原単位/10^3</f>
        <v>7.1239264200000001</v>
      </c>
      <c r="I233" s="578">
        <f>I183*100*A重油_発熱量当りCO排出原単位/10^3</f>
        <v>0</v>
      </c>
      <c r="J233" s="578">
        <f>J183*100*B重油_発熱量当りCO排出原単位/10^3</f>
        <v>0</v>
      </c>
      <c r="K233" s="578">
        <f>K183*100*C重油_発熱量当りCO排出原単位/10^3</f>
        <v>1221.4740827999999</v>
      </c>
      <c r="L233" s="578">
        <f>L183*100*ジェット燃料_発熱量当りCO排出原単位/10^3</f>
        <v>0</v>
      </c>
      <c r="M233" s="578">
        <f>M183*100*LPG_発熱量当りCO排出原単位/10^3</f>
        <v>0</v>
      </c>
      <c r="N233" s="578">
        <f>N183*100*石油ガス_発熱量当りCO排出原単位/10^3</f>
        <v>0</v>
      </c>
      <c r="O233" s="578">
        <f>O183*100*石油コクス_発熱量当りCO排出原単位/10^3</f>
        <v>0</v>
      </c>
      <c r="P233" s="578">
        <f>P183*100*石炭_発熱量当りCO排出原単位/10^3</f>
        <v>1228.37720913</v>
      </c>
      <c r="Q233" s="578">
        <f>Q183*100*石炭コクス_発熱量当りCO排出原単位/10^3</f>
        <v>0</v>
      </c>
      <c r="R233" s="578">
        <f>R183*100*コクス炉ガス_発熱量当りCO排出原単位/10^3</f>
        <v>0</v>
      </c>
      <c r="S233" s="578">
        <f>S183*100*高炉ガス_発熱量当りCO排出原単位/10^3</f>
        <v>0</v>
      </c>
      <c r="T233" s="578">
        <f>T183*100*転炉ガス_発熱量当りCO排出原単位/10^3</f>
        <v>0</v>
      </c>
      <c r="U233" s="578">
        <f>U183*100*電気炉ガス_発熱量当りCO排出原単位/10^3</f>
        <v>0</v>
      </c>
      <c r="V233" s="578">
        <f>V183*100*天然ガス_発熱量当りCO排出原単位/10^3</f>
        <v>0</v>
      </c>
      <c r="W233" s="578">
        <f>W183*100*LNG_発熱量当りCO排出原単位/10^3</f>
        <v>1296.0201104499997</v>
      </c>
      <c r="X233" s="578">
        <f>X183*100*都市ガス_発熱量当りCO排出原単位/10^3</f>
        <v>0</v>
      </c>
      <c r="Y233" s="578">
        <f>Y183*100*黒液_発熱量当りCO排出原単位/10^3</f>
        <v>0</v>
      </c>
      <c r="Z233" s="578">
        <f>Z183*100*NGL_発熱量当りCO排出原単位/10^3</f>
        <v>22.5673812</v>
      </c>
      <c r="AA233" s="578">
        <f>AA183*100*練炭豆炭_発熱量当りCO排出原単位/10^3</f>
        <v>0</v>
      </c>
      <c r="AB233" s="578">
        <v>0</v>
      </c>
      <c r="AC233" s="578">
        <f>AC183*100*電力_発熱量当りCO排出原単位/10^3</f>
        <v>0</v>
      </c>
      <c r="AD233" s="578">
        <v>0</v>
      </c>
      <c r="AE233" s="578">
        <f t="shared" ref="AE233:AE240" si="85">SUM(C233:AD233)</f>
        <v>4792.3010639700005</v>
      </c>
    </row>
    <row r="234" spans="2:31" ht="9.9499999999999993" customHeight="1">
      <c r="B234" s="545" t="s">
        <v>1342</v>
      </c>
      <c r="C234" s="578">
        <f>C184*100*原油_発熱量当りCO排出原単位/10^3</f>
        <v>0</v>
      </c>
      <c r="D234" s="578">
        <f>D184*100*ガソリン_発熱量当りCO排出原単位/10^3</f>
        <v>0</v>
      </c>
      <c r="E234" s="578">
        <f>E184*100*ナフサ_発熱量当りCO排出原単位/10^3</f>
        <v>0</v>
      </c>
      <c r="F234" s="578">
        <f>F184*100*改質精製油_発熱量当りCO排出原単位/10^3</f>
        <v>0</v>
      </c>
      <c r="G234" s="578">
        <f>G184*100*灯油_発熱量当りCO排出原単位/10^3</f>
        <v>0</v>
      </c>
      <c r="H234" s="578">
        <f>H184*100*軽油_発熱量当りCO排出原単位/10^3</f>
        <v>0</v>
      </c>
      <c r="I234" s="578">
        <f>I184*100*A重油_発熱量当りCO排出原単位/10^3</f>
        <v>0</v>
      </c>
      <c r="J234" s="578">
        <f>J184*100*B重油_発熱量当りCO排出原単位/10^3</f>
        <v>0</v>
      </c>
      <c r="K234" s="578">
        <f>K184*100*C重油_発熱量当りCO排出原単位/10^3</f>
        <v>0</v>
      </c>
      <c r="L234" s="578">
        <f>L184*100*ジェット燃料_発熱量当りCO排出原単位/10^3</f>
        <v>0</v>
      </c>
      <c r="M234" s="578">
        <f>M184*100*LPG_発熱量当りCO排出原単位/10^3</f>
        <v>0</v>
      </c>
      <c r="N234" s="578">
        <f>N184*100*石油ガス_発熱量当りCO排出原単位/10^3</f>
        <v>0</v>
      </c>
      <c r="O234" s="578">
        <f>O184*100*石油コクス_発熱量当りCO排出原単位/10^3</f>
        <v>0</v>
      </c>
      <c r="P234" s="578">
        <f>P184*100*石炭_発熱量当りCO排出原単位/10^3</f>
        <v>0</v>
      </c>
      <c r="Q234" s="578">
        <f>Q184*100*石炭コクス_発熱量当りCO排出原単位/10^3</f>
        <v>0</v>
      </c>
      <c r="R234" s="578">
        <f>R184*100*コクス炉ガス_発熱量当りCO排出原単位/10^3</f>
        <v>0</v>
      </c>
      <c r="S234" s="578">
        <f>S184*100*高炉ガス_発熱量当りCO排出原単位/10^3</f>
        <v>0</v>
      </c>
      <c r="T234" s="578">
        <f>T184*100*転炉ガス_発熱量当りCO排出原単位/10^3</f>
        <v>0</v>
      </c>
      <c r="U234" s="578">
        <f>U184*100*電気炉ガス_発熱量当りCO排出原単位/10^3</f>
        <v>0</v>
      </c>
      <c r="V234" s="578">
        <f>V184*100*天然ガス_発熱量当りCO排出原単位/10^3</f>
        <v>0</v>
      </c>
      <c r="W234" s="578">
        <f>W184*100*LNG_発熱量当りCO排出原単位/10^3</f>
        <v>0</v>
      </c>
      <c r="X234" s="578">
        <f>X184*100*都市ガス_発熱量当りCO排出原単位/10^3</f>
        <v>46.840633170000004</v>
      </c>
      <c r="Y234" s="578">
        <f>Y184*100*黒液_発熱量当りCO排出原単位/10^3</f>
        <v>0</v>
      </c>
      <c r="Z234" s="578">
        <f>Z184*100*NGL_発熱量当りCO排出原単位/10^3</f>
        <v>0</v>
      </c>
      <c r="AA234" s="578">
        <f>AA184*100*練炭豆炭_発熱量当りCO排出原単位/10^3</f>
        <v>0</v>
      </c>
      <c r="AB234" s="578">
        <v>0</v>
      </c>
      <c r="AC234" s="578">
        <f>AC184*100*電力_発熱量当りCO排出原単位/10^3</f>
        <v>94.405697520000004</v>
      </c>
      <c r="AD234" s="578">
        <v>0</v>
      </c>
      <c r="AE234" s="578">
        <f t="shared" si="85"/>
        <v>141.24633069000001</v>
      </c>
    </row>
    <row r="235" spans="2:31" ht="9.9499999999999993" customHeight="1">
      <c r="B235" s="590" t="s">
        <v>1343</v>
      </c>
      <c r="C235" s="591">
        <f>SUM(C233:C234)</f>
        <v>1010.8533007699999</v>
      </c>
      <c r="D235" s="591">
        <f t="shared" ref="D235:AD235" si="86">SUM(D233:D234)</f>
        <v>0</v>
      </c>
      <c r="E235" s="591">
        <f t="shared" si="86"/>
        <v>5.8850531999999998</v>
      </c>
      <c r="F235" s="591">
        <f t="shared" si="86"/>
        <v>0</v>
      </c>
      <c r="G235" s="591">
        <f t="shared" si="86"/>
        <v>0</v>
      </c>
      <c r="H235" s="591">
        <f t="shared" si="86"/>
        <v>7.1239264200000001</v>
      </c>
      <c r="I235" s="591">
        <f t="shared" si="86"/>
        <v>0</v>
      </c>
      <c r="J235" s="591">
        <f t="shared" si="86"/>
        <v>0</v>
      </c>
      <c r="K235" s="591">
        <f t="shared" si="86"/>
        <v>1221.4740827999999</v>
      </c>
      <c r="L235" s="591">
        <f t="shared" si="86"/>
        <v>0</v>
      </c>
      <c r="M235" s="591">
        <f t="shared" si="86"/>
        <v>0</v>
      </c>
      <c r="N235" s="591">
        <f t="shared" si="86"/>
        <v>0</v>
      </c>
      <c r="O235" s="591">
        <f t="shared" si="86"/>
        <v>0</v>
      </c>
      <c r="P235" s="591">
        <f t="shared" si="86"/>
        <v>1228.37720913</v>
      </c>
      <c r="Q235" s="591">
        <f t="shared" si="86"/>
        <v>0</v>
      </c>
      <c r="R235" s="591">
        <f t="shared" si="86"/>
        <v>0</v>
      </c>
      <c r="S235" s="591">
        <f t="shared" si="86"/>
        <v>0</v>
      </c>
      <c r="T235" s="591">
        <f t="shared" si="86"/>
        <v>0</v>
      </c>
      <c r="U235" s="591">
        <f t="shared" si="86"/>
        <v>0</v>
      </c>
      <c r="V235" s="591">
        <f t="shared" si="86"/>
        <v>0</v>
      </c>
      <c r="W235" s="591">
        <f t="shared" si="86"/>
        <v>1296.0201104499997</v>
      </c>
      <c r="X235" s="591">
        <f t="shared" si="86"/>
        <v>46.840633170000004</v>
      </c>
      <c r="Y235" s="591">
        <f t="shared" si="86"/>
        <v>0</v>
      </c>
      <c r="Z235" s="591">
        <f t="shared" si="86"/>
        <v>22.5673812</v>
      </c>
      <c r="AA235" s="591">
        <f t="shared" si="86"/>
        <v>0</v>
      </c>
      <c r="AB235" s="591">
        <f t="shared" si="86"/>
        <v>0</v>
      </c>
      <c r="AC235" s="591">
        <f t="shared" si="86"/>
        <v>94.405697520000004</v>
      </c>
      <c r="AD235" s="591">
        <f t="shared" si="86"/>
        <v>0</v>
      </c>
      <c r="AE235" s="591">
        <f t="shared" si="85"/>
        <v>4933.5473946599996</v>
      </c>
    </row>
    <row r="236" spans="2:31" ht="9.9499999999999993" customHeight="1">
      <c r="B236" s="592" t="s">
        <v>1344</v>
      </c>
      <c r="C236" s="593">
        <f t="shared" ref="C236:C261" si="87">C186*100*原油_発熱量当りCO排出原単位/10^3</f>
        <v>0</v>
      </c>
      <c r="D236" s="593">
        <f t="shared" ref="D236:D261" si="88">D186*100*ガソリン_発熱量当りCO排出原単位/10^3</f>
        <v>45.437977199999999</v>
      </c>
      <c r="E236" s="593">
        <f t="shared" ref="E236:E261" si="89">E186*100*ナフサ_発熱量当りCO排出原単位/10^3</f>
        <v>0</v>
      </c>
      <c r="F236" s="593">
        <f t="shared" ref="F236:F261" si="90">F186*100*改質精製油_発熱量当りCO排出原単位/10^3</f>
        <v>0</v>
      </c>
      <c r="G236" s="593">
        <f t="shared" ref="G236:G261" si="91">G186*100*灯油_発熱量当りCO排出原単位/10^3</f>
        <v>329.00673312000004</v>
      </c>
      <c r="H236" s="593">
        <f t="shared" ref="H236:H261" si="92">H186*100*軽油_発熱量当りCO排出原単位/10^3</f>
        <v>229.35236453999997</v>
      </c>
      <c r="I236" s="593">
        <f t="shared" ref="I236:I261" si="93">I186*100*A重油_発熱量当りCO排出原単位/10^3</f>
        <v>706.73962752</v>
      </c>
      <c r="J236" s="593">
        <f t="shared" ref="J236:J261" si="94">J186*100*B重油_発熱量当りCO排出原単位/10^3</f>
        <v>0</v>
      </c>
      <c r="K236" s="593">
        <f t="shared" ref="K236:K261" si="95">K186*100*C重油_発熱量当りCO排出原単位/10^3</f>
        <v>0.57758979999999993</v>
      </c>
      <c r="L236" s="593">
        <f t="shared" ref="L236:L261" si="96">L186*100*ジェット燃料_発熱量当りCO排出原単位/10^3</f>
        <v>0</v>
      </c>
      <c r="M236" s="593">
        <f t="shared" ref="M236:M261" si="97">M186*100*LPG_発熱量当りCO排出原単位/10^3</f>
        <v>44.569540769999996</v>
      </c>
      <c r="N236" s="593">
        <f t="shared" ref="N236:N261" si="98">N186*100*石油ガス_発熱量当りCO排出原単位/10^3</f>
        <v>0</v>
      </c>
      <c r="O236" s="593">
        <f t="shared" ref="O236:O261" si="99">O186*100*石油コクス_発熱量当りCO排出原単位/10^3</f>
        <v>0</v>
      </c>
      <c r="P236" s="593">
        <f t="shared" ref="P236:P261" si="100">P186*100*石炭_発熱量当りCO排出原単位/10^3</f>
        <v>0</v>
      </c>
      <c r="Q236" s="593">
        <f t="shared" ref="Q236:Q261" si="101">Q186*100*石炭コクス_発熱量当りCO排出原単位/10^3</f>
        <v>0</v>
      </c>
      <c r="R236" s="593">
        <f t="shared" ref="R236:R261" si="102">R186*100*コクス炉ガス_発熱量当りCO排出原単位/10^3</f>
        <v>0</v>
      </c>
      <c r="S236" s="593">
        <f t="shared" ref="S236:S261" si="103">S186*100*高炉ガス_発熱量当りCO排出原単位/10^3</f>
        <v>0</v>
      </c>
      <c r="T236" s="593">
        <f t="shared" ref="T236:T261" si="104">T186*100*転炉ガス_発熱量当りCO排出原単位/10^3</f>
        <v>0</v>
      </c>
      <c r="U236" s="593">
        <f t="shared" ref="U236:U261" si="105">U186*100*電気炉ガス_発熱量当りCO排出原単位/10^3</f>
        <v>0</v>
      </c>
      <c r="V236" s="593">
        <f t="shared" ref="V236:V261" si="106">V186*100*天然ガス_発熱量当りCO排出原単位/10^3</f>
        <v>0</v>
      </c>
      <c r="W236" s="593">
        <f t="shared" ref="W236:W261" si="107">W186*100*LNG_発熱量当りCO排出原単位/10^3</f>
        <v>0</v>
      </c>
      <c r="X236" s="593">
        <f t="shared" ref="X236:X261" si="108">X186*100*都市ガス_発熱量当りCO排出原単位/10^3</f>
        <v>0</v>
      </c>
      <c r="Y236" s="593">
        <f t="shared" ref="Y236:Y261" si="109">Y186*100*黒液_発熱量当りCO排出原単位/10^3</f>
        <v>0</v>
      </c>
      <c r="Z236" s="593">
        <f t="shared" ref="Z236:Z261" si="110">Z186*100*NGL_発熱量当りCO排出原単位/10^3</f>
        <v>0</v>
      </c>
      <c r="AA236" s="593">
        <f t="shared" ref="AA236:AA261" si="111">AA186*100*練炭豆炭_発熱量当りCO排出原単位/10^3</f>
        <v>0</v>
      </c>
      <c r="AB236" s="593">
        <v>0</v>
      </c>
      <c r="AC236" s="593">
        <f t="shared" ref="AC236:AC261" si="112">AC186*100*電力_発熱量当りCO排出原単位/10^3</f>
        <v>181.08940988999998</v>
      </c>
      <c r="AD236" s="593">
        <v>0</v>
      </c>
      <c r="AE236" s="593">
        <f t="shared" si="85"/>
        <v>1536.77324284</v>
      </c>
    </row>
    <row r="237" spans="2:31" ht="9.9499999999999993" customHeight="1">
      <c r="B237" s="545" t="s">
        <v>1345</v>
      </c>
      <c r="C237" s="578">
        <f t="shared" si="87"/>
        <v>0</v>
      </c>
      <c r="D237" s="578">
        <f t="shared" si="88"/>
        <v>0.37095352000000004</v>
      </c>
      <c r="E237" s="578">
        <f t="shared" si="89"/>
        <v>0</v>
      </c>
      <c r="F237" s="578">
        <f t="shared" si="90"/>
        <v>0</v>
      </c>
      <c r="G237" s="578">
        <f t="shared" si="91"/>
        <v>9.8124546000000006</v>
      </c>
      <c r="H237" s="578">
        <f t="shared" si="92"/>
        <v>82.124499600000007</v>
      </c>
      <c r="I237" s="578">
        <f t="shared" si="93"/>
        <v>8.4655611000000004</v>
      </c>
      <c r="J237" s="578">
        <f t="shared" si="94"/>
        <v>3.59821605</v>
      </c>
      <c r="K237" s="578">
        <f t="shared" si="95"/>
        <v>5.0293912000000001</v>
      </c>
      <c r="L237" s="578">
        <f t="shared" si="96"/>
        <v>0</v>
      </c>
      <c r="M237" s="578">
        <f t="shared" si="97"/>
        <v>9.5047029999999991E-2</v>
      </c>
      <c r="N237" s="578">
        <f t="shared" si="98"/>
        <v>0</v>
      </c>
      <c r="O237" s="578">
        <f t="shared" si="99"/>
        <v>0</v>
      </c>
      <c r="P237" s="578">
        <f t="shared" si="100"/>
        <v>212.28287531999999</v>
      </c>
      <c r="Q237" s="578">
        <f t="shared" si="101"/>
        <v>0.183147</v>
      </c>
      <c r="R237" s="578">
        <f t="shared" si="102"/>
        <v>0</v>
      </c>
      <c r="S237" s="578">
        <f t="shared" si="103"/>
        <v>0</v>
      </c>
      <c r="T237" s="578">
        <f t="shared" si="104"/>
        <v>0</v>
      </c>
      <c r="U237" s="578">
        <f t="shared" si="105"/>
        <v>0</v>
      </c>
      <c r="V237" s="578">
        <f t="shared" si="106"/>
        <v>5.0827690400000005</v>
      </c>
      <c r="W237" s="578">
        <f t="shared" si="107"/>
        <v>0</v>
      </c>
      <c r="X237" s="578">
        <f t="shared" si="108"/>
        <v>2.1195569999999997E-2</v>
      </c>
      <c r="Y237" s="578">
        <f t="shared" si="109"/>
        <v>0</v>
      </c>
      <c r="Z237" s="578">
        <f t="shared" si="110"/>
        <v>0</v>
      </c>
      <c r="AA237" s="578">
        <f t="shared" si="111"/>
        <v>0</v>
      </c>
      <c r="AB237" s="578">
        <v>0</v>
      </c>
      <c r="AC237" s="578">
        <f t="shared" si="112"/>
        <v>1119.0403875299999</v>
      </c>
      <c r="AD237" s="578">
        <v>0</v>
      </c>
      <c r="AE237" s="578">
        <f t="shared" si="85"/>
        <v>1446.1064975599998</v>
      </c>
    </row>
    <row r="238" spans="2:31" ht="9.9499999999999993" customHeight="1">
      <c r="B238" s="594" t="s">
        <v>1346</v>
      </c>
      <c r="C238" s="595">
        <f t="shared" si="87"/>
        <v>0</v>
      </c>
      <c r="D238" s="595">
        <f t="shared" si="88"/>
        <v>0</v>
      </c>
      <c r="E238" s="595">
        <f t="shared" si="89"/>
        <v>0</v>
      </c>
      <c r="F238" s="595">
        <f t="shared" si="90"/>
        <v>0</v>
      </c>
      <c r="G238" s="595">
        <f t="shared" si="91"/>
        <v>0</v>
      </c>
      <c r="H238" s="595">
        <f t="shared" si="92"/>
        <v>0</v>
      </c>
      <c r="I238" s="595">
        <f t="shared" si="93"/>
        <v>0</v>
      </c>
      <c r="J238" s="595">
        <f t="shared" si="94"/>
        <v>0</v>
      </c>
      <c r="K238" s="595">
        <f t="shared" si="95"/>
        <v>0</v>
      </c>
      <c r="L238" s="595">
        <f t="shared" si="96"/>
        <v>0</v>
      </c>
      <c r="M238" s="595">
        <f t="shared" si="97"/>
        <v>0</v>
      </c>
      <c r="N238" s="595">
        <f t="shared" si="98"/>
        <v>0</v>
      </c>
      <c r="O238" s="595">
        <f t="shared" si="99"/>
        <v>0</v>
      </c>
      <c r="P238" s="595">
        <f t="shared" si="100"/>
        <v>0</v>
      </c>
      <c r="Q238" s="595">
        <f t="shared" si="101"/>
        <v>0</v>
      </c>
      <c r="R238" s="595">
        <f t="shared" si="102"/>
        <v>0</v>
      </c>
      <c r="S238" s="595">
        <f t="shared" si="103"/>
        <v>0</v>
      </c>
      <c r="T238" s="595">
        <f t="shared" si="104"/>
        <v>0</v>
      </c>
      <c r="U238" s="595">
        <f t="shared" si="105"/>
        <v>0</v>
      </c>
      <c r="V238" s="595">
        <f t="shared" si="106"/>
        <v>0</v>
      </c>
      <c r="W238" s="595">
        <f t="shared" si="107"/>
        <v>0</v>
      </c>
      <c r="X238" s="595">
        <f t="shared" si="108"/>
        <v>0</v>
      </c>
      <c r="Y238" s="595">
        <f t="shared" si="109"/>
        <v>0</v>
      </c>
      <c r="Z238" s="595">
        <f t="shared" si="110"/>
        <v>0</v>
      </c>
      <c r="AA238" s="595">
        <f t="shared" si="111"/>
        <v>0</v>
      </c>
      <c r="AB238" s="595">
        <v>0</v>
      </c>
      <c r="AC238" s="595">
        <f t="shared" si="112"/>
        <v>0</v>
      </c>
      <c r="AD238" s="595">
        <v>0</v>
      </c>
      <c r="AE238" s="595">
        <f t="shared" si="85"/>
        <v>0</v>
      </c>
    </row>
    <row r="239" spans="2:31" ht="9.9499999999999993" customHeight="1">
      <c r="B239" s="592" t="s">
        <v>1347</v>
      </c>
      <c r="C239" s="593">
        <f t="shared" si="87"/>
        <v>0</v>
      </c>
      <c r="D239" s="593">
        <f t="shared" si="88"/>
        <v>2.9755924800000004</v>
      </c>
      <c r="E239" s="593">
        <f t="shared" si="89"/>
        <v>0</v>
      </c>
      <c r="F239" s="593">
        <f t="shared" si="90"/>
        <v>0</v>
      </c>
      <c r="G239" s="593">
        <f t="shared" si="91"/>
        <v>160.17595360000004</v>
      </c>
      <c r="H239" s="593">
        <f t="shared" si="92"/>
        <v>17.465683950000003</v>
      </c>
      <c r="I239" s="593">
        <f t="shared" si="93"/>
        <v>1259.01175878</v>
      </c>
      <c r="J239" s="593">
        <f t="shared" si="94"/>
        <v>96.233187829999991</v>
      </c>
      <c r="K239" s="593">
        <f t="shared" si="95"/>
        <v>926.80038039999999</v>
      </c>
      <c r="L239" s="593">
        <f t="shared" si="96"/>
        <v>0</v>
      </c>
      <c r="M239" s="593">
        <f t="shared" si="97"/>
        <v>354.50075477000001</v>
      </c>
      <c r="N239" s="593">
        <f t="shared" si="98"/>
        <v>0</v>
      </c>
      <c r="O239" s="593">
        <f t="shared" si="99"/>
        <v>0</v>
      </c>
      <c r="P239" s="593">
        <f t="shared" si="100"/>
        <v>130.58856833000002</v>
      </c>
      <c r="Q239" s="593">
        <f t="shared" si="101"/>
        <v>17.373258</v>
      </c>
      <c r="R239" s="593">
        <f t="shared" si="102"/>
        <v>0</v>
      </c>
      <c r="S239" s="593">
        <f t="shared" si="103"/>
        <v>0</v>
      </c>
      <c r="T239" s="593">
        <f t="shared" si="104"/>
        <v>0</v>
      </c>
      <c r="U239" s="593">
        <f t="shared" si="105"/>
        <v>0</v>
      </c>
      <c r="V239" s="593">
        <f t="shared" si="106"/>
        <v>0.11024244999999999</v>
      </c>
      <c r="W239" s="593">
        <f t="shared" si="107"/>
        <v>3.7137326199999996</v>
      </c>
      <c r="X239" s="593">
        <f t="shared" si="108"/>
        <v>261.04738444999998</v>
      </c>
      <c r="Y239" s="593">
        <f t="shared" si="109"/>
        <v>0</v>
      </c>
      <c r="Z239" s="593">
        <f t="shared" si="110"/>
        <v>0</v>
      </c>
      <c r="AA239" s="593">
        <f t="shared" si="111"/>
        <v>0</v>
      </c>
      <c r="AB239" s="593">
        <v>0</v>
      </c>
      <c r="AC239" s="593">
        <f t="shared" si="112"/>
        <v>53.874798720000008</v>
      </c>
      <c r="AD239" s="593">
        <v>0</v>
      </c>
      <c r="AE239" s="593">
        <f t="shared" si="85"/>
        <v>3283.8712963800003</v>
      </c>
    </row>
    <row r="240" spans="2:31" ht="9.9499999999999993" customHeight="1">
      <c r="B240" s="545" t="s">
        <v>1348</v>
      </c>
      <c r="C240" s="578">
        <f t="shared" si="87"/>
        <v>0</v>
      </c>
      <c r="D240" s="578">
        <f t="shared" si="88"/>
        <v>0.86481794000000001</v>
      </c>
      <c r="E240" s="578">
        <f t="shared" si="89"/>
        <v>0</v>
      </c>
      <c r="F240" s="578">
        <f t="shared" si="90"/>
        <v>0</v>
      </c>
      <c r="G240" s="578">
        <f t="shared" si="91"/>
        <v>56.0846728</v>
      </c>
      <c r="H240" s="578">
        <f t="shared" si="92"/>
        <v>3.3183270900000008</v>
      </c>
      <c r="I240" s="578">
        <f t="shared" si="93"/>
        <v>382.69699830000002</v>
      </c>
      <c r="J240" s="578">
        <f t="shared" si="94"/>
        <v>20.647073070000001</v>
      </c>
      <c r="K240" s="578">
        <f t="shared" si="95"/>
        <v>192.39302739999999</v>
      </c>
      <c r="L240" s="578">
        <f t="shared" si="96"/>
        <v>0</v>
      </c>
      <c r="M240" s="578">
        <f t="shared" si="97"/>
        <v>57.961469139999998</v>
      </c>
      <c r="N240" s="578">
        <f t="shared" si="98"/>
        <v>0</v>
      </c>
      <c r="O240" s="578">
        <f t="shared" si="99"/>
        <v>0</v>
      </c>
      <c r="P240" s="578">
        <f t="shared" si="100"/>
        <v>15.813359029999999</v>
      </c>
      <c r="Q240" s="578">
        <f t="shared" si="101"/>
        <v>2.091E-3</v>
      </c>
      <c r="R240" s="578">
        <f t="shared" si="102"/>
        <v>0</v>
      </c>
      <c r="S240" s="578">
        <f t="shared" si="103"/>
        <v>0</v>
      </c>
      <c r="T240" s="578">
        <f t="shared" si="104"/>
        <v>0</v>
      </c>
      <c r="U240" s="578">
        <f t="shared" si="105"/>
        <v>0</v>
      </c>
      <c r="V240" s="578">
        <f t="shared" si="106"/>
        <v>0</v>
      </c>
      <c r="W240" s="578">
        <f t="shared" si="107"/>
        <v>0</v>
      </c>
      <c r="X240" s="578">
        <f t="shared" si="108"/>
        <v>90.224753509999999</v>
      </c>
      <c r="Y240" s="578">
        <f t="shared" si="109"/>
        <v>0</v>
      </c>
      <c r="Z240" s="578">
        <f t="shared" si="110"/>
        <v>0</v>
      </c>
      <c r="AA240" s="578">
        <f t="shared" si="111"/>
        <v>0</v>
      </c>
      <c r="AB240" s="578">
        <v>0</v>
      </c>
      <c r="AC240" s="578">
        <f t="shared" si="112"/>
        <v>10.66203531</v>
      </c>
      <c r="AD240" s="578">
        <v>0</v>
      </c>
      <c r="AE240" s="578">
        <f t="shared" si="85"/>
        <v>830.66862458999992</v>
      </c>
    </row>
    <row r="241" spans="2:31" ht="9.9499999999999993" customHeight="1">
      <c r="B241" s="545" t="s">
        <v>1349</v>
      </c>
      <c r="C241" s="578">
        <f t="shared" si="87"/>
        <v>0</v>
      </c>
      <c r="D241" s="578">
        <f t="shared" si="88"/>
        <v>1.2120316600000001</v>
      </c>
      <c r="E241" s="578">
        <f t="shared" si="89"/>
        <v>0.92963520000000011</v>
      </c>
      <c r="F241" s="578">
        <f t="shared" si="90"/>
        <v>0</v>
      </c>
      <c r="G241" s="578">
        <f t="shared" si="91"/>
        <v>60.93569560000001</v>
      </c>
      <c r="H241" s="578">
        <f t="shared" si="92"/>
        <v>2.1340109699999998</v>
      </c>
      <c r="I241" s="578">
        <f t="shared" si="93"/>
        <v>705.70265363999988</v>
      </c>
      <c r="J241" s="578">
        <f t="shared" si="94"/>
        <v>51.576039449999989</v>
      </c>
      <c r="K241" s="578">
        <f t="shared" si="95"/>
        <v>1273.6159385999999</v>
      </c>
      <c r="L241" s="578">
        <f t="shared" si="96"/>
        <v>0.20672504999999999</v>
      </c>
      <c r="M241" s="578">
        <f t="shared" si="97"/>
        <v>185.19575561999997</v>
      </c>
      <c r="N241" s="578">
        <f t="shared" si="98"/>
        <v>0.17262536000000003</v>
      </c>
      <c r="O241" s="578">
        <f t="shared" si="99"/>
        <v>43.971458719999994</v>
      </c>
      <c r="P241" s="578">
        <f t="shared" si="100"/>
        <v>37.774716719999994</v>
      </c>
      <c r="Q241" s="578">
        <f t="shared" si="101"/>
        <v>0</v>
      </c>
      <c r="R241" s="578">
        <f t="shared" si="102"/>
        <v>0</v>
      </c>
      <c r="S241" s="578">
        <f t="shared" si="103"/>
        <v>0</v>
      </c>
      <c r="T241" s="578">
        <f t="shared" si="104"/>
        <v>0</v>
      </c>
      <c r="U241" s="578">
        <f t="shared" si="105"/>
        <v>0</v>
      </c>
      <c r="V241" s="578">
        <f t="shared" si="106"/>
        <v>0</v>
      </c>
      <c r="W241" s="578">
        <f t="shared" si="107"/>
        <v>0</v>
      </c>
      <c r="X241" s="578">
        <f t="shared" si="108"/>
        <v>71.704146189999989</v>
      </c>
      <c r="Y241" s="578">
        <f t="shared" si="109"/>
        <v>0</v>
      </c>
      <c r="Z241" s="578">
        <f t="shared" si="110"/>
        <v>0</v>
      </c>
      <c r="AA241" s="578">
        <f t="shared" si="111"/>
        <v>0</v>
      </c>
      <c r="AB241" s="578">
        <v>0</v>
      </c>
      <c r="AC241" s="578">
        <f t="shared" si="112"/>
        <v>9.2776286700000004</v>
      </c>
      <c r="AD241" s="578">
        <v>0</v>
      </c>
      <c r="AE241" s="578">
        <f>SUM(C241:AD241)</f>
        <v>2444.4090614499996</v>
      </c>
    </row>
    <row r="242" spans="2:31" ht="9.9499999999999993" customHeight="1">
      <c r="B242" s="545" t="s">
        <v>1350</v>
      </c>
      <c r="C242" s="578">
        <f t="shared" si="87"/>
        <v>0</v>
      </c>
      <c r="D242" s="578">
        <f t="shared" si="88"/>
        <v>1.5287665400000003</v>
      </c>
      <c r="E242" s="578">
        <f t="shared" si="89"/>
        <v>0</v>
      </c>
      <c r="F242" s="578">
        <f t="shared" si="90"/>
        <v>0</v>
      </c>
      <c r="G242" s="578">
        <f t="shared" si="91"/>
        <v>46.842006120000001</v>
      </c>
      <c r="H242" s="578">
        <f t="shared" si="92"/>
        <v>3.3788441700000003</v>
      </c>
      <c r="I242" s="578">
        <f t="shared" si="93"/>
        <v>77.591008889999998</v>
      </c>
      <c r="J242" s="578">
        <f t="shared" si="94"/>
        <v>8.1182964200000001</v>
      </c>
      <c r="K242" s="578">
        <f t="shared" si="95"/>
        <v>5.3140551999999994</v>
      </c>
      <c r="L242" s="578">
        <f t="shared" si="96"/>
        <v>0</v>
      </c>
      <c r="M242" s="578">
        <f t="shared" si="97"/>
        <v>7.8884251800000005</v>
      </c>
      <c r="N242" s="578">
        <f t="shared" si="98"/>
        <v>0</v>
      </c>
      <c r="O242" s="578">
        <f t="shared" si="99"/>
        <v>0</v>
      </c>
      <c r="P242" s="578">
        <f t="shared" si="100"/>
        <v>9.5769500000000007E-3</v>
      </c>
      <c r="Q242" s="578">
        <f t="shared" si="101"/>
        <v>0</v>
      </c>
      <c r="R242" s="578">
        <f t="shared" si="102"/>
        <v>0</v>
      </c>
      <c r="S242" s="578">
        <f t="shared" si="103"/>
        <v>0</v>
      </c>
      <c r="T242" s="578">
        <f t="shared" si="104"/>
        <v>0</v>
      </c>
      <c r="U242" s="578">
        <f t="shared" si="105"/>
        <v>0</v>
      </c>
      <c r="V242" s="578">
        <f t="shared" si="106"/>
        <v>0</v>
      </c>
      <c r="W242" s="578">
        <f t="shared" si="107"/>
        <v>0</v>
      </c>
      <c r="X242" s="578">
        <f t="shared" si="108"/>
        <v>2.6257399100000001</v>
      </c>
      <c r="Y242" s="578">
        <f t="shared" si="109"/>
        <v>0</v>
      </c>
      <c r="Z242" s="578">
        <f t="shared" si="110"/>
        <v>0</v>
      </c>
      <c r="AA242" s="578">
        <f t="shared" si="111"/>
        <v>0</v>
      </c>
      <c r="AB242" s="578">
        <v>0</v>
      </c>
      <c r="AC242" s="578">
        <f t="shared" si="112"/>
        <v>3.7484672099999998</v>
      </c>
      <c r="AD242" s="578">
        <v>0</v>
      </c>
      <c r="AE242" s="578">
        <f t="shared" ref="AE242:AE279" si="113">SUM(C242:AD242)</f>
        <v>157.04518659000001</v>
      </c>
    </row>
    <row r="243" spans="2:31" ht="9.9499999999999993" customHeight="1">
      <c r="B243" s="545" t="s">
        <v>1351</v>
      </c>
      <c r="C243" s="578">
        <f t="shared" si="87"/>
        <v>0</v>
      </c>
      <c r="D243" s="578">
        <f t="shared" si="88"/>
        <v>2.09132322</v>
      </c>
      <c r="E243" s="578">
        <f t="shared" si="89"/>
        <v>0</v>
      </c>
      <c r="F243" s="578">
        <f t="shared" si="90"/>
        <v>0</v>
      </c>
      <c r="G243" s="578">
        <f t="shared" si="91"/>
        <v>28.505666800000004</v>
      </c>
      <c r="H243" s="578">
        <f t="shared" si="92"/>
        <v>34.937874270000002</v>
      </c>
      <c r="I243" s="578">
        <f t="shared" si="93"/>
        <v>59.783347889999995</v>
      </c>
      <c r="J243" s="578">
        <f t="shared" si="94"/>
        <v>1.6767533899999998</v>
      </c>
      <c r="K243" s="578">
        <f t="shared" si="95"/>
        <v>52.869875799999996</v>
      </c>
      <c r="L243" s="578">
        <f t="shared" si="96"/>
        <v>0</v>
      </c>
      <c r="M243" s="578">
        <f t="shared" si="97"/>
        <v>8.1611985400000009</v>
      </c>
      <c r="N243" s="578">
        <f t="shared" si="98"/>
        <v>0</v>
      </c>
      <c r="O243" s="578">
        <f t="shared" si="99"/>
        <v>0</v>
      </c>
      <c r="P243" s="578">
        <f t="shared" si="100"/>
        <v>1.169396E-2</v>
      </c>
      <c r="Q243" s="578">
        <f t="shared" si="101"/>
        <v>0</v>
      </c>
      <c r="R243" s="578">
        <f t="shared" si="102"/>
        <v>0</v>
      </c>
      <c r="S243" s="578">
        <f t="shared" si="103"/>
        <v>0</v>
      </c>
      <c r="T243" s="578">
        <f t="shared" si="104"/>
        <v>0</v>
      </c>
      <c r="U243" s="578">
        <f t="shared" si="105"/>
        <v>0</v>
      </c>
      <c r="V243" s="578">
        <f t="shared" si="106"/>
        <v>0</v>
      </c>
      <c r="W243" s="578">
        <f t="shared" si="107"/>
        <v>0</v>
      </c>
      <c r="X243" s="578">
        <f t="shared" si="108"/>
        <v>3.23381337</v>
      </c>
      <c r="Y243" s="578">
        <f t="shared" si="109"/>
        <v>0</v>
      </c>
      <c r="Z243" s="578">
        <f t="shared" si="110"/>
        <v>0</v>
      </c>
      <c r="AA243" s="578">
        <f t="shared" si="111"/>
        <v>0</v>
      </c>
      <c r="AB243" s="578">
        <v>0</v>
      </c>
      <c r="AC243" s="578">
        <f t="shared" si="112"/>
        <v>34.545105660000004</v>
      </c>
      <c r="AD243" s="578">
        <v>0</v>
      </c>
      <c r="AE243" s="578">
        <f t="shared" si="113"/>
        <v>225.81665290000001</v>
      </c>
    </row>
    <row r="244" spans="2:31" ht="9.9499999999999993" customHeight="1">
      <c r="B244" s="545" t="s">
        <v>1352</v>
      </c>
      <c r="C244" s="578">
        <f t="shared" si="87"/>
        <v>0</v>
      </c>
      <c r="D244" s="578">
        <f t="shared" si="88"/>
        <v>1.2655610799999999</v>
      </c>
      <c r="E244" s="578">
        <f t="shared" si="89"/>
        <v>0</v>
      </c>
      <c r="F244" s="578">
        <f t="shared" si="90"/>
        <v>0</v>
      </c>
      <c r="G244" s="578">
        <f t="shared" si="91"/>
        <v>22.319818560000002</v>
      </c>
      <c r="H244" s="578">
        <f t="shared" si="92"/>
        <v>3.1778522100000002</v>
      </c>
      <c r="I244" s="578">
        <f t="shared" si="93"/>
        <v>25.369627680000001</v>
      </c>
      <c r="J244" s="578">
        <f t="shared" si="94"/>
        <v>1.0943115299999999</v>
      </c>
      <c r="K244" s="578">
        <f t="shared" si="95"/>
        <v>2.8022225999999995</v>
      </c>
      <c r="L244" s="578">
        <f t="shared" si="96"/>
        <v>2.9970150000000001E-2</v>
      </c>
      <c r="M244" s="578">
        <f t="shared" si="97"/>
        <v>25.093714190000004</v>
      </c>
      <c r="N244" s="578">
        <f t="shared" si="98"/>
        <v>0</v>
      </c>
      <c r="O244" s="578">
        <f t="shared" si="99"/>
        <v>0</v>
      </c>
      <c r="P244" s="578">
        <f t="shared" si="100"/>
        <v>0</v>
      </c>
      <c r="Q244" s="578">
        <f t="shared" si="101"/>
        <v>2.3862000000000001E-2</v>
      </c>
      <c r="R244" s="578">
        <f t="shared" si="102"/>
        <v>0</v>
      </c>
      <c r="S244" s="578">
        <f t="shared" si="103"/>
        <v>0</v>
      </c>
      <c r="T244" s="578">
        <f t="shared" si="104"/>
        <v>0</v>
      </c>
      <c r="U244" s="578">
        <f t="shared" si="105"/>
        <v>0</v>
      </c>
      <c r="V244" s="578">
        <f t="shared" si="106"/>
        <v>0</v>
      </c>
      <c r="W244" s="578">
        <f t="shared" si="107"/>
        <v>0</v>
      </c>
      <c r="X244" s="578">
        <f t="shared" si="108"/>
        <v>4.8988042199999988</v>
      </c>
      <c r="Y244" s="578">
        <f t="shared" si="109"/>
        <v>0</v>
      </c>
      <c r="Z244" s="578">
        <f t="shared" si="110"/>
        <v>0</v>
      </c>
      <c r="AA244" s="578">
        <f t="shared" si="111"/>
        <v>0</v>
      </c>
      <c r="AB244" s="578">
        <v>0</v>
      </c>
      <c r="AC244" s="578">
        <f t="shared" si="112"/>
        <v>2.1391307700000004</v>
      </c>
      <c r="AD244" s="578">
        <v>0</v>
      </c>
      <c r="AE244" s="578">
        <f t="shared" si="113"/>
        <v>88.214874989999998</v>
      </c>
    </row>
    <row r="245" spans="2:31" ht="9.9499999999999993" customHeight="1">
      <c r="B245" s="545" t="s">
        <v>1353</v>
      </c>
      <c r="C245" s="578">
        <f t="shared" si="87"/>
        <v>0</v>
      </c>
      <c r="D245" s="578">
        <f t="shared" si="88"/>
        <v>2.8880615400000003</v>
      </c>
      <c r="E245" s="578">
        <f t="shared" si="89"/>
        <v>0</v>
      </c>
      <c r="F245" s="578">
        <f t="shared" si="90"/>
        <v>0</v>
      </c>
      <c r="G245" s="578">
        <f t="shared" si="91"/>
        <v>65.465718760000001</v>
      </c>
      <c r="H245" s="578">
        <f t="shared" si="92"/>
        <v>5.9733179999999999</v>
      </c>
      <c r="I245" s="578">
        <f t="shared" si="93"/>
        <v>520.14698424000005</v>
      </c>
      <c r="J245" s="578">
        <f t="shared" si="94"/>
        <v>10.748780249999998</v>
      </c>
      <c r="K245" s="578">
        <f t="shared" si="95"/>
        <v>4835.4599235999995</v>
      </c>
      <c r="L245" s="578">
        <f t="shared" si="96"/>
        <v>0</v>
      </c>
      <c r="M245" s="578">
        <f t="shared" si="97"/>
        <v>94.83028723999999</v>
      </c>
      <c r="N245" s="578">
        <f t="shared" si="98"/>
        <v>8.761596000000002E-2</v>
      </c>
      <c r="O245" s="578">
        <f t="shared" si="99"/>
        <v>310.71171935999996</v>
      </c>
      <c r="P245" s="578">
        <f t="shared" si="100"/>
        <v>2717.9493982899999</v>
      </c>
      <c r="Q245" s="578">
        <f t="shared" si="101"/>
        <v>3565.6632359999999</v>
      </c>
      <c r="R245" s="578">
        <f t="shared" si="102"/>
        <v>0</v>
      </c>
      <c r="S245" s="578">
        <f t="shared" si="103"/>
        <v>0</v>
      </c>
      <c r="T245" s="578">
        <f t="shared" si="104"/>
        <v>0</v>
      </c>
      <c r="U245" s="578">
        <f t="shared" si="105"/>
        <v>0</v>
      </c>
      <c r="V245" s="578">
        <f t="shared" si="106"/>
        <v>2.0118260299999999</v>
      </c>
      <c r="W245" s="578">
        <f t="shared" si="107"/>
        <v>4.9529028699999991</v>
      </c>
      <c r="X245" s="578">
        <f t="shared" si="108"/>
        <v>89.615337079999989</v>
      </c>
      <c r="Y245" s="578">
        <f t="shared" si="109"/>
        <v>5624.6788297699995</v>
      </c>
      <c r="Z245" s="578">
        <f t="shared" si="110"/>
        <v>0</v>
      </c>
      <c r="AA245" s="578">
        <f t="shared" si="111"/>
        <v>0</v>
      </c>
      <c r="AB245" s="578">
        <v>0</v>
      </c>
      <c r="AC245" s="578">
        <f t="shared" si="112"/>
        <v>56.371519500000005</v>
      </c>
      <c r="AD245" s="578">
        <v>0</v>
      </c>
      <c r="AE245" s="578">
        <f t="shared" si="113"/>
        <v>17907.555458490002</v>
      </c>
    </row>
    <row r="246" spans="2:31" ht="9.9499999999999993" customHeight="1">
      <c r="B246" s="545" t="s">
        <v>1354</v>
      </c>
      <c r="C246" s="578">
        <f t="shared" si="87"/>
        <v>0</v>
      </c>
      <c r="D246" s="578">
        <f t="shared" si="88"/>
        <v>2.1083239800000002</v>
      </c>
      <c r="E246" s="578">
        <f t="shared" si="89"/>
        <v>0</v>
      </c>
      <c r="F246" s="578">
        <f t="shared" si="90"/>
        <v>0</v>
      </c>
      <c r="G246" s="578">
        <f t="shared" si="91"/>
        <v>27.193155600000001</v>
      </c>
      <c r="H246" s="578">
        <f t="shared" si="92"/>
        <v>1.3883652899999999</v>
      </c>
      <c r="I246" s="578">
        <f t="shared" si="93"/>
        <v>58.163333310000006</v>
      </c>
      <c r="J246" s="578">
        <f t="shared" si="94"/>
        <v>1.4487818800000001</v>
      </c>
      <c r="K246" s="578">
        <f t="shared" si="95"/>
        <v>0.3915766</v>
      </c>
      <c r="L246" s="578">
        <f t="shared" si="96"/>
        <v>0</v>
      </c>
      <c r="M246" s="578">
        <f t="shared" si="97"/>
        <v>59.899444600000002</v>
      </c>
      <c r="N246" s="578">
        <f t="shared" si="98"/>
        <v>0</v>
      </c>
      <c r="O246" s="578">
        <f t="shared" si="99"/>
        <v>0</v>
      </c>
      <c r="P246" s="578">
        <f t="shared" si="100"/>
        <v>1.5524739999999999E-2</v>
      </c>
      <c r="Q246" s="578">
        <f t="shared" si="101"/>
        <v>0</v>
      </c>
      <c r="R246" s="578">
        <f t="shared" si="102"/>
        <v>0</v>
      </c>
      <c r="S246" s="578">
        <f t="shared" si="103"/>
        <v>0</v>
      </c>
      <c r="T246" s="578">
        <f t="shared" si="104"/>
        <v>0</v>
      </c>
      <c r="U246" s="578">
        <f t="shared" si="105"/>
        <v>0</v>
      </c>
      <c r="V246" s="578">
        <f t="shared" si="106"/>
        <v>0</v>
      </c>
      <c r="W246" s="578">
        <f t="shared" si="107"/>
        <v>0.25392416999999995</v>
      </c>
      <c r="X246" s="578">
        <f t="shared" si="108"/>
        <v>73.959518329999995</v>
      </c>
      <c r="Y246" s="578">
        <f t="shared" si="109"/>
        <v>0</v>
      </c>
      <c r="Z246" s="578">
        <f t="shared" si="110"/>
        <v>0</v>
      </c>
      <c r="AA246" s="578">
        <f t="shared" si="111"/>
        <v>0</v>
      </c>
      <c r="AB246" s="578">
        <v>0</v>
      </c>
      <c r="AC246" s="578">
        <f t="shared" si="112"/>
        <v>7.3521812099999995</v>
      </c>
      <c r="AD246" s="578">
        <v>0</v>
      </c>
      <c r="AE246" s="578">
        <f t="shared" si="113"/>
        <v>232.17412971000002</v>
      </c>
    </row>
    <row r="247" spans="2:31" ht="9.9499999999999993" customHeight="1">
      <c r="B247" s="545" t="s">
        <v>1355</v>
      </c>
      <c r="C247" s="578">
        <f t="shared" si="87"/>
        <v>0</v>
      </c>
      <c r="D247" s="578">
        <f t="shared" si="88"/>
        <v>2.1406407399999998</v>
      </c>
      <c r="E247" s="578">
        <f t="shared" si="89"/>
        <v>3534.2001629999995</v>
      </c>
      <c r="F247" s="578">
        <f t="shared" si="90"/>
        <v>0</v>
      </c>
      <c r="G247" s="578">
        <f t="shared" si="91"/>
        <v>223.25032964000002</v>
      </c>
      <c r="H247" s="578">
        <f t="shared" si="92"/>
        <v>10.283278590000002</v>
      </c>
      <c r="I247" s="578">
        <f t="shared" si="93"/>
        <v>951.26365358999999</v>
      </c>
      <c r="J247" s="578">
        <f t="shared" si="94"/>
        <v>16.906183709999997</v>
      </c>
      <c r="K247" s="578">
        <f t="shared" si="95"/>
        <v>4777.4995520000002</v>
      </c>
      <c r="L247" s="578">
        <f t="shared" si="96"/>
        <v>1103.4495674999998</v>
      </c>
      <c r="M247" s="578">
        <f t="shared" si="97"/>
        <v>1165.6707835699999</v>
      </c>
      <c r="N247" s="578">
        <f t="shared" si="98"/>
        <v>2861.6163982400003</v>
      </c>
      <c r="O247" s="578">
        <f t="shared" si="99"/>
        <v>1044.7929990399998</v>
      </c>
      <c r="P247" s="578">
        <f t="shared" si="100"/>
        <v>6034.1308415099993</v>
      </c>
      <c r="Q247" s="578">
        <f t="shared" si="101"/>
        <v>-1646.6117009999998</v>
      </c>
      <c r="R247" s="578">
        <f t="shared" si="102"/>
        <v>-4.2114840000000004</v>
      </c>
      <c r="S247" s="578">
        <f t="shared" si="103"/>
        <v>5.0294790000000011</v>
      </c>
      <c r="T247" s="578">
        <f t="shared" si="104"/>
        <v>61.98156680000001</v>
      </c>
      <c r="U247" s="578">
        <f t="shared" si="105"/>
        <v>40.137530400000003</v>
      </c>
      <c r="V247" s="578">
        <f t="shared" si="106"/>
        <v>165.57620890999996</v>
      </c>
      <c r="W247" s="578">
        <f t="shared" si="107"/>
        <v>64.191725669999997</v>
      </c>
      <c r="X247" s="578">
        <f t="shared" si="108"/>
        <v>199.29382849999999</v>
      </c>
      <c r="Y247" s="578">
        <f t="shared" si="109"/>
        <v>0</v>
      </c>
      <c r="Z247" s="578">
        <f t="shared" si="110"/>
        <v>0</v>
      </c>
      <c r="AA247" s="578">
        <f t="shared" si="111"/>
        <v>0</v>
      </c>
      <c r="AB247" s="578">
        <v>0</v>
      </c>
      <c r="AC247" s="578">
        <f t="shared" si="112"/>
        <v>9.6042605999999999</v>
      </c>
      <c r="AD247" s="578">
        <v>0</v>
      </c>
      <c r="AE247" s="578">
        <f t="shared" si="113"/>
        <v>20620.195806009997</v>
      </c>
    </row>
    <row r="248" spans="2:31" ht="9.9499999999999993" customHeight="1">
      <c r="B248" s="545" t="s">
        <v>1356</v>
      </c>
      <c r="C248" s="578">
        <f t="shared" si="87"/>
        <v>0</v>
      </c>
      <c r="D248" s="578">
        <f t="shared" si="88"/>
        <v>0.44048816000000002</v>
      </c>
      <c r="E248" s="578">
        <f t="shared" si="89"/>
        <v>193.04235404999997</v>
      </c>
      <c r="F248" s="578">
        <f t="shared" si="90"/>
        <v>0</v>
      </c>
      <c r="G248" s="578">
        <f t="shared" si="91"/>
        <v>14.957359040000002</v>
      </c>
      <c r="H248" s="578">
        <f t="shared" si="92"/>
        <v>1.5342490800000002</v>
      </c>
      <c r="I248" s="578">
        <f t="shared" si="93"/>
        <v>79.763923259999999</v>
      </c>
      <c r="J248" s="578">
        <f t="shared" si="94"/>
        <v>8.8830028299999988</v>
      </c>
      <c r="K248" s="578">
        <f t="shared" si="95"/>
        <v>1784.3240135999999</v>
      </c>
      <c r="L248" s="578">
        <f t="shared" si="96"/>
        <v>0.45660404999999993</v>
      </c>
      <c r="M248" s="578">
        <f t="shared" si="97"/>
        <v>188.99135046000001</v>
      </c>
      <c r="N248" s="578">
        <f t="shared" si="98"/>
        <v>4352.5725095999996</v>
      </c>
      <c r="O248" s="578">
        <f t="shared" si="99"/>
        <v>140.89318936000001</v>
      </c>
      <c r="P248" s="578">
        <f t="shared" si="100"/>
        <v>286.03980615</v>
      </c>
      <c r="Q248" s="578">
        <f t="shared" si="101"/>
        <v>0</v>
      </c>
      <c r="R248" s="578">
        <f t="shared" si="102"/>
        <v>386.50474199999996</v>
      </c>
      <c r="S248" s="578">
        <f t="shared" si="103"/>
        <v>900.74377900000025</v>
      </c>
      <c r="T248" s="578">
        <f t="shared" si="104"/>
        <v>146.35192679999997</v>
      </c>
      <c r="U248" s="578">
        <f t="shared" si="105"/>
        <v>0</v>
      </c>
      <c r="V248" s="578">
        <f t="shared" si="106"/>
        <v>0.31454342000000002</v>
      </c>
      <c r="W248" s="578">
        <f t="shared" si="107"/>
        <v>5.0594235799999989</v>
      </c>
      <c r="X248" s="578">
        <f t="shared" si="108"/>
        <v>0.14112862999999998</v>
      </c>
      <c r="Y248" s="578">
        <f t="shared" si="109"/>
        <v>0</v>
      </c>
      <c r="Z248" s="578">
        <f t="shared" si="110"/>
        <v>0</v>
      </c>
      <c r="AA248" s="578">
        <f t="shared" si="111"/>
        <v>0</v>
      </c>
      <c r="AB248" s="578">
        <v>0</v>
      </c>
      <c r="AC248" s="578">
        <f t="shared" si="112"/>
        <v>2.5865717699999999</v>
      </c>
      <c r="AD248" s="578">
        <v>0</v>
      </c>
      <c r="AE248" s="578">
        <f t="shared" si="113"/>
        <v>8493.6009648399995</v>
      </c>
    </row>
    <row r="249" spans="2:31" ht="9.9499999999999993" customHeight="1">
      <c r="B249" s="545" t="s">
        <v>1357</v>
      </c>
      <c r="C249" s="578">
        <f t="shared" si="87"/>
        <v>0</v>
      </c>
      <c r="D249" s="578">
        <f t="shared" si="88"/>
        <v>2.2130854200000005</v>
      </c>
      <c r="E249" s="578">
        <f t="shared" si="89"/>
        <v>0</v>
      </c>
      <c r="F249" s="578">
        <f t="shared" si="90"/>
        <v>0</v>
      </c>
      <c r="G249" s="578">
        <f t="shared" si="91"/>
        <v>55.254242160000011</v>
      </c>
      <c r="H249" s="578">
        <f t="shared" si="92"/>
        <v>4.5183996000000004</v>
      </c>
      <c r="I249" s="578">
        <f t="shared" si="93"/>
        <v>430.85378681999998</v>
      </c>
      <c r="J249" s="578">
        <f t="shared" si="94"/>
        <v>28.058842890000005</v>
      </c>
      <c r="K249" s="578">
        <f t="shared" si="95"/>
        <v>273.69617419999997</v>
      </c>
      <c r="L249" s="578">
        <f t="shared" si="96"/>
        <v>0.76289744999999998</v>
      </c>
      <c r="M249" s="578">
        <f t="shared" si="97"/>
        <v>72.773021589999985</v>
      </c>
      <c r="N249" s="578">
        <f t="shared" si="98"/>
        <v>7.7012000000000001E-4</v>
      </c>
      <c r="O249" s="578">
        <f t="shared" si="99"/>
        <v>37.107086519999996</v>
      </c>
      <c r="P249" s="578">
        <f t="shared" si="100"/>
        <v>48.72086814</v>
      </c>
      <c r="Q249" s="578">
        <f t="shared" si="101"/>
        <v>1.384611</v>
      </c>
      <c r="R249" s="578">
        <f t="shared" si="102"/>
        <v>4.3561999999999997E-2</v>
      </c>
      <c r="S249" s="578">
        <f t="shared" si="103"/>
        <v>0</v>
      </c>
      <c r="T249" s="578">
        <f t="shared" si="104"/>
        <v>0</v>
      </c>
      <c r="U249" s="578">
        <f t="shared" si="105"/>
        <v>8.4276219999999995</v>
      </c>
      <c r="V249" s="578">
        <f t="shared" si="106"/>
        <v>0</v>
      </c>
      <c r="W249" s="578">
        <f t="shared" si="107"/>
        <v>0</v>
      </c>
      <c r="X249" s="578">
        <f t="shared" si="108"/>
        <v>24.377299489999999</v>
      </c>
      <c r="Y249" s="578">
        <f t="shared" si="109"/>
        <v>0</v>
      </c>
      <c r="Z249" s="578">
        <f t="shared" si="110"/>
        <v>0</v>
      </c>
      <c r="AA249" s="578">
        <f t="shared" si="111"/>
        <v>0</v>
      </c>
      <c r="AB249" s="578">
        <v>0</v>
      </c>
      <c r="AC249" s="578">
        <f t="shared" si="112"/>
        <v>17.805007620000005</v>
      </c>
      <c r="AD249" s="578">
        <v>0</v>
      </c>
      <c r="AE249" s="578">
        <f t="shared" si="113"/>
        <v>1005.99727702</v>
      </c>
    </row>
    <row r="250" spans="2:31" ht="9.9499999999999993" customHeight="1">
      <c r="B250" s="545" t="s">
        <v>1358</v>
      </c>
      <c r="C250" s="578">
        <f t="shared" si="87"/>
        <v>0</v>
      </c>
      <c r="D250" s="578">
        <f t="shared" si="88"/>
        <v>1.04064562</v>
      </c>
      <c r="E250" s="578">
        <f t="shared" si="89"/>
        <v>5.1714000000000005E-3</v>
      </c>
      <c r="F250" s="578">
        <f t="shared" si="90"/>
        <v>4.4109000000000006E-3</v>
      </c>
      <c r="G250" s="578">
        <f t="shared" si="91"/>
        <v>22.719382920000001</v>
      </c>
      <c r="H250" s="578">
        <f t="shared" si="92"/>
        <v>1.76189364</v>
      </c>
      <c r="I250" s="578">
        <f t="shared" si="93"/>
        <v>167.12723223</v>
      </c>
      <c r="J250" s="578">
        <f t="shared" si="94"/>
        <v>2.83600421</v>
      </c>
      <c r="K250" s="578">
        <f t="shared" si="95"/>
        <v>205.38352179999998</v>
      </c>
      <c r="L250" s="578">
        <f t="shared" si="96"/>
        <v>2.0317615500000001</v>
      </c>
      <c r="M250" s="578">
        <f t="shared" si="97"/>
        <v>17.81110279</v>
      </c>
      <c r="N250" s="578">
        <f t="shared" si="98"/>
        <v>0</v>
      </c>
      <c r="O250" s="578">
        <f t="shared" si="99"/>
        <v>12.882331280000001</v>
      </c>
      <c r="P250" s="578">
        <f t="shared" si="100"/>
        <v>39.660569390000006</v>
      </c>
      <c r="Q250" s="578">
        <f t="shared" si="101"/>
        <v>0</v>
      </c>
      <c r="R250" s="578">
        <f t="shared" si="102"/>
        <v>0</v>
      </c>
      <c r="S250" s="578">
        <f t="shared" si="103"/>
        <v>0</v>
      </c>
      <c r="T250" s="578">
        <f t="shared" si="104"/>
        <v>0</v>
      </c>
      <c r="U250" s="578">
        <f t="shared" si="105"/>
        <v>0</v>
      </c>
      <c r="V250" s="578">
        <f t="shared" si="106"/>
        <v>0</v>
      </c>
      <c r="W250" s="578">
        <f t="shared" si="107"/>
        <v>0</v>
      </c>
      <c r="X250" s="578">
        <f t="shared" si="108"/>
        <v>24.133287680000002</v>
      </c>
      <c r="Y250" s="578">
        <f t="shared" si="109"/>
        <v>0</v>
      </c>
      <c r="Z250" s="578">
        <f t="shared" si="110"/>
        <v>0</v>
      </c>
      <c r="AA250" s="578">
        <f t="shared" si="111"/>
        <v>0</v>
      </c>
      <c r="AB250" s="578">
        <v>0</v>
      </c>
      <c r="AC250" s="578">
        <f t="shared" si="112"/>
        <v>9.8289485400000007</v>
      </c>
      <c r="AD250" s="578">
        <v>0</v>
      </c>
      <c r="AE250" s="578">
        <f t="shared" si="113"/>
        <v>507.22626394999998</v>
      </c>
    </row>
    <row r="251" spans="2:31" ht="9.9499999999999993" customHeight="1">
      <c r="B251" s="545" t="s">
        <v>1359</v>
      </c>
      <c r="C251" s="578">
        <f t="shared" si="87"/>
        <v>0</v>
      </c>
      <c r="D251" s="578">
        <f t="shared" si="88"/>
        <v>0.32232522000000002</v>
      </c>
      <c r="E251" s="578">
        <f t="shared" si="89"/>
        <v>0</v>
      </c>
      <c r="F251" s="578">
        <f t="shared" si="90"/>
        <v>0</v>
      </c>
      <c r="G251" s="578">
        <f t="shared" si="91"/>
        <v>5.4745043600000001</v>
      </c>
      <c r="H251" s="578">
        <f t="shared" si="92"/>
        <v>1.6212619800000001</v>
      </c>
      <c r="I251" s="578">
        <f t="shared" si="93"/>
        <v>36.090219329999996</v>
      </c>
      <c r="J251" s="578">
        <f t="shared" si="94"/>
        <v>6.2459204599999998</v>
      </c>
      <c r="K251" s="578">
        <f t="shared" si="95"/>
        <v>7.2514063999999987</v>
      </c>
      <c r="L251" s="578">
        <f t="shared" si="96"/>
        <v>0</v>
      </c>
      <c r="M251" s="578">
        <f t="shared" si="97"/>
        <v>0.75142501000000006</v>
      </c>
      <c r="N251" s="578">
        <f t="shared" si="98"/>
        <v>0</v>
      </c>
      <c r="O251" s="578">
        <f t="shared" si="99"/>
        <v>0</v>
      </c>
      <c r="P251" s="578">
        <f t="shared" si="100"/>
        <v>0</v>
      </c>
      <c r="Q251" s="578">
        <f t="shared" si="101"/>
        <v>0</v>
      </c>
      <c r="R251" s="578">
        <f t="shared" si="102"/>
        <v>0</v>
      </c>
      <c r="S251" s="578">
        <f t="shared" si="103"/>
        <v>0</v>
      </c>
      <c r="T251" s="578">
        <f t="shared" si="104"/>
        <v>0</v>
      </c>
      <c r="U251" s="578">
        <f t="shared" si="105"/>
        <v>0</v>
      </c>
      <c r="V251" s="578">
        <f t="shared" si="106"/>
        <v>0</v>
      </c>
      <c r="W251" s="578">
        <f t="shared" si="107"/>
        <v>0</v>
      </c>
      <c r="X251" s="578">
        <f t="shared" si="108"/>
        <v>0.44434789999999996</v>
      </c>
      <c r="Y251" s="578">
        <f t="shared" si="109"/>
        <v>0</v>
      </c>
      <c r="Z251" s="578">
        <f t="shared" si="110"/>
        <v>0</v>
      </c>
      <c r="AA251" s="578">
        <f t="shared" si="111"/>
        <v>0</v>
      </c>
      <c r="AB251" s="578">
        <v>0</v>
      </c>
      <c r="AC251" s="578">
        <f t="shared" si="112"/>
        <v>0</v>
      </c>
      <c r="AD251" s="578">
        <v>0</v>
      </c>
      <c r="AE251" s="578">
        <f t="shared" si="113"/>
        <v>58.201410659999993</v>
      </c>
    </row>
    <row r="252" spans="2:31" ht="9.9499999999999993" customHeight="1">
      <c r="B252" s="545" t="s">
        <v>1360</v>
      </c>
      <c r="C252" s="578">
        <f t="shared" si="87"/>
        <v>0</v>
      </c>
      <c r="D252" s="578">
        <f t="shared" si="88"/>
        <v>6.32673328</v>
      </c>
      <c r="E252" s="578">
        <f t="shared" si="89"/>
        <v>0</v>
      </c>
      <c r="F252" s="578">
        <f t="shared" si="90"/>
        <v>0</v>
      </c>
      <c r="G252" s="578">
        <f t="shared" si="91"/>
        <v>453.55746020000004</v>
      </c>
      <c r="H252" s="578">
        <f t="shared" si="92"/>
        <v>241.46064071999999</v>
      </c>
      <c r="I252" s="578">
        <f t="shared" si="93"/>
        <v>1310.3991623700001</v>
      </c>
      <c r="J252" s="578">
        <f t="shared" si="94"/>
        <v>151.64845098000004</v>
      </c>
      <c r="K252" s="578">
        <f t="shared" si="95"/>
        <v>2555.0729797999998</v>
      </c>
      <c r="L252" s="578">
        <f t="shared" si="96"/>
        <v>10.035937799999997</v>
      </c>
      <c r="M252" s="578">
        <f t="shared" si="97"/>
        <v>873.37417597000012</v>
      </c>
      <c r="N252" s="578">
        <f t="shared" si="98"/>
        <v>0</v>
      </c>
      <c r="O252" s="578">
        <f t="shared" si="99"/>
        <v>1532.9808676</v>
      </c>
      <c r="P252" s="578">
        <f t="shared" si="100"/>
        <v>9547.4606555600003</v>
      </c>
      <c r="Q252" s="578">
        <f t="shared" si="101"/>
        <v>61.894214999999996</v>
      </c>
      <c r="R252" s="578">
        <f t="shared" si="102"/>
        <v>148.86372800000001</v>
      </c>
      <c r="S252" s="578">
        <f t="shared" si="103"/>
        <v>29.226652000000005</v>
      </c>
      <c r="T252" s="578">
        <f t="shared" si="104"/>
        <v>94.565722000000008</v>
      </c>
      <c r="U252" s="578">
        <f t="shared" si="105"/>
        <v>0</v>
      </c>
      <c r="V252" s="578">
        <f t="shared" si="106"/>
        <v>4.44928378</v>
      </c>
      <c r="W252" s="578">
        <f t="shared" si="107"/>
        <v>31.48919102</v>
      </c>
      <c r="X252" s="578">
        <f t="shared" si="108"/>
        <v>160.88640464000002</v>
      </c>
      <c r="Y252" s="578">
        <f t="shared" si="109"/>
        <v>0</v>
      </c>
      <c r="Z252" s="578">
        <f t="shared" si="110"/>
        <v>0</v>
      </c>
      <c r="AA252" s="578">
        <f t="shared" si="111"/>
        <v>0</v>
      </c>
      <c r="AB252" s="578">
        <v>0</v>
      </c>
      <c r="AC252" s="578">
        <f t="shared" si="112"/>
        <v>35.239243859999995</v>
      </c>
      <c r="AD252" s="578">
        <v>0</v>
      </c>
      <c r="AE252" s="578">
        <f t="shared" si="113"/>
        <v>17248.931504579999</v>
      </c>
    </row>
    <row r="253" spans="2:31" ht="9.9499999999999993" customHeight="1">
      <c r="B253" s="545" t="s">
        <v>1361</v>
      </c>
      <c r="C253" s="578">
        <f t="shared" si="87"/>
        <v>0</v>
      </c>
      <c r="D253" s="578">
        <f t="shared" si="88"/>
        <v>3.2413250800000006</v>
      </c>
      <c r="E253" s="578">
        <f t="shared" si="89"/>
        <v>0</v>
      </c>
      <c r="F253" s="578">
        <f t="shared" si="90"/>
        <v>0</v>
      </c>
      <c r="G253" s="578">
        <f t="shared" si="91"/>
        <v>397.05811444000005</v>
      </c>
      <c r="H253" s="578">
        <f t="shared" si="92"/>
        <v>32.928895349999998</v>
      </c>
      <c r="I253" s="578">
        <f t="shared" si="93"/>
        <v>635.38976474999993</v>
      </c>
      <c r="J253" s="578">
        <f t="shared" si="94"/>
        <v>36.722806380000002</v>
      </c>
      <c r="K253" s="578">
        <f t="shared" si="95"/>
        <v>1425.4236505999997</v>
      </c>
      <c r="L253" s="578">
        <f t="shared" si="96"/>
        <v>22.563153899999996</v>
      </c>
      <c r="M253" s="578">
        <f t="shared" si="97"/>
        <v>736.41352397000003</v>
      </c>
      <c r="N253" s="578">
        <f t="shared" si="98"/>
        <v>4.3185959999999995E-2</v>
      </c>
      <c r="O253" s="578">
        <f t="shared" si="99"/>
        <v>168.40617892</v>
      </c>
      <c r="P253" s="578">
        <f t="shared" si="100"/>
        <v>39401.378512770003</v>
      </c>
      <c r="Q253" s="578">
        <f t="shared" si="101"/>
        <v>11359.973484000002</v>
      </c>
      <c r="R253" s="578">
        <f t="shared" si="102"/>
        <v>-217.17105999999995</v>
      </c>
      <c r="S253" s="578">
        <f t="shared" si="103"/>
        <v>22216.999155000001</v>
      </c>
      <c r="T253" s="578">
        <f t="shared" si="104"/>
        <v>2277.4955479999999</v>
      </c>
      <c r="U253" s="578">
        <f t="shared" si="105"/>
        <v>35.283881199999996</v>
      </c>
      <c r="V253" s="578">
        <f t="shared" si="106"/>
        <v>5.7379644499999998</v>
      </c>
      <c r="W253" s="578">
        <f t="shared" si="107"/>
        <v>399.65335450999999</v>
      </c>
      <c r="X253" s="578">
        <f t="shared" si="108"/>
        <v>151.58622061000003</v>
      </c>
      <c r="Y253" s="578">
        <f t="shared" si="109"/>
        <v>0</v>
      </c>
      <c r="Z253" s="578">
        <f t="shared" si="110"/>
        <v>0</v>
      </c>
      <c r="AA253" s="578">
        <f t="shared" si="111"/>
        <v>0</v>
      </c>
      <c r="AB253" s="578">
        <v>0</v>
      </c>
      <c r="AC253" s="578">
        <f t="shared" si="112"/>
        <v>85.059380609999991</v>
      </c>
      <c r="AD253" s="578">
        <v>0</v>
      </c>
      <c r="AE253" s="578">
        <f t="shared" si="113"/>
        <v>79174.187040499994</v>
      </c>
    </row>
    <row r="254" spans="2:31" ht="9.9499999999999993" customHeight="1">
      <c r="B254" s="545" t="s">
        <v>1362</v>
      </c>
      <c r="C254" s="578">
        <f t="shared" si="87"/>
        <v>0</v>
      </c>
      <c r="D254" s="578">
        <f t="shared" si="88"/>
        <v>1.2618852400000002</v>
      </c>
      <c r="E254" s="578">
        <f t="shared" si="89"/>
        <v>0</v>
      </c>
      <c r="F254" s="578">
        <f t="shared" si="90"/>
        <v>0</v>
      </c>
      <c r="G254" s="578">
        <f t="shared" si="91"/>
        <v>168.66838143999999</v>
      </c>
      <c r="H254" s="578">
        <f t="shared" si="92"/>
        <v>7.5031772399999994</v>
      </c>
      <c r="I254" s="578">
        <f t="shared" si="93"/>
        <v>355.04694575999997</v>
      </c>
      <c r="J254" s="578">
        <f t="shared" si="94"/>
        <v>35.878676079999998</v>
      </c>
      <c r="K254" s="578">
        <f t="shared" si="95"/>
        <v>466.20552120000002</v>
      </c>
      <c r="L254" s="578">
        <f t="shared" si="96"/>
        <v>46.508843849999998</v>
      </c>
      <c r="M254" s="578">
        <f t="shared" si="97"/>
        <v>248.29352252999999</v>
      </c>
      <c r="N254" s="578">
        <f t="shared" si="98"/>
        <v>0</v>
      </c>
      <c r="O254" s="578">
        <f t="shared" si="99"/>
        <v>26.90290568</v>
      </c>
      <c r="P254" s="578">
        <f t="shared" si="100"/>
        <v>189.07701817999998</v>
      </c>
      <c r="Q254" s="578">
        <f t="shared" si="101"/>
        <v>301.34520299999997</v>
      </c>
      <c r="R254" s="578">
        <f t="shared" si="102"/>
        <v>1.5961999999999997E-2</v>
      </c>
      <c r="S254" s="578">
        <f t="shared" si="103"/>
        <v>116.90541200000001</v>
      </c>
      <c r="T254" s="578">
        <f t="shared" si="104"/>
        <v>0</v>
      </c>
      <c r="U254" s="578">
        <f t="shared" si="105"/>
        <v>16.7117328</v>
      </c>
      <c r="V254" s="578">
        <f t="shared" si="106"/>
        <v>1.6442196200000001</v>
      </c>
      <c r="W254" s="578">
        <f t="shared" si="107"/>
        <v>37.94759410999999</v>
      </c>
      <c r="X254" s="578">
        <f t="shared" si="108"/>
        <v>60.880391889999999</v>
      </c>
      <c r="Y254" s="578">
        <f t="shared" si="109"/>
        <v>0</v>
      </c>
      <c r="Z254" s="578">
        <f t="shared" si="110"/>
        <v>0</v>
      </c>
      <c r="AA254" s="578">
        <f t="shared" si="111"/>
        <v>0</v>
      </c>
      <c r="AB254" s="578">
        <v>0</v>
      </c>
      <c r="AC254" s="578">
        <f t="shared" si="112"/>
        <v>10.845848909999999</v>
      </c>
      <c r="AD254" s="578">
        <v>0</v>
      </c>
      <c r="AE254" s="578">
        <f t="shared" si="113"/>
        <v>2091.6432415299992</v>
      </c>
    </row>
    <row r="255" spans="2:31" ht="9.9499999999999993" customHeight="1">
      <c r="B255" s="545" t="s">
        <v>1363</v>
      </c>
      <c r="C255" s="578">
        <f t="shared" si="87"/>
        <v>0</v>
      </c>
      <c r="D255" s="578">
        <f t="shared" si="88"/>
        <v>7.2824516800000012</v>
      </c>
      <c r="E255" s="578">
        <f t="shared" si="89"/>
        <v>0</v>
      </c>
      <c r="F255" s="578">
        <f t="shared" si="90"/>
        <v>0</v>
      </c>
      <c r="G255" s="578">
        <f t="shared" si="91"/>
        <v>250.67592524</v>
      </c>
      <c r="H255" s="578">
        <f t="shared" si="92"/>
        <v>21.971541150000004</v>
      </c>
      <c r="I255" s="578">
        <f t="shared" si="93"/>
        <v>306.63850832999998</v>
      </c>
      <c r="J255" s="578">
        <f t="shared" si="94"/>
        <v>18.462553979999999</v>
      </c>
      <c r="K255" s="578">
        <f t="shared" si="95"/>
        <v>19.529504599999999</v>
      </c>
      <c r="L255" s="578">
        <f t="shared" si="96"/>
        <v>7.0134749999999996E-2</v>
      </c>
      <c r="M255" s="578">
        <f t="shared" si="97"/>
        <v>411.72699310999997</v>
      </c>
      <c r="N255" s="578">
        <f t="shared" si="98"/>
        <v>1.0740804399999999</v>
      </c>
      <c r="O255" s="578">
        <f t="shared" si="99"/>
        <v>0.17318783999999995</v>
      </c>
      <c r="P255" s="578">
        <f t="shared" si="100"/>
        <v>0.81908124999999998</v>
      </c>
      <c r="Q255" s="578">
        <f t="shared" si="101"/>
        <v>15.480165</v>
      </c>
      <c r="R255" s="578">
        <f t="shared" si="102"/>
        <v>7.079400000000001E-2</v>
      </c>
      <c r="S255" s="578">
        <f t="shared" si="103"/>
        <v>0</v>
      </c>
      <c r="T255" s="578">
        <f t="shared" si="104"/>
        <v>0</v>
      </c>
      <c r="U255" s="578">
        <f t="shared" si="105"/>
        <v>1.1089692</v>
      </c>
      <c r="V255" s="578">
        <f t="shared" si="106"/>
        <v>3.5410664400000003</v>
      </c>
      <c r="W255" s="578">
        <f t="shared" si="107"/>
        <v>2.3957855399999994</v>
      </c>
      <c r="X255" s="578">
        <f t="shared" si="108"/>
        <v>155.96056584999999</v>
      </c>
      <c r="Y255" s="578">
        <f t="shared" si="109"/>
        <v>0</v>
      </c>
      <c r="Z255" s="578">
        <f t="shared" si="110"/>
        <v>0</v>
      </c>
      <c r="AA255" s="578">
        <f t="shared" si="111"/>
        <v>0</v>
      </c>
      <c r="AB255" s="578">
        <v>0</v>
      </c>
      <c r="AC255" s="578">
        <f t="shared" si="112"/>
        <v>49.553244239999998</v>
      </c>
      <c r="AD255" s="578">
        <v>0</v>
      </c>
      <c r="AE255" s="578">
        <f t="shared" si="113"/>
        <v>1266.5345526399997</v>
      </c>
    </row>
    <row r="256" spans="2:31" ht="9.9499999999999993" customHeight="1">
      <c r="B256" s="545" t="s">
        <v>1364</v>
      </c>
      <c r="C256" s="578">
        <f t="shared" si="87"/>
        <v>0</v>
      </c>
      <c r="D256" s="578">
        <f t="shared" si="88"/>
        <v>9.1312460400000006</v>
      </c>
      <c r="E256" s="578">
        <f t="shared" si="89"/>
        <v>3.4983E-2</v>
      </c>
      <c r="F256" s="578">
        <f t="shared" si="90"/>
        <v>0</v>
      </c>
      <c r="G256" s="578">
        <f t="shared" si="91"/>
        <v>206.01219184000001</v>
      </c>
      <c r="H256" s="578">
        <f t="shared" si="92"/>
        <v>39.585147030000002</v>
      </c>
      <c r="I256" s="578">
        <f t="shared" si="93"/>
        <v>270.51893919000003</v>
      </c>
      <c r="J256" s="578">
        <f t="shared" si="94"/>
        <v>7.1988462000000002</v>
      </c>
      <c r="K256" s="578">
        <f t="shared" si="95"/>
        <v>39.497784399999993</v>
      </c>
      <c r="L256" s="578">
        <f t="shared" si="96"/>
        <v>0</v>
      </c>
      <c r="M256" s="578">
        <f t="shared" si="97"/>
        <v>142.1257167</v>
      </c>
      <c r="N256" s="578">
        <f t="shared" si="98"/>
        <v>0.30348652000000004</v>
      </c>
      <c r="O256" s="578">
        <f t="shared" si="99"/>
        <v>1.1377125199999998</v>
      </c>
      <c r="P256" s="578">
        <f t="shared" si="100"/>
        <v>12.088429529999999</v>
      </c>
      <c r="Q256" s="578">
        <f t="shared" si="101"/>
        <v>40.566015</v>
      </c>
      <c r="R256" s="578">
        <f t="shared" si="102"/>
        <v>6.3286800000000012</v>
      </c>
      <c r="S256" s="578">
        <f t="shared" si="103"/>
        <v>0</v>
      </c>
      <c r="T256" s="578">
        <f t="shared" si="104"/>
        <v>0</v>
      </c>
      <c r="U256" s="578">
        <f t="shared" si="105"/>
        <v>0</v>
      </c>
      <c r="V256" s="578">
        <f t="shared" si="106"/>
        <v>0.26869834999999997</v>
      </c>
      <c r="W256" s="578">
        <f t="shared" si="107"/>
        <v>4.6751821199999997</v>
      </c>
      <c r="X256" s="578">
        <f t="shared" si="108"/>
        <v>70.180400750000004</v>
      </c>
      <c r="Y256" s="578">
        <f t="shared" si="109"/>
        <v>0</v>
      </c>
      <c r="Z256" s="578">
        <f t="shared" si="110"/>
        <v>0</v>
      </c>
      <c r="AA256" s="578">
        <f t="shared" si="111"/>
        <v>0</v>
      </c>
      <c r="AB256" s="578">
        <v>0</v>
      </c>
      <c r="AC256" s="578">
        <f t="shared" si="112"/>
        <v>9.8464833900000013</v>
      </c>
      <c r="AD256" s="578">
        <v>0</v>
      </c>
      <c r="AE256" s="578">
        <f t="shared" si="113"/>
        <v>859.49994258000004</v>
      </c>
    </row>
    <row r="257" spans="2:31" ht="9.9499999999999993" customHeight="1">
      <c r="B257" s="545" t="s">
        <v>1365</v>
      </c>
      <c r="C257" s="578">
        <f t="shared" si="87"/>
        <v>0</v>
      </c>
      <c r="D257" s="578">
        <f t="shared" si="88"/>
        <v>0.52503248000000002</v>
      </c>
      <c r="E257" s="578">
        <f t="shared" si="89"/>
        <v>0</v>
      </c>
      <c r="F257" s="578">
        <f t="shared" si="90"/>
        <v>3.1941000000000001E-3</v>
      </c>
      <c r="G257" s="578">
        <f t="shared" si="91"/>
        <v>181.20162372000001</v>
      </c>
      <c r="H257" s="578">
        <f t="shared" si="92"/>
        <v>8.235496620000001</v>
      </c>
      <c r="I257" s="578">
        <f t="shared" si="93"/>
        <v>539.25030881999999</v>
      </c>
      <c r="J257" s="578">
        <f t="shared" si="94"/>
        <v>4.8435697700000002</v>
      </c>
      <c r="K257" s="578">
        <f t="shared" si="95"/>
        <v>11.723003399999998</v>
      </c>
      <c r="L257" s="578">
        <f t="shared" si="96"/>
        <v>0</v>
      </c>
      <c r="M257" s="578">
        <f t="shared" si="97"/>
        <v>158.30052097999999</v>
      </c>
      <c r="N257" s="578">
        <f t="shared" si="98"/>
        <v>5.0176280000000004E-2</v>
      </c>
      <c r="O257" s="578">
        <f t="shared" si="99"/>
        <v>1.2897824800000002</v>
      </c>
      <c r="P257" s="578">
        <f t="shared" si="100"/>
        <v>7.0567000000000004E-4</v>
      </c>
      <c r="Q257" s="578">
        <f t="shared" si="101"/>
        <v>7.675076999999999</v>
      </c>
      <c r="R257" s="578">
        <f t="shared" si="102"/>
        <v>0</v>
      </c>
      <c r="S257" s="578">
        <f t="shared" si="103"/>
        <v>0</v>
      </c>
      <c r="T257" s="578">
        <f t="shared" si="104"/>
        <v>0</v>
      </c>
      <c r="U257" s="578">
        <f t="shared" si="105"/>
        <v>0</v>
      </c>
      <c r="V257" s="578">
        <f t="shared" si="106"/>
        <v>1.4468546200000001</v>
      </c>
      <c r="W257" s="578">
        <f t="shared" si="107"/>
        <v>1.88748608</v>
      </c>
      <c r="X257" s="578">
        <f t="shared" si="108"/>
        <v>171.78758407999999</v>
      </c>
      <c r="Y257" s="578">
        <f t="shared" si="109"/>
        <v>0</v>
      </c>
      <c r="Z257" s="578">
        <f t="shared" si="110"/>
        <v>0</v>
      </c>
      <c r="AA257" s="578">
        <f t="shared" si="111"/>
        <v>0</v>
      </c>
      <c r="AB257" s="578">
        <v>0</v>
      </c>
      <c r="AC257" s="578">
        <f t="shared" si="112"/>
        <v>70.620822329999996</v>
      </c>
      <c r="AD257" s="578">
        <v>0</v>
      </c>
      <c r="AE257" s="578">
        <f t="shared" si="113"/>
        <v>1158.84123843</v>
      </c>
    </row>
    <row r="258" spans="2:31" ht="9.9499999999999993" customHeight="1">
      <c r="B258" s="545" t="s">
        <v>1366</v>
      </c>
      <c r="C258" s="578">
        <f t="shared" si="87"/>
        <v>0</v>
      </c>
      <c r="D258" s="578">
        <f t="shared" si="88"/>
        <v>76.620204500000014</v>
      </c>
      <c r="E258" s="578">
        <f t="shared" si="89"/>
        <v>0</v>
      </c>
      <c r="F258" s="578">
        <f t="shared" si="90"/>
        <v>0</v>
      </c>
      <c r="G258" s="578">
        <f t="shared" si="91"/>
        <v>247.62708723999998</v>
      </c>
      <c r="H258" s="578">
        <f t="shared" si="92"/>
        <v>61.500639329999998</v>
      </c>
      <c r="I258" s="578">
        <f t="shared" si="93"/>
        <v>462.95978922</v>
      </c>
      <c r="J258" s="578">
        <f t="shared" si="94"/>
        <v>8.0791075299999999</v>
      </c>
      <c r="K258" s="578">
        <f t="shared" si="95"/>
        <v>140.60863759999998</v>
      </c>
      <c r="L258" s="578">
        <f t="shared" si="96"/>
        <v>0.13176135</v>
      </c>
      <c r="M258" s="578">
        <f t="shared" si="97"/>
        <v>304.25996065999999</v>
      </c>
      <c r="N258" s="578">
        <f t="shared" si="98"/>
        <v>0.80441996000000004</v>
      </c>
      <c r="O258" s="578">
        <f t="shared" si="99"/>
        <v>1.37244996</v>
      </c>
      <c r="P258" s="578">
        <f t="shared" si="100"/>
        <v>142.46428875999996</v>
      </c>
      <c r="Q258" s="578">
        <f t="shared" si="101"/>
        <v>191.65035900000004</v>
      </c>
      <c r="R258" s="578">
        <f t="shared" si="102"/>
        <v>0</v>
      </c>
      <c r="S258" s="578">
        <f t="shared" si="103"/>
        <v>0</v>
      </c>
      <c r="T258" s="578">
        <f t="shared" si="104"/>
        <v>0</v>
      </c>
      <c r="U258" s="578">
        <f t="shared" si="105"/>
        <v>6.9036000000000011E-3</v>
      </c>
      <c r="V258" s="578">
        <f t="shared" si="106"/>
        <v>0</v>
      </c>
      <c r="W258" s="578">
        <f t="shared" si="107"/>
        <v>18.751817819999999</v>
      </c>
      <c r="X258" s="578">
        <f t="shared" si="108"/>
        <v>222.71055409999997</v>
      </c>
      <c r="Y258" s="578">
        <f t="shared" si="109"/>
        <v>0</v>
      </c>
      <c r="Z258" s="578">
        <f t="shared" si="110"/>
        <v>0</v>
      </c>
      <c r="AA258" s="578">
        <f t="shared" si="111"/>
        <v>0</v>
      </c>
      <c r="AB258" s="578">
        <v>0</v>
      </c>
      <c r="AC258" s="578">
        <f t="shared" si="112"/>
        <v>7.4780693400000011</v>
      </c>
      <c r="AD258" s="578">
        <v>0</v>
      </c>
      <c r="AE258" s="578">
        <f t="shared" si="113"/>
        <v>1887.02604997</v>
      </c>
    </row>
    <row r="259" spans="2:31" ht="9.9499999999999993" customHeight="1">
      <c r="B259" s="545" t="s">
        <v>1367</v>
      </c>
      <c r="C259" s="578">
        <f t="shared" si="87"/>
        <v>0</v>
      </c>
      <c r="D259" s="578">
        <f t="shared" si="88"/>
        <v>0.40564425999999998</v>
      </c>
      <c r="E259" s="578">
        <f t="shared" si="89"/>
        <v>0</v>
      </c>
      <c r="F259" s="578">
        <f t="shared" si="90"/>
        <v>0</v>
      </c>
      <c r="G259" s="578">
        <f t="shared" si="91"/>
        <v>22.646861640000001</v>
      </c>
      <c r="H259" s="578">
        <f t="shared" si="92"/>
        <v>0.54426176999999998</v>
      </c>
      <c r="I259" s="578">
        <f t="shared" si="93"/>
        <v>44.670173490000003</v>
      </c>
      <c r="J259" s="578">
        <f t="shared" si="94"/>
        <v>0.39406159000000002</v>
      </c>
      <c r="K259" s="578">
        <f t="shared" si="95"/>
        <v>4.1624748</v>
      </c>
      <c r="L259" s="578">
        <f t="shared" si="96"/>
        <v>0</v>
      </c>
      <c r="M259" s="578">
        <f t="shared" si="97"/>
        <v>13.286085199999999</v>
      </c>
      <c r="N259" s="578">
        <f t="shared" si="98"/>
        <v>0</v>
      </c>
      <c r="O259" s="578">
        <f t="shared" si="99"/>
        <v>0</v>
      </c>
      <c r="P259" s="578">
        <f t="shared" si="100"/>
        <v>1.6532840000000004E-2</v>
      </c>
      <c r="Q259" s="578">
        <f t="shared" si="101"/>
        <v>0.17097000000000001</v>
      </c>
      <c r="R259" s="578">
        <f t="shared" si="102"/>
        <v>0</v>
      </c>
      <c r="S259" s="578">
        <f t="shared" si="103"/>
        <v>0</v>
      </c>
      <c r="T259" s="578">
        <f t="shared" si="104"/>
        <v>0</v>
      </c>
      <c r="U259" s="578">
        <f t="shared" si="105"/>
        <v>2.9288000000000005E-2</v>
      </c>
      <c r="V259" s="578">
        <f t="shared" si="106"/>
        <v>0</v>
      </c>
      <c r="W259" s="578">
        <f t="shared" si="107"/>
        <v>0</v>
      </c>
      <c r="X259" s="578">
        <f t="shared" si="108"/>
        <v>9.7740188799999999</v>
      </c>
      <c r="Y259" s="578">
        <f t="shared" si="109"/>
        <v>0</v>
      </c>
      <c r="Z259" s="578">
        <f t="shared" si="110"/>
        <v>0</v>
      </c>
      <c r="AA259" s="578">
        <f t="shared" si="111"/>
        <v>0</v>
      </c>
      <c r="AB259" s="578">
        <v>0</v>
      </c>
      <c r="AC259" s="578">
        <f t="shared" si="112"/>
        <v>3.9811365300000001</v>
      </c>
      <c r="AD259" s="578">
        <v>0</v>
      </c>
      <c r="AE259" s="578">
        <f t="shared" si="113"/>
        <v>100.081509</v>
      </c>
    </row>
    <row r="260" spans="2:31" ht="9.9499999999999993" customHeight="1">
      <c r="B260" s="545" t="s">
        <v>1368</v>
      </c>
      <c r="C260" s="578">
        <f t="shared" si="87"/>
        <v>0</v>
      </c>
      <c r="D260" s="578">
        <f t="shared" si="88"/>
        <v>1.562232E-2</v>
      </c>
      <c r="E260" s="578">
        <f t="shared" si="89"/>
        <v>0</v>
      </c>
      <c r="F260" s="578">
        <f t="shared" si="90"/>
        <v>0</v>
      </c>
      <c r="G260" s="578">
        <f t="shared" si="91"/>
        <v>0.90752323999999995</v>
      </c>
      <c r="H260" s="578">
        <f t="shared" si="92"/>
        <v>0.29576547000000003</v>
      </c>
      <c r="I260" s="578">
        <f t="shared" si="93"/>
        <v>3.8283702300000004</v>
      </c>
      <c r="J260" s="578">
        <f t="shared" si="94"/>
        <v>2.4945699999999998E-2</v>
      </c>
      <c r="K260" s="578">
        <f t="shared" si="95"/>
        <v>0.34732279999999999</v>
      </c>
      <c r="L260" s="578">
        <f t="shared" si="96"/>
        <v>0</v>
      </c>
      <c r="M260" s="578">
        <f t="shared" si="97"/>
        <v>8.698409E-2</v>
      </c>
      <c r="N260" s="578">
        <f t="shared" si="98"/>
        <v>0</v>
      </c>
      <c r="O260" s="578">
        <f t="shared" si="99"/>
        <v>0</v>
      </c>
      <c r="P260" s="578">
        <f t="shared" si="100"/>
        <v>0</v>
      </c>
      <c r="Q260" s="578">
        <f t="shared" si="101"/>
        <v>0</v>
      </c>
      <c r="R260" s="578">
        <f t="shared" si="102"/>
        <v>0</v>
      </c>
      <c r="S260" s="578">
        <f t="shared" si="103"/>
        <v>0</v>
      </c>
      <c r="T260" s="578">
        <f t="shared" si="104"/>
        <v>0</v>
      </c>
      <c r="U260" s="578">
        <f t="shared" si="105"/>
        <v>0</v>
      </c>
      <c r="V260" s="578">
        <f t="shared" si="106"/>
        <v>0</v>
      </c>
      <c r="W260" s="578">
        <f t="shared" si="107"/>
        <v>0</v>
      </c>
      <c r="X260" s="578">
        <f t="shared" si="108"/>
        <v>0.65169078999999985</v>
      </c>
      <c r="Y260" s="578">
        <f t="shared" si="109"/>
        <v>0</v>
      </c>
      <c r="Z260" s="578">
        <f t="shared" si="110"/>
        <v>0</v>
      </c>
      <c r="AA260" s="578">
        <f t="shared" si="111"/>
        <v>0</v>
      </c>
      <c r="AB260" s="578">
        <v>0</v>
      </c>
      <c r="AC260" s="578">
        <f t="shared" si="112"/>
        <v>0</v>
      </c>
      <c r="AD260" s="578">
        <v>0</v>
      </c>
      <c r="AE260" s="578">
        <f t="shared" si="113"/>
        <v>6.1582246399999994</v>
      </c>
    </row>
    <row r="261" spans="2:31" ht="9.9499999999999993" customHeight="1">
      <c r="B261" s="594" t="s">
        <v>1369</v>
      </c>
      <c r="C261" s="595">
        <f t="shared" si="87"/>
        <v>0</v>
      </c>
      <c r="D261" s="595">
        <f t="shared" si="88"/>
        <v>1.1618717599999999</v>
      </c>
      <c r="E261" s="595">
        <f t="shared" si="89"/>
        <v>0</v>
      </c>
      <c r="F261" s="595">
        <f t="shared" si="90"/>
        <v>0</v>
      </c>
      <c r="G261" s="595">
        <f t="shared" si="91"/>
        <v>21.255165880000003</v>
      </c>
      <c r="H261" s="595">
        <f t="shared" si="92"/>
        <v>1.61569629</v>
      </c>
      <c r="I261" s="595">
        <f t="shared" si="93"/>
        <v>38.540256030000002</v>
      </c>
      <c r="J261" s="595">
        <f t="shared" si="94"/>
        <v>0.24808901</v>
      </c>
      <c r="K261" s="595">
        <f t="shared" si="95"/>
        <v>15.625436000000001</v>
      </c>
      <c r="L261" s="595">
        <f t="shared" si="96"/>
        <v>0</v>
      </c>
      <c r="M261" s="595">
        <f t="shared" si="97"/>
        <v>12.647541349999999</v>
      </c>
      <c r="N261" s="595">
        <f t="shared" si="98"/>
        <v>0</v>
      </c>
      <c r="O261" s="595">
        <f t="shared" si="99"/>
        <v>1.1460959999999999E-2</v>
      </c>
      <c r="P261" s="595">
        <f t="shared" si="100"/>
        <v>5.0404999999999998E-2</v>
      </c>
      <c r="Q261" s="595">
        <f t="shared" si="101"/>
        <v>0.121155</v>
      </c>
      <c r="R261" s="595">
        <f t="shared" si="102"/>
        <v>0</v>
      </c>
      <c r="S261" s="595">
        <f t="shared" si="103"/>
        <v>0</v>
      </c>
      <c r="T261" s="595">
        <f t="shared" si="104"/>
        <v>0</v>
      </c>
      <c r="U261" s="595">
        <f t="shared" si="105"/>
        <v>0</v>
      </c>
      <c r="V261" s="595">
        <f t="shared" si="106"/>
        <v>0</v>
      </c>
      <c r="W261" s="595">
        <f t="shared" si="107"/>
        <v>0</v>
      </c>
      <c r="X261" s="595">
        <f t="shared" si="108"/>
        <v>4.3151961700000001</v>
      </c>
      <c r="Y261" s="595">
        <f t="shared" si="109"/>
        <v>0</v>
      </c>
      <c r="Z261" s="595">
        <f t="shared" si="110"/>
        <v>0</v>
      </c>
      <c r="AA261" s="595">
        <f t="shared" si="111"/>
        <v>0</v>
      </c>
      <c r="AB261" s="595">
        <v>0</v>
      </c>
      <c r="AC261" s="595">
        <f t="shared" si="112"/>
        <v>0</v>
      </c>
      <c r="AD261" s="595">
        <v>0</v>
      </c>
      <c r="AE261" s="595">
        <f t="shared" si="113"/>
        <v>95.592273449999993</v>
      </c>
    </row>
    <row r="262" spans="2:31" ht="9.9499999999999993" customHeight="1">
      <c r="B262" s="590" t="s">
        <v>1370</v>
      </c>
      <c r="C262" s="591">
        <f>SUM(C239:C261)</f>
        <v>0</v>
      </c>
      <c r="D262" s="591">
        <f t="shared" ref="D262:AD262" si="114">SUM(D239:D261)</f>
        <v>127.06368024000002</v>
      </c>
      <c r="E262" s="591">
        <f t="shared" si="114"/>
        <v>3728.2123066499998</v>
      </c>
      <c r="F262" s="591">
        <f t="shared" si="114"/>
        <v>7.6050000000000006E-3</v>
      </c>
      <c r="G262" s="591">
        <f t="shared" si="114"/>
        <v>2738.7888408400008</v>
      </c>
      <c r="H262" s="591">
        <f t="shared" si="114"/>
        <v>507.13461981000006</v>
      </c>
      <c r="I262" s="591">
        <f t="shared" si="114"/>
        <v>8720.8067461500013</v>
      </c>
      <c r="J262" s="591">
        <f t="shared" si="114"/>
        <v>517.97428513999989</v>
      </c>
      <c r="K262" s="591">
        <f t="shared" si="114"/>
        <v>19015.997983399993</v>
      </c>
      <c r="L262" s="591">
        <f t="shared" si="114"/>
        <v>1186.2473574000001</v>
      </c>
      <c r="M262" s="591">
        <f t="shared" si="114"/>
        <v>5140.0437572600013</v>
      </c>
      <c r="N262" s="591">
        <f t="shared" si="114"/>
        <v>7216.7252684400009</v>
      </c>
      <c r="O262" s="591">
        <f t="shared" si="114"/>
        <v>3322.6333302399999</v>
      </c>
      <c r="P262" s="591">
        <f t="shared" si="114"/>
        <v>58604.070552770012</v>
      </c>
      <c r="Q262" s="591">
        <f t="shared" si="114"/>
        <v>13916.712000000003</v>
      </c>
      <c r="R262" s="591">
        <f t="shared" si="114"/>
        <v>320.44492400000007</v>
      </c>
      <c r="S262" s="591">
        <f t="shared" si="114"/>
        <v>23268.904477</v>
      </c>
      <c r="T262" s="591">
        <f t="shared" si="114"/>
        <v>2580.3947635999998</v>
      </c>
      <c r="U262" s="591">
        <f t="shared" si="114"/>
        <v>101.7059272</v>
      </c>
      <c r="V262" s="591">
        <f t="shared" si="114"/>
        <v>185.10090806999997</v>
      </c>
      <c r="W262" s="591">
        <f t="shared" si="114"/>
        <v>574.97212011000011</v>
      </c>
      <c r="X262" s="591">
        <f t="shared" si="114"/>
        <v>1854.43241702</v>
      </c>
      <c r="Y262" s="591">
        <f t="shared" si="114"/>
        <v>5624.6788297699995</v>
      </c>
      <c r="Z262" s="591">
        <f t="shared" si="114"/>
        <v>0</v>
      </c>
      <c r="AA262" s="591">
        <f t="shared" si="114"/>
        <v>0</v>
      </c>
      <c r="AB262" s="591">
        <f t="shared" si="114"/>
        <v>0</v>
      </c>
      <c r="AC262" s="591">
        <f t="shared" si="114"/>
        <v>490.41988478999997</v>
      </c>
      <c r="AD262" s="591">
        <f t="shared" si="114"/>
        <v>0</v>
      </c>
      <c r="AE262" s="591">
        <f t="shared" si="113"/>
        <v>159743.47258490001</v>
      </c>
    </row>
    <row r="263" spans="2:31" ht="9.9499999999999993" customHeight="1">
      <c r="B263" s="590" t="s">
        <v>1371</v>
      </c>
      <c r="C263" s="591">
        <f t="shared" ref="C263:G263" si="115">C262+C238+C237+C236</f>
        <v>0</v>
      </c>
      <c r="D263" s="591">
        <f t="shared" si="115"/>
        <v>172.87261096000003</v>
      </c>
      <c r="E263" s="591">
        <f t="shared" si="115"/>
        <v>3728.2123066499998</v>
      </c>
      <c r="F263" s="591">
        <f t="shared" si="115"/>
        <v>7.6050000000000006E-3</v>
      </c>
      <c r="G263" s="591">
        <f t="shared" si="115"/>
        <v>3077.608028560001</v>
      </c>
      <c r="H263" s="591">
        <f>H262+H238+H237+H236</f>
        <v>818.61148394999998</v>
      </c>
      <c r="I263" s="591">
        <f t="shared" ref="I263:AD263" si="116">I262+I238+I237+I236</f>
        <v>9436.011934770002</v>
      </c>
      <c r="J263" s="591">
        <f t="shared" si="116"/>
        <v>521.57250118999991</v>
      </c>
      <c r="K263" s="591">
        <f t="shared" si="116"/>
        <v>19021.604964399994</v>
      </c>
      <c r="L263" s="591">
        <f t="shared" si="116"/>
        <v>1186.2473574000001</v>
      </c>
      <c r="M263" s="591">
        <f t="shared" si="116"/>
        <v>5184.7083450600012</v>
      </c>
      <c r="N263" s="591">
        <f t="shared" si="116"/>
        <v>7216.7252684400009</v>
      </c>
      <c r="O263" s="591">
        <f t="shared" si="116"/>
        <v>3322.6333302399999</v>
      </c>
      <c r="P263" s="591">
        <f t="shared" si="116"/>
        <v>58816.353428090013</v>
      </c>
      <c r="Q263" s="591">
        <f t="shared" si="116"/>
        <v>13916.895147000003</v>
      </c>
      <c r="R263" s="591">
        <f t="shared" si="116"/>
        <v>320.44492400000007</v>
      </c>
      <c r="S263" s="591">
        <f t="shared" si="116"/>
        <v>23268.904477</v>
      </c>
      <c r="T263" s="591">
        <f t="shared" si="116"/>
        <v>2580.3947635999998</v>
      </c>
      <c r="U263" s="591">
        <f t="shared" si="116"/>
        <v>101.7059272</v>
      </c>
      <c r="V263" s="591">
        <f t="shared" si="116"/>
        <v>190.18367710999996</v>
      </c>
      <c r="W263" s="591">
        <f t="shared" si="116"/>
        <v>574.97212011000011</v>
      </c>
      <c r="X263" s="591">
        <f t="shared" si="116"/>
        <v>1854.4536125899999</v>
      </c>
      <c r="Y263" s="591">
        <f t="shared" si="116"/>
        <v>5624.6788297699995</v>
      </c>
      <c r="Z263" s="591">
        <f t="shared" si="116"/>
        <v>0</v>
      </c>
      <c r="AA263" s="591">
        <f t="shared" si="116"/>
        <v>0</v>
      </c>
      <c r="AB263" s="591">
        <f t="shared" si="116"/>
        <v>0</v>
      </c>
      <c r="AC263" s="591">
        <f t="shared" si="116"/>
        <v>1790.5496822099999</v>
      </c>
      <c r="AD263" s="591">
        <f t="shared" si="116"/>
        <v>0</v>
      </c>
      <c r="AE263" s="591">
        <f t="shared" si="113"/>
        <v>162726.35232530002</v>
      </c>
    </row>
    <row r="264" spans="2:31" ht="9.9499999999999993" customHeight="1">
      <c r="B264" s="592" t="s">
        <v>1372</v>
      </c>
      <c r="C264" s="593">
        <f>C214*100*原油_発熱量当りCO排出原単位/10^3</f>
        <v>0</v>
      </c>
      <c r="D264" s="593">
        <f>D214*100*ガソリン_発熱量当りCO排出原単位/10^3</f>
        <v>0</v>
      </c>
      <c r="E264" s="593">
        <f>E214*100*ナフサ_発熱量当りCO排出原単位/10^3</f>
        <v>0</v>
      </c>
      <c r="F264" s="593">
        <f>F214*100*改質精製油_発熱量当りCO排出原単位/10^3</f>
        <v>0</v>
      </c>
      <c r="G264" s="593">
        <f>G214*100*灯油_発熱量当りCO排出原単位/10^3</f>
        <v>8363.1478886800014</v>
      </c>
      <c r="H264" s="593">
        <f>H214*100*軽油_発熱量当りCO排出原単位/10^3</f>
        <v>0</v>
      </c>
      <c r="I264" s="593">
        <f>I214*100*A重油_発熱量当りCO排出原単位/10^3</f>
        <v>0</v>
      </c>
      <c r="J264" s="593">
        <f>J214*100*B重油_発熱量当りCO排出原単位/10^3</f>
        <v>0</v>
      </c>
      <c r="K264" s="593">
        <f>K214*100*C重油_発熱量当りCO排出原単位/10^3</f>
        <v>0</v>
      </c>
      <c r="L264" s="593">
        <f>L214*100*ジェット燃料_発熱量当りCO排出原単位/10^3</f>
        <v>0</v>
      </c>
      <c r="M264" s="593">
        <f>M214*100*LPG_発熱量当りCO排出原単位/10^3</f>
        <v>3854.4918151700003</v>
      </c>
      <c r="N264" s="593">
        <f>N214*100*石油ガス_発熱量当りCO排出原単位/10^3</f>
        <v>0</v>
      </c>
      <c r="O264" s="593">
        <f>O214*100*石油コクス_発熱量当りCO排出原単位/10^3</f>
        <v>0</v>
      </c>
      <c r="P264" s="593">
        <f>P214*100*石炭_発熱量当りCO排出原単位/10^3</f>
        <v>24.599958629999996</v>
      </c>
      <c r="Q264" s="593">
        <f>Q214*100*石炭コクス_発熱量当りCO排出原単位/10^3</f>
        <v>0</v>
      </c>
      <c r="R264" s="593">
        <f>R214*100*コクス炉ガス_発熱量当りCO排出原単位/10^3</f>
        <v>0</v>
      </c>
      <c r="S264" s="593">
        <f>S214*100*高炉ガス_発熱量当りCO排出原単位/10^3</f>
        <v>0</v>
      </c>
      <c r="T264" s="593">
        <f>T214*100*転炉ガス_発熱量当りCO排出原単位/10^3</f>
        <v>0</v>
      </c>
      <c r="U264" s="593">
        <f>U214*100*電気炉ガス_発熱量当りCO排出原単位/10^3</f>
        <v>0</v>
      </c>
      <c r="V264" s="593">
        <f>V214*100*天然ガス_発熱量当りCO排出原単位/10^3</f>
        <v>0</v>
      </c>
      <c r="W264" s="593">
        <f>W214*100*LNG_発熱量当りCO排出原単位/10^3</f>
        <v>0</v>
      </c>
      <c r="X264" s="593">
        <f>X214*100*都市ガス_発熱量当りCO排出原単位/10^3</f>
        <v>4464.5281862699994</v>
      </c>
      <c r="Y264" s="593">
        <f>Y214*100*黒液_発熱量当りCO排出原単位/10^3</f>
        <v>0</v>
      </c>
      <c r="Z264" s="593">
        <f>Z214*100*NGL_発熱量当りCO排出原単位/10^3</f>
        <v>0</v>
      </c>
      <c r="AA264" s="593">
        <f>AA214*100*練炭豆炭_発熱量当りCO排出原単位/10^3</f>
        <v>0</v>
      </c>
      <c r="AB264" s="593">
        <v>0</v>
      </c>
      <c r="AC264" s="593">
        <f>AC214*100*電力_発熱量当りCO排出原単位/10^3</f>
        <v>19776.406061400005</v>
      </c>
      <c r="AD264" s="593">
        <v>0</v>
      </c>
      <c r="AE264" s="593">
        <f t="shared" si="113"/>
        <v>36483.173910150006</v>
      </c>
    </row>
    <row r="265" spans="2:31" ht="9.9499999999999993" customHeight="1">
      <c r="B265" s="545" t="s">
        <v>1373</v>
      </c>
      <c r="C265" s="578">
        <f>C215*100*原油_発熱量当りCO排出原単位/10^3</f>
        <v>0</v>
      </c>
      <c r="D265" s="578">
        <f>D215*100*ガソリン_発熱量当りCO排出原単位/10^3</f>
        <v>0</v>
      </c>
      <c r="E265" s="578">
        <f>E215*100*ナフサ_発熱量当りCO排出原単位/10^3</f>
        <v>0</v>
      </c>
      <c r="F265" s="578">
        <f>F215*100*改質精製油_発熱量当りCO排出原単位/10^3</f>
        <v>0</v>
      </c>
      <c r="G265" s="578">
        <f>G215*100*灯油_発熱量当りCO排出原単位/10^3</f>
        <v>967.44797656000003</v>
      </c>
      <c r="H265" s="578">
        <f>H215*100*軽油_発熱量当りCO排出原単位/10^3</f>
        <v>0</v>
      </c>
      <c r="I265" s="578">
        <f>I215*100*A重油_発熱量当りCO排出原単位/10^3</f>
        <v>4088.5100954099998</v>
      </c>
      <c r="J265" s="578">
        <f>J215*100*B重油_発熱量当りCO排出原単位/10^3</f>
        <v>37.449370009999996</v>
      </c>
      <c r="K265" s="578">
        <f>K215*100*C重油_発熱量当りCO排出原単位/10^3</f>
        <v>0</v>
      </c>
      <c r="L265" s="578">
        <f>L215*100*ジェット燃料_発熱量当りCO排出原単位/10^3</f>
        <v>0</v>
      </c>
      <c r="M265" s="578">
        <f>M215*100*LPG_発熱量当りCO排出原単位/10^3</f>
        <v>173.88331414000001</v>
      </c>
      <c r="N265" s="578">
        <f>N215*100*石油ガス_発熱量当りCO排出原単位/10^3</f>
        <v>0</v>
      </c>
      <c r="O265" s="578">
        <f>O215*100*石油コクス_発熱量当りCO排出原単位/10^3</f>
        <v>0</v>
      </c>
      <c r="P265" s="578">
        <f>P215*100*石炭_発熱量当りCO排出原単位/10^3</f>
        <v>0</v>
      </c>
      <c r="Q265" s="578">
        <f>Q215*100*石炭コクス_発熱量当りCO排出原単位/10^3</f>
        <v>0</v>
      </c>
      <c r="R265" s="578">
        <f>R215*100*コクス炉ガス_発熱量当りCO排出原単位/10^3</f>
        <v>0</v>
      </c>
      <c r="S265" s="578">
        <f>S215*100*高炉ガス_発熱量当りCO排出原単位/10^3</f>
        <v>0</v>
      </c>
      <c r="T265" s="578">
        <f>T215*100*転炉ガス_発熱量当りCO排出原単位/10^3</f>
        <v>0</v>
      </c>
      <c r="U265" s="578">
        <f>U215*100*電気炉ガス_発熱量当りCO排出原単位/10^3</f>
        <v>0</v>
      </c>
      <c r="V265" s="578">
        <f>V215*100*天然ガス_発熱量当りCO排出原単位/10^3</f>
        <v>0</v>
      </c>
      <c r="W265" s="578">
        <f>W215*100*LNG_発熱量当りCO排出原単位/10^3</f>
        <v>0</v>
      </c>
      <c r="X265" s="578">
        <f>X215*100*都市ガス_発熱量当りCO排出原単位/10^3</f>
        <v>3436.1253775999999</v>
      </c>
      <c r="Y265" s="578">
        <f>Y215*100*黒液_発熱量当りCO排出原単位/10^3</f>
        <v>0</v>
      </c>
      <c r="Z265" s="578">
        <f>Z215*100*NGL_発熱量当りCO排出原単位/10^3</f>
        <v>0</v>
      </c>
      <c r="AA265" s="578">
        <f>AA215*100*練炭豆炭_発熱量当りCO排出原単位/10^3</f>
        <v>0</v>
      </c>
      <c r="AB265" s="578">
        <v>0</v>
      </c>
      <c r="AC265" s="578">
        <f>AC215*100*電力_発熱量当りCO排出原単位/10^3</f>
        <v>18379.156413539997</v>
      </c>
      <c r="AD265" s="578">
        <v>0</v>
      </c>
      <c r="AE265" s="578">
        <f t="shared" si="113"/>
        <v>27082.572547259995</v>
      </c>
    </row>
    <row r="266" spans="2:31" ht="9.9499999999999993" customHeight="1">
      <c r="B266" s="590" t="s">
        <v>1374</v>
      </c>
      <c r="C266" s="591">
        <f>SUM(C264:C265)</f>
        <v>0</v>
      </c>
      <c r="D266" s="591">
        <f t="shared" ref="D266:AD266" si="117">SUM(D264:D265)</f>
        <v>0</v>
      </c>
      <c r="E266" s="591">
        <f t="shared" si="117"/>
        <v>0</v>
      </c>
      <c r="F266" s="591">
        <f t="shared" si="117"/>
        <v>0</v>
      </c>
      <c r="G266" s="591">
        <f t="shared" si="117"/>
        <v>9330.5958652400022</v>
      </c>
      <c r="H266" s="591">
        <f t="shared" si="117"/>
        <v>0</v>
      </c>
      <c r="I266" s="591">
        <f t="shared" si="117"/>
        <v>4088.5100954099998</v>
      </c>
      <c r="J266" s="591">
        <f t="shared" si="117"/>
        <v>37.449370009999996</v>
      </c>
      <c r="K266" s="591">
        <f t="shared" si="117"/>
        <v>0</v>
      </c>
      <c r="L266" s="591">
        <f t="shared" si="117"/>
        <v>0</v>
      </c>
      <c r="M266" s="591">
        <f t="shared" si="117"/>
        <v>4028.3751293100004</v>
      </c>
      <c r="N266" s="591">
        <f t="shared" si="117"/>
        <v>0</v>
      </c>
      <c r="O266" s="591">
        <f t="shared" si="117"/>
        <v>0</v>
      </c>
      <c r="P266" s="591">
        <f t="shared" si="117"/>
        <v>24.599958629999996</v>
      </c>
      <c r="Q266" s="591">
        <f t="shared" si="117"/>
        <v>0</v>
      </c>
      <c r="R266" s="591">
        <f t="shared" si="117"/>
        <v>0</v>
      </c>
      <c r="S266" s="591">
        <f t="shared" si="117"/>
        <v>0</v>
      </c>
      <c r="T266" s="591">
        <f t="shared" si="117"/>
        <v>0</v>
      </c>
      <c r="U266" s="591">
        <f t="shared" si="117"/>
        <v>0</v>
      </c>
      <c r="V266" s="591">
        <f t="shared" si="117"/>
        <v>0</v>
      </c>
      <c r="W266" s="591">
        <f t="shared" si="117"/>
        <v>0</v>
      </c>
      <c r="X266" s="591">
        <f t="shared" si="117"/>
        <v>7900.6535638699988</v>
      </c>
      <c r="Y266" s="591">
        <f t="shared" si="117"/>
        <v>0</v>
      </c>
      <c r="Z266" s="591">
        <f t="shared" si="117"/>
        <v>0</v>
      </c>
      <c r="AA266" s="591">
        <f t="shared" si="117"/>
        <v>0</v>
      </c>
      <c r="AB266" s="591">
        <f t="shared" si="117"/>
        <v>0</v>
      </c>
      <c r="AC266" s="591">
        <f t="shared" si="117"/>
        <v>38155.562474940001</v>
      </c>
      <c r="AD266" s="591">
        <f t="shared" si="117"/>
        <v>0</v>
      </c>
      <c r="AE266" s="591">
        <f t="shared" si="113"/>
        <v>63565.746457410001</v>
      </c>
    </row>
    <row r="267" spans="2:31" ht="9.9499999999999993" customHeight="1">
      <c r="B267" s="592" t="s">
        <v>1375</v>
      </c>
      <c r="C267" s="593">
        <f>C217*100*原油_発熱量当りCO排出原単位/10^3</f>
        <v>0</v>
      </c>
      <c r="D267" s="593">
        <f>D217*100*ガソリン_発熱量当りCO排出原単位/10^3</f>
        <v>28723.360284500002</v>
      </c>
      <c r="E267" s="593">
        <f>E217*100*ナフサ_発熱量当りCO排出原単位/10^3</f>
        <v>0</v>
      </c>
      <c r="F267" s="593">
        <f>F217*100*改質精製油_発熱量当りCO排出原単位/10^3</f>
        <v>0</v>
      </c>
      <c r="G267" s="593">
        <f>G217*100*灯油_発熱量当りCO排出原単位/10^3</f>
        <v>0</v>
      </c>
      <c r="H267" s="593">
        <f>H217*100*軽油_発熱量当りCO排出原単位/10^3</f>
        <v>25485.647186610004</v>
      </c>
      <c r="I267" s="593">
        <f>I217*100*A重油_発熱量当りCO排出原単位/10^3</f>
        <v>0</v>
      </c>
      <c r="J267" s="593">
        <f>J217*100*B重油_発熱量当りCO排出原単位/10^3</f>
        <v>0</v>
      </c>
      <c r="K267" s="593">
        <f>K217*100*C重油_発熱量当りCO排出原単位/10^3</f>
        <v>0</v>
      </c>
      <c r="L267" s="593">
        <f>L217*100*ジェット燃料_発熱量当りCO排出原単位/10^3</f>
        <v>0</v>
      </c>
      <c r="M267" s="593">
        <f>M217*100*LPG_発熱量当りCO排出原単位/10^3</f>
        <v>1386.8292331600001</v>
      </c>
      <c r="N267" s="593">
        <f>N217*100*石油ガス_発熱量当りCO排出原単位/10^3</f>
        <v>0</v>
      </c>
      <c r="O267" s="593">
        <f>O217*100*石油コクス_発熱量当りCO排出原単位/10^3</f>
        <v>0</v>
      </c>
      <c r="P267" s="593">
        <f>P217*100*石炭_発熱量当りCO排出原単位/10^3</f>
        <v>0</v>
      </c>
      <c r="Q267" s="593">
        <f>Q217*100*石炭コクス_発熱量当りCO排出原単位/10^3</f>
        <v>0</v>
      </c>
      <c r="R267" s="593">
        <f>R217*100*コクス炉ガス_発熱量当りCO排出原単位/10^3</f>
        <v>0</v>
      </c>
      <c r="S267" s="593">
        <f>S217*100*高炉ガス_発熱量当りCO排出原単位/10^3</f>
        <v>0</v>
      </c>
      <c r="T267" s="593">
        <f>T217*100*転炉ガス_発熱量当りCO排出原単位/10^3</f>
        <v>0</v>
      </c>
      <c r="U267" s="593">
        <f>U217*100*電気炉ガス_発熱量当りCO排出原単位/10^3</f>
        <v>0</v>
      </c>
      <c r="V267" s="593">
        <f>V217*100*天然ガス_発熱量当りCO排出原単位/10^3</f>
        <v>0</v>
      </c>
      <c r="W267" s="593">
        <f>W217*100*LNG_発熱量当りCO排出原単位/10^3</f>
        <v>0</v>
      </c>
      <c r="X267" s="593">
        <f>X217*100*都市ガス_発熱量当りCO排出原単位/10^3</f>
        <v>0</v>
      </c>
      <c r="Y267" s="593">
        <f>Y217*100*黒液_発熱量当りCO排出原単位/10^3</f>
        <v>0</v>
      </c>
      <c r="Z267" s="593">
        <f>Z217*100*NGL_発熱量当りCO排出原単位/10^3</f>
        <v>0</v>
      </c>
      <c r="AA267" s="593">
        <f>AA217*100*練炭豆炭_発熱量当りCO排出原単位/10^3</f>
        <v>0</v>
      </c>
      <c r="AB267" s="593">
        <v>0</v>
      </c>
      <c r="AC267" s="593">
        <f>AC217*100*電力_発熱量当りCO排出原単位/10^3</f>
        <v>0</v>
      </c>
      <c r="AD267" s="593">
        <v>0</v>
      </c>
      <c r="AE267" s="593">
        <f t="shared" si="113"/>
        <v>55595.836704270005</v>
      </c>
    </row>
    <row r="268" spans="2:31" ht="9.9499999999999993" customHeight="1">
      <c r="B268" s="545" t="s">
        <v>1376</v>
      </c>
      <c r="C268" s="578">
        <f>C218*100*原油_発熱量当りCO排出原単位/10^3</f>
        <v>0</v>
      </c>
      <c r="D268" s="578">
        <f>D218*100*ガソリン_発熱量当りCO排出原単位/10^3</f>
        <v>0</v>
      </c>
      <c r="E268" s="578">
        <f>E218*100*ナフサ_発熱量当りCO排出原単位/10^3</f>
        <v>0</v>
      </c>
      <c r="F268" s="578">
        <f>F218*100*改質精製油_発熱量当りCO排出原単位/10^3</f>
        <v>0</v>
      </c>
      <c r="G268" s="578">
        <f>G218*100*灯油_発熱量当りCO排出原単位/10^3</f>
        <v>0</v>
      </c>
      <c r="H268" s="578">
        <f>H218*100*軽油_発熱量当りCO排出原単位/10^3</f>
        <v>256.67872659</v>
      </c>
      <c r="I268" s="578">
        <f>I218*100*A重油_発熱量当りCO排出原単位/10^3</f>
        <v>0</v>
      </c>
      <c r="J268" s="578">
        <f>J218*100*B重油_発熱量当りCO排出原単位/10^3</f>
        <v>0</v>
      </c>
      <c r="K268" s="578">
        <f>K218*100*C重油_発熱量当りCO排出原単位/10^3</f>
        <v>0</v>
      </c>
      <c r="L268" s="578">
        <f>L218*100*ジェット燃料_発熱量当りCO排出原単位/10^3</f>
        <v>0</v>
      </c>
      <c r="M268" s="578">
        <f>M218*100*LPG_発熱量当りCO排出原単位/10^3</f>
        <v>0</v>
      </c>
      <c r="N268" s="578">
        <f>N218*100*石油ガス_発熱量当りCO排出原単位/10^3</f>
        <v>0</v>
      </c>
      <c r="O268" s="578">
        <f>O218*100*石油コクス_発熱量当りCO排出原単位/10^3</f>
        <v>0</v>
      </c>
      <c r="P268" s="578">
        <f>P218*100*石炭_発熱量当りCO排出原単位/10^3</f>
        <v>0</v>
      </c>
      <c r="Q268" s="578">
        <f>Q218*100*石炭コクス_発熱量当りCO排出原単位/10^3</f>
        <v>0</v>
      </c>
      <c r="R268" s="578">
        <f>R218*100*コクス炉ガス_発熱量当りCO排出原単位/10^3</f>
        <v>0</v>
      </c>
      <c r="S268" s="578">
        <f>S218*100*高炉ガス_発熱量当りCO排出原単位/10^3</f>
        <v>0</v>
      </c>
      <c r="T268" s="578">
        <f>T218*100*転炉ガス_発熱量当りCO排出原単位/10^3</f>
        <v>0</v>
      </c>
      <c r="U268" s="578">
        <f>U218*100*電気炉ガス_発熱量当りCO排出原単位/10^3</f>
        <v>0</v>
      </c>
      <c r="V268" s="578">
        <f>V218*100*天然ガス_発熱量当りCO排出原単位/10^3</f>
        <v>0</v>
      </c>
      <c r="W268" s="578">
        <f>W218*100*LNG_発熱量当りCO排出原単位/10^3</f>
        <v>0</v>
      </c>
      <c r="X268" s="578">
        <f>X218*100*都市ガス_発熱量当りCO排出原単位/10^3</f>
        <v>0</v>
      </c>
      <c r="Y268" s="578">
        <f>Y218*100*黒液_発熱量当りCO排出原単位/10^3</f>
        <v>0</v>
      </c>
      <c r="Z268" s="578">
        <f>Z218*100*NGL_発熱量当りCO排出原単位/10^3</f>
        <v>0</v>
      </c>
      <c r="AA268" s="578">
        <f>AA218*100*練炭豆炭_発熱量当りCO排出原単位/10^3</f>
        <v>0</v>
      </c>
      <c r="AB268" s="578">
        <v>0</v>
      </c>
      <c r="AC268" s="578">
        <f>AC218*100*電力_発熱量当りCO排出原単位/10^3</f>
        <v>1801.2111128699999</v>
      </c>
      <c r="AD268" s="578">
        <v>0</v>
      </c>
      <c r="AE268" s="578">
        <f t="shared" si="113"/>
        <v>2057.8898394600001</v>
      </c>
    </row>
    <row r="269" spans="2:31" ht="9.9499999999999993" customHeight="1">
      <c r="B269" s="545" t="s">
        <v>1377</v>
      </c>
      <c r="C269" s="578">
        <f>C219*100*原油_発熱量当りCO排出原単位/10^3</f>
        <v>0</v>
      </c>
      <c r="D269" s="578">
        <f>D219*100*ガソリン_発熱量当りCO排出原単位/10^3</f>
        <v>0</v>
      </c>
      <c r="E269" s="578">
        <f>E219*100*ナフサ_発熱量当りCO排出原単位/10^3</f>
        <v>0</v>
      </c>
      <c r="F269" s="578">
        <f>F219*100*改質精製油_発熱量当りCO排出原単位/10^3</f>
        <v>0</v>
      </c>
      <c r="G269" s="578">
        <f>G219*100*灯油_発熱量当りCO排出原単位/10^3</f>
        <v>0</v>
      </c>
      <c r="H269" s="578">
        <f>H219*100*軽油_発熱量当りCO排出原単位/10^3</f>
        <v>96.639192000000008</v>
      </c>
      <c r="I269" s="578">
        <f>I219*100*A重油_発熱量当りCO排出原単位/10^3</f>
        <v>1178.48038941</v>
      </c>
      <c r="J269" s="578">
        <f>J219*100*B重油_発熱量当りCO排出原単位/10^3</f>
        <v>406.16363423999991</v>
      </c>
      <c r="K269" s="578">
        <f>K219*100*C重油_発熱量当りCO排出原単位/10^3</f>
        <v>1961.4343469999999</v>
      </c>
      <c r="L269" s="578">
        <f>L219*100*ジェット燃料_発熱量当りCO排出原単位/10^3</f>
        <v>0</v>
      </c>
      <c r="M269" s="578">
        <f>M219*100*LPG_発熱量当りCO排出原単位/10^3</f>
        <v>0</v>
      </c>
      <c r="N269" s="578">
        <f>N219*100*石油ガス_発熱量当りCO排出原単位/10^3</f>
        <v>0</v>
      </c>
      <c r="O269" s="578">
        <f>O219*100*石油コクス_発熱量当りCO排出原単位/10^3</f>
        <v>0</v>
      </c>
      <c r="P269" s="578">
        <f>P219*100*石炭_発熱量当りCO排出原単位/10^3</f>
        <v>0</v>
      </c>
      <c r="Q269" s="578">
        <f>Q219*100*石炭コクス_発熱量当りCO排出原単位/10^3</f>
        <v>0</v>
      </c>
      <c r="R269" s="578">
        <f>R219*100*コクス炉ガス_発熱量当りCO排出原単位/10^3</f>
        <v>0</v>
      </c>
      <c r="S269" s="578">
        <f>S219*100*高炉ガス_発熱量当りCO排出原単位/10^3</f>
        <v>0</v>
      </c>
      <c r="T269" s="578">
        <f>T219*100*転炉ガス_発熱量当りCO排出原単位/10^3</f>
        <v>0</v>
      </c>
      <c r="U269" s="578">
        <f>U219*100*電気炉ガス_発熱量当りCO排出原単位/10^3</f>
        <v>0</v>
      </c>
      <c r="V269" s="578">
        <f>V219*100*天然ガス_発熱量当りCO排出原単位/10^3</f>
        <v>0</v>
      </c>
      <c r="W269" s="578">
        <f>W219*100*LNG_発熱量当りCO排出原単位/10^3</f>
        <v>0</v>
      </c>
      <c r="X269" s="578">
        <f>X219*100*都市ガス_発熱量当りCO排出原単位/10^3</f>
        <v>0</v>
      </c>
      <c r="Y269" s="578">
        <f>Y219*100*黒液_発熱量当りCO排出原単位/10^3</f>
        <v>0</v>
      </c>
      <c r="Z269" s="578">
        <f>Z219*100*NGL_発熱量当りCO排出原単位/10^3</f>
        <v>0</v>
      </c>
      <c r="AA269" s="578">
        <f>AA219*100*練炭豆炭_発熱量当りCO排出原単位/10^3</f>
        <v>0</v>
      </c>
      <c r="AB269" s="578">
        <v>0</v>
      </c>
      <c r="AC269" s="578">
        <f>AC219*100*電力_発熱量当りCO排出原単位/10^3</f>
        <v>0</v>
      </c>
      <c r="AD269" s="578">
        <v>0</v>
      </c>
      <c r="AE269" s="578">
        <f t="shared" si="113"/>
        <v>3642.7175626500002</v>
      </c>
    </row>
    <row r="270" spans="2:31" ht="9.9499999999999993" customHeight="1">
      <c r="B270" s="545" t="s">
        <v>1378</v>
      </c>
      <c r="C270" s="578">
        <f>C220*100*原油_発熱量当りCO排出原単位/10^3</f>
        <v>0</v>
      </c>
      <c r="D270" s="578">
        <f>D220*100*ガソリン_発熱量当りCO排出原単位/10^3</f>
        <v>0</v>
      </c>
      <c r="E270" s="578">
        <f>E220*100*ナフサ_発熱量当りCO排出原単位/10^3</f>
        <v>0</v>
      </c>
      <c r="F270" s="578">
        <f>F220*100*改質精製油_発熱量当りCO排出原単位/10^3</f>
        <v>0</v>
      </c>
      <c r="G270" s="578">
        <f>G220*100*灯油_発熱量当りCO排出原単位/10^3</f>
        <v>0</v>
      </c>
      <c r="H270" s="578">
        <f>H220*100*軽油_発熱量当りCO排出原単位/10^3</f>
        <v>0</v>
      </c>
      <c r="I270" s="578">
        <f>I220*100*A重油_発熱量当りCO排出原単位/10^3</f>
        <v>0</v>
      </c>
      <c r="J270" s="578">
        <f>J220*100*B重油_発熱量当りCO排出原単位/10^3</f>
        <v>0</v>
      </c>
      <c r="K270" s="578">
        <f>K220*100*C重油_発熱量当りCO排出原単位/10^3</f>
        <v>0</v>
      </c>
      <c r="L270" s="578">
        <f>L220*100*ジェット燃料_発熱量当りCO排出原単位/10^3</f>
        <v>1853.8569</v>
      </c>
      <c r="M270" s="578">
        <f>M220*100*LPG_発熱量当りCO排出原単位/10^3</f>
        <v>0</v>
      </c>
      <c r="N270" s="578">
        <f>N220*100*石油ガス_発熱量当りCO排出原単位/10^3</f>
        <v>0</v>
      </c>
      <c r="O270" s="578">
        <f>O220*100*石油コクス_発熱量当りCO排出原単位/10^3</f>
        <v>0</v>
      </c>
      <c r="P270" s="578">
        <f>P220*100*石炭_発熱量当りCO排出原単位/10^3</f>
        <v>0</v>
      </c>
      <c r="Q270" s="578">
        <f>Q220*100*石炭コクス_発熱量当りCO排出原単位/10^3</f>
        <v>0</v>
      </c>
      <c r="R270" s="578">
        <f>R220*100*コクス炉ガス_発熱量当りCO排出原単位/10^3</f>
        <v>0</v>
      </c>
      <c r="S270" s="578">
        <f>S220*100*高炉ガス_発熱量当りCO排出原単位/10^3</f>
        <v>0</v>
      </c>
      <c r="T270" s="578">
        <f>T220*100*転炉ガス_発熱量当りCO排出原単位/10^3</f>
        <v>0</v>
      </c>
      <c r="U270" s="578">
        <f>U220*100*電気炉ガス_発熱量当りCO排出原単位/10^3</f>
        <v>0</v>
      </c>
      <c r="V270" s="578">
        <f>V220*100*天然ガス_発熱量当りCO排出原単位/10^3</f>
        <v>0</v>
      </c>
      <c r="W270" s="578">
        <f>W220*100*LNG_発熱量当りCO排出原単位/10^3</f>
        <v>0</v>
      </c>
      <c r="X270" s="578">
        <f>X220*100*都市ガス_発熱量当りCO排出原単位/10^3</f>
        <v>0</v>
      </c>
      <c r="Y270" s="578">
        <f>Y220*100*黒液_発熱量当りCO排出原単位/10^3</f>
        <v>0</v>
      </c>
      <c r="Z270" s="578">
        <f>Z220*100*NGL_発熱量当りCO排出原単位/10^3</f>
        <v>0</v>
      </c>
      <c r="AA270" s="578">
        <f>AA220*100*練炭豆炭_発熱量当りCO排出原単位/10^3</f>
        <v>0</v>
      </c>
      <c r="AB270" s="578">
        <v>0</v>
      </c>
      <c r="AC270" s="578">
        <f>AC220*100*電力_発熱量当りCO排出原単位/10^3</f>
        <v>0</v>
      </c>
      <c r="AD270" s="578">
        <v>0</v>
      </c>
      <c r="AE270" s="578">
        <f t="shared" si="113"/>
        <v>1853.8569</v>
      </c>
    </row>
    <row r="271" spans="2:31" ht="9.9499999999999993" customHeight="1">
      <c r="B271" s="590" t="s">
        <v>1379</v>
      </c>
      <c r="C271" s="591">
        <f>SUM(C267:C270)</f>
        <v>0</v>
      </c>
      <c r="D271" s="591">
        <f t="shared" ref="D271:AD271" si="118">SUM(D267:D270)</f>
        <v>28723.360284500002</v>
      </c>
      <c r="E271" s="591">
        <f t="shared" si="118"/>
        <v>0</v>
      </c>
      <c r="F271" s="591">
        <f t="shared" si="118"/>
        <v>0</v>
      </c>
      <c r="G271" s="591">
        <f t="shared" si="118"/>
        <v>0</v>
      </c>
      <c r="H271" s="591">
        <f t="shared" si="118"/>
        <v>25838.965105200001</v>
      </c>
      <c r="I271" s="591">
        <f t="shared" si="118"/>
        <v>1178.48038941</v>
      </c>
      <c r="J271" s="591">
        <f t="shared" si="118"/>
        <v>406.16363423999991</v>
      </c>
      <c r="K271" s="591">
        <f t="shared" si="118"/>
        <v>1961.4343469999999</v>
      </c>
      <c r="L271" s="591">
        <f t="shared" si="118"/>
        <v>1853.8569</v>
      </c>
      <c r="M271" s="591">
        <f t="shared" si="118"/>
        <v>1386.8292331600001</v>
      </c>
      <c r="N271" s="591">
        <f t="shared" si="118"/>
        <v>0</v>
      </c>
      <c r="O271" s="591">
        <f t="shared" si="118"/>
        <v>0</v>
      </c>
      <c r="P271" s="591">
        <f t="shared" si="118"/>
        <v>0</v>
      </c>
      <c r="Q271" s="591">
        <f t="shared" si="118"/>
        <v>0</v>
      </c>
      <c r="R271" s="591">
        <f t="shared" si="118"/>
        <v>0</v>
      </c>
      <c r="S271" s="591">
        <f t="shared" si="118"/>
        <v>0</v>
      </c>
      <c r="T271" s="591">
        <f t="shared" si="118"/>
        <v>0</v>
      </c>
      <c r="U271" s="591">
        <f t="shared" si="118"/>
        <v>0</v>
      </c>
      <c r="V271" s="591">
        <f t="shared" si="118"/>
        <v>0</v>
      </c>
      <c r="W271" s="591">
        <f t="shared" si="118"/>
        <v>0</v>
      </c>
      <c r="X271" s="591">
        <f t="shared" si="118"/>
        <v>0</v>
      </c>
      <c r="Y271" s="591">
        <f t="shared" si="118"/>
        <v>0</v>
      </c>
      <c r="Z271" s="591">
        <f t="shared" si="118"/>
        <v>0</v>
      </c>
      <c r="AA271" s="591">
        <f t="shared" si="118"/>
        <v>0</v>
      </c>
      <c r="AB271" s="591">
        <f t="shared" si="118"/>
        <v>0</v>
      </c>
      <c r="AC271" s="591">
        <f t="shared" si="118"/>
        <v>1801.2111128699999</v>
      </c>
      <c r="AD271" s="591">
        <f t="shared" si="118"/>
        <v>0</v>
      </c>
      <c r="AE271" s="591">
        <f t="shared" si="113"/>
        <v>63150.301006380003</v>
      </c>
    </row>
    <row r="272" spans="2:31" ht="9.9499999999999993" customHeight="1">
      <c r="B272" s="590" t="s">
        <v>1380</v>
      </c>
      <c r="C272" s="591">
        <f>C271+C266+C263+C235</f>
        <v>1010.8533007699999</v>
      </c>
      <c r="D272" s="591">
        <f t="shared" ref="D272:AD272" si="119">D271+D266+D263+D235</f>
        <v>28896.232895460002</v>
      </c>
      <c r="E272" s="591">
        <f t="shared" si="119"/>
        <v>3734.09735985</v>
      </c>
      <c r="F272" s="591">
        <f t="shared" si="119"/>
        <v>7.6050000000000006E-3</v>
      </c>
      <c r="G272" s="591">
        <f t="shared" si="119"/>
        <v>12408.203893800004</v>
      </c>
      <c r="H272" s="591">
        <f t="shared" si="119"/>
        <v>26664.700515570003</v>
      </c>
      <c r="I272" s="591">
        <f t="shared" si="119"/>
        <v>14703.002419590002</v>
      </c>
      <c r="J272" s="591">
        <f t="shared" si="119"/>
        <v>965.18550543999982</v>
      </c>
      <c r="K272" s="591">
        <f t="shared" si="119"/>
        <v>22204.513394199992</v>
      </c>
      <c r="L272" s="591">
        <f t="shared" si="119"/>
        <v>3040.1042574000003</v>
      </c>
      <c r="M272" s="591">
        <f t="shared" si="119"/>
        <v>10599.912707530002</v>
      </c>
      <c r="N272" s="591">
        <f t="shared" si="119"/>
        <v>7216.7252684400009</v>
      </c>
      <c r="O272" s="591">
        <f t="shared" si="119"/>
        <v>3322.6333302399999</v>
      </c>
      <c r="P272" s="591">
        <f t="shared" si="119"/>
        <v>60069.330595850013</v>
      </c>
      <c r="Q272" s="591">
        <f t="shared" si="119"/>
        <v>13916.895147000003</v>
      </c>
      <c r="R272" s="591">
        <f t="shared" si="119"/>
        <v>320.44492400000007</v>
      </c>
      <c r="S272" s="591">
        <f t="shared" si="119"/>
        <v>23268.904477</v>
      </c>
      <c r="T272" s="591">
        <f t="shared" si="119"/>
        <v>2580.3947635999998</v>
      </c>
      <c r="U272" s="591">
        <f t="shared" si="119"/>
        <v>101.7059272</v>
      </c>
      <c r="V272" s="591">
        <f t="shared" si="119"/>
        <v>190.18367710999996</v>
      </c>
      <c r="W272" s="591">
        <f t="shared" si="119"/>
        <v>1870.9922305599998</v>
      </c>
      <c r="X272" s="591">
        <f t="shared" si="119"/>
        <v>9801.947809629999</v>
      </c>
      <c r="Y272" s="591">
        <f t="shared" si="119"/>
        <v>5624.6788297699995</v>
      </c>
      <c r="Z272" s="591">
        <f t="shared" si="119"/>
        <v>22.5673812</v>
      </c>
      <c r="AA272" s="591">
        <f t="shared" si="119"/>
        <v>0</v>
      </c>
      <c r="AB272" s="591">
        <f t="shared" si="119"/>
        <v>0</v>
      </c>
      <c r="AC272" s="591">
        <f t="shared" si="119"/>
        <v>41841.728967540002</v>
      </c>
      <c r="AD272" s="591">
        <f t="shared" si="119"/>
        <v>0</v>
      </c>
      <c r="AE272" s="591">
        <f t="shared" si="113"/>
        <v>294375.94718375005</v>
      </c>
    </row>
    <row r="273" spans="2:31" ht="9.9499999999999993" customHeight="1">
      <c r="B273" s="592" t="s">
        <v>1286</v>
      </c>
      <c r="C273" s="593">
        <f>C223*100*原油_発熱量当りCO排出原単位/10^3</f>
        <v>0</v>
      </c>
      <c r="D273" s="593">
        <f>D223*100*ガソリン_発熱量当りCO排出原単位/10^3</f>
        <v>0</v>
      </c>
      <c r="E273" s="593">
        <f>E223*100*ナフサ_発熱量当りCO排出原単位/10^3</f>
        <v>0</v>
      </c>
      <c r="F273" s="593">
        <f>F223*100*改質精製油_発熱量当りCO排出原単位/10^3</f>
        <v>0</v>
      </c>
      <c r="G273" s="593">
        <f>G223*100*灯油_発熱量当りCO排出原単位/10^3</f>
        <v>0</v>
      </c>
      <c r="H273" s="593">
        <f>H223*100*軽油_発熱量当りCO排出原単位/10^3</f>
        <v>0</v>
      </c>
      <c r="I273" s="593">
        <f>I223*100*A重油_発熱量当りCO排出原単位/10^3</f>
        <v>0</v>
      </c>
      <c r="J273" s="593">
        <f>J223*100*B重油_発熱量当りCO排出原単位/10^3</f>
        <v>0</v>
      </c>
      <c r="K273" s="593">
        <f>K223*100*C重油_発熱量当りCO排出原単位/10^3</f>
        <v>0</v>
      </c>
      <c r="L273" s="593">
        <f>L223*100*ジェット燃料_発熱量当りCO排出原単位/10^3</f>
        <v>0</v>
      </c>
      <c r="M273" s="593">
        <f>M223*100*LPG_発熱量当りCO排出原単位/10^3</f>
        <v>0</v>
      </c>
      <c r="N273" s="593">
        <f>N223*100*石油ガス_発熱量当りCO排出原単位/10^3</f>
        <v>0</v>
      </c>
      <c r="O273" s="593">
        <f>O223*100*石油コクス_発熱量当りCO排出原単位/10^3</f>
        <v>0</v>
      </c>
      <c r="P273" s="593">
        <f>P223*100*石炭_発熱量当りCO排出原単位/10^3</f>
        <v>0</v>
      </c>
      <c r="Q273" s="593">
        <f>Q223*100*石炭コクス_発熱量当りCO排出原単位/10^3</f>
        <v>0</v>
      </c>
      <c r="R273" s="593">
        <f>R223*100*コクス炉ガス_発熱量当りCO排出原単位/10^3</f>
        <v>0</v>
      </c>
      <c r="S273" s="593">
        <f>S223*100*高炉ガス_発熱量当りCO排出原単位/10^3</f>
        <v>0</v>
      </c>
      <c r="T273" s="593">
        <f>T223*100*転炉ガス_発熱量当りCO排出原単位/10^3</f>
        <v>0</v>
      </c>
      <c r="U273" s="593">
        <f>U223*100*電気炉ガス_発熱量当りCO排出原単位/10^3</f>
        <v>0</v>
      </c>
      <c r="V273" s="593">
        <f>V223*100*天然ガス_発熱量当りCO排出原単位/10^3</f>
        <v>0</v>
      </c>
      <c r="W273" s="593">
        <f>W223*100*LNG_発熱量当りCO排出原単位/10^3</f>
        <v>0</v>
      </c>
      <c r="X273" s="593">
        <f>X223*100*都市ガス_発熱量当りCO排出原単位/10^3</f>
        <v>0</v>
      </c>
      <c r="Y273" s="593">
        <f>Y223*100*黒液_発熱量当りCO排出原単位/10^3</f>
        <v>0</v>
      </c>
      <c r="Z273" s="593">
        <f>Z223*100*NGL_発熱量当りCO排出原単位/10^3</f>
        <v>0</v>
      </c>
      <c r="AA273" s="593">
        <f>AA223*100*練炭豆炭_発熱量当りCO排出原単位/10^3</f>
        <v>0</v>
      </c>
      <c r="AB273" s="596">
        <v>8772.857</v>
      </c>
      <c r="AC273" s="593">
        <f>AC223*100*電力_発熱量当りCO排出原単位/10^3</f>
        <v>0</v>
      </c>
      <c r="AD273" s="593">
        <v>0</v>
      </c>
      <c r="AE273" s="593">
        <f t="shared" si="113"/>
        <v>8772.857</v>
      </c>
    </row>
    <row r="274" spans="2:31" ht="9.9499999999999993" customHeight="1">
      <c r="B274" s="545" t="s">
        <v>1287</v>
      </c>
      <c r="C274" s="578">
        <f>C224*100*原油_発熱量当りCO排出原単位/10^3</f>
        <v>0</v>
      </c>
      <c r="D274" s="578">
        <f>D224*100*ガソリン_発熱量当りCO排出原単位/10^3</f>
        <v>0</v>
      </c>
      <c r="E274" s="578">
        <f>E224*100*ナフサ_発熱量当りCO排出原単位/10^3</f>
        <v>0</v>
      </c>
      <c r="F274" s="578">
        <f>F224*100*改質精製油_発熱量当りCO排出原単位/10^3</f>
        <v>0</v>
      </c>
      <c r="G274" s="578">
        <f>G224*100*灯油_発熱量当りCO排出原単位/10^3</f>
        <v>0</v>
      </c>
      <c r="H274" s="578">
        <f>H224*100*軽油_発熱量当りCO排出原単位/10^3</f>
        <v>0</v>
      </c>
      <c r="I274" s="578">
        <f>I224*100*A重油_発熱量当りCO排出原単位/10^3</f>
        <v>0</v>
      </c>
      <c r="J274" s="578">
        <f>J224*100*B重油_発熱量当りCO排出原単位/10^3</f>
        <v>0</v>
      </c>
      <c r="K274" s="578">
        <f>K224*100*C重油_発熱量当りCO排出原単位/10^3</f>
        <v>0</v>
      </c>
      <c r="L274" s="578">
        <f>L224*100*ジェット燃料_発熱量当りCO排出原単位/10^3</f>
        <v>0</v>
      </c>
      <c r="M274" s="578">
        <f>M224*100*LPG_発熱量当りCO排出原単位/10^3</f>
        <v>0</v>
      </c>
      <c r="N274" s="578">
        <f>N224*100*石油ガス_発熱量当りCO排出原単位/10^3</f>
        <v>0</v>
      </c>
      <c r="O274" s="578">
        <f>O224*100*石油コクス_発熱量当りCO排出原単位/10^3</f>
        <v>0</v>
      </c>
      <c r="P274" s="578">
        <f>P224*100*石炭_発熱量当りCO排出原単位/10^3</f>
        <v>0</v>
      </c>
      <c r="Q274" s="578">
        <f>Q224*100*石炭コクス_発熱量当りCO排出原単位/10^3</f>
        <v>0</v>
      </c>
      <c r="R274" s="578">
        <f>R224*100*コクス炉ガス_発熱量当りCO排出原単位/10^3</f>
        <v>0</v>
      </c>
      <c r="S274" s="578">
        <f>S224*100*高炉ガス_発熱量当りCO排出原単位/10^3</f>
        <v>0</v>
      </c>
      <c r="T274" s="578">
        <f>T224*100*転炉ガス_発熱量当りCO排出原単位/10^3</f>
        <v>0</v>
      </c>
      <c r="U274" s="578">
        <f>U224*100*電気炉ガス_発熱量当りCO排出原単位/10^3</f>
        <v>0</v>
      </c>
      <c r="V274" s="578">
        <f>V224*100*天然ガス_発熱量当りCO排出原単位/10^3</f>
        <v>0</v>
      </c>
      <c r="W274" s="578">
        <f>W224*100*LNG_発熱量当りCO排出原単位/10^3</f>
        <v>0</v>
      </c>
      <c r="X274" s="578">
        <f>X224*100*都市ガス_発熱量当りCO排出原単位/10^3</f>
        <v>0</v>
      </c>
      <c r="Y274" s="578">
        <f>Y224*100*黒液_発熱量当りCO排出原単位/10^3</f>
        <v>0</v>
      </c>
      <c r="Z274" s="578">
        <f>Z224*100*NGL_発熱量当りCO排出原単位/10^3</f>
        <v>0</v>
      </c>
      <c r="AA274" s="578">
        <f>AA224*100*練炭豆炭_発熱量当りCO排出原単位/10^3</f>
        <v>0</v>
      </c>
      <c r="AB274" s="597">
        <v>12497.315000000001</v>
      </c>
      <c r="AC274" s="578">
        <f>AC224*100*電力_発熱量当りCO排出原単位/10^3</f>
        <v>0</v>
      </c>
      <c r="AD274" s="578">
        <v>0</v>
      </c>
      <c r="AE274" s="578">
        <f t="shared" si="113"/>
        <v>12497.315000000001</v>
      </c>
    </row>
    <row r="275" spans="2:31" ht="9.9499999999999993" customHeight="1">
      <c r="B275" s="590" t="s">
        <v>1381</v>
      </c>
      <c r="C275" s="591">
        <f>SUM(C273:C274)</f>
        <v>0</v>
      </c>
      <c r="D275" s="591">
        <f t="shared" ref="D275:AD275" si="120">SUM(D273:D274)</f>
        <v>0</v>
      </c>
      <c r="E275" s="591">
        <f t="shared" si="120"/>
        <v>0</v>
      </c>
      <c r="F275" s="591">
        <f t="shared" si="120"/>
        <v>0</v>
      </c>
      <c r="G275" s="591">
        <f t="shared" si="120"/>
        <v>0</v>
      </c>
      <c r="H275" s="591">
        <f t="shared" si="120"/>
        <v>0</v>
      </c>
      <c r="I275" s="591">
        <f t="shared" si="120"/>
        <v>0</v>
      </c>
      <c r="J275" s="591">
        <f t="shared" si="120"/>
        <v>0</v>
      </c>
      <c r="K275" s="591">
        <f t="shared" si="120"/>
        <v>0</v>
      </c>
      <c r="L275" s="591">
        <f t="shared" si="120"/>
        <v>0</v>
      </c>
      <c r="M275" s="591">
        <f t="shared" si="120"/>
        <v>0</v>
      </c>
      <c r="N275" s="591">
        <f t="shared" si="120"/>
        <v>0</v>
      </c>
      <c r="O275" s="591">
        <f t="shared" si="120"/>
        <v>0</v>
      </c>
      <c r="P275" s="591">
        <f t="shared" si="120"/>
        <v>0</v>
      </c>
      <c r="Q275" s="591">
        <f t="shared" si="120"/>
        <v>0</v>
      </c>
      <c r="R275" s="591">
        <f t="shared" si="120"/>
        <v>0</v>
      </c>
      <c r="S275" s="591">
        <f t="shared" si="120"/>
        <v>0</v>
      </c>
      <c r="T275" s="591">
        <f t="shared" si="120"/>
        <v>0</v>
      </c>
      <c r="U275" s="591">
        <f t="shared" si="120"/>
        <v>0</v>
      </c>
      <c r="V275" s="591">
        <f t="shared" si="120"/>
        <v>0</v>
      </c>
      <c r="W275" s="591">
        <f t="shared" si="120"/>
        <v>0</v>
      </c>
      <c r="X275" s="591">
        <f t="shared" si="120"/>
        <v>0</v>
      </c>
      <c r="Y275" s="591">
        <f t="shared" si="120"/>
        <v>0</v>
      </c>
      <c r="Z275" s="591">
        <f t="shared" si="120"/>
        <v>0</v>
      </c>
      <c r="AA275" s="591">
        <f t="shared" si="120"/>
        <v>0</v>
      </c>
      <c r="AB275" s="591">
        <f t="shared" si="120"/>
        <v>21270.171999999999</v>
      </c>
      <c r="AC275" s="591">
        <f t="shared" si="120"/>
        <v>0</v>
      </c>
      <c r="AD275" s="591">
        <f t="shared" si="120"/>
        <v>0</v>
      </c>
      <c r="AE275" s="591">
        <f t="shared" si="113"/>
        <v>21270.171999999999</v>
      </c>
    </row>
    <row r="276" spans="2:31" ht="9.9499999999999993" customHeight="1">
      <c r="B276" s="592" t="s">
        <v>1382</v>
      </c>
      <c r="C276" s="593">
        <f>C226*100*原油_発熱量当りCO排出原単位/10^3</f>
        <v>0</v>
      </c>
      <c r="D276" s="593">
        <f>D226*100*ガソリン_発熱量当りCO排出原単位/10^3</f>
        <v>0</v>
      </c>
      <c r="E276" s="593">
        <f>E226*100*ナフサ_発熱量当りCO排出原単位/10^3</f>
        <v>0</v>
      </c>
      <c r="F276" s="593">
        <f>F226*100*改質精製油_発熱量当りCO排出原単位/10^3</f>
        <v>0</v>
      </c>
      <c r="G276" s="593">
        <f>G226*100*灯油_発熱量当りCO排出原単位/10^3</f>
        <v>0</v>
      </c>
      <c r="H276" s="593">
        <f>H226*100*軽油_発熱量当りCO排出原単位/10^3</f>
        <v>0</v>
      </c>
      <c r="I276" s="593">
        <f>I226*100*A重油_発熱量当りCO排出原単位/10^3</f>
        <v>0</v>
      </c>
      <c r="J276" s="593">
        <f>J226*100*B重油_発熱量当りCO排出原単位/10^3</f>
        <v>0</v>
      </c>
      <c r="K276" s="593">
        <f>K226*100*C重油_発熱量当りCO排出原単位/10^3</f>
        <v>0</v>
      </c>
      <c r="L276" s="593">
        <f>L226*100*ジェット燃料_発熱量当りCO排出原単位/10^3</f>
        <v>0</v>
      </c>
      <c r="M276" s="593">
        <f>M226*100*LPG_発熱量当りCO排出原単位/10^3</f>
        <v>0</v>
      </c>
      <c r="N276" s="593">
        <f>N226*100*石油ガス_発熱量当りCO排出原単位/10^3</f>
        <v>0</v>
      </c>
      <c r="O276" s="593">
        <f>O226*100*石油コクス_発熱量当りCO排出原単位/10^3</f>
        <v>0</v>
      </c>
      <c r="P276" s="593">
        <f>P226*100*石炭_発熱量当りCO排出原単位/10^3</f>
        <v>0</v>
      </c>
      <c r="Q276" s="593">
        <f>Q226*100*石炭コクス_発熱量当りCO排出原単位/10^3</f>
        <v>0</v>
      </c>
      <c r="R276" s="593">
        <f>R226*100*コクス炉ガス_発熱量当りCO排出原単位/10^3</f>
        <v>0</v>
      </c>
      <c r="S276" s="593">
        <f>S226*100*高炉ガス_発熱量当りCO排出原単位/10^3</f>
        <v>0</v>
      </c>
      <c r="T276" s="593">
        <f>T226*100*転炉ガス_発熱量当りCO排出原単位/10^3</f>
        <v>0</v>
      </c>
      <c r="U276" s="593">
        <f>U226*100*電気炉ガス_発熱量当りCO排出原単位/10^3</f>
        <v>0</v>
      </c>
      <c r="V276" s="593">
        <f>V226*100*天然ガス_発熱量当りCO排出原単位/10^3</f>
        <v>0</v>
      </c>
      <c r="W276" s="593">
        <f>W226*100*LNG_発熱量当りCO排出原単位/10^3</f>
        <v>0</v>
      </c>
      <c r="X276" s="593">
        <f>X226*100*都市ガス_発熱量当りCO排出原単位/10^3</f>
        <v>0</v>
      </c>
      <c r="Y276" s="593">
        <f>Y226*100*黒液_発熱量当りCO排出原単位/10^3</f>
        <v>0</v>
      </c>
      <c r="Z276" s="593">
        <f>Z226*100*NGL_発熱量当りCO排出原単位/10^3</f>
        <v>0</v>
      </c>
      <c r="AA276" s="593">
        <f>AA226*100*練炭豆炭_発熱量当りCO排出原単位/10^3</f>
        <v>0</v>
      </c>
      <c r="AB276" s="593">
        <v>0</v>
      </c>
      <c r="AC276" s="593">
        <f>AC226*100*電力_発熱量当りCO排出原単位/10^3</f>
        <v>0</v>
      </c>
      <c r="AD276" s="596">
        <v>10989.96</v>
      </c>
      <c r="AE276" s="593">
        <f t="shared" si="113"/>
        <v>10989.96</v>
      </c>
    </row>
    <row r="277" spans="2:31" ht="9.9499999999999993" customHeight="1">
      <c r="B277" s="545" t="s">
        <v>1361</v>
      </c>
      <c r="C277" s="578">
        <f>C227*100*原油_発熱量当りCO排出原単位/10^3</f>
        <v>0</v>
      </c>
      <c r="D277" s="578">
        <f>D227*100*ガソリン_発熱量当りCO排出原単位/10^3</f>
        <v>0</v>
      </c>
      <c r="E277" s="578">
        <f>E227*100*ナフサ_発熱量当りCO排出原単位/10^3</f>
        <v>0</v>
      </c>
      <c r="F277" s="578">
        <f>F227*100*改質精製油_発熱量当りCO排出原単位/10^3</f>
        <v>0</v>
      </c>
      <c r="G277" s="578">
        <f>G227*100*灯油_発熱量当りCO排出原単位/10^3</f>
        <v>0</v>
      </c>
      <c r="H277" s="578">
        <f>H227*100*軽油_発熱量当りCO排出原単位/10^3</f>
        <v>0</v>
      </c>
      <c r="I277" s="578">
        <f>I227*100*A重油_発熱量当りCO排出原単位/10^3</f>
        <v>0</v>
      </c>
      <c r="J277" s="578">
        <f>J227*100*B重油_発熱量当りCO排出原単位/10^3</f>
        <v>0</v>
      </c>
      <c r="K277" s="578">
        <f>K227*100*C重油_発熱量当りCO排出原単位/10^3</f>
        <v>0</v>
      </c>
      <c r="L277" s="578">
        <f>L227*100*ジェット燃料_発熱量当りCO排出原単位/10^3</f>
        <v>0</v>
      </c>
      <c r="M277" s="578">
        <f>M227*100*LPG_発熱量当りCO排出原単位/10^3</f>
        <v>0</v>
      </c>
      <c r="N277" s="578">
        <f>N227*100*石油ガス_発熱量当りCO排出原単位/10^3</f>
        <v>0</v>
      </c>
      <c r="O277" s="578">
        <f>O227*100*石油コクス_発熱量当りCO排出原単位/10^3</f>
        <v>0</v>
      </c>
      <c r="P277" s="578">
        <f>P227*100*石炭_発熱量当りCO排出原単位/10^3</f>
        <v>0</v>
      </c>
      <c r="Q277" s="578">
        <f>Q227*100*石炭コクス_発熱量当りCO排出原単位/10^3</f>
        <v>0</v>
      </c>
      <c r="R277" s="578">
        <f>R227*100*コクス炉ガス_発熱量当りCO排出原単位/10^3</f>
        <v>0</v>
      </c>
      <c r="S277" s="578">
        <f>S227*100*高炉ガス_発熱量当りCO排出原単位/10^3</f>
        <v>0</v>
      </c>
      <c r="T277" s="578">
        <f>T227*100*転炉ガス_発熱量当りCO排出原単位/10^3</f>
        <v>0</v>
      </c>
      <c r="U277" s="578">
        <f>U227*100*電気炉ガス_発熱量当りCO排出原単位/10^3</f>
        <v>0</v>
      </c>
      <c r="V277" s="578">
        <f>V227*100*天然ガス_発熱量当りCO排出原単位/10^3</f>
        <v>0</v>
      </c>
      <c r="W277" s="578">
        <f>W227*100*LNG_発熱量当りCO排出原単位/10^3</f>
        <v>0</v>
      </c>
      <c r="X277" s="578">
        <f>X227*100*都市ガス_発熱量当りCO排出原単位/10^3</f>
        <v>0</v>
      </c>
      <c r="Y277" s="578">
        <f>Y227*100*黒液_発熱量当りCO排出原単位/10^3</f>
        <v>0</v>
      </c>
      <c r="Z277" s="578">
        <f>Z227*100*NGL_発熱量当りCO排出原単位/10^3</f>
        <v>0</v>
      </c>
      <c r="AA277" s="578">
        <f>AA227*100*練炭豆炭_発熱量当りCO排出原単位/10^3</f>
        <v>0</v>
      </c>
      <c r="AB277" s="578">
        <v>0</v>
      </c>
      <c r="AC277" s="578">
        <f>AC227*100*電力_発熱量当りCO排出原単位/10^3</f>
        <v>0</v>
      </c>
      <c r="AD277" s="597">
        <v>20.88</v>
      </c>
      <c r="AE277" s="578">
        <f t="shared" si="113"/>
        <v>20.88</v>
      </c>
    </row>
    <row r="278" spans="2:31" ht="9.9499999999999993" customHeight="1">
      <c r="B278" s="590" t="s">
        <v>1383</v>
      </c>
      <c r="C278" s="591">
        <f>SUM(C276:C277)</f>
        <v>0</v>
      </c>
      <c r="D278" s="591">
        <f t="shared" ref="D278:AD278" si="121">SUM(D276:D277)</f>
        <v>0</v>
      </c>
      <c r="E278" s="591">
        <f t="shared" si="121"/>
        <v>0</v>
      </c>
      <c r="F278" s="591">
        <f t="shared" si="121"/>
        <v>0</v>
      </c>
      <c r="G278" s="591">
        <f t="shared" si="121"/>
        <v>0</v>
      </c>
      <c r="H278" s="591">
        <f t="shared" si="121"/>
        <v>0</v>
      </c>
      <c r="I278" s="591">
        <f t="shared" si="121"/>
        <v>0</v>
      </c>
      <c r="J278" s="591">
        <f t="shared" si="121"/>
        <v>0</v>
      </c>
      <c r="K278" s="591">
        <f t="shared" si="121"/>
        <v>0</v>
      </c>
      <c r="L278" s="591">
        <f t="shared" si="121"/>
        <v>0</v>
      </c>
      <c r="M278" s="591">
        <f t="shared" si="121"/>
        <v>0</v>
      </c>
      <c r="N278" s="591">
        <f t="shared" si="121"/>
        <v>0</v>
      </c>
      <c r="O278" s="591">
        <f t="shared" si="121"/>
        <v>0</v>
      </c>
      <c r="P278" s="591">
        <f t="shared" si="121"/>
        <v>0</v>
      </c>
      <c r="Q278" s="591">
        <f t="shared" si="121"/>
        <v>0</v>
      </c>
      <c r="R278" s="591">
        <f t="shared" si="121"/>
        <v>0</v>
      </c>
      <c r="S278" s="591">
        <f t="shared" si="121"/>
        <v>0</v>
      </c>
      <c r="T278" s="591">
        <f t="shared" si="121"/>
        <v>0</v>
      </c>
      <c r="U278" s="591">
        <f t="shared" si="121"/>
        <v>0</v>
      </c>
      <c r="V278" s="591">
        <f t="shared" si="121"/>
        <v>0</v>
      </c>
      <c r="W278" s="591">
        <f t="shared" si="121"/>
        <v>0</v>
      </c>
      <c r="X278" s="591">
        <f t="shared" si="121"/>
        <v>0</v>
      </c>
      <c r="Y278" s="591">
        <f t="shared" si="121"/>
        <v>0</v>
      </c>
      <c r="Z278" s="591">
        <f t="shared" si="121"/>
        <v>0</v>
      </c>
      <c r="AA278" s="591">
        <f t="shared" si="121"/>
        <v>0</v>
      </c>
      <c r="AB278" s="591">
        <f t="shared" si="121"/>
        <v>0</v>
      </c>
      <c r="AC278" s="591">
        <f t="shared" si="121"/>
        <v>0</v>
      </c>
      <c r="AD278" s="591">
        <f t="shared" si="121"/>
        <v>11010.839999999998</v>
      </c>
      <c r="AE278" s="591">
        <f t="shared" si="113"/>
        <v>11010.839999999998</v>
      </c>
    </row>
    <row r="279" spans="2:31" ht="9.9499999999999993" customHeight="1">
      <c r="B279" s="590" t="s">
        <v>1335</v>
      </c>
      <c r="C279" s="591">
        <f>C278+C275+C272</f>
        <v>1010.8533007699999</v>
      </c>
      <c r="D279" s="591">
        <f t="shared" ref="D279:AD279" si="122">D278+D275+D272</f>
        <v>28896.232895460002</v>
      </c>
      <c r="E279" s="591">
        <f t="shared" si="122"/>
        <v>3734.09735985</v>
      </c>
      <c r="F279" s="591">
        <f t="shared" si="122"/>
        <v>7.6050000000000006E-3</v>
      </c>
      <c r="G279" s="591">
        <f t="shared" si="122"/>
        <v>12408.203893800004</v>
      </c>
      <c r="H279" s="591">
        <f t="shared" si="122"/>
        <v>26664.700515570003</v>
      </c>
      <c r="I279" s="591">
        <f t="shared" si="122"/>
        <v>14703.002419590002</v>
      </c>
      <c r="J279" s="591">
        <f t="shared" si="122"/>
        <v>965.18550543999982</v>
      </c>
      <c r="K279" s="591">
        <f t="shared" si="122"/>
        <v>22204.513394199992</v>
      </c>
      <c r="L279" s="591">
        <f t="shared" si="122"/>
        <v>3040.1042574000003</v>
      </c>
      <c r="M279" s="591">
        <f t="shared" si="122"/>
        <v>10599.912707530002</v>
      </c>
      <c r="N279" s="591">
        <f t="shared" si="122"/>
        <v>7216.7252684400009</v>
      </c>
      <c r="O279" s="591">
        <f t="shared" si="122"/>
        <v>3322.6333302399999</v>
      </c>
      <c r="P279" s="591">
        <f t="shared" si="122"/>
        <v>60069.330595850013</v>
      </c>
      <c r="Q279" s="591">
        <f t="shared" si="122"/>
        <v>13916.895147000003</v>
      </c>
      <c r="R279" s="591">
        <f t="shared" si="122"/>
        <v>320.44492400000007</v>
      </c>
      <c r="S279" s="591">
        <f t="shared" si="122"/>
        <v>23268.904477</v>
      </c>
      <c r="T279" s="591">
        <f t="shared" si="122"/>
        <v>2580.3947635999998</v>
      </c>
      <c r="U279" s="591">
        <f t="shared" si="122"/>
        <v>101.7059272</v>
      </c>
      <c r="V279" s="591">
        <f t="shared" si="122"/>
        <v>190.18367710999996</v>
      </c>
      <c r="W279" s="591">
        <f t="shared" si="122"/>
        <v>1870.9922305599998</v>
      </c>
      <c r="X279" s="591">
        <f t="shared" si="122"/>
        <v>9801.947809629999</v>
      </c>
      <c r="Y279" s="591">
        <f t="shared" si="122"/>
        <v>5624.6788297699995</v>
      </c>
      <c r="Z279" s="591">
        <f t="shared" si="122"/>
        <v>22.5673812</v>
      </c>
      <c r="AA279" s="591">
        <f t="shared" si="122"/>
        <v>0</v>
      </c>
      <c r="AB279" s="591">
        <f t="shared" si="122"/>
        <v>21270.171999999999</v>
      </c>
      <c r="AC279" s="591">
        <f t="shared" si="122"/>
        <v>41841.728967540002</v>
      </c>
      <c r="AD279" s="591">
        <f t="shared" si="122"/>
        <v>11010.839999999998</v>
      </c>
      <c r="AE279" s="591">
        <f t="shared" si="113"/>
        <v>326656.95918375009</v>
      </c>
    </row>
    <row r="280" spans="2:31" ht="9.9499999999999993" customHeight="1"/>
    <row r="281" spans="2:31" ht="16.5" customHeight="1">
      <c r="B281" s="538" t="s">
        <v>1396</v>
      </c>
      <c r="M281" s="356" t="s">
        <v>1391</v>
      </c>
      <c r="T281" s="589" t="s">
        <v>1338</v>
      </c>
      <c r="U281" s="589"/>
      <c r="V281" s="553"/>
      <c r="W281" s="589"/>
      <c r="X281" s="553"/>
      <c r="Y281" s="589" t="s">
        <v>1395</v>
      </c>
      <c r="Z281" s="553"/>
      <c r="AA281" s="553"/>
    </row>
    <row r="282" spans="2:31" s="543" customFormat="1" ht="29.25" customHeight="1">
      <c r="B282" s="542" t="s">
        <v>1340</v>
      </c>
      <c r="C282" s="540" t="s">
        <v>1238</v>
      </c>
      <c r="D282" s="540" t="s">
        <v>1239</v>
      </c>
      <c r="E282" s="541" t="s">
        <v>1240</v>
      </c>
      <c r="F282" s="541" t="s">
        <v>1241</v>
      </c>
      <c r="G282" s="540" t="s">
        <v>1242</v>
      </c>
      <c r="H282" s="540" t="s">
        <v>1243</v>
      </c>
      <c r="I282" s="540" t="s">
        <v>1244</v>
      </c>
      <c r="J282" s="540" t="s">
        <v>1245</v>
      </c>
      <c r="K282" s="540" t="s">
        <v>1246</v>
      </c>
      <c r="L282" s="540" t="s">
        <v>1247</v>
      </c>
      <c r="M282" s="540" t="s">
        <v>1248</v>
      </c>
      <c r="N282" s="541" t="s">
        <v>1249</v>
      </c>
      <c r="O282" s="542" t="s">
        <v>1250</v>
      </c>
      <c r="P282" s="540" t="s">
        <v>1251</v>
      </c>
      <c r="Q282" s="542" t="s">
        <v>1252</v>
      </c>
      <c r="R282" s="541" t="s">
        <v>1253</v>
      </c>
      <c r="S282" s="541" t="s">
        <v>1254</v>
      </c>
      <c r="T282" s="541" t="s">
        <v>1255</v>
      </c>
      <c r="U282" s="541" t="s">
        <v>1256</v>
      </c>
      <c r="V282" s="541" t="s">
        <v>1257</v>
      </c>
      <c r="W282" s="540" t="s">
        <v>1258</v>
      </c>
      <c r="X282" s="540" t="s">
        <v>1259</v>
      </c>
      <c r="Y282" s="540" t="s">
        <v>1260</v>
      </c>
      <c r="Z282" s="541" t="s">
        <v>1261</v>
      </c>
      <c r="AA282" s="541" t="s">
        <v>1262</v>
      </c>
      <c r="AB282" s="540" t="s">
        <v>1263</v>
      </c>
      <c r="AC282" s="540" t="s">
        <v>1264</v>
      </c>
      <c r="AD282" s="540" t="s">
        <v>1265</v>
      </c>
      <c r="AE282" s="540" t="s">
        <v>1335</v>
      </c>
    </row>
    <row r="283" spans="2:31" ht="9.9499999999999993" customHeight="1">
      <c r="B283" s="545" t="s">
        <v>1341</v>
      </c>
      <c r="C283" s="578">
        <f>C233*44/12</f>
        <v>3706.4621028233328</v>
      </c>
      <c r="D283" s="578">
        <f t="shared" ref="D283:AD284" si="123">D233*44/12</f>
        <v>0</v>
      </c>
      <c r="E283" s="578">
        <f t="shared" si="123"/>
        <v>21.5785284</v>
      </c>
      <c r="F283" s="578">
        <f t="shared" si="123"/>
        <v>0</v>
      </c>
      <c r="G283" s="578">
        <f t="shared" si="123"/>
        <v>0</v>
      </c>
      <c r="H283" s="578">
        <f t="shared" si="123"/>
        <v>26.121063539999998</v>
      </c>
      <c r="I283" s="578">
        <f t="shared" si="123"/>
        <v>0</v>
      </c>
      <c r="J283" s="578">
        <f t="shared" si="123"/>
        <v>0</v>
      </c>
      <c r="K283" s="578">
        <f t="shared" si="123"/>
        <v>4478.7383036000001</v>
      </c>
      <c r="L283" s="578">
        <f t="shared" si="123"/>
        <v>0</v>
      </c>
      <c r="M283" s="578">
        <f t="shared" si="123"/>
        <v>0</v>
      </c>
      <c r="N283" s="578">
        <f t="shared" si="123"/>
        <v>0</v>
      </c>
      <c r="O283" s="578">
        <f t="shared" si="123"/>
        <v>0</v>
      </c>
      <c r="P283" s="578">
        <f t="shared" si="123"/>
        <v>4504.0497668099997</v>
      </c>
      <c r="Q283" s="578">
        <f t="shared" si="123"/>
        <v>0</v>
      </c>
      <c r="R283" s="578">
        <f t="shared" si="123"/>
        <v>0</v>
      </c>
      <c r="S283" s="578">
        <f t="shared" si="123"/>
        <v>0</v>
      </c>
      <c r="T283" s="578">
        <f t="shared" si="123"/>
        <v>0</v>
      </c>
      <c r="U283" s="578">
        <f t="shared" si="123"/>
        <v>0</v>
      </c>
      <c r="V283" s="578">
        <f t="shared" si="123"/>
        <v>0</v>
      </c>
      <c r="W283" s="578">
        <f t="shared" si="123"/>
        <v>4752.0737383166661</v>
      </c>
      <c r="X283" s="578">
        <f t="shared" si="123"/>
        <v>0</v>
      </c>
      <c r="Y283" s="578">
        <f t="shared" si="123"/>
        <v>0</v>
      </c>
      <c r="Z283" s="578">
        <f t="shared" si="123"/>
        <v>82.747064399999999</v>
      </c>
      <c r="AA283" s="578">
        <f t="shared" si="123"/>
        <v>0</v>
      </c>
      <c r="AB283" s="578">
        <f t="shared" si="123"/>
        <v>0</v>
      </c>
      <c r="AC283" s="578">
        <f t="shared" si="123"/>
        <v>0</v>
      </c>
      <c r="AD283" s="578">
        <f t="shared" si="123"/>
        <v>0</v>
      </c>
      <c r="AE283" s="578">
        <f t="shared" ref="AE283:AE290" si="124">SUM(C283:AD283)</f>
        <v>17571.770567889998</v>
      </c>
    </row>
    <row r="284" spans="2:31" ht="9.9499999999999993" customHeight="1">
      <c r="B284" s="545" t="s">
        <v>1342</v>
      </c>
      <c r="C284" s="578">
        <f>C234*44/12</f>
        <v>0</v>
      </c>
      <c r="D284" s="578">
        <f t="shared" si="123"/>
        <v>0</v>
      </c>
      <c r="E284" s="578">
        <f t="shared" si="123"/>
        <v>0</v>
      </c>
      <c r="F284" s="578">
        <f t="shared" si="123"/>
        <v>0</v>
      </c>
      <c r="G284" s="578">
        <f t="shared" si="123"/>
        <v>0</v>
      </c>
      <c r="H284" s="578">
        <f t="shared" si="123"/>
        <v>0</v>
      </c>
      <c r="I284" s="578">
        <f t="shared" si="123"/>
        <v>0</v>
      </c>
      <c r="J284" s="578">
        <f t="shared" si="123"/>
        <v>0</v>
      </c>
      <c r="K284" s="578">
        <f t="shared" si="123"/>
        <v>0</v>
      </c>
      <c r="L284" s="578">
        <f t="shared" si="123"/>
        <v>0</v>
      </c>
      <c r="M284" s="578">
        <f t="shared" si="123"/>
        <v>0</v>
      </c>
      <c r="N284" s="578">
        <f t="shared" si="123"/>
        <v>0</v>
      </c>
      <c r="O284" s="578">
        <f t="shared" si="123"/>
        <v>0</v>
      </c>
      <c r="P284" s="578">
        <f t="shared" si="123"/>
        <v>0</v>
      </c>
      <c r="Q284" s="578">
        <f t="shared" si="123"/>
        <v>0</v>
      </c>
      <c r="R284" s="578">
        <f t="shared" si="123"/>
        <v>0</v>
      </c>
      <c r="S284" s="578">
        <f t="shared" si="123"/>
        <v>0</v>
      </c>
      <c r="T284" s="578">
        <f t="shared" si="123"/>
        <v>0</v>
      </c>
      <c r="U284" s="578">
        <f t="shared" si="123"/>
        <v>0</v>
      </c>
      <c r="V284" s="578">
        <f t="shared" si="123"/>
        <v>0</v>
      </c>
      <c r="W284" s="578">
        <f t="shared" si="123"/>
        <v>0</v>
      </c>
      <c r="X284" s="578">
        <f t="shared" si="123"/>
        <v>171.74898829000003</v>
      </c>
      <c r="Y284" s="578">
        <f t="shared" si="123"/>
        <v>0</v>
      </c>
      <c r="Z284" s="578">
        <f t="shared" si="123"/>
        <v>0</v>
      </c>
      <c r="AA284" s="578">
        <f t="shared" si="123"/>
        <v>0</v>
      </c>
      <c r="AB284" s="578">
        <f t="shared" si="123"/>
        <v>0</v>
      </c>
      <c r="AC284" s="578">
        <f t="shared" si="123"/>
        <v>346.15422424000002</v>
      </c>
      <c r="AD284" s="578">
        <f t="shared" si="123"/>
        <v>0</v>
      </c>
      <c r="AE284" s="578">
        <f t="shared" si="124"/>
        <v>517.90321253000002</v>
      </c>
    </row>
    <row r="285" spans="2:31" ht="9.9499999999999993" customHeight="1">
      <c r="B285" s="590" t="s">
        <v>1343</v>
      </c>
      <c r="C285" s="591">
        <f>SUM(C283:C284)</f>
        <v>3706.4621028233328</v>
      </c>
      <c r="D285" s="591">
        <f t="shared" ref="D285:AD285" si="125">SUM(D283:D284)</f>
        <v>0</v>
      </c>
      <c r="E285" s="591">
        <f t="shared" si="125"/>
        <v>21.5785284</v>
      </c>
      <c r="F285" s="591">
        <f t="shared" si="125"/>
        <v>0</v>
      </c>
      <c r="G285" s="591">
        <f t="shared" si="125"/>
        <v>0</v>
      </c>
      <c r="H285" s="591">
        <f t="shared" si="125"/>
        <v>26.121063539999998</v>
      </c>
      <c r="I285" s="591">
        <f t="shared" si="125"/>
        <v>0</v>
      </c>
      <c r="J285" s="591">
        <f t="shared" si="125"/>
        <v>0</v>
      </c>
      <c r="K285" s="591">
        <f t="shared" si="125"/>
        <v>4478.7383036000001</v>
      </c>
      <c r="L285" s="591">
        <f t="shared" si="125"/>
        <v>0</v>
      </c>
      <c r="M285" s="591">
        <f t="shared" si="125"/>
        <v>0</v>
      </c>
      <c r="N285" s="591">
        <f t="shared" si="125"/>
        <v>0</v>
      </c>
      <c r="O285" s="591">
        <f t="shared" si="125"/>
        <v>0</v>
      </c>
      <c r="P285" s="591">
        <f t="shared" si="125"/>
        <v>4504.0497668099997</v>
      </c>
      <c r="Q285" s="591">
        <f t="shared" si="125"/>
        <v>0</v>
      </c>
      <c r="R285" s="591">
        <f t="shared" si="125"/>
        <v>0</v>
      </c>
      <c r="S285" s="591">
        <f t="shared" si="125"/>
        <v>0</v>
      </c>
      <c r="T285" s="591">
        <f t="shared" si="125"/>
        <v>0</v>
      </c>
      <c r="U285" s="591">
        <f t="shared" si="125"/>
        <v>0</v>
      </c>
      <c r="V285" s="591">
        <f t="shared" si="125"/>
        <v>0</v>
      </c>
      <c r="W285" s="591">
        <f t="shared" si="125"/>
        <v>4752.0737383166661</v>
      </c>
      <c r="X285" s="591">
        <f t="shared" si="125"/>
        <v>171.74898829000003</v>
      </c>
      <c r="Y285" s="591">
        <f t="shared" si="125"/>
        <v>0</v>
      </c>
      <c r="Z285" s="591">
        <f t="shared" si="125"/>
        <v>82.747064399999999</v>
      </c>
      <c r="AA285" s="591">
        <f t="shared" si="125"/>
        <v>0</v>
      </c>
      <c r="AB285" s="591">
        <f t="shared" si="125"/>
        <v>0</v>
      </c>
      <c r="AC285" s="591">
        <f t="shared" si="125"/>
        <v>346.15422424000002</v>
      </c>
      <c r="AD285" s="591">
        <f t="shared" si="125"/>
        <v>0</v>
      </c>
      <c r="AE285" s="591">
        <f t="shared" si="124"/>
        <v>18089.673780419998</v>
      </c>
    </row>
    <row r="286" spans="2:31" ht="9.9499999999999993" customHeight="1">
      <c r="B286" s="592" t="s">
        <v>1344</v>
      </c>
      <c r="C286" s="593">
        <f t="shared" ref="C286:AD295" si="126">C236*44/12</f>
        <v>0</v>
      </c>
      <c r="D286" s="593">
        <f t="shared" si="126"/>
        <v>166.60591639999998</v>
      </c>
      <c r="E286" s="593">
        <f t="shared" si="126"/>
        <v>0</v>
      </c>
      <c r="F286" s="593">
        <f t="shared" si="126"/>
        <v>0</v>
      </c>
      <c r="G286" s="593">
        <f t="shared" si="126"/>
        <v>1206.3580214400001</v>
      </c>
      <c r="H286" s="593">
        <f t="shared" si="126"/>
        <v>840.95866997999985</v>
      </c>
      <c r="I286" s="593">
        <f t="shared" si="126"/>
        <v>2591.3786342399999</v>
      </c>
      <c r="J286" s="593">
        <f t="shared" si="126"/>
        <v>0</v>
      </c>
      <c r="K286" s="593">
        <f t="shared" si="126"/>
        <v>2.1178292666666665</v>
      </c>
      <c r="L286" s="593">
        <f t="shared" si="126"/>
        <v>0</v>
      </c>
      <c r="M286" s="593">
        <f t="shared" si="126"/>
        <v>163.42164948999999</v>
      </c>
      <c r="N286" s="593">
        <f t="shared" si="126"/>
        <v>0</v>
      </c>
      <c r="O286" s="593">
        <f t="shared" si="126"/>
        <v>0</v>
      </c>
      <c r="P286" s="593">
        <f t="shared" si="126"/>
        <v>0</v>
      </c>
      <c r="Q286" s="593">
        <f t="shared" si="126"/>
        <v>0</v>
      </c>
      <c r="R286" s="593">
        <f t="shared" si="126"/>
        <v>0</v>
      </c>
      <c r="S286" s="593">
        <f t="shared" si="126"/>
        <v>0</v>
      </c>
      <c r="T286" s="593">
        <f t="shared" si="126"/>
        <v>0</v>
      </c>
      <c r="U286" s="593">
        <f t="shared" si="126"/>
        <v>0</v>
      </c>
      <c r="V286" s="593">
        <f t="shared" si="126"/>
        <v>0</v>
      </c>
      <c r="W286" s="593">
        <f t="shared" si="126"/>
        <v>0</v>
      </c>
      <c r="X286" s="593">
        <f t="shared" si="126"/>
        <v>0</v>
      </c>
      <c r="Y286" s="593">
        <f t="shared" si="126"/>
        <v>0</v>
      </c>
      <c r="Z286" s="593">
        <f t="shared" si="126"/>
        <v>0</v>
      </c>
      <c r="AA286" s="593">
        <f t="shared" si="126"/>
        <v>0</v>
      </c>
      <c r="AB286" s="593">
        <f t="shared" si="126"/>
        <v>0</v>
      </c>
      <c r="AC286" s="593">
        <f t="shared" si="126"/>
        <v>663.99450292999995</v>
      </c>
      <c r="AD286" s="593">
        <f t="shared" si="126"/>
        <v>0</v>
      </c>
      <c r="AE286" s="593">
        <f t="shared" si="124"/>
        <v>5634.8352237466661</v>
      </c>
    </row>
    <row r="287" spans="2:31" ht="9.9499999999999993" customHeight="1">
      <c r="B287" s="545" t="s">
        <v>1345</v>
      </c>
      <c r="C287" s="578">
        <f t="shared" si="126"/>
        <v>0</v>
      </c>
      <c r="D287" s="578">
        <f t="shared" si="126"/>
        <v>1.3601629066666667</v>
      </c>
      <c r="E287" s="578">
        <f t="shared" si="126"/>
        <v>0</v>
      </c>
      <c r="F287" s="578">
        <f t="shared" si="126"/>
        <v>0</v>
      </c>
      <c r="G287" s="578">
        <f t="shared" si="126"/>
        <v>35.979000200000002</v>
      </c>
      <c r="H287" s="578">
        <f t="shared" si="126"/>
        <v>301.12316520000002</v>
      </c>
      <c r="I287" s="578">
        <f t="shared" si="126"/>
        <v>31.040390700000003</v>
      </c>
      <c r="J287" s="578">
        <f t="shared" si="126"/>
        <v>13.193458849999999</v>
      </c>
      <c r="K287" s="578">
        <f t="shared" si="126"/>
        <v>18.441101066666665</v>
      </c>
      <c r="L287" s="578">
        <f t="shared" si="126"/>
        <v>0</v>
      </c>
      <c r="M287" s="578">
        <f t="shared" si="126"/>
        <v>0.3485057766666666</v>
      </c>
      <c r="N287" s="578">
        <f t="shared" si="126"/>
        <v>0</v>
      </c>
      <c r="O287" s="578">
        <f t="shared" si="126"/>
        <v>0</v>
      </c>
      <c r="P287" s="578">
        <f t="shared" si="126"/>
        <v>778.37054283999998</v>
      </c>
      <c r="Q287" s="578">
        <f t="shared" si="126"/>
        <v>0.671539</v>
      </c>
      <c r="R287" s="578">
        <f t="shared" si="126"/>
        <v>0</v>
      </c>
      <c r="S287" s="578">
        <f t="shared" si="126"/>
        <v>0</v>
      </c>
      <c r="T287" s="578">
        <f t="shared" si="126"/>
        <v>0</v>
      </c>
      <c r="U287" s="578">
        <f t="shared" si="126"/>
        <v>0</v>
      </c>
      <c r="V287" s="578">
        <f t="shared" si="126"/>
        <v>18.636819813333336</v>
      </c>
      <c r="W287" s="578">
        <f t="shared" si="126"/>
        <v>0</v>
      </c>
      <c r="X287" s="578">
        <f t="shared" si="126"/>
        <v>7.7717089999999989E-2</v>
      </c>
      <c r="Y287" s="578">
        <f t="shared" si="126"/>
        <v>0</v>
      </c>
      <c r="Z287" s="578">
        <f t="shared" si="126"/>
        <v>0</v>
      </c>
      <c r="AA287" s="578">
        <f t="shared" si="126"/>
        <v>0</v>
      </c>
      <c r="AB287" s="578">
        <f t="shared" si="126"/>
        <v>0</v>
      </c>
      <c r="AC287" s="578">
        <f t="shared" si="126"/>
        <v>4103.1480876099995</v>
      </c>
      <c r="AD287" s="578">
        <f t="shared" si="126"/>
        <v>0</v>
      </c>
      <c r="AE287" s="578">
        <f t="shared" si="124"/>
        <v>5302.3904910533329</v>
      </c>
    </row>
    <row r="288" spans="2:31" ht="9.9499999999999993" customHeight="1">
      <c r="B288" s="594" t="s">
        <v>1346</v>
      </c>
      <c r="C288" s="595">
        <f t="shared" si="126"/>
        <v>0</v>
      </c>
      <c r="D288" s="595">
        <f t="shared" si="126"/>
        <v>0</v>
      </c>
      <c r="E288" s="595">
        <f t="shared" si="126"/>
        <v>0</v>
      </c>
      <c r="F288" s="595">
        <f t="shared" si="126"/>
        <v>0</v>
      </c>
      <c r="G288" s="595">
        <f t="shared" si="126"/>
        <v>0</v>
      </c>
      <c r="H288" s="595">
        <f t="shared" si="126"/>
        <v>0</v>
      </c>
      <c r="I288" s="595">
        <f t="shared" si="126"/>
        <v>0</v>
      </c>
      <c r="J288" s="595">
        <f t="shared" si="126"/>
        <v>0</v>
      </c>
      <c r="K288" s="595">
        <f t="shared" si="126"/>
        <v>0</v>
      </c>
      <c r="L288" s="595">
        <f t="shared" si="126"/>
        <v>0</v>
      </c>
      <c r="M288" s="595">
        <f t="shared" si="126"/>
        <v>0</v>
      </c>
      <c r="N288" s="595">
        <f t="shared" si="126"/>
        <v>0</v>
      </c>
      <c r="O288" s="595">
        <f t="shared" si="126"/>
        <v>0</v>
      </c>
      <c r="P288" s="595">
        <f t="shared" si="126"/>
        <v>0</v>
      </c>
      <c r="Q288" s="595">
        <f t="shared" si="126"/>
        <v>0</v>
      </c>
      <c r="R288" s="595">
        <f t="shared" si="126"/>
        <v>0</v>
      </c>
      <c r="S288" s="595">
        <f t="shared" si="126"/>
        <v>0</v>
      </c>
      <c r="T288" s="595">
        <f t="shared" si="126"/>
        <v>0</v>
      </c>
      <c r="U288" s="595">
        <f t="shared" si="126"/>
        <v>0</v>
      </c>
      <c r="V288" s="595">
        <f t="shared" si="126"/>
        <v>0</v>
      </c>
      <c r="W288" s="595">
        <f t="shared" si="126"/>
        <v>0</v>
      </c>
      <c r="X288" s="595">
        <f t="shared" si="126"/>
        <v>0</v>
      </c>
      <c r="Y288" s="595">
        <f t="shared" si="126"/>
        <v>0</v>
      </c>
      <c r="Z288" s="595">
        <f t="shared" si="126"/>
        <v>0</v>
      </c>
      <c r="AA288" s="595">
        <f t="shared" si="126"/>
        <v>0</v>
      </c>
      <c r="AB288" s="595">
        <f t="shared" si="126"/>
        <v>0</v>
      </c>
      <c r="AC288" s="595">
        <f t="shared" si="126"/>
        <v>0</v>
      </c>
      <c r="AD288" s="595">
        <f t="shared" si="126"/>
        <v>0</v>
      </c>
      <c r="AE288" s="595">
        <f t="shared" si="124"/>
        <v>0</v>
      </c>
    </row>
    <row r="289" spans="2:31" ht="9.9499999999999993" customHeight="1">
      <c r="B289" s="592" t="s">
        <v>1347</v>
      </c>
      <c r="C289" s="593">
        <f t="shared" si="126"/>
        <v>0</v>
      </c>
      <c r="D289" s="593">
        <f t="shared" si="126"/>
        <v>10.910505760000001</v>
      </c>
      <c r="E289" s="593">
        <f t="shared" si="126"/>
        <v>0</v>
      </c>
      <c r="F289" s="593">
        <f t="shared" si="126"/>
        <v>0</v>
      </c>
      <c r="G289" s="593">
        <f t="shared" si="126"/>
        <v>587.31182986666681</v>
      </c>
      <c r="H289" s="593">
        <f t="shared" si="126"/>
        <v>64.040841150000006</v>
      </c>
      <c r="I289" s="593">
        <f t="shared" si="126"/>
        <v>4616.37644886</v>
      </c>
      <c r="J289" s="593">
        <f t="shared" si="126"/>
        <v>352.85502204333329</v>
      </c>
      <c r="K289" s="593">
        <f t="shared" si="126"/>
        <v>3398.2680614666665</v>
      </c>
      <c r="L289" s="593">
        <f t="shared" si="126"/>
        <v>0</v>
      </c>
      <c r="M289" s="593">
        <f t="shared" si="126"/>
        <v>1299.8361008233335</v>
      </c>
      <c r="N289" s="593">
        <f t="shared" si="126"/>
        <v>0</v>
      </c>
      <c r="O289" s="593">
        <f t="shared" si="126"/>
        <v>0</v>
      </c>
      <c r="P289" s="593">
        <f t="shared" si="126"/>
        <v>478.82475054333344</v>
      </c>
      <c r="Q289" s="593">
        <f t="shared" si="126"/>
        <v>63.701946</v>
      </c>
      <c r="R289" s="593">
        <f t="shared" si="126"/>
        <v>0</v>
      </c>
      <c r="S289" s="593">
        <f t="shared" si="126"/>
        <v>0</v>
      </c>
      <c r="T289" s="593">
        <f t="shared" si="126"/>
        <v>0</v>
      </c>
      <c r="U289" s="593">
        <f t="shared" si="126"/>
        <v>0</v>
      </c>
      <c r="V289" s="593">
        <f t="shared" si="126"/>
        <v>0.40422231666666669</v>
      </c>
      <c r="W289" s="593">
        <f t="shared" si="126"/>
        <v>13.617019606666666</v>
      </c>
      <c r="X289" s="593">
        <f t="shared" si="126"/>
        <v>957.17374298333323</v>
      </c>
      <c r="Y289" s="593">
        <f t="shared" si="126"/>
        <v>0</v>
      </c>
      <c r="Z289" s="593">
        <f t="shared" si="126"/>
        <v>0</v>
      </c>
      <c r="AA289" s="593">
        <f t="shared" si="126"/>
        <v>0</v>
      </c>
      <c r="AB289" s="593">
        <f t="shared" si="126"/>
        <v>0</v>
      </c>
      <c r="AC289" s="593">
        <f t="shared" si="126"/>
        <v>197.54092864000003</v>
      </c>
      <c r="AD289" s="593">
        <f t="shared" si="126"/>
        <v>0</v>
      </c>
      <c r="AE289" s="593">
        <f t="shared" si="124"/>
        <v>12040.861420060002</v>
      </c>
    </row>
    <row r="290" spans="2:31" ht="9.9499999999999993" customHeight="1">
      <c r="B290" s="545" t="s">
        <v>1348</v>
      </c>
      <c r="C290" s="578">
        <f t="shared" si="126"/>
        <v>0</v>
      </c>
      <c r="D290" s="578">
        <f t="shared" si="126"/>
        <v>3.1709991133333335</v>
      </c>
      <c r="E290" s="578">
        <f t="shared" si="126"/>
        <v>0</v>
      </c>
      <c r="F290" s="578">
        <f t="shared" si="126"/>
        <v>0</v>
      </c>
      <c r="G290" s="578">
        <f t="shared" si="126"/>
        <v>205.64380026666666</v>
      </c>
      <c r="H290" s="578">
        <f t="shared" si="126"/>
        <v>12.167199330000003</v>
      </c>
      <c r="I290" s="578">
        <f t="shared" si="126"/>
        <v>1403.2223271</v>
      </c>
      <c r="J290" s="578">
        <f t="shared" si="126"/>
        <v>75.705934590000012</v>
      </c>
      <c r="K290" s="578">
        <f t="shared" si="126"/>
        <v>705.44110046666663</v>
      </c>
      <c r="L290" s="578">
        <f t="shared" si="126"/>
        <v>0</v>
      </c>
      <c r="M290" s="578">
        <f t="shared" si="126"/>
        <v>212.52538684666663</v>
      </c>
      <c r="N290" s="578">
        <f t="shared" si="126"/>
        <v>0</v>
      </c>
      <c r="O290" s="578">
        <f t="shared" si="126"/>
        <v>0</v>
      </c>
      <c r="P290" s="578">
        <f t="shared" si="126"/>
        <v>57.982316443333332</v>
      </c>
      <c r="Q290" s="578">
        <f t="shared" si="126"/>
        <v>7.6670000000000002E-3</v>
      </c>
      <c r="R290" s="578">
        <f t="shared" si="126"/>
        <v>0</v>
      </c>
      <c r="S290" s="578">
        <f t="shared" si="126"/>
        <v>0</v>
      </c>
      <c r="T290" s="578">
        <f t="shared" si="126"/>
        <v>0</v>
      </c>
      <c r="U290" s="578">
        <f t="shared" si="126"/>
        <v>0</v>
      </c>
      <c r="V290" s="578">
        <f t="shared" si="126"/>
        <v>0</v>
      </c>
      <c r="W290" s="578">
        <f t="shared" si="126"/>
        <v>0</v>
      </c>
      <c r="X290" s="578">
        <f t="shared" si="126"/>
        <v>330.82409620333334</v>
      </c>
      <c r="Y290" s="578">
        <f t="shared" si="126"/>
        <v>0</v>
      </c>
      <c r="Z290" s="578">
        <f t="shared" si="126"/>
        <v>0</v>
      </c>
      <c r="AA290" s="578">
        <f t="shared" si="126"/>
        <v>0</v>
      </c>
      <c r="AB290" s="578">
        <f t="shared" si="126"/>
        <v>0</v>
      </c>
      <c r="AC290" s="578">
        <f t="shared" si="126"/>
        <v>39.094129470000006</v>
      </c>
      <c r="AD290" s="578">
        <f t="shared" si="126"/>
        <v>0</v>
      </c>
      <c r="AE290" s="578">
        <f t="shared" si="124"/>
        <v>3045.7849568299998</v>
      </c>
    </row>
    <row r="291" spans="2:31" ht="9.9499999999999993" customHeight="1">
      <c r="B291" s="545" t="s">
        <v>1349</v>
      </c>
      <c r="C291" s="578">
        <f t="shared" si="126"/>
        <v>0</v>
      </c>
      <c r="D291" s="578">
        <f t="shared" si="126"/>
        <v>4.4441160866666669</v>
      </c>
      <c r="E291" s="578">
        <f t="shared" si="126"/>
        <v>3.4086624000000003</v>
      </c>
      <c r="F291" s="578">
        <f t="shared" si="126"/>
        <v>0</v>
      </c>
      <c r="G291" s="578">
        <f t="shared" si="126"/>
        <v>223.4308838666667</v>
      </c>
      <c r="H291" s="578">
        <f t="shared" si="126"/>
        <v>7.824706889999999</v>
      </c>
      <c r="I291" s="578">
        <f t="shared" si="126"/>
        <v>2587.5763966799996</v>
      </c>
      <c r="J291" s="578">
        <f t="shared" si="126"/>
        <v>189.11214464999998</v>
      </c>
      <c r="K291" s="578">
        <f t="shared" si="126"/>
        <v>4669.9251082000001</v>
      </c>
      <c r="L291" s="578">
        <f t="shared" si="126"/>
        <v>0.75799184999999991</v>
      </c>
      <c r="M291" s="578">
        <f t="shared" si="126"/>
        <v>679.05110393999996</v>
      </c>
      <c r="N291" s="578">
        <f t="shared" si="126"/>
        <v>0.63295965333333348</v>
      </c>
      <c r="O291" s="578">
        <f t="shared" si="126"/>
        <v>161.22868197333329</v>
      </c>
      <c r="P291" s="578">
        <f t="shared" si="126"/>
        <v>138.50729463999997</v>
      </c>
      <c r="Q291" s="578">
        <f t="shared" si="126"/>
        <v>0</v>
      </c>
      <c r="R291" s="578">
        <f t="shared" si="126"/>
        <v>0</v>
      </c>
      <c r="S291" s="578">
        <f t="shared" si="126"/>
        <v>0</v>
      </c>
      <c r="T291" s="578">
        <f t="shared" si="126"/>
        <v>0</v>
      </c>
      <c r="U291" s="578">
        <f t="shared" si="126"/>
        <v>0</v>
      </c>
      <c r="V291" s="578">
        <f t="shared" si="126"/>
        <v>0</v>
      </c>
      <c r="W291" s="578">
        <f t="shared" si="126"/>
        <v>0</v>
      </c>
      <c r="X291" s="578">
        <f t="shared" si="126"/>
        <v>262.91520269666665</v>
      </c>
      <c r="Y291" s="578">
        <f t="shared" si="126"/>
        <v>0</v>
      </c>
      <c r="Z291" s="578">
        <f t="shared" si="126"/>
        <v>0</v>
      </c>
      <c r="AA291" s="578">
        <f t="shared" si="126"/>
        <v>0</v>
      </c>
      <c r="AB291" s="578">
        <f t="shared" si="126"/>
        <v>0</v>
      </c>
      <c r="AC291" s="578">
        <f t="shared" si="126"/>
        <v>34.017971789999997</v>
      </c>
      <c r="AD291" s="578">
        <f t="shared" si="126"/>
        <v>0</v>
      </c>
      <c r="AE291" s="578">
        <f>SUM(C291:AD291)</f>
        <v>8962.8332253166645</v>
      </c>
    </row>
    <row r="292" spans="2:31" ht="9.9499999999999993" customHeight="1">
      <c r="B292" s="545" t="s">
        <v>1350</v>
      </c>
      <c r="C292" s="578">
        <f t="shared" si="126"/>
        <v>0</v>
      </c>
      <c r="D292" s="578">
        <f t="shared" si="126"/>
        <v>5.6054773133333349</v>
      </c>
      <c r="E292" s="578">
        <f t="shared" si="126"/>
        <v>0</v>
      </c>
      <c r="F292" s="578">
        <f t="shared" si="126"/>
        <v>0</v>
      </c>
      <c r="G292" s="578">
        <f t="shared" si="126"/>
        <v>171.75402244</v>
      </c>
      <c r="H292" s="578">
        <f t="shared" si="126"/>
        <v>12.38909529</v>
      </c>
      <c r="I292" s="578">
        <f t="shared" si="126"/>
        <v>284.50036592999999</v>
      </c>
      <c r="J292" s="578">
        <f t="shared" si="126"/>
        <v>29.76708687333333</v>
      </c>
      <c r="K292" s="578">
        <f t="shared" si="126"/>
        <v>19.484869066666665</v>
      </c>
      <c r="L292" s="578">
        <f t="shared" si="126"/>
        <v>0</v>
      </c>
      <c r="M292" s="578">
        <f t="shared" si="126"/>
        <v>28.924225660000001</v>
      </c>
      <c r="N292" s="578">
        <f t="shared" si="126"/>
        <v>0</v>
      </c>
      <c r="O292" s="578">
        <f t="shared" si="126"/>
        <v>0</v>
      </c>
      <c r="P292" s="578">
        <f t="shared" si="126"/>
        <v>3.5115483333333336E-2</v>
      </c>
      <c r="Q292" s="578">
        <f t="shared" si="126"/>
        <v>0</v>
      </c>
      <c r="R292" s="578">
        <f t="shared" si="126"/>
        <v>0</v>
      </c>
      <c r="S292" s="578">
        <f t="shared" si="126"/>
        <v>0</v>
      </c>
      <c r="T292" s="578">
        <f t="shared" si="126"/>
        <v>0</v>
      </c>
      <c r="U292" s="578">
        <f t="shared" si="126"/>
        <v>0</v>
      </c>
      <c r="V292" s="578">
        <f t="shared" si="126"/>
        <v>0</v>
      </c>
      <c r="W292" s="578">
        <f t="shared" si="126"/>
        <v>0</v>
      </c>
      <c r="X292" s="578">
        <f t="shared" si="126"/>
        <v>9.6277130033333336</v>
      </c>
      <c r="Y292" s="578">
        <f t="shared" si="126"/>
        <v>0</v>
      </c>
      <c r="Z292" s="578">
        <f t="shared" si="126"/>
        <v>0</v>
      </c>
      <c r="AA292" s="578">
        <f t="shared" si="126"/>
        <v>0</v>
      </c>
      <c r="AB292" s="578">
        <f t="shared" si="126"/>
        <v>0</v>
      </c>
      <c r="AC292" s="578">
        <f t="shared" si="126"/>
        <v>13.74437977</v>
      </c>
      <c r="AD292" s="578">
        <f t="shared" si="126"/>
        <v>0</v>
      </c>
      <c r="AE292" s="578">
        <f t="shared" ref="AE292:AE329" si="127">SUM(C292:AD292)</f>
        <v>575.83235083000011</v>
      </c>
    </row>
    <row r="293" spans="2:31" ht="9.9499999999999993" customHeight="1">
      <c r="B293" s="545" t="s">
        <v>1351</v>
      </c>
      <c r="C293" s="578">
        <f t="shared" si="126"/>
        <v>0</v>
      </c>
      <c r="D293" s="578">
        <f t="shared" si="126"/>
        <v>7.6681851399999994</v>
      </c>
      <c r="E293" s="578">
        <f t="shared" si="126"/>
        <v>0</v>
      </c>
      <c r="F293" s="578">
        <f t="shared" si="126"/>
        <v>0</v>
      </c>
      <c r="G293" s="578">
        <f t="shared" si="126"/>
        <v>104.52077826666668</v>
      </c>
      <c r="H293" s="578">
        <f t="shared" si="126"/>
        <v>128.10553899000001</v>
      </c>
      <c r="I293" s="578">
        <f t="shared" si="126"/>
        <v>219.20560892999995</v>
      </c>
      <c r="J293" s="578">
        <f t="shared" si="126"/>
        <v>6.1480957633333331</v>
      </c>
      <c r="K293" s="578">
        <f t="shared" si="126"/>
        <v>193.85621126666663</v>
      </c>
      <c r="L293" s="578">
        <f t="shared" si="126"/>
        <v>0</v>
      </c>
      <c r="M293" s="578">
        <f t="shared" si="126"/>
        <v>29.92439464666667</v>
      </c>
      <c r="N293" s="578">
        <f t="shared" si="126"/>
        <v>0</v>
      </c>
      <c r="O293" s="578">
        <f t="shared" si="126"/>
        <v>0</v>
      </c>
      <c r="P293" s="578">
        <f t="shared" si="126"/>
        <v>4.2877853333333334E-2</v>
      </c>
      <c r="Q293" s="578">
        <f t="shared" si="126"/>
        <v>0</v>
      </c>
      <c r="R293" s="578">
        <f t="shared" si="126"/>
        <v>0</v>
      </c>
      <c r="S293" s="578">
        <f t="shared" si="126"/>
        <v>0</v>
      </c>
      <c r="T293" s="578">
        <f t="shared" si="126"/>
        <v>0</v>
      </c>
      <c r="U293" s="578">
        <f t="shared" si="126"/>
        <v>0</v>
      </c>
      <c r="V293" s="578">
        <f t="shared" si="126"/>
        <v>0</v>
      </c>
      <c r="W293" s="578">
        <f t="shared" si="126"/>
        <v>0</v>
      </c>
      <c r="X293" s="578">
        <f t="shared" si="126"/>
        <v>11.85731569</v>
      </c>
      <c r="Y293" s="578">
        <f t="shared" si="126"/>
        <v>0</v>
      </c>
      <c r="Z293" s="578">
        <f t="shared" si="126"/>
        <v>0</v>
      </c>
      <c r="AA293" s="578">
        <f t="shared" si="126"/>
        <v>0</v>
      </c>
      <c r="AB293" s="578">
        <f t="shared" si="126"/>
        <v>0</v>
      </c>
      <c r="AC293" s="578">
        <f t="shared" si="126"/>
        <v>126.66538742000002</v>
      </c>
      <c r="AD293" s="578">
        <f t="shared" si="126"/>
        <v>0</v>
      </c>
      <c r="AE293" s="578">
        <f t="shared" si="127"/>
        <v>827.99439396666662</v>
      </c>
    </row>
    <row r="294" spans="2:31" ht="9.9499999999999993" customHeight="1">
      <c r="B294" s="545" t="s">
        <v>1352</v>
      </c>
      <c r="C294" s="578">
        <f t="shared" si="126"/>
        <v>0</v>
      </c>
      <c r="D294" s="578">
        <f t="shared" si="126"/>
        <v>4.6403906266666661</v>
      </c>
      <c r="E294" s="578">
        <f t="shared" si="126"/>
        <v>0</v>
      </c>
      <c r="F294" s="578">
        <f t="shared" si="126"/>
        <v>0</v>
      </c>
      <c r="G294" s="578">
        <f t="shared" si="126"/>
        <v>81.839334720000011</v>
      </c>
      <c r="H294" s="578">
        <f t="shared" si="126"/>
        <v>11.65212477</v>
      </c>
      <c r="I294" s="578">
        <f t="shared" si="126"/>
        <v>93.021968160000014</v>
      </c>
      <c r="J294" s="578">
        <f t="shared" si="126"/>
        <v>4.0124756100000001</v>
      </c>
      <c r="K294" s="578">
        <f t="shared" si="126"/>
        <v>10.274816199999998</v>
      </c>
      <c r="L294" s="578">
        <f t="shared" si="126"/>
        <v>0.10989054999999999</v>
      </c>
      <c r="M294" s="578">
        <f t="shared" si="126"/>
        <v>92.010285363333352</v>
      </c>
      <c r="N294" s="578">
        <f t="shared" si="126"/>
        <v>0</v>
      </c>
      <c r="O294" s="578">
        <f t="shared" si="126"/>
        <v>0</v>
      </c>
      <c r="P294" s="578">
        <f t="shared" si="126"/>
        <v>0</v>
      </c>
      <c r="Q294" s="578">
        <f t="shared" si="126"/>
        <v>8.7494000000000002E-2</v>
      </c>
      <c r="R294" s="578">
        <f t="shared" si="126"/>
        <v>0</v>
      </c>
      <c r="S294" s="578">
        <f t="shared" si="126"/>
        <v>0</v>
      </c>
      <c r="T294" s="578">
        <f t="shared" si="126"/>
        <v>0</v>
      </c>
      <c r="U294" s="578">
        <f t="shared" si="126"/>
        <v>0</v>
      </c>
      <c r="V294" s="578">
        <f t="shared" si="126"/>
        <v>0</v>
      </c>
      <c r="W294" s="578">
        <f t="shared" si="126"/>
        <v>0</v>
      </c>
      <c r="X294" s="578">
        <f t="shared" si="126"/>
        <v>17.962282139999996</v>
      </c>
      <c r="Y294" s="578">
        <f t="shared" si="126"/>
        <v>0</v>
      </c>
      <c r="Z294" s="578">
        <f t="shared" si="126"/>
        <v>0</v>
      </c>
      <c r="AA294" s="578">
        <f t="shared" si="126"/>
        <v>0</v>
      </c>
      <c r="AB294" s="578">
        <f t="shared" si="126"/>
        <v>0</v>
      </c>
      <c r="AC294" s="578">
        <f t="shared" si="126"/>
        <v>7.8434794900000009</v>
      </c>
      <c r="AD294" s="578">
        <f t="shared" si="126"/>
        <v>0</v>
      </c>
      <c r="AE294" s="578">
        <f t="shared" si="127"/>
        <v>323.45454163000005</v>
      </c>
    </row>
    <row r="295" spans="2:31" ht="9.9499999999999993" customHeight="1">
      <c r="B295" s="545" t="s">
        <v>1353</v>
      </c>
      <c r="C295" s="578">
        <f t="shared" si="126"/>
        <v>0</v>
      </c>
      <c r="D295" s="578">
        <f t="shared" si="126"/>
        <v>10.589558980000001</v>
      </c>
      <c r="E295" s="578">
        <f t="shared" si="126"/>
        <v>0</v>
      </c>
      <c r="F295" s="578">
        <f t="shared" ref="F295:AD295" si="128">F245*44/12</f>
        <v>0</v>
      </c>
      <c r="G295" s="578">
        <f t="shared" si="128"/>
        <v>240.04096878666667</v>
      </c>
      <c r="H295" s="578">
        <f t="shared" si="128"/>
        <v>21.902165999999998</v>
      </c>
      <c r="I295" s="578">
        <f t="shared" si="128"/>
        <v>1907.2056088800002</v>
      </c>
      <c r="J295" s="578">
        <f t="shared" si="128"/>
        <v>39.412194249999992</v>
      </c>
      <c r="K295" s="578">
        <f t="shared" si="128"/>
        <v>17730.019719866665</v>
      </c>
      <c r="L295" s="578">
        <f t="shared" si="128"/>
        <v>0</v>
      </c>
      <c r="M295" s="578">
        <f t="shared" si="128"/>
        <v>347.71105321333329</v>
      </c>
      <c r="N295" s="578">
        <f t="shared" si="128"/>
        <v>0.32125852000000005</v>
      </c>
      <c r="O295" s="578">
        <f t="shared" si="128"/>
        <v>1139.27630432</v>
      </c>
      <c r="P295" s="578">
        <f t="shared" si="128"/>
        <v>9965.8144603966666</v>
      </c>
      <c r="Q295" s="578">
        <f t="shared" si="128"/>
        <v>13074.098531999998</v>
      </c>
      <c r="R295" s="578">
        <f t="shared" si="128"/>
        <v>0</v>
      </c>
      <c r="S295" s="578">
        <f t="shared" si="128"/>
        <v>0</v>
      </c>
      <c r="T295" s="578">
        <f t="shared" si="128"/>
        <v>0</v>
      </c>
      <c r="U295" s="578">
        <f t="shared" si="128"/>
        <v>0</v>
      </c>
      <c r="V295" s="578">
        <f t="shared" si="128"/>
        <v>7.3766954433333325</v>
      </c>
      <c r="W295" s="578">
        <f t="shared" si="128"/>
        <v>18.160643856666663</v>
      </c>
      <c r="X295" s="578">
        <f t="shared" si="128"/>
        <v>328.58956929333328</v>
      </c>
      <c r="Y295" s="578">
        <f t="shared" si="128"/>
        <v>20623.822375823333</v>
      </c>
      <c r="Z295" s="578">
        <f t="shared" si="128"/>
        <v>0</v>
      </c>
      <c r="AA295" s="578">
        <f t="shared" si="128"/>
        <v>0</v>
      </c>
      <c r="AB295" s="578">
        <f t="shared" si="128"/>
        <v>0</v>
      </c>
      <c r="AC295" s="578">
        <f t="shared" si="128"/>
        <v>206.69557150000003</v>
      </c>
      <c r="AD295" s="578">
        <f t="shared" si="128"/>
        <v>0</v>
      </c>
      <c r="AE295" s="578">
        <f t="shared" si="127"/>
        <v>65661.03668112999</v>
      </c>
    </row>
    <row r="296" spans="2:31" ht="9.9499999999999993" customHeight="1">
      <c r="B296" s="545" t="s">
        <v>1354</v>
      </c>
      <c r="C296" s="578">
        <f t="shared" ref="C296:AD305" si="129">C246*44/12</f>
        <v>0</v>
      </c>
      <c r="D296" s="578">
        <f t="shared" si="129"/>
        <v>7.7305212600000006</v>
      </c>
      <c r="E296" s="578">
        <f t="shared" si="129"/>
        <v>0</v>
      </c>
      <c r="F296" s="578">
        <f t="shared" si="129"/>
        <v>0</v>
      </c>
      <c r="G296" s="578">
        <f t="shared" si="129"/>
        <v>99.708237199999999</v>
      </c>
      <c r="H296" s="578">
        <f t="shared" si="129"/>
        <v>5.0906727299999996</v>
      </c>
      <c r="I296" s="578">
        <f t="shared" si="129"/>
        <v>213.26555547000001</v>
      </c>
      <c r="J296" s="578">
        <f t="shared" si="129"/>
        <v>5.3122002266666675</v>
      </c>
      <c r="K296" s="578">
        <f t="shared" si="129"/>
        <v>1.4357808666666667</v>
      </c>
      <c r="L296" s="578">
        <f t="shared" si="129"/>
        <v>0</v>
      </c>
      <c r="M296" s="578">
        <f t="shared" si="129"/>
        <v>219.6312968666667</v>
      </c>
      <c r="N296" s="578">
        <f t="shared" si="129"/>
        <v>0</v>
      </c>
      <c r="O296" s="578">
        <f t="shared" si="129"/>
        <v>0</v>
      </c>
      <c r="P296" s="578">
        <f t="shared" si="129"/>
        <v>5.6924046666666665E-2</v>
      </c>
      <c r="Q296" s="578">
        <f t="shared" si="129"/>
        <v>0</v>
      </c>
      <c r="R296" s="578">
        <f t="shared" si="129"/>
        <v>0</v>
      </c>
      <c r="S296" s="578">
        <f t="shared" si="129"/>
        <v>0</v>
      </c>
      <c r="T296" s="578">
        <f t="shared" si="129"/>
        <v>0</v>
      </c>
      <c r="U296" s="578">
        <f t="shared" si="129"/>
        <v>0</v>
      </c>
      <c r="V296" s="578">
        <f t="shared" si="129"/>
        <v>0</v>
      </c>
      <c r="W296" s="578">
        <f t="shared" si="129"/>
        <v>0.93105528999999976</v>
      </c>
      <c r="X296" s="578">
        <f t="shared" si="129"/>
        <v>271.1849005433333</v>
      </c>
      <c r="Y296" s="578">
        <f t="shared" si="129"/>
        <v>0</v>
      </c>
      <c r="Z296" s="578">
        <f t="shared" si="129"/>
        <v>0</v>
      </c>
      <c r="AA296" s="578">
        <f t="shared" si="129"/>
        <v>0</v>
      </c>
      <c r="AB296" s="578">
        <f t="shared" si="129"/>
        <v>0</v>
      </c>
      <c r="AC296" s="578">
        <f t="shared" si="129"/>
        <v>26.957997769999995</v>
      </c>
      <c r="AD296" s="578">
        <f t="shared" si="129"/>
        <v>0</v>
      </c>
      <c r="AE296" s="578">
        <f t="shared" si="127"/>
        <v>851.30514227000003</v>
      </c>
    </row>
    <row r="297" spans="2:31" ht="9.9499999999999993" customHeight="1">
      <c r="B297" s="545" t="s">
        <v>1355</v>
      </c>
      <c r="C297" s="578">
        <f t="shared" si="129"/>
        <v>0</v>
      </c>
      <c r="D297" s="578">
        <f t="shared" si="129"/>
        <v>7.8490160466666659</v>
      </c>
      <c r="E297" s="578">
        <f t="shared" si="129"/>
        <v>12958.733930999997</v>
      </c>
      <c r="F297" s="578">
        <f t="shared" si="129"/>
        <v>0</v>
      </c>
      <c r="G297" s="578">
        <f t="shared" si="129"/>
        <v>818.58454201333336</v>
      </c>
      <c r="H297" s="578">
        <f t="shared" si="129"/>
        <v>37.705354830000005</v>
      </c>
      <c r="I297" s="578">
        <f t="shared" si="129"/>
        <v>3487.9667298299996</v>
      </c>
      <c r="J297" s="578">
        <f t="shared" si="129"/>
        <v>61.989340269999985</v>
      </c>
      <c r="K297" s="578">
        <f t="shared" si="129"/>
        <v>17517.498357333334</v>
      </c>
      <c r="L297" s="578">
        <f t="shared" si="129"/>
        <v>4045.9817474999995</v>
      </c>
      <c r="M297" s="578">
        <f t="shared" si="129"/>
        <v>4274.1262064233333</v>
      </c>
      <c r="N297" s="578">
        <f t="shared" si="129"/>
        <v>10492.593460213335</v>
      </c>
      <c r="O297" s="578">
        <f t="shared" si="129"/>
        <v>3830.9076631466655</v>
      </c>
      <c r="P297" s="578">
        <f t="shared" si="129"/>
        <v>22125.146418870001</v>
      </c>
      <c r="Q297" s="578">
        <f t="shared" si="129"/>
        <v>-6037.5762369999984</v>
      </c>
      <c r="R297" s="578">
        <f t="shared" si="129"/>
        <v>-15.442108000000003</v>
      </c>
      <c r="S297" s="578">
        <f t="shared" si="129"/>
        <v>18.441423000000004</v>
      </c>
      <c r="T297" s="578">
        <f t="shared" si="129"/>
        <v>227.26574493333337</v>
      </c>
      <c r="U297" s="578">
        <f t="shared" si="129"/>
        <v>147.1709448</v>
      </c>
      <c r="V297" s="578">
        <f t="shared" si="129"/>
        <v>607.11276600333315</v>
      </c>
      <c r="W297" s="578">
        <f t="shared" si="129"/>
        <v>235.36966078999998</v>
      </c>
      <c r="X297" s="578">
        <f t="shared" si="129"/>
        <v>730.74403783333321</v>
      </c>
      <c r="Y297" s="578">
        <f t="shared" si="129"/>
        <v>0</v>
      </c>
      <c r="Z297" s="578">
        <f t="shared" si="129"/>
        <v>0</v>
      </c>
      <c r="AA297" s="578">
        <f t="shared" si="129"/>
        <v>0</v>
      </c>
      <c r="AB297" s="578">
        <f t="shared" si="129"/>
        <v>0</v>
      </c>
      <c r="AC297" s="578">
        <f t="shared" si="129"/>
        <v>35.215622199999999</v>
      </c>
      <c r="AD297" s="578">
        <f t="shared" si="129"/>
        <v>0</v>
      </c>
      <c r="AE297" s="578">
        <f t="shared" si="127"/>
        <v>75607.384622036669</v>
      </c>
    </row>
    <row r="298" spans="2:31" ht="9.9499999999999993" customHeight="1">
      <c r="B298" s="545" t="s">
        <v>1356</v>
      </c>
      <c r="C298" s="578">
        <f t="shared" si="129"/>
        <v>0</v>
      </c>
      <c r="D298" s="578">
        <f t="shared" si="129"/>
        <v>1.6151232533333335</v>
      </c>
      <c r="E298" s="578">
        <f t="shared" si="129"/>
        <v>707.82196484999986</v>
      </c>
      <c r="F298" s="578">
        <f t="shared" si="129"/>
        <v>0</v>
      </c>
      <c r="G298" s="578">
        <f t="shared" si="129"/>
        <v>54.843649813333343</v>
      </c>
      <c r="H298" s="578">
        <f t="shared" si="129"/>
        <v>5.6255799600000005</v>
      </c>
      <c r="I298" s="578">
        <f t="shared" si="129"/>
        <v>292.46771861999997</v>
      </c>
      <c r="J298" s="578">
        <f t="shared" si="129"/>
        <v>32.571010376666663</v>
      </c>
      <c r="K298" s="578">
        <f t="shared" si="129"/>
        <v>6542.5213831999999</v>
      </c>
      <c r="L298" s="578">
        <f t="shared" si="129"/>
        <v>1.6742148499999996</v>
      </c>
      <c r="M298" s="578">
        <f t="shared" si="129"/>
        <v>692.96828502000005</v>
      </c>
      <c r="N298" s="578">
        <f t="shared" si="129"/>
        <v>15959.4325352</v>
      </c>
      <c r="O298" s="578">
        <f t="shared" si="129"/>
        <v>516.60836098666675</v>
      </c>
      <c r="P298" s="578">
        <f t="shared" si="129"/>
        <v>1048.81262255</v>
      </c>
      <c r="Q298" s="578">
        <f t="shared" si="129"/>
        <v>0</v>
      </c>
      <c r="R298" s="578">
        <f t="shared" si="129"/>
        <v>1417.1840540000001</v>
      </c>
      <c r="S298" s="578">
        <f t="shared" si="129"/>
        <v>3302.7271896666675</v>
      </c>
      <c r="T298" s="578">
        <f t="shared" si="129"/>
        <v>536.62373159999993</v>
      </c>
      <c r="U298" s="578">
        <f t="shared" si="129"/>
        <v>0</v>
      </c>
      <c r="V298" s="578">
        <f t="shared" si="129"/>
        <v>1.1533258733333334</v>
      </c>
      <c r="W298" s="578">
        <f t="shared" si="129"/>
        <v>18.551219793333328</v>
      </c>
      <c r="X298" s="578">
        <f t="shared" si="129"/>
        <v>0.51747164333333329</v>
      </c>
      <c r="Y298" s="578">
        <f t="shared" si="129"/>
        <v>0</v>
      </c>
      <c r="Z298" s="578">
        <f t="shared" si="129"/>
        <v>0</v>
      </c>
      <c r="AA298" s="578">
        <f t="shared" si="129"/>
        <v>0</v>
      </c>
      <c r="AB298" s="578">
        <f t="shared" si="129"/>
        <v>0</v>
      </c>
      <c r="AC298" s="578">
        <f t="shared" si="129"/>
        <v>9.4840964900000007</v>
      </c>
      <c r="AD298" s="578">
        <f t="shared" si="129"/>
        <v>0</v>
      </c>
      <c r="AE298" s="578">
        <f t="shared" si="127"/>
        <v>31143.203537746664</v>
      </c>
    </row>
    <row r="299" spans="2:31" ht="9.9499999999999993" customHeight="1">
      <c r="B299" s="545" t="s">
        <v>1357</v>
      </c>
      <c r="C299" s="578">
        <f t="shared" si="129"/>
        <v>0</v>
      </c>
      <c r="D299" s="578">
        <f t="shared" si="129"/>
        <v>8.1146465400000025</v>
      </c>
      <c r="E299" s="578">
        <f t="shared" si="129"/>
        <v>0</v>
      </c>
      <c r="F299" s="578">
        <f t="shared" si="129"/>
        <v>0</v>
      </c>
      <c r="G299" s="578">
        <f t="shared" si="129"/>
        <v>202.59888792000004</v>
      </c>
      <c r="H299" s="578">
        <f t="shared" si="129"/>
        <v>16.567465200000001</v>
      </c>
      <c r="I299" s="578">
        <f t="shared" si="129"/>
        <v>1579.79721834</v>
      </c>
      <c r="J299" s="578">
        <f t="shared" si="129"/>
        <v>102.88242393000002</v>
      </c>
      <c r="K299" s="578">
        <f t="shared" si="129"/>
        <v>1003.5526387333333</v>
      </c>
      <c r="L299" s="578">
        <f t="shared" si="129"/>
        <v>2.7972906500000003</v>
      </c>
      <c r="M299" s="578">
        <f t="shared" si="129"/>
        <v>266.83441249666663</v>
      </c>
      <c r="N299" s="578">
        <f t="shared" si="129"/>
        <v>2.8237733333333335E-3</v>
      </c>
      <c r="O299" s="578">
        <f t="shared" si="129"/>
        <v>136.05931723999998</v>
      </c>
      <c r="P299" s="578">
        <f t="shared" si="129"/>
        <v>178.64318318000002</v>
      </c>
      <c r="Q299" s="578">
        <f t="shared" si="129"/>
        <v>5.0769070000000003</v>
      </c>
      <c r="R299" s="578">
        <f t="shared" si="129"/>
        <v>0.1597273333333333</v>
      </c>
      <c r="S299" s="578">
        <f t="shared" si="129"/>
        <v>0</v>
      </c>
      <c r="T299" s="578">
        <f t="shared" si="129"/>
        <v>0</v>
      </c>
      <c r="U299" s="578">
        <f t="shared" si="129"/>
        <v>30.901280666666665</v>
      </c>
      <c r="V299" s="578">
        <f t="shared" si="129"/>
        <v>0</v>
      </c>
      <c r="W299" s="578">
        <f t="shared" si="129"/>
        <v>0</v>
      </c>
      <c r="X299" s="578">
        <f t="shared" si="129"/>
        <v>89.383431463333338</v>
      </c>
      <c r="Y299" s="578">
        <f t="shared" si="129"/>
        <v>0</v>
      </c>
      <c r="Z299" s="578">
        <f t="shared" si="129"/>
        <v>0</v>
      </c>
      <c r="AA299" s="578">
        <f t="shared" si="129"/>
        <v>0</v>
      </c>
      <c r="AB299" s="578">
        <f t="shared" si="129"/>
        <v>0</v>
      </c>
      <c r="AC299" s="578">
        <f t="shared" si="129"/>
        <v>65.28502794000002</v>
      </c>
      <c r="AD299" s="578">
        <f t="shared" si="129"/>
        <v>0</v>
      </c>
      <c r="AE299" s="578">
        <f t="shared" si="127"/>
        <v>3688.6566824066658</v>
      </c>
    </row>
    <row r="300" spans="2:31" ht="9.9499999999999993" customHeight="1">
      <c r="B300" s="545" t="s">
        <v>1358</v>
      </c>
      <c r="C300" s="578">
        <f t="shared" si="129"/>
        <v>0</v>
      </c>
      <c r="D300" s="578">
        <f t="shared" si="129"/>
        <v>3.8157006066666668</v>
      </c>
      <c r="E300" s="578">
        <f t="shared" si="129"/>
        <v>1.8961800000000001E-2</v>
      </c>
      <c r="F300" s="578">
        <f t="shared" si="129"/>
        <v>1.6173300000000002E-2</v>
      </c>
      <c r="G300" s="578">
        <f t="shared" si="129"/>
        <v>83.304404040000009</v>
      </c>
      <c r="H300" s="578">
        <f t="shared" si="129"/>
        <v>6.4602766799999998</v>
      </c>
      <c r="I300" s="578">
        <f t="shared" si="129"/>
        <v>612.79985150999994</v>
      </c>
      <c r="J300" s="578">
        <f t="shared" si="129"/>
        <v>10.398682103333334</v>
      </c>
      <c r="K300" s="578">
        <f t="shared" si="129"/>
        <v>753.07291326666655</v>
      </c>
      <c r="L300" s="578">
        <f t="shared" si="129"/>
        <v>7.4497923500000001</v>
      </c>
      <c r="M300" s="578">
        <f t="shared" si="129"/>
        <v>65.307376896666668</v>
      </c>
      <c r="N300" s="578">
        <f t="shared" si="129"/>
        <v>0</v>
      </c>
      <c r="O300" s="578">
        <f t="shared" si="129"/>
        <v>47.23521469333334</v>
      </c>
      <c r="P300" s="578">
        <f t="shared" si="129"/>
        <v>145.42208776333337</v>
      </c>
      <c r="Q300" s="578">
        <f t="shared" si="129"/>
        <v>0</v>
      </c>
      <c r="R300" s="578">
        <f t="shared" si="129"/>
        <v>0</v>
      </c>
      <c r="S300" s="578">
        <f t="shared" si="129"/>
        <v>0</v>
      </c>
      <c r="T300" s="578">
        <f t="shared" si="129"/>
        <v>0</v>
      </c>
      <c r="U300" s="578">
        <f t="shared" si="129"/>
        <v>0</v>
      </c>
      <c r="V300" s="578">
        <f t="shared" si="129"/>
        <v>0</v>
      </c>
      <c r="W300" s="578">
        <f t="shared" si="129"/>
        <v>0</v>
      </c>
      <c r="X300" s="578">
        <f t="shared" si="129"/>
        <v>88.488721493333344</v>
      </c>
      <c r="Y300" s="578">
        <f t="shared" si="129"/>
        <v>0</v>
      </c>
      <c r="Z300" s="578">
        <f t="shared" si="129"/>
        <v>0</v>
      </c>
      <c r="AA300" s="578">
        <f t="shared" si="129"/>
        <v>0</v>
      </c>
      <c r="AB300" s="578">
        <f t="shared" si="129"/>
        <v>0</v>
      </c>
      <c r="AC300" s="578">
        <f t="shared" si="129"/>
        <v>36.039477980000001</v>
      </c>
      <c r="AD300" s="578">
        <f t="shared" si="129"/>
        <v>0</v>
      </c>
      <c r="AE300" s="578">
        <f t="shared" si="127"/>
        <v>1859.8296344833332</v>
      </c>
    </row>
    <row r="301" spans="2:31" ht="9.9499999999999993" customHeight="1">
      <c r="B301" s="545" t="s">
        <v>1359</v>
      </c>
      <c r="C301" s="578">
        <f t="shared" si="129"/>
        <v>0</v>
      </c>
      <c r="D301" s="578">
        <f t="shared" si="129"/>
        <v>1.18185914</v>
      </c>
      <c r="E301" s="578">
        <f t="shared" si="129"/>
        <v>0</v>
      </c>
      <c r="F301" s="578">
        <f t="shared" si="129"/>
        <v>0</v>
      </c>
      <c r="G301" s="578">
        <f t="shared" si="129"/>
        <v>20.073182653333333</v>
      </c>
      <c r="H301" s="578">
        <f t="shared" si="129"/>
        <v>5.9446272600000007</v>
      </c>
      <c r="I301" s="578">
        <f t="shared" si="129"/>
        <v>132.33080421</v>
      </c>
      <c r="J301" s="578">
        <f t="shared" si="129"/>
        <v>22.901708353333333</v>
      </c>
      <c r="K301" s="578">
        <f t="shared" si="129"/>
        <v>26.588490133333327</v>
      </c>
      <c r="L301" s="578">
        <f t="shared" si="129"/>
        <v>0</v>
      </c>
      <c r="M301" s="578">
        <f t="shared" si="129"/>
        <v>2.7552250366666668</v>
      </c>
      <c r="N301" s="578">
        <f t="shared" si="129"/>
        <v>0</v>
      </c>
      <c r="O301" s="578">
        <f t="shared" si="129"/>
        <v>0</v>
      </c>
      <c r="P301" s="578">
        <f t="shared" si="129"/>
        <v>0</v>
      </c>
      <c r="Q301" s="578">
        <f t="shared" si="129"/>
        <v>0</v>
      </c>
      <c r="R301" s="578">
        <f t="shared" si="129"/>
        <v>0</v>
      </c>
      <c r="S301" s="578">
        <f t="shared" si="129"/>
        <v>0</v>
      </c>
      <c r="T301" s="578">
        <f t="shared" si="129"/>
        <v>0</v>
      </c>
      <c r="U301" s="578">
        <f t="shared" si="129"/>
        <v>0</v>
      </c>
      <c r="V301" s="578">
        <f t="shared" si="129"/>
        <v>0</v>
      </c>
      <c r="W301" s="578">
        <f t="shared" si="129"/>
        <v>0</v>
      </c>
      <c r="X301" s="578">
        <f t="shared" si="129"/>
        <v>1.6292756333333331</v>
      </c>
      <c r="Y301" s="578">
        <f t="shared" si="129"/>
        <v>0</v>
      </c>
      <c r="Z301" s="578">
        <f t="shared" si="129"/>
        <v>0</v>
      </c>
      <c r="AA301" s="578">
        <f t="shared" si="129"/>
        <v>0</v>
      </c>
      <c r="AB301" s="578">
        <f t="shared" si="129"/>
        <v>0</v>
      </c>
      <c r="AC301" s="578">
        <f t="shared" si="129"/>
        <v>0</v>
      </c>
      <c r="AD301" s="578">
        <f t="shared" si="129"/>
        <v>0</v>
      </c>
      <c r="AE301" s="578">
        <f t="shared" si="127"/>
        <v>213.40517241999999</v>
      </c>
    </row>
    <row r="302" spans="2:31" ht="9.9499999999999993" customHeight="1">
      <c r="B302" s="545" t="s">
        <v>1360</v>
      </c>
      <c r="C302" s="578">
        <f t="shared" si="129"/>
        <v>0</v>
      </c>
      <c r="D302" s="578">
        <f t="shared" si="129"/>
        <v>23.198022026666667</v>
      </c>
      <c r="E302" s="578">
        <f t="shared" si="129"/>
        <v>0</v>
      </c>
      <c r="F302" s="578">
        <f t="shared" si="129"/>
        <v>0</v>
      </c>
      <c r="G302" s="578">
        <f t="shared" si="129"/>
        <v>1663.0440207333334</v>
      </c>
      <c r="H302" s="578">
        <f t="shared" si="129"/>
        <v>885.35568263999994</v>
      </c>
      <c r="I302" s="578">
        <f t="shared" si="129"/>
        <v>4804.7969286900006</v>
      </c>
      <c r="J302" s="578">
        <f t="shared" si="129"/>
        <v>556.04432026000006</v>
      </c>
      <c r="K302" s="578">
        <f t="shared" si="129"/>
        <v>9368.6009259333314</v>
      </c>
      <c r="L302" s="578">
        <f t="shared" si="129"/>
        <v>36.79843859999999</v>
      </c>
      <c r="M302" s="578">
        <f t="shared" si="129"/>
        <v>3202.3719785566668</v>
      </c>
      <c r="N302" s="578">
        <f t="shared" si="129"/>
        <v>0</v>
      </c>
      <c r="O302" s="578">
        <f t="shared" si="129"/>
        <v>5620.9298478666669</v>
      </c>
      <c r="P302" s="578">
        <f t="shared" si="129"/>
        <v>35007.355737053331</v>
      </c>
      <c r="Q302" s="578">
        <f t="shared" si="129"/>
        <v>226.94545500000001</v>
      </c>
      <c r="R302" s="578">
        <f t="shared" si="129"/>
        <v>545.83366933333343</v>
      </c>
      <c r="S302" s="578">
        <f t="shared" si="129"/>
        <v>107.16439066666669</v>
      </c>
      <c r="T302" s="578">
        <f t="shared" si="129"/>
        <v>346.7409806666667</v>
      </c>
      <c r="U302" s="578">
        <f t="shared" si="129"/>
        <v>0</v>
      </c>
      <c r="V302" s="578">
        <f t="shared" si="129"/>
        <v>16.314040526666666</v>
      </c>
      <c r="W302" s="578">
        <f t="shared" si="129"/>
        <v>115.46036707333333</v>
      </c>
      <c r="X302" s="578">
        <f t="shared" si="129"/>
        <v>589.91681701333346</v>
      </c>
      <c r="Y302" s="578">
        <f t="shared" si="129"/>
        <v>0</v>
      </c>
      <c r="Z302" s="578">
        <f t="shared" si="129"/>
        <v>0</v>
      </c>
      <c r="AA302" s="578">
        <f t="shared" si="129"/>
        <v>0</v>
      </c>
      <c r="AB302" s="578">
        <f t="shared" si="129"/>
        <v>0</v>
      </c>
      <c r="AC302" s="578">
        <f t="shared" si="129"/>
        <v>129.21056081999998</v>
      </c>
      <c r="AD302" s="578">
        <f t="shared" si="129"/>
        <v>0</v>
      </c>
      <c r="AE302" s="578">
        <f t="shared" si="127"/>
        <v>63246.082183459999</v>
      </c>
    </row>
    <row r="303" spans="2:31" ht="9.9499999999999993" customHeight="1">
      <c r="B303" s="545" t="s">
        <v>1361</v>
      </c>
      <c r="C303" s="578">
        <f t="shared" si="129"/>
        <v>0</v>
      </c>
      <c r="D303" s="578">
        <f t="shared" si="129"/>
        <v>11.88485862666667</v>
      </c>
      <c r="E303" s="578">
        <f t="shared" si="129"/>
        <v>0</v>
      </c>
      <c r="F303" s="578">
        <f t="shared" si="129"/>
        <v>0</v>
      </c>
      <c r="G303" s="578">
        <f t="shared" si="129"/>
        <v>1455.8797529466667</v>
      </c>
      <c r="H303" s="578">
        <f t="shared" si="129"/>
        <v>120.73928295</v>
      </c>
      <c r="I303" s="578">
        <f t="shared" si="129"/>
        <v>2329.7624707499995</v>
      </c>
      <c r="J303" s="578">
        <f t="shared" si="129"/>
        <v>134.65029006</v>
      </c>
      <c r="K303" s="578">
        <f t="shared" si="129"/>
        <v>5226.5533855333324</v>
      </c>
      <c r="L303" s="578">
        <f t="shared" si="129"/>
        <v>82.731564299999988</v>
      </c>
      <c r="M303" s="578">
        <f t="shared" si="129"/>
        <v>2700.1829212233333</v>
      </c>
      <c r="N303" s="578">
        <f t="shared" si="129"/>
        <v>0.15834851999999999</v>
      </c>
      <c r="O303" s="578">
        <f t="shared" si="129"/>
        <v>617.48932270666671</v>
      </c>
      <c r="P303" s="578">
        <f t="shared" si="129"/>
        <v>144471.72121349</v>
      </c>
      <c r="Q303" s="578">
        <f t="shared" si="129"/>
        <v>41653.236108000005</v>
      </c>
      <c r="R303" s="578">
        <f t="shared" si="129"/>
        <v>-796.29388666666648</v>
      </c>
      <c r="S303" s="578">
        <f t="shared" si="129"/>
        <v>81462.330235000001</v>
      </c>
      <c r="T303" s="578">
        <f t="shared" si="129"/>
        <v>8350.8170093333338</v>
      </c>
      <c r="U303" s="578">
        <f t="shared" si="129"/>
        <v>129.37423106666665</v>
      </c>
      <c r="V303" s="578">
        <f t="shared" si="129"/>
        <v>21.039202983333332</v>
      </c>
      <c r="W303" s="578">
        <f t="shared" si="129"/>
        <v>1465.3956332033333</v>
      </c>
      <c r="X303" s="578">
        <f t="shared" si="129"/>
        <v>555.81614223666679</v>
      </c>
      <c r="Y303" s="578">
        <f t="shared" si="129"/>
        <v>0</v>
      </c>
      <c r="Z303" s="578">
        <f t="shared" si="129"/>
        <v>0</v>
      </c>
      <c r="AA303" s="578">
        <f t="shared" si="129"/>
        <v>0</v>
      </c>
      <c r="AB303" s="578">
        <f t="shared" si="129"/>
        <v>0</v>
      </c>
      <c r="AC303" s="578">
        <f t="shared" si="129"/>
        <v>311.88439556999998</v>
      </c>
      <c r="AD303" s="578">
        <f t="shared" si="129"/>
        <v>0</v>
      </c>
      <c r="AE303" s="578">
        <f t="shared" si="127"/>
        <v>290305.35248183337</v>
      </c>
    </row>
    <row r="304" spans="2:31" ht="9.9499999999999993" customHeight="1">
      <c r="B304" s="545" t="s">
        <v>1362</v>
      </c>
      <c r="C304" s="578">
        <f t="shared" si="129"/>
        <v>0</v>
      </c>
      <c r="D304" s="578">
        <f t="shared" si="129"/>
        <v>4.6269125466666674</v>
      </c>
      <c r="E304" s="578">
        <f t="shared" si="129"/>
        <v>0</v>
      </c>
      <c r="F304" s="578">
        <f t="shared" si="129"/>
        <v>0</v>
      </c>
      <c r="G304" s="578">
        <f t="shared" si="129"/>
        <v>618.45073194666668</v>
      </c>
      <c r="H304" s="578">
        <f t="shared" si="129"/>
        <v>27.511649879999997</v>
      </c>
      <c r="I304" s="578">
        <f t="shared" si="129"/>
        <v>1301.8388011199997</v>
      </c>
      <c r="J304" s="578">
        <f t="shared" si="129"/>
        <v>131.55514562666664</v>
      </c>
      <c r="K304" s="578">
        <f t="shared" si="129"/>
        <v>1709.4202444000002</v>
      </c>
      <c r="L304" s="578">
        <f t="shared" si="129"/>
        <v>170.53242745</v>
      </c>
      <c r="M304" s="578">
        <f t="shared" si="129"/>
        <v>910.40958261000003</v>
      </c>
      <c r="N304" s="578">
        <f t="shared" si="129"/>
        <v>0</v>
      </c>
      <c r="O304" s="578">
        <f t="shared" si="129"/>
        <v>98.643987493333327</v>
      </c>
      <c r="P304" s="578">
        <f t="shared" si="129"/>
        <v>693.28239999333334</v>
      </c>
      <c r="Q304" s="578">
        <f t="shared" si="129"/>
        <v>1104.932411</v>
      </c>
      <c r="R304" s="578">
        <f t="shared" si="129"/>
        <v>5.852733333333332E-2</v>
      </c>
      <c r="S304" s="578">
        <f t="shared" si="129"/>
        <v>428.65317733333336</v>
      </c>
      <c r="T304" s="578">
        <f t="shared" si="129"/>
        <v>0</v>
      </c>
      <c r="U304" s="578">
        <f t="shared" si="129"/>
        <v>61.2763536</v>
      </c>
      <c r="V304" s="578">
        <f t="shared" si="129"/>
        <v>6.0288052733333339</v>
      </c>
      <c r="W304" s="578">
        <f t="shared" si="129"/>
        <v>139.1411784033333</v>
      </c>
      <c r="X304" s="578">
        <f t="shared" si="129"/>
        <v>223.22810359666664</v>
      </c>
      <c r="Y304" s="578">
        <f t="shared" si="129"/>
        <v>0</v>
      </c>
      <c r="Z304" s="578">
        <f t="shared" si="129"/>
        <v>0</v>
      </c>
      <c r="AA304" s="578">
        <f t="shared" si="129"/>
        <v>0</v>
      </c>
      <c r="AB304" s="578">
        <f t="shared" si="129"/>
        <v>0</v>
      </c>
      <c r="AC304" s="578">
        <f t="shared" si="129"/>
        <v>39.768112670000001</v>
      </c>
      <c r="AD304" s="578">
        <f t="shared" si="129"/>
        <v>0</v>
      </c>
      <c r="AE304" s="578">
        <f t="shared" si="127"/>
        <v>7669.3585522766671</v>
      </c>
    </row>
    <row r="305" spans="2:31" ht="9.9499999999999993" customHeight="1">
      <c r="B305" s="545" t="s">
        <v>1363</v>
      </c>
      <c r="C305" s="578">
        <f t="shared" si="129"/>
        <v>0</v>
      </c>
      <c r="D305" s="578">
        <f t="shared" si="129"/>
        <v>26.70232282666667</v>
      </c>
      <c r="E305" s="578">
        <f t="shared" si="129"/>
        <v>0</v>
      </c>
      <c r="F305" s="578">
        <f t="shared" ref="F305:AD305" si="130">F255*44/12</f>
        <v>0</v>
      </c>
      <c r="G305" s="578">
        <f t="shared" si="130"/>
        <v>919.1450592133333</v>
      </c>
      <c r="H305" s="578">
        <f t="shared" si="130"/>
        <v>80.562317550000017</v>
      </c>
      <c r="I305" s="578">
        <f t="shared" si="130"/>
        <v>1124.34119721</v>
      </c>
      <c r="J305" s="578">
        <f t="shared" si="130"/>
        <v>67.696031259999998</v>
      </c>
      <c r="K305" s="578">
        <f t="shared" si="130"/>
        <v>71.608183533333332</v>
      </c>
      <c r="L305" s="578">
        <f t="shared" si="130"/>
        <v>0.25716074999999999</v>
      </c>
      <c r="M305" s="578">
        <f t="shared" si="130"/>
        <v>1509.6656414033332</v>
      </c>
      <c r="N305" s="578">
        <f t="shared" si="130"/>
        <v>3.9382949466666664</v>
      </c>
      <c r="O305" s="578">
        <f t="shared" si="130"/>
        <v>0.63502207999999982</v>
      </c>
      <c r="P305" s="578">
        <f t="shared" si="130"/>
        <v>3.0032979166666665</v>
      </c>
      <c r="Q305" s="578">
        <f t="shared" si="130"/>
        <v>56.760604999999998</v>
      </c>
      <c r="R305" s="578">
        <f t="shared" si="130"/>
        <v>0.25957800000000003</v>
      </c>
      <c r="S305" s="578">
        <f t="shared" si="130"/>
        <v>0</v>
      </c>
      <c r="T305" s="578">
        <f t="shared" si="130"/>
        <v>0</v>
      </c>
      <c r="U305" s="578">
        <f t="shared" si="130"/>
        <v>4.0662203999999997</v>
      </c>
      <c r="V305" s="578">
        <f t="shared" si="130"/>
        <v>12.983910280000002</v>
      </c>
      <c r="W305" s="578">
        <f t="shared" si="130"/>
        <v>8.7845469799999982</v>
      </c>
      <c r="X305" s="578">
        <f t="shared" si="130"/>
        <v>571.85540811666658</v>
      </c>
      <c r="Y305" s="578">
        <f t="shared" si="130"/>
        <v>0</v>
      </c>
      <c r="Z305" s="578">
        <f t="shared" si="130"/>
        <v>0</v>
      </c>
      <c r="AA305" s="578">
        <f t="shared" si="130"/>
        <v>0</v>
      </c>
      <c r="AB305" s="578">
        <f t="shared" si="130"/>
        <v>0</v>
      </c>
      <c r="AC305" s="578">
        <f t="shared" si="130"/>
        <v>181.69522887999997</v>
      </c>
      <c r="AD305" s="578">
        <f t="shared" si="130"/>
        <v>0</v>
      </c>
      <c r="AE305" s="578">
        <f t="shared" si="127"/>
        <v>4643.9600263466673</v>
      </c>
    </row>
    <row r="306" spans="2:31" ht="9.9499999999999993" customHeight="1">
      <c r="B306" s="545" t="s">
        <v>1364</v>
      </c>
      <c r="C306" s="578">
        <f t="shared" ref="C306:AD311" si="131">C256*44/12</f>
        <v>0</v>
      </c>
      <c r="D306" s="578">
        <f t="shared" si="131"/>
        <v>33.481235480000002</v>
      </c>
      <c r="E306" s="578">
        <f t="shared" si="131"/>
        <v>0.128271</v>
      </c>
      <c r="F306" s="578">
        <f t="shared" si="131"/>
        <v>0</v>
      </c>
      <c r="G306" s="578">
        <f t="shared" si="131"/>
        <v>755.37803674666668</v>
      </c>
      <c r="H306" s="578">
        <f t="shared" si="131"/>
        <v>145.14553910999999</v>
      </c>
      <c r="I306" s="578">
        <f t="shared" si="131"/>
        <v>991.90277703000004</v>
      </c>
      <c r="J306" s="578">
        <f t="shared" si="131"/>
        <v>26.395769400000002</v>
      </c>
      <c r="K306" s="578">
        <f t="shared" si="131"/>
        <v>144.82520946666665</v>
      </c>
      <c r="L306" s="578">
        <f t="shared" si="131"/>
        <v>0</v>
      </c>
      <c r="M306" s="578">
        <f t="shared" si="131"/>
        <v>521.12762789999999</v>
      </c>
      <c r="N306" s="578">
        <f t="shared" si="131"/>
        <v>1.1127839066666667</v>
      </c>
      <c r="O306" s="578">
        <f t="shared" si="131"/>
        <v>4.1716125733333325</v>
      </c>
      <c r="P306" s="578">
        <f t="shared" si="131"/>
        <v>44.324241610000001</v>
      </c>
      <c r="Q306" s="578">
        <f t="shared" si="131"/>
        <v>148.74205499999999</v>
      </c>
      <c r="R306" s="578">
        <f t="shared" si="131"/>
        <v>23.205160000000006</v>
      </c>
      <c r="S306" s="578">
        <f t="shared" si="131"/>
        <v>0</v>
      </c>
      <c r="T306" s="578">
        <f t="shared" si="131"/>
        <v>0</v>
      </c>
      <c r="U306" s="578">
        <f t="shared" si="131"/>
        <v>0</v>
      </c>
      <c r="V306" s="578">
        <f t="shared" si="131"/>
        <v>0.9852272833333332</v>
      </c>
      <c r="W306" s="578">
        <f t="shared" si="131"/>
        <v>17.142334439999999</v>
      </c>
      <c r="X306" s="578">
        <f t="shared" si="131"/>
        <v>257.32813608333333</v>
      </c>
      <c r="Y306" s="578">
        <f t="shared" si="131"/>
        <v>0</v>
      </c>
      <c r="Z306" s="578">
        <f t="shared" si="131"/>
        <v>0</v>
      </c>
      <c r="AA306" s="578">
        <f t="shared" si="131"/>
        <v>0</v>
      </c>
      <c r="AB306" s="578">
        <f t="shared" si="131"/>
        <v>0</v>
      </c>
      <c r="AC306" s="578">
        <f t="shared" si="131"/>
        <v>36.103772430000006</v>
      </c>
      <c r="AD306" s="578">
        <f t="shared" si="131"/>
        <v>0</v>
      </c>
      <c r="AE306" s="578">
        <f t="shared" si="127"/>
        <v>3151.4997894600001</v>
      </c>
    </row>
    <row r="307" spans="2:31" ht="9.9499999999999993" customHeight="1">
      <c r="B307" s="545" t="s">
        <v>1365</v>
      </c>
      <c r="C307" s="578">
        <f t="shared" si="131"/>
        <v>0</v>
      </c>
      <c r="D307" s="578">
        <f t="shared" si="131"/>
        <v>1.9251190933333335</v>
      </c>
      <c r="E307" s="578">
        <f t="shared" si="131"/>
        <v>0</v>
      </c>
      <c r="F307" s="578">
        <f t="shared" si="131"/>
        <v>1.17117E-2</v>
      </c>
      <c r="G307" s="578">
        <f t="shared" si="131"/>
        <v>664.40595364000012</v>
      </c>
      <c r="H307" s="578">
        <f t="shared" si="131"/>
        <v>30.196820940000006</v>
      </c>
      <c r="I307" s="578">
        <f t="shared" si="131"/>
        <v>1977.2511323400001</v>
      </c>
      <c r="J307" s="578">
        <f t="shared" si="131"/>
        <v>17.759755823333332</v>
      </c>
      <c r="K307" s="578">
        <f t="shared" si="131"/>
        <v>42.984345799999993</v>
      </c>
      <c r="L307" s="578">
        <f t="shared" si="131"/>
        <v>0</v>
      </c>
      <c r="M307" s="578">
        <f t="shared" si="131"/>
        <v>580.43524359333333</v>
      </c>
      <c r="N307" s="578">
        <f t="shared" si="131"/>
        <v>0.18397969333333333</v>
      </c>
      <c r="O307" s="578">
        <f t="shared" si="131"/>
        <v>4.7292024266666672</v>
      </c>
      <c r="P307" s="578">
        <f t="shared" si="131"/>
        <v>2.5874566666666669E-3</v>
      </c>
      <c r="Q307" s="578">
        <f t="shared" si="131"/>
        <v>28.141948999999997</v>
      </c>
      <c r="R307" s="578">
        <f t="shared" si="131"/>
        <v>0</v>
      </c>
      <c r="S307" s="578">
        <f t="shared" si="131"/>
        <v>0</v>
      </c>
      <c r="T307" s="578">
        <f t="shared" si="131"/>
        <v>0</v>
      </c>
      <c r="U307" s="578">
        <f t="shared" si="131"/>
        <v>0</v>
      </c>
      <c r="V307" s="578">
        <f t="shared" si="131"/>
        <v>5.3051336066666668</v>
      </c>
      <c r="W307" s="578">
        <f t="shared" si="131"/>
        <v>6.9207822933333327</v>
      </c>
      <c r="X307" s="578">
        <f t="shared" si="131"/>
        <v>629.88780829333325</v>
      </c>
      <c r="Y307" s="578">
        <f t="shared" si="131"/>
        <v>0</v>
      </c>
      <c r="Z307" s="578">
        <f t="shared" si="131"/>
        <v>0</v>
      </c>
      <c r="AA307" s="578">
        <f t="shared" si="131"/>
        <v>0</v>
      </c>
      <c r="AB307" s="578">
        <f t="shared" si="131"/>
        <v>0</v>
      </c>
      <c r="AC307" s="578">
        <f t="shared" si="131"/>
        <v>258.94301521</v>
      </c>
      <c r="AD307" s="578">
        <f t="shared" si="131"/>
        <v>0</v>
      </c>
      <c r="AE307" s="578">
        <f t="shared" si="127"/>
        <v>4249.0845409100002</v>
      </c>
    </row>
    <row r="308" spans="2:31" ht="9.9499999999999993" customHeight="1">
      <c r="B308" s="545" t="s">
        <v>1366</v>
      </c>
      <c r="C308" s="578">
        <f t="shared" si="131"/>
        <v>0</v>
      </c>
      <c r="D308" s="578">
        <f t="shared" si="131"/>
        <v>280.94074983333337</v>
      </c>
      <c r="E308" s="578">
        <f t="shared" si="131"/>
        <v>0</v>
      </c>
      <c r="F308" s="578">
        <f t="shared" si="131"/>
        <v>0</v>
      </c>
      <c r="G308" s="578">
        <f t="shared" si="131"/>
        <v>907.96598654666661</v>
      </c>
      <c r="H308" s="578">
        <f t="shared" si="131"/>
        <v>225.50234421000002</v>
      </c>
      <c r="I308" s="578">
        <f t="shared" si="131"/>
        <v>1697.5192271400001</v>
      </c>
      <c r="J308" s="578">
        <f t="shared" si="131"/>
        <v>29.623394276666669</v>
      </c>
      <c r="K308" s="578">
        <f t="shared" si="131"/>
        <v>515.56500453333331</v>
      </c>
      <c r="L308" s="578">
        <f t="shared" si="131"/>
        <v>0.48312494999999994</v>
      </c>
      <c r="M308" s="578">
        <f t="shared" si="131"/>
        <v>1115.6198557533332</v>
      </c>
      <c r="N308" s="578">
        <f t="shared" si="131"/>
        <v>2.9495398533333339</v>
      </c>
      <c r="O308" s="578">
        <f t="shared" si="131"/>
        <v>5.0323165199999993</v>
      </c>
      <c r="P308" s="578">
        <f t="shared" si="131"/>
        <v>522.36905878666653</v>
      </c>
      <c r="Q308" s="578">
        <f t="shared" si="131"/>
        <v>702.71798300000012</v>
      </c>
      <c r="R308" s="578">
        <f t="shared" si="131"/>
        <v>0</v>
      </c>
      <c r="S308" s="578">
        <f t="shared" si="131"/>
        <v>0</v>
      </c>
      <c r="T308" s="578">
        <f t="shared" si="131"/>
        <v>0</v>
      </c>
      <c r="U308" s="578">
        <f t="shared" si="131"/>
        <v>2.5313200000000004E-2</v>
      </c>
      <c r="V308" s="578">
        <f t="shared" si="131"/>
        <v>0</v>
      </c>
      <c r="W308" s="578">
        <f t="shared" si="131"/>
        <v>68.756665339999998</v>
      </c>
      <c r="X308" s="578">
        <f t="shared" si="131"/>
        <v>816.60536503333321</v>
      </c>
      <c r="Y308" s="578">
        <f t="shared" si="131"/>
        <v>0</v>
      </c>
      <c r="Z308" s="578">
        <f t="shared" si="131"/>
        <v>0</v>
      </c>
      <c r="AA308" s="578">
        <f t="shared" si="131"/>
        <v>0</v>
      </c>
      <c r="AB308" s="578">
        <f t="shared" si="131"/>
        <v>0</v>
      </c>
      <c r="AC308" s="578">
        <f t="shared" si="131"/>
        <v>27.419587580000002</v>
      </c>
      <c r="AD308" s="578">
        <f t="shared" si="131"/>
        <v>0</v>
      </c>
      <c r="AE308" s="578">
        <f t="shared" si="127"/>
        <v>6919.0955165566666</v>
      </c>
    </row>
    <row r="309" spans="2:31" ht="9.9499999999999993" customHeight="1">
      <c r="B309" s="545" t="s">
        <v>1367</v>
      </c>
      <c r="C309" s="578">
        <f t="shared" si="131"/>
        <v>0</v>
      </c>
      <c r="D309" s="578">
        <f t="shared" si="131"/>
        <v>1.4873622866666665</v>
      </c>
      <c r="E309" s="578">
        <f t="shared" si="131"/>
        <v>0</v>
      </c>
      <c r="F309" s="578">
        <f t="shared" si="131"/>
        <v>0</v>
      </c>
      <c r="G309" s="578">
        <f t="shared" si="131"/>
        <v>83.038492680000004</v>
      </c>
      <c r="H309" s="578">
        <f t="shared" si="131"/>
        <v>1.99562649</v>
      </c>
      <c r="I309" s="578">
        <f t="shared" si="131"/>
        <v>163.79063613000002</v>
      </c>
      <c r="J309" s="578">
        <f t="shared" si="131"/>
        <v>1.4448924966666665</v>
      </c>
      <c r="K309" s="578">
        <f t="shared" si="131"/>
        <v>15.262407600000001</v>
      </c>
      <c r="L309" s="578">
        <f t="shared" si="131"/>
        <v>0</v>
      </c>
      <c r="M309" s="578">
        <f t="shared" si="131"/>
        <v>48.715645733333332</v>
      </c>
      <c r="N309" s="578">
        <f t="shared" si="131"/>
        <v>0</v>
      </c>
      <c r="O309" s="578">
        <f t="shared" si="131"/>
        <v>0</v>
      </c>
      <c r="P309" s="578">
        <f t="shared" si="131"/>
        <v>6.0620413333333345E-2</v>
      </c>
      <c r="Q309" s="578">
        <f t="shared" si="131"/>
        <v>0.62689000000000006</v>
      </c>
      <c r="R309" s="578">
        <f t="shared" si="131"/>
        <v>0</v>
      </c>
      <c r="S309" s="578">
        <f t="shared" si="131"/>
        <v>0</v>
      </c>
      <c r="T309" s="578">
        <f t="shared" si="131"/>
        <v>0</v>
      </c>
      <c r="U309" s="578">
        <f t="shared" si="131"/>
        <v>0.10738933333333335</v>
      </c>
      <c r="V309" s="578">
        <f t="shared" si="131"/>
        <v>0</v>
      </c>
      <c r="W309" s="578">
        <f t="shared" si="131"/>
        <v>0</v>
      </c>
      <c r="X309" s="578">
        <f t="shared" si="131"/>
        <v>35.838069226666668</v>
      </c>
      <c r="Y309" s="578">
        <f t="shared" si="131"/>
        <v>0</v>
      </c>
      <c r="Z309" s="578">
        <f t="shared" si="131"/>
        <v>0</v>
      </c>
      <c r="AA309" s="578">
        <f t="shared" si="131"/>
        <v>0</v>
      </c>
      <c r="AB309" s="578">
        <f t="shared" si="131"/>
        <v>0</v>
      </c>
      <c r="AC309" s="578">
        <f t="shared" si="131"/>
        <v>14.597500609999999</v>
      </c>
      <c r="AD309" s="578">
        <f t="shared" si="131"/>
        <v>0</v>
      </c>
      <c r="AE309" s="578">
        <f t="shared" si="127"/>
        <v>366.96553299999999</v>
      </c>
    </row>
    <row r="310" spans="2:31" ht="9.9499999999999993" customHeight="1">
      <c r="B310" s="545" t="s">
        <v>1368</v>
      </c>
      <c r="C310" s="578">
        <f t="shared" si="131"/>
        <v>0</v>
      </c>
      <c r="D310" s="578">
        <f t="shared" si="131"/>
        <v>5.7281840000000001E-2</v>
      </c>
      <c r="E310" s="578">
        <f t="shared" si="131"/>
        <v>0</v>
      </c>
      <c r="F310" s="578">
        <f t="shared" si="131"/>
        <v>0</v>
      </c>
      <c r="G310" s="578">
        <f t="shared" si="131"/>
        <v>3.3275852133333328</v>
      </c>
      <c r="H310" s="578">
        <f t="shared" si="131"/>
        <v>1.0844733900000001</v>
      </c>
      <c r="I310" s="578">
        <f t="shared" si="131"/>
        <v>14.037357510000001</v>
      </c>
      <c r="J310" s="578">
        <f t="shared" si="131"/>
        <v>9.1467566666666666E-2</v>
      </c>
      <c r="K310" s="578">
        <f t="shared" si="131"/>
        <v>1.2735169333333334</v>
      </c>
      <c r="L310" s="578">
        <f t="shared" si="131"/>
        <v>0</v>
      </c>
      <c r="M310" s="578">
        <f t="shared" si="131"/>
        <v>0.31894166333333335</v>
      </c>
      <c r="N310" s="578">
        <f t="shared" si="131"/>
        <v>0</v>
      </c>
      <c r="O310" s="578">
        <f t="shared" si="131"/>
        <v>0</v>
      </c>
      <c r="P310" s="578">
        <f t="shared" si="131"/>
        <v>0</v>
      </c>
      <c r="Q310" s="578">
        <f t="shared" si="131"/>
        <v>0</v>
      </c>
      <c r="R310" s="578">
        <f t="shared" si="131"/>
        <v>0</v>
      </c>
      <c r="S310" s="578">
        <f t="shared" si="131"/>
        <v>0</v>
      </c>
      <c r="T310" s="578">
        <f t="shared" si="131"/>
        <v>0</v>
      </c>
      <c r="U310" s="578">
        <f t="shared" si="131"/>
        <v>0</v>
      </c>
      <c r="V310" s="578">
        <f t="shared" si="131"/>
        <v>0</v>
      </c>
      <c r="W310" s="578">
        <f t="shared" si="131"/>
        <v>0</v>
      </c>
      <c r="X310" s="578">
        <f t="shared" si="131"/>
        <v>2.3895328966666662</v>
      </c>
      <c r="Y310" s="578">
        <f t="shared" si="131"/>
        <v>0</v>
      </c>
      <c r="Z310" s="578">
        <f t="shared" si="131"/>
        <v>0</v>
      </c>
      <c r="AA310" s="578">
        <f t="shared" si="131"/>
        <v>0</v>
      </c>
      <c r="AB310" s="578">
        <f t="shared" si="131"/>
        <v>0</v>
      </c>
      <c r="AC310" s="578">
        <f t="shared" si="131"/>
        <v>0</v>
      </c>
      <c r="AD310" s="578">
        <f t="shared" si="131"/>
        <v>0</v>
      </c>
      <c r="AE310" s="578">
        <f t="shared" si="127"/>
        <v>22.580157013333331</v>
      </c>
    </row>
    <row r="311" spans="2:31" ht="9.9499999999999993" customHeight="1">
      <c r="B311" s="594" t="s">
        <v>1369</v>
      </c>
      <c r="C311" s="595">
        <f t="shared" si="131"/>
        <v>0</v>
      </c>
      <c r="D311" s="595">
        <f t="shared" si="131"/>
        <v>4.2601964533333332</v>
      </c>
      <c r="E311" s="595">
        <f t="shared" si="131"/>
        <v>0</v>
      </c>
      <c r="F311" s="595">
        <f t="shared" si="131"/>
        <v>0</v>
      </c>
      <c r="G311" s="595">
        <f t="shared" si="131"/>
        <v>77.935608226666673</v>
      </c>
      <c r="H311" s="595">
        <f t="shared" si="131"/>
        <v>5.9242197299999999</v>
      </c>
      <c r="I311" s="595">
        <f t="shared" si="131"/>
        <v>141.31427211000002</v>
      </c>
      <c r="J311" s="595">
        <f t="shared" si="131"/>
        <v>0.90965970333333335</v>
      </c>
      <c r="K311" s="595">
        <f t="shared" si="131"/>
        <v>57.293265333333331</v>
      </c>
      <c r="L311" s="595">
        <f t="shared" si="131"/>
        <v>0</v>
      </c>
      <c r="M311" s="595">
        <f t="shared" si="131"/>
        <v>46.374318283333331</v>
      </c>
      <c r="N311" s="595">
        <f t="shared" si="131"/>
        <v>0</v>
      </c>
      <c r="O311" s="595">
        <f t="shared" si="131"/>
        <v>4.2023520000000002E-2</v>
      </c>
      <c r="P311" s="595">
        <f t="shared" si="131"/>
        <v>0.18481833333333333</v>
      </c>
      <c r="Q311" s="595">
        <f t="shared" si="131"/>
        <v>0.44423499999999999</v>
      </c>
      <c r="R311" s="595">
        <f t="shared" si="131"/>
        <v>0</v>
      </c>
      <c r="S311" s="595">
        <f t="shared" si="131"/>
        <v>0</v>
      </c>
      <c r="T311" s="595">
        <f t="shared" si="131"/>
        <v>0</v>
      </c>
      <c r="U311" s="595">
        <f t="shared" si="131"/>
        <v>0</v>
      </c>
      <c r="V311" s="595">
        <f t="shared" si="131"/>
        <v>0</v>
      </c>
      <c r="W311" s="595">
        <f t="shared" si="131"/>
        <v>0</v>
      </c>
      <c r="X311" s="595">
        <f t="shared" si="131"/>
        <v>15.822385956666666</v>
      </c>
      <c r="Y311" s="595">
        <f t="shared" si="131"/>
        <v>0</v>
      </c>
      <c r="Z311" s="595">
        <f t="shared" si="131"/>
        <v>0</v>
      </c>
      <c r="AA311" s="595">
        <f t="shared" si="131"/>
        <v>0</v>
      </c>
      <c r="AB311" s="595">
        <f t="shared" si="131"/>
        <v>0</v>
      </c>
      <c r="AC311" s="595">
        <f t="shared" si="131"/>
        <v>0</v>
      </c>
      <c r="AD311" s="595">
        <f t="shared" si="131"/>
        <v>0</v>
      </c>
      <c r="AE311" s="595">
        <f t="shared" si="127"/>
        <v>350.50500264999999</v>
      </c>
    </row>
    <row r="312" spans="2:31" ht="9.9499999999999993" customHeight="1">
      <c r="B312" s="590" t="s">
        <v>1370</v>
      </c>
      <c r="C312" s="591">
        <f>SUM(C289:C311)</f>
        <v>0</v>
      </c>
      <c r="D312" s="591">
        <f t="shared" ref="D312:AD312" si="132">SUM(D289:D311)</f>
        <v>465.90016087999999</v>
      </c>
      <c r="E312" s="591">
        <f t="shared" si="132"/>
        <v>13670.111791049996</v>
      </c>
      <c r="F312" s="591">
        <f t="shared" si="132"/>
        <v>2.7885E-2</v>
      </c>
      <c r="G312" s="591">
        <f t="shared" si="132"/>
        <v>10042.225749746667</v>
      </c>
      <c r="H312" s="591">
        <f t="shared" si="132"/>
        <v>1859.4936059700001</v>
      </c>
      <c r="I312" s="591">
        <f t="shared" si="132"/>
        <v>31976.291402550003</v>
      </c>
      <c r="J312" s="591">
        <f t="shared" si="132"/>
        <v>1899.2390455133334</v>
      </c>
      <c r="K312" s="591">
        <f t="shared" si="132"/>
        <v>69725.325939133312</v>
      </c>
      <c r="L312" s="591">
        <f t="shared" si="132"/>
        <v>4349.5736437999994</v>
      </c>
      <c r="M312" s="591">
        <f t="shared" si="132"/>
        <v>18846.827109953334</v>
      </c>
      <c r="N312" s="591">
        <f t="shared" si="132"/>
        <v>26461.325984280007</v>
      </c>
      <c r="O312" s="591">
        <f t="shared" si="132"/>
        <v>12182.988877546664</v>
      </c>
      <c r="P312" s="591">
        <f t="shared" si="132"/>
        <v>214881.59202682335</v>
      </c>
      <c r="Q312" s="591">
        <f t="shared" si="132"/>
        <v>51027.94400000001</v>
      </c>
      <c r="R312" s="591">
        <f t="shared" si="132"/>
        <v>1174.9647213333337</v>
      </c>
      <c r="S312" s="591">
        <f t="shared" si="132"/>
        <v>85319.316415666661</v>
      </c>
      <c r="T312" s="591">
        <f t="shared" si="132"/>
        <v>9461.4474665333328</v>
      </c>
      <c r="U312" s="591">
        <f t="shared" si="132"/>
        <v>372.92173306666672</v>
      </c>
      <c r="V312" s="591">
        <f t="shared" si="132"/>
        <v>678.70332958999973</v>
      </c>
      <c r="W312" s="591">
        <f t="shared" si="132"/>
        <v>2108.2311070699998</v>
      </c>
      <c r="X312" s="591">
        <f t="shared" si="132"/>
        <v>6799.5855290733325</v>
      </c>
      <c r="Y312" s="591">
        <f t="shared" si="132"/>
        <v>20623.822375823333</v>
      </c>
      <c r="Z312" s="591">
        <f t="shared" si="132"/>
        <v>0</v>
      </c>
      <c r="AA312" s="591">
        <f t="shared" si="132"/>
        <v>0</v>
      </c>
      <c r="AB312" s="591">
        <f t="shared" si="132"/>
        <v>0</v>
      </c>
      <c r="AC312" s="591">
        <f t="shared" si="132"/>
        <v>1798.20624423</v>
      </c>
      <c r="AD312" s="591">
        <f t="shared" si="132"/>
        <v>0</v>
      </c>
      <c r="AE312" s="591">
        <f t="shared" si="127"/>
        <v>585726.06614463334</v>
      </c>
    </row>
    <row r="313" spans="2:31" ht="9.9499999999999993" customHeight="1">
      <c r="B313" s="590" t="s">
        <v>1371</v>
      </c>
      <c r="C313" s="591">
        <f t="shared" ref="C313:G313" si="133">C312+C288+C287+C286</f>
        <v>0</v>
      </c>
      <c r="D313" s="591">
        <f t="shared" si="133"/>
        <v>633.86624018666669</v>
      </c>
      <c r="E313" s="591">
        <f t="shared" si="133"/>
        <v>13670.111791049996</v>
      </c>
      <c r="F313" s="591">
        <f t="shared" si="133"/>
        <v>2.7885E-2</v>
      </c>
      <c r="G313" s="591">
        <f t="shared" si="133"/>
        <v>11284.562771386669</v>
      </c>
      <c r="H313" s="591">
        <f>H312+H288+H287+H286</f>
        <v>3001.5754411499997</v>
      </c>
      <c r="I313" s="591">
        <f t="shared" ref="I313:AD313" si="134">I312+I288+I287+I286</f>
        <v>34598.710427490005</v>
      </c>
      <c r="J313" s="591">
        <f t="shared" si="134"/>
        <v>1912.4325043633335</v>
      </c>
      <c r="K313" s="591">
        <f t="shared" si="134"/>
        <v>69745.884869466652</v>
      </c>
      <c r="L313" s="591">
        <f t="shared" si="134"/>
        <v>4349.5736437999994</v>
      </c>
      <c r="M313" s="591">
        <f t="shared" si="134"/>
        <v>19010.59726522</v>
      </c>
      <c r="N313" s="591">
        <f t="shared" si="134"/>
        <v>26461.325984280007</v>
      </c>
      <c r="O313" s="591">
        <f t="shared" si="134"/>
        <v>12182.988877546664</v>
      </c>
      <c r="P313" s="591">
        <f t="shared" si="134"/>
        <v>215659.96256966336</v>
      </c>
      <c r="Q313" s="591">
        <f t="shared" si="134"/>
        <v>51028.615539000013</v>
      </c>
      <c r="R313" s="591">
        <f t="shared" si="134"/>
        <v>1174.9647213333337</v>
      </c>
      <c r="S313" s="591">
        <f t="shared" si="134"/>
        <v>85319.316415666661</v>
      </c>
      <c r="T313" s="591">
        <f t="shared" si="134"/>
        <v>9461.4474665333328</v>
      </c>
      <c r="U313" s="591">
        <f t="shared" si="134"/>
        <v>372.92173306666672</v>
      </c>
      <c r="V313" s="591">
        <f t="shared" si="134"/>
        <v>697.34014940333304</v>
      </c>
      <c r="W313" s="591">
        <f t="shared" si="134"/>
        <v>2108.2311070699998</v>
      </c>
      <c r="X313" s="591">
        <f t="shared" si="134"/>
        <v>6799.6632461633326</v>
      </c>
      <c r="Y313" s="591">
        <f t="shared" si="134"/>
        <v>20623.822375823333</v>
      </c>
      <c r="Z313" s="591">
        <f t="shared" si="134"/>
        <v>0</v>
      </c>
      <c r="AA313" s="591">
        <f t="shared" si="134"/>
        <v>0</v>
      </c>
      <c r="AB313" s="591">
        <f t="shared" si="134"/>
        <v>0</v>
      </c>
      <c r="AC313" s="591">
        <f t="shared" si="134"/>
        <v>6565.3488347699995</v>
      </c>
      <c r="AD313" s="591">
        <f t="shared" si="134"/>
        <v>0</v>
      </c>
      <c r="AE313" s="591">
        <f t="shared" si="127"/>
        <v>596663.29185943317</v>
      </c>
    </row>
    <row r="314" spans="2:31" ht="9.9499999999999993" customHeight="1">
      <c r="B314" s="592" t="s">
        <v>1372</v>
      </c>
      <c r="C314" s="593">
        <f t="shared" ref="C314:AD315" si="135">C264*44/12</f>
        <v>0</v>
      </c>
      <c r="D314" s="593">
        <f t="shared" si="135"/>
        <v>0</v>
      </c>
      <c r="E314" s="593">
        <f t="shared" si="135"/>
        <v>0</v>
      </c>
      <c r="F314" s="593">
        <f t="shared" si="135"/>
        <v>0</v>
      </c>
      <c r="G314" s="593">
        <f t="shared" si="135"/>
        <v>30664.875591826672</v>
      </c>
      <c r="H314" s="593">
        <f t="shared" si="135"/>
        <v>0</v>
      </c>
      <c r="I314" s="593">
        <f t="shared" si="135"/>
        <v>0</v>
      </c>
      <c r="J314" s="593">
        <f t="shared" si="135"/>
        <v>0</v>
      </c>
      <c r="K314" s="593">
        <f t="shared" si="135"/>
        <v>0</v>
      </c>
      <c r="L314" s="593">
        <f t="shared" si="135"/>
        <v>0</v>
      </c>
      <c r="M314" s="593">
        <f t="shared" si="135"/>
        <v>14133.136655623335</v>
      </c>
      <c r="N314" s="593">
        <f t="shared" si="135"/>
        <v>0</v>
      </c>
      <c r="O314" s="593">
        <f t="shared" si="135"/>
        <v>0</v>
      </c>
      <c r="P314" s="593">
        <f t="shared" si="135"/>
        <v>90.199848309999993</v>
      </c>
      <c r="Q314" s="593">
        <f t="shared" si="135"/>
        <v>0</v>
      </c>
      <c r="R314" s="593">
        <f t="shared" si="135"/>
        <v>0</v>
      </c>
      <c r="S314" s="593">
        <f t="shared" si="135"/>
        <v>0</v>
      </c>
      <c r="T314" s="593">
        <f t="shared" si="135"/>
        <v>0</v>
      </c>
      <c r="U314" s="593">
        <f t="shared" si="135"/>
        <v>0</v>
      </c>
      <c r="V314" s="593">
        <f t="shared" si="135"/>
        <v>0</v>
      </c>
      <c r="W314" s="593">
        <f t="shared" si="135"/>
        <v>0</v>
      </c>
      <c r="X314" s="593">
        <f t="shared" si="135"/>
        <v>16369.936682989997</v>
      </c>
      <c r="Y314" s="593">
        <f t="shared" si="135"/>
        <v>0</v>
      </c>
      <c r="Z314" s="593">
        <f t="shared" si="135"/>
        <v>0</v>
      </c>
      <c r="AA314" s="593">
        <f t="shared" si="135"/>
        <v>0</v>
      </c>
      <c r="AB314" s="593">
        <f t="shared" si="135"/>
        <v>0</v>
      </c>
      <c r="AC314" s="593">
        <f t="shared" si="135"/>
        <v>72513.488891800007</v>
      </c>
      <c r="AD314" s="593">
        <f t="shared" si="135"/>
        <v>0</v>
      </c>
      <c r="AE314" s="593">
        <f t="shared" si="127"/>
        <v>133771.63767055003</v>
      </c>
    </row>
    <row r="315" spans="2:31" ht="9.9499999999999993" customHeight="1">
      <c r="B315" s="545" t="s">
        <v>1373</v>
      </c>
      <c r="C315" s="578">
        <f t="shared" si="135"/>
        <v>0</v>
      </c>
      <c r="D315" s="578">
        <f t="shared" si="135"/>
        <v>0</v>
      </c>
      <c r="E315" s="578">
        <f t="shared" si="135"/>
        <v>0</v>
      </c>
      <c r="F315" s="578">
        <f t="shared" si="135"/>
        <v>0</v>
      </c>
      <c r="G315" s="578">
        <f t="shared" si="135"/>
        <v>3547.3092473866668</v>
      </c>
      <c r="H315" s="578">
        <f t="shared" si="135"/>
        <v>0</v>
      </c>
      <c r="I315" s="578">
        <f t="shared" si="135"/>
        <v>14991.203683170001</v>
      </c>
      <c r="J315" s="578">
        <f t="shared" si="135"/>
        <v>137.31435670333332</v>
      </c>
      <c r="K315" s="578">
        <f t="shared" si="135"/>
        <v>0</v>
      </c>
      <c r="L315" s="578">
        <f t="shared" si="135"/>
        <v>0</v>
      </c>
      <c r="M315" s="578">
        <f t="shared" si="135"/>
        <v>637.57215184666677</v>
      </c>
      <c r="N315" s="578">
        <f t="shared" si="135"/>
        <v>0</v>
      </c>
      <c r="O315" s="578">
        <f t="shared" si="135"/>
        <v>0</v>
      </c>
      <c r="P315" s="578">
        <f t="shared" si="135"/>
        <v>0</v>
      </c>
      <c r="Q315" s="578">
        <f t="shared" si="135"/>
        <v>0</v>
      </c>
      <c r="R315" s="578">
        <f t="shared" si="135"/>
        <v>0</v>
      </c>
      <c r="S315" s="578">
        <f t="shared" si="135"/>
        <v>0</v>
      </c>
      <c r="T315" s="578">
        <f t="shared" si="135"/>
        <v>0</v>
      </c>
      <c r="U315" s="578">
        <f t="shared" si="135"/>
        <v>0</v>
      </c>
      <c r="V315" s="578">
        <f t="shared" si="135"/>
        <v>0</v>
      </c>
      <c r="W315" s="578">
        <f t="shared" si="135"/>
        <v>0</v>
      </c>
      <c r="X315" s="578">
        <f t="shared" si="135"/>
        <v>12599.126384533332</v>
      </c>
      <c r="Y315" s="578">
        <f t="shared" si="135"/>
        <v>0</v>
      </c>
      <c r="Z315" s="578">
        <f t="shared" si="135"/>
        <v>0</v>
      </c>
      <c r="AA315" s="578">
        <f t="shared" si="135"/>
        <v>0</v>
      </c>
      <c r="AB315" s="578">
        <f t="shared" si="135"/>
        <v>0</v>
      </c>
      <c r="AC315" s="578">
        <f t="shared" si="135"/>
        <v>67390.240182979978</v>
      </c>
      <c r="AD315" s="578">
        <f t="shared" si="135"/>
        <v>0</v>
      </c>
      <c r="AE315" s="578">
        <f t="shared" si="127"/>
        <v>99302.766006619975</v>
      </c>
    </row>
    <row r="316" spans="2:31" ht="9.9499999999999993" customHeight="1">
      <c r="B316" s="590" t="s">
        <v>1374</v>
      </c>
      <c r="C316" s="591">
        <f>SUM(C314:C315)</f>
        <v>0</v>
      </c>
      <c r="D316" s="591">
        <f t="shared" ref="D316:AD316" si="136">SUM(D314:D315)</f>
        <v>0</v>
      </c>
      <c r="E316" s="591">
        <f t="shared" si="136"/>
        <v>0</v>
      </c>
      <c r="F316" s="591">
        <f t="shared" si="136"/>
        <v>0</v>
      </c>
      <c r="G316" s="591">
        <f t="shared" si="136"/>
        <v>34212.18483921334</v>
      </c>
      <c r="H316" s="591">
        <f t="shared" si="136"/>
        <v>0</v>
      </c>
      <c r="I316" s="591">
        <f t="shared" si="136"/>
        <v>14991.203683170001</v>
      </c>
      <c r="J316" s="591">
        <f t="shared" si="136"/>
        <v>137.31435670333332</v>
      </c>
      <c r="K316" s="591">
        <f t="shared" si="136"/>
        <v>0</v>
      </c>
      <c r="L316" s="591">
        <f t="shared" si="136"/>
        <v>0</v>
      </c>
      <c r="M316" s="591">
        <f t="shared" si="136"/>
        <v>14770.708807470002</v>
      </c>
      <c r="N316" s="591">
        <f t="shared" si="136"/>
        <v>0</v>
      </c>
      <c r="O316" s="591">
        <f t="shared" si="136"/>
        <v>0</v>
      </c>
      <c r="P316" s="591">
        <f t="shared" si="136"/>
        <v>90.199848309999993</v>
      </c>
      <c r="Q316" s="591">
        <f t="shared" si="136"/>
        <v>0</v>
      </c>
      <c r="R316" s="591">
        <f t="shared" si="136"/>
        <v>0</v>
      </c>
      <c r="S316" s="591">
        <f t="shared" si="136"/>
        <v>0</v>
      </c>
      <c r="T316" s="591">
        <f t="shared" si="136"/>
        <v>0</v>
      </c>
      <c r="U316" s="591">
        <f t="shared" si="136"/>
        <v>0</v>
      </c>
      <c r="V316" s="591">
        <f t="shared" si="136"/>
        <v>0</v>
      </c>
      <c r="W316" s="591">
        <f t="shared" si="136"/>
        <v>0</v>
      </c>
      <c r="X316" s="591">
        <f t="shared" si="136"/>
        <v>28969.06306752333</v>
      </c>
      <c r="Y316" s="591">
        <f t="shared" si="136"/>
        <v>0</v>
      </c>
      <c r="Z316" s="591">
        <f t="shared" si="136"/>
        <v>0</v>
      </c>
      <c r="AA316" s="591">
        <f t="shared" si="136"/>
        <v>0</v>
      </c>
      <c r="AB316" s="591">
        <f t="shared" si="136"/>
        <v>0</v>
      </c>
      <c r="AC316" s="591">
        <f t="shared" si="136"/>
        <v>139903.72907477999</v>
      </c>
      <c r="AD316" s="591">
        <f t="shared" si="136"/>
        <v>0</v>
      </c>
      <c r="AE316" s="591">
        <f t="shared" si="127"/>
        <v>233074.40367716999</v>
      </c>
    </row>
    <row r="317" spans="2:31" ht="9.9499999999999993" customHeight="1">
      <c r="B317" s="592" t="s">
        <v>1375</v>
      </c>
      <c r="C317" s="593">
        <f t="shared" ref="C317:AD320" si="137">C267*44/12</f>
        <v>0</v>
      </c>
      <c r="D317" s="593">
        <f t="shared" si="137"/>
        <v>105318.98770983335</v>
      </c>
      <c r="E317" s="593">
        <f t="shared" si="137"/>
        <v>0</v>
      </c>
      <c r="F317" s="593">
        <f t="shared" si="137"/>
        <v>0</v>
      </c>
      <c r="G317" s="593">
        <f t="shared" si="137"/>
        <v>0</v>
      </c>
      <c r="H317" s="593">
        <f t="shared" si="137"/>
        <v>93447.373017570004</v>
      </c>
      <c r="I317" s="593">
        <f t="shared" si="137"/>
        <v>0</v>
      </c>
      <c r="J317" s="593">
        <f t="shared" si="137"/>
        <v>0</v>
      </c>
      <c r="K317" s="593">
        <f t="shared" si="137"/>
        <v>0</v>
      </c>
      <c r="L317" s="593">
        <f t="shared" si="137"/>
        <v>0</v>
      </c>
      <c r="M317" s="593">
        <f t="shared" si="137"/>
        <v>5085.0405215866667</v>
      </c>
      <c r="N317" s="593">
        <f t="shared" si="137"/>
        <v>0</v>
      </c>
      <c r="O317" s="593">
        <f t="shared" si="137"/>
        <v>0</v>
      </c>
      <c r="P317" s="593">
        <f t="shared" si="137"/>
        <v>0</v>
      </c>
      <c r="Q317" s="593">
        <f t="shared" si="137"/>
        <v>0</v>
      </c>
      <c r="R317" s="593">
        <f t="shared" si="137"/>
        <v>0</v>
      </c>
      <c r="S317" s="593">
        <f t="shared" si="137"/>
        <v>0</v>
      </c>
      <c r="T317" s="593">
        <f t="shared" si="137"/>
        <v>0</v>
      </c>
      <c r="U317" s="593">
        <f t="shared" si="137"/>
        <v>0</v>
      </c>
      <c r="V317" s="593">
        <f t="shared" si="137"/>
        <v>0</v>
      </c>
      <c r="W317" s="593">
        <f t="shared" si="137"/>
        <v>0</v>
      </c>
      <c r="X317" s="593">
        <f t="shared" si="137"/>
        <v>0</v>
      </c>
      <c r="Y317" s="593">
        <f t="shared" si="137"/>
        <v>0</v>
      </c>
      <c r="Z317" s="593">
        <f t="shared" si="137"/>
        <v>0</v>
      </c>
      <c r="AA317" s="593">
        <f t="shared" si="137"/>
        <v>0</v>
      </c>
      <c r="AB317" s="593">
        <f t="shared" si="137"/>
        <v>0</v>
      </c>
      <c r="AC317" s="593">
        <f t="shared" si="137"/>
        <v>0</v>
      </c>
      <c r="AD317" s="593">
        <f t="shared" si="137"/>
        <v>0</v>
      </c>
      <c r="AE317" s="593">
        <f t="shared" si="127"/>
        <v>203851.40124899003</v>
      </c>
    </row>
    <row r="318" spans="2:31" ht="9.9499999999999993" customHeight="1">
      <c r="B318" s="545" t="s">
        <v>1376</v>
      </c>
      <c r="C318" s="578">
        <f t="shared" si="137"/>
        <v>0</v>
      </c>
      <c r="D318" s="578">
        <f t="shared" si="137"/>
        <v>0</v>
      </c>
      <c r="E318" s="578">
        <f t="shared" si="137"/>
        <v>0</v>
      </c>
      <c r="F318" s="578">
        <f t="shared" si="137"/>
        <v>0</v>
      </c>
      <c r="G318" s="578">
        <f t="shared" si="137"/>
        <v>0</v>
      </c>
      <c r="H318" s="578">
        <f t="shared" si="137"/>
        <v>941.15533082999991</v>
      </c>
      <c r="I318" s="578">
        <f t="shared" si="137"/>
        <v>0</v>
      </c>
      <c r="J318" s="578">
        <f t="shared" si="137"/>
        <v>0</v>
      </c>
      <c r="K318" s="578">
        <f t="shared" si="137"/>
        <v>0</v>
      </c>
      <c r="L318" s="578">
        <f t="shared" si="137"/>
        <v>0</v>
      </c>
      <c r="M318" s="578">
        <f t="shared" si="137"/>
        <v>0</v>
      </c>
      <c r="N318" s="578">
        <f t="shared" si="137"/>
        <v>0</v>
      </c>
      <c r="O318" s="578">
        <f t="shared" si="137"/>
        <v>0</v>
      </c>
      <c r="P318" s="578">
        <f t="shared" si="137"/>
        <v>0</v>
      </c>
      <c r="Q318" s="578">
        <f t="shared" si="137"/>
        <v>0</v>
      </c>
      <c r="R318" s="578">
        <f t="shared" si="137"/>
        <v>0</v>
      </c>
      <c r="S318" s="578">
        <f t="shared" si="137"/>
        <v>0</v>
      </c>
      <c r="T318" s="578">
        <f t="shared" si="137"/>
        <v>0</v>
      </c>
      <c r="U318" s="578">
        <f t="shared" si="137"/>
        <v>0</v>
      </c>
      <c r="V318" s="578">
        <f t="shared" si="137"/>
        <v>0</v>
      </c>
      <c r="W318" s="578">
        <f t="shared" si="137"/>
        <v>0</v>
      </c>
      <c r="X318" s="578">
        <f t="shared" si="137"/>
        <v>0</v>
      </c>
      <c r="Y318" s="578">
        <f t="shared" si="137"/>
        <v>0</v>
      </c>
      <c r="Z318" s="578">
        <f t="shared" si="137"/>
        <v>0</v>
      </c>
      <c r="AA318" s="578">
        <f t="shared" si="137"/>
        <v>0</v>
      </c>
      <c r="AB318" s="578">
        <f t="shared" si="137"/>
        <v>0</v>
      </c>
      <c r="AC318" s="578">
        <f t="shared" si="137"/>
        <v>6604.4407471900004</v>
      </c>
      <c r="AD318" s="578">
        <f t="shared" si="137"/>
        <v>0</v>
      </c>
      <c r="AE318" s="578">
        <f t="shared" si="127"/>
        <v>7545.5960780200003</v>
      </c>
    </row>
    <row r="319" spans="2:31" ht="9.9499999999999993" customHeight="1">
      <c r="B319" s="545" t="s">
        <v>1377</v>
      </c>
      <c r="C319" s="578">
        <f t="shared" si="137"/>
        <v>0</v>
      </c>
      <c r="D319" s="578">
        <f t="shared" si="137"/>
        <v>0</v>
      </c>
      <c r="E319" s="578">
        <f t="shared" si="137"/>
        <v>0</v>
      </c>
      <c r="F319" s="578">
        <f t="shared" si="137"/>
        <v>0</v>
      </c>
      <c r="G319" s="578">
        <f t="shared" si="137"/>
        <v>0</v>
      </c>
      <c r="H319" s="578">
        <f t="shared" si="137"/>
        <v>354.34370400000006</v>
      </c>
      <c r="I319" s="578">
        <f t="shared" si="137"/>
        <v>4321.0947611700003</v>
      </c>
      <c r="J319" s="578">
        <f t="shared" si="137"/>
        <v>1489.2666588799996</v>
      </c>
      <c r="K319" s="578">
        <f t="shared" si="137"/>
        <v>7191.9259389999997</v>
      </c>
      <c r="L319" s="578">
        <f t="shared" si="137"/>
        <v>0</v>
      </c>
      <c r="M319" s="578">
        <f t="shared" si="137"/>
        <v>0</v>
      </c>
      <c r="N319" s="578">
        <f t="shared" si="137"/>
        <v>0</v>
      </c>
      <c r="O319" s="578">
        <f t="shared" si="137"/>
        <v>0</v>
      </c>
      <c r="P319" s="578">
        <f t="shared" si="137"/>
        <v>0</v>
      </c>
      <c r="Q319" s="578">
        <f t="shared" si="137"/>
        <v>0</v>
      </c>
      <c r="R319" s="578">
        <f t="shared" si="137"/>
        <v>0</v>
      </c>
      <c r="S319" s="578">
        <f t="shared" si="137"/>
        <v>0</v>
      </c>
      <c r="T319" s="578">
        <f t="shared" si="137"/>
        <v>0</v>
      </c>
      <c r="U319" s="578">
        <f t="shared" si="137"/>
        <v>0</v>
      </c>
      <c r="V319" s="578">
        <f t="shared" si="137"/>
        <v>0</v>
      </c>
      <c r="W319" s="578">
        <f t="shared" si="137"/>
        <v>0</v>
      </c>
      <c r="X319" s="578">
        <f t="shared" si="137"/>
        <v>0</v>
      </c>
      <c r="Y319" s="578">
        <f t="shared" si="137"/>
        <v>0</v>
      </c>
      <c r="Z319" s="578">
        <f t="shared" si="137"/>
        <v>0</v>
      </c>
      <c r="AA319" s="578">
        <f t="shared" si="137"/>
        <v>0</v>
      </c>
      <c r="AB319" s="578">
        <f t="shared" si="137"/>
        <v>0</v>
      </c>
      <c r="AC319" s="578">
        <f t="shared" si="137"/>
        <v>0</v>
      </c>
      <c r="AD319" s="578">
        <f t="shared" si="137"/>
        <v>0</v>
      </c>
      <c r="AE319" s="578">
        <f t="shared" si="127"/>
        <v>13356.631063049999</v>
      </c>
    </row>
    <row r="320" spans="2:31" ht="9.9499999999999993" customHeight="1">
      <c r="B320" s="545" t="s">
        <v>1378</v>
      </c>
      <c r="C320" s="578">
        <f t="shared" si="137"/>
        <v>0</v>
      </c>
      <c r="D320" s="578">
        <f t="shared" si="137"/>
        <v>0</v>
      </c>
      <c r="E320" s="578">
        <f t="shared" si="137"/>
        <v>0</v>
      </c>
      <c r="F320" s="578">
        <f t="shared" si="137"/>
        <v>0</v>
      </c>
      <c r="G320" s="578">
        <f t="shared" si="137"/>
        <v>0</v>
      </c>
      <c r="H320" s="578">
        <f t="shared" si="137"/>
        <v>0</v>
      </c>
      <c r="I320" s="578">
        <f t="shared" si="137"/>
        <v>0</v>
      </c>
      <c r="J320" s="578">
        <f t="shared" si="137"/>
        <v>0</v>
      </c>
      <c r="K320" s="578">
        <f t="shared" si="137"/>
        <v>0</v>
      </c>
      <c r="L320" s="578">
        <f t="shared" si="137"/>
        <v>6797.4752999999992</v>
      </c>
      <c r="M320" s="578">
        <f t="shared" si="137"/>
        <v>0</v>
      </c>
      <c r="N320" s="578">
        <f t="shared" si="137"/>
        <v>0</v>
      </c>
      <c r="O320" s="578">
        <f t="shared" si="137"/>
        <v>0</v>
      </c>
      <c r="P320" s="578">
        <f t="shared" si="137"/>
        <v>0</v>
      </c>
      <c r="Q320" s="578">
        <f t="shared" si="137"/>
        <v>0</v>
      </c>
      <c r="R320" s="578">
        <f t="shared" si="137"/>
        <v>0</v>
      </c>
      <c r="S320" s="578">
        <f t="shared" si="137"/>
        <v>0</v>
      </c>
      <c r="T320" s="578">
        <f t="shared" si="137"/>
        <v>0</v>
      </c>
      <c r="U320" s="578">
        <f t="shared" si="137"/>
        <v>0</v>
      </c>
      <c r="V320" s="578">
        <f t="shared" si="137"/>
        <v>0</v>
      </c>
      <c r="W320" s="578">
        <f t="shared" si="137"/>
        <v>0</v>
      </c>
      <c r="X320" s="578">
        <f t="shared" si="137"/>
        <v>0</v>
      </c>
      <c r="Y320" s="578">
        <f t="shared" si="137"/>
        <v>0</v>
      </c>
      <c r="Z320" s="578">
        <f t="shared" si="137"/>
        <v>0</v>
      </c>
      <c r="AA320" s="578">
        <f t="shared" si="137"/>
        <v>0</v>
      </c>
      <c r="AB320" s="578">
        <f t="shared" si="137"/>
        <v>0</v>
      </c>
      <c r="AC320" s="578">
        <f t="shared" si="137"/>
        <v>0</v>
      </c>
      <c r="AD320" s="578">
        <f t="shared" si="137"/>
        <v>0</v>
      </c>
      <c r="AE320" s="578">
        <f t="shared" si="127"/>
        <v>6797.4752999999992</v>
      </c>
    </row>
    <row r="321" spans="2:31" ht="9.9499999999999993" customHeight="1">
      <c r="B321" s="590" t="s">
        <v>1379</v>
      </c>
      <c r="C321" s="591">
        <f>SUM(C317:C320)</f>
        <v>0</v>
      </c>
      <c r="D321" s="591">
        <f t="shared" ref="D321:AD321" si="138">SUM(D317:D320)</f>
        <v>105318.98770983335</v>
      </c>
      <c r="E321" s="591">
        <f t="shared" si="138"/>
        <v>0</v>
      </c>
      <c r="F321" s="591">
        <f t="shared" si="138"/>
        <v>0</v>
      </c>
      <c r="G321" s="591">
        <f t="shared" si="138"/>
        <v>0</v>
      </c>
      <c r="H321" s="591">
        <f t="shared" si="138"/>
        <v>94742.872052400009</v>
      </c>
      <c r="I321" s="591">
        <f t="shared" si="138"/>
        <v>4321.0947611700003</v>
      </c>
      <c r="J321" s="591">
        <f t="shared" si="138"/>
        <v>1489.2666588799996</v>
      </c>
      <c r="K321" s="591">
        <f t="shared" si="138"/>
        <v>7191.9259389999997</v>
      </c>
      <c r="L321" s="591">
        <f t="shared" si="138"/>
        <v>6797.4752999999992</v>
      </c>
      <c r="M321" s="591">
        <f t="shared" si="138"/>
        <v>5085.0405215866667</v>
      </c>
      <c r="N321" s="591">
        <f t="shared" si="138"/>
        <v>0</v>
      </c>
      <c r="O321" s="591">
        <f t="shared" si="138"/>
        <v>0</v>
      </c>
      <c r="P321" s="591">
        <f t="shared" si="138"/>
        <v>0</v>
      </c>
      <c r="Q321" s="591">
        <f t="shared" si="138"/>
        <v>0</v>
      </c>
      <c r="R321" s="591">
        <f t="shared" si="138"/>
        <v>0</v>
      </c>
      <c r="S321" s="591">
        <f t="shared" si="138"/>
        <v>0</v>
      </c>
      <c r="T321" s="591">
        <f t="shared" si="138"/>
        <v>0</v>
      </c>
      <c r="U321" s="591">
        <f t="shared" si="138"/>
        <v>0</v>
      </c>
      <c r="V321" s="591">
        <f t="shared" si="138"/>
        <v>0</v>
      </c>
      <c r="W321" s="591">
        <f t="shared" si="138"/>
        <v>0</v>
      </c>
      <c r="X321" s="591">
        <f t="shared" si="138"/>
        <v>0</v>
      </c>
      <c r="Y321" s="591">
        <f t="shared" si="138"/>
        <v>0</v>
      </c>
      <c r="Z321" s="591">
        <f t="shared" si="138"/>
        <v>0</v>
      </c>
      <c r="AA321" s="591">
        <f t="shared" si="138"/>
        <v>0</v>
      </c>
      <c r="AB321" s="591">
        <f t="shared" si="138"/>
        <v>0</v>
      </c>
      <c r="AC321" s="591">
        <f t="shared" si="138"/>
        <v>6604.4407471900004</v>
      </c>
      <c r="AD321" s="591">
        <f t="shared" si="138"/>
        <v>0</v>
      </c>
      <c r="AE321" s="591">
        <f t="shared" si="127"/>
        <v>231551.10369006003</v>
      </c>
    </row>
    <row r="322" spans="2:31" ht="9.9499999999999993" customHeight="1">
      <c r="B322" s="590" t="s">
        <v>1380</v>
      </c>
      <c r="C322" s="591">
        <f>C321+C316+C313+C285</f>
        <v>3706.4621028233328</v>
      </c>
      <c r="D322" s="591">
        <f t="shared" ref="D322:AD322" si="139">D321+D316+D313+D285</f>
        <v>105952.85395002001</v>
      </c>
      <c r="E322" s="591">
        <f t="shared" si="139"/>
        <v>13691.690319449996</v>
      </c>
      <c r="F322" s="591">
        <f t="shared" si="139"/>
        <v>2.7885E-2</v>
      </c>
      <c r="G322" s="591">
        <f t="shared" si="139"/>
        <v>45496.74761060001</v>
      </c>
      <c r="H322" s="591">
        <f t="shared" si="139"/>
        <v>97770.56855709001</v>
      </c>
      <c r="I322" s="591">
        <f t="shared" si="139"/>
        <v>53911.00887183001</v>
      </c>
      <c r="J322" s="591">
        <f t="shared" si="139"/>
        <v>3539.0135199466663</v>
      </c>
      <c r="K322" s="591">
        <f t="shared" si="139"/>
        <v>81416.549112066641</v>
      </c>
      <c r="L322" s="591">
        <f t="shared" si="139"/>
        <v>11147.048943799999</v>
      </c>
      <c r="M322" s="591">
        <f t="shared" si="139"/>
        <v>38866.346594276671</v>
      </c>
      <c r="N322" s="591">
        <f t="shared" si="139"/>
        <v>26461.325984280007</v>
      </c>
      <c r="O322" s="591">
        <f t="shared" si="139"/>
        <v>12182.988877546664</v>
      </c>
      <c r="P322" s="591">
        <f t="shared" si="139"/>
        <v>220254.21218478336</v>
      </c>
      <c r="Q322" s="591">
        <f t="shared" si="139"/>
        <v>51028.615539000013</v>
      </c>
      <c r="R322" s="591">
        <f t="shared" si="139"/>
        <v>1174.9647213333337</v>
      </c>
      <c r="S322" s="591">
        <f t="shared" si="139"/>
        <v>85319.316415666661</v>
      </c>
      <c r="T322" s="591">
        <f t="shared" si="139"/>
        <v>9461.4474665333328</v>
      </c>
      <c r="U322" s="591">
        <f t="shared" si="139"/>
        <v>372.92173306666672</v>
      </c>
      <c r="V322" s="591">
        <f t="shared" si="139"/>
        <v>697.34014940333304</v>
      </c>
      <c r="W322" s="591">
        <f t="shared" si="139"/>
        <v>6860.3048453866659</v>
      </c>
      <c r="X322" s="591">
        <f t="shared" si="139"/>
        <v>35940.475301976658</v>
      </c>
      <c r="Y322" s="591">
        <f t="shared" si="139"/>
        <v>20623.822375823333</v>
      </c>
      <c r="Z322" s="591">
        <f t="shared" si="139"/>
        <v>82.747064399999999</v>
      </c>
      <c r="AA322" s="591">
        <f t="shared" si="139"/>
        <v>0</v>
      </c>
      <c r="AB322" s="591">
        <f t="shared" si="139"/>
        <v>0</v>
      </c>
      <c r="AC322" s="591">
        <f t="shared" si="139"/>
        <v>153419.67288097998</v>
      </c>
      <c r="AD322" s="591">
        <f t="shared" si="139"/>
        <v>0</v>
      </c>
      <c r="AE322" s="591">
        <f t="shared" si="127"/>
        <v>1079378.4730070832</v>
      </c>
    </row>
    <row r="323" spans="2:31" ht="9.9499999999999993" customHeight="1">
      <c r="B323" s="592" t="s">
        <v>1286</v>
      </c>
      <c r="C323" s="593">
        <f t="shared" ref="C323:AD324" si="140">C273*44/12</f>
        <v>0</v>
      </c>
      <c r="D323" s="593">
        <f t="shared" si="140"/>
        <v>0</v>
      </c>
      <c r="E323" s="593">
        <f t="shared" si="140"/>
        <v>0</v>
      </c>
      <c r="F323" s="593">
        <f t="shared" si="140"/>
        <v>0</v>
      </c>
      <c r="G323" s="593">
        <f t="shared" si="140"/>
        <v>0</v>
      </c>
      <c r="H323" s="593">
        <f t="shared" si="140"/>
        <v>0</v>
      </c>
      <c r="I323" s="593">
        <f t="shared" si="140"/>
        <v>0</v>
      </c>
      <c r="J323" s="593">
        <f t="shared" si="140"/>
        <v>0</v>
      </c>
      <c r="K323" s="593">
        <f t="shared" si="140"/>
        <v>0</v>
      </c>
      <c r="L323" s="593">
        <f t="shared" si="140"/>
        <v>0</v>
      </c>
      <c r="M323" s="593">
        <f t="shared" si="140"/>
        <v>0</v>
      </c>
      <c r="N323" s="593">
        <f t="shared" si="140"/>
        <v>0</v>
      </c>
      <c r="O323" s="593">
        <f t="shared" si="140"/>
        <v>0</v>
      </c>
      <c r="P323" s="593">
        <f t="shared" si="140"/>
        <v>0</v>
      </c>
      <c r="Q323" s="593">
        <f t="shared" si="140"/>
        <v>0</v>
      </c>
      <c r="R323" s="593">
        <f t="shared" si="140"/>
        <v>0</v>
      </c>
      <c r="S323" s="593">
        <f t="shared" si="140"/>
        <v>0</v>
      </c>
      <c r="T323" s="593">
        <f t="shared" si="140"/>
        <v>0</v>
      </c>
      <c r="U323" s="593">
        <f t="shared" si="140"/>
        <v>0</v>
      </c>
      <c r="V323" s="593">
        <f t="shared" si="140"/>
        <v>0</v>
      </c>
      <c r="W323" s="593">
        <f t="shared" si="140"/>
        <v>0</v>
      </c>
      <c r="X323" s="593">
        <f t="shared" si="140"/>
        <v>0</v>
      </c>
      <c r="Y323" s="593">
        <f t="shared" si="140"/>
        <v>0</v>
      </c>
      <c r="Z323" s="593">
        <f t="shared" si="140"/>
        <v>0</v>
      </c>
      <c r="AA323" s="593">
        <f t="shared" si="140"/>
        <v>0</v>
      </c>
      <c r="AB323" s="596">
        <f t="shared" si="140"/>
        <v>32167.142333333333</v>
      </c>
      <c r="AC323" s="593">
        <f t="shared" si="140"/>
        <v>0</v>
      </c>
      <c r="AD323" s="593">
        <f t="shared" si="140"/>
        <v>0</v>
      </c>
      <c r="AE323" s="593">
        <f t="shared" si="127"/>
        <v>32167.142333333333</v>
      </c>
    </row>
    <row r="324" spans="2:31" ht="9.9499999999999993" customHeight="1">
      <c r="B324" s="545" t="s">
        <v>1287</v>
      </c>
      <c r="C324" s="578">
        <f t="shared" si="140"/>
        <v>0</v>
      </c>
      <c r="D324" s="578">
        <f t="shared" si="140"/>
        <v>0</v>
      </c>
      <c r="E324" s="578">
        <f t="shared" si="140"/>
        <v>0</v>
      </c>
      <c r="F324" s="578">
        <f t="shared" si="140"/>
        <v>0</v>
      </c>
      <c r="G324" s="578">
        <f t="shared" si="140"/>
        <v>0</v>
      </c>
      <c r="H324" s="578">
        <f t="shared" si="140"/>
        <v>0</v>
      </c>
      <c r="I324" s="578">
        <f t="shared" si="140"/>
        <v>0</v>
      </c>
      <c r="J324" s="578">
        <f t="shared" si="140"/>
        <v>0</v>
      </c>
      <c r="K324" s="578">
        <f t="shared" si="140"/>
        <v>0</v>
      </c>
      <c r="L324" s="578">
        <f t="shared" si="140"/>
        <v>0</v>
      </c>
      <c r="M324" s="578">
        <f t="shared" si="140"/>
        <v>0</v>
      </c>
      <c r="N324" s="578">
        <f t="shared" si="140"/>
        <v>0</v>
      </c>
      <c r="O324" s="578">
        <f t="shared" si="140"/>
        <v>0</v>
      </c>
      <c r="P324" s="578">
        <f t="shared" si="140"/>
        <v>0</v>
      </c>
      <c r="Q324" s="578">
        <f t="shared" si="140"/>
        <v>0</v>
      </c>
      <c r="R324" s="578">
        <f t="shared" si="140"/>
        <v>0</v>
      </c>
      <c r="S324" s="578">
        <f t="shared" si="140"/>
        <v>0</v>
      </c>
      <c r="T324" s="578">
        <f t="shared" si="140"/>
        <v>0</v>
      </c>
      <c r="U324" s="578">
        <f t="shared" si="140"/>
        <v>0</v>
      </c>
      <c r="V324" s="578">
        <f t="shared" si="140"/>
        <v>0</v>
      </c>
      <c r="W324" s="578">
        <f t="shared" si="140"/>
        <v>0</v>
      </c>
      <c r="X324" s="578">
        <f t="shared" si="140"/>
        <v>0</v>
      </c>
      <c r="Y324" s="578">
        <f t="shared" si="140"/>
        <v>0</v>
      </c>
      <c r="Z324" s="578">
        <f t="shared" si="140"/>
        <v>0</v>
      </c>
      <c r="AA324" s="578">
        <f t="shared" si="140"/>
        <v>0</v>
      </c>
      <c r="AB324" s="597">
        <f t="shared" si="140"/>
        <v>45823.488333333335</v>
      </c>
      <c r="AC324" s="578">
        <f t="shared" si="140"/>
        <v>0</v>
      </c>
      <c r="AD324" s="578">
        <f t="shared" si="140"/>
        <v>0</v>
      </c>
      <c r="AE324" s="578">
        <f t="shared" si="127"/>
        <v>45823.488333333335</v>
      </c>
    </row>
    <row r="325" spans="2:31" ht="9.9499999999999993" customHeight="1">
      <c r="B325" s="590" t="s">
        <v>1381</v>
      </c>
      <c r="C325" s="591">
        <f>SUM(C323:C324)</f>
        <v>0</v>
      </c>
      <c r="D325" s="591">
        <f t="shared" ref="D325:AD325" si="141">SUM(D323:D324)</f>
        <v>0</v>
      </c>
      <c r="E325" s="591">
        <f t="shared" si="141"/>
        <v>0</v>
      </c>
      <c r="F325" s="591">
        <f t="shared" si="141"/>
        <v>0</v>
      </c>
      <c r="G325" s="591">
        <f t="shared" si="141"/>
        <v>0</v>
      </c>
      <c r="H325" s="591">
        <f t="shared" si="141"/>
        <v>0</v>
      </c>
      <c r="I325" s="591">
        <f t="shared" si="141"/>
        <v>0</v>
      </c>
      <c r="J325" s="591">
        <f t="shared" si="141"/>
        <v>0</v>
      </c>
      <c r="K325" s="591">
        <f t="shared" si="141"/>
        <v>0</v>
      </c>
      <c r="L325" s="591">
        <f t="shared" si="141"/>
        <v>0</v>
      </c>
      <c r="M325" s="591">
        <f t="shared" si="141"/>
        <v>0</v>
      </c>
      <c r="N325" s="591">
        <f t="shared" si="141"/>
        <v>0</v>
      </c>
      <c r="O325" s="591">
        <f t="shared" si="141"/>
        <v>0</v>
      </c>
      <c r="P325" s="591">
        <f t="shared" si="141"/>
        <v>0</v>
      </c>
      <c r="Q325" s="591">
        <f t="shared" si="141"/>
        <v>0</v>
      </c>
      <c r="R325" s="591">
        <f t="shared" si="141"/>
        <v>0</v>
      </c>
      <c r="S325" s="591">
        <f t="shared" si="141"/>
        <v>0</v>
      </c>
      <c r="T325" s="591">
        <f t="shared" si="141"/>
        <v>0</v>
      </c>
      <c r="U325" s="591">
        <f t="shared" si="141"/>
        <v>0</v>
      </c>
      <c r="V325" s="591">
        <f t="shared" si="141"/>
        <v>0</v>
      </c>
      <c r="W325" s="591">
        <f t="shared" si="141"/>
        <v>0</v>
      </c>
      <c r="X325" s="591">
        <f t="shared" si="141"/>
        <v>0</v>
      </c>
      <c r="Y325" s="591">
        <f t="shared" si="141"/>
        <v>0</v>
      </c>
      <c r="Z325" s="591">
        <f t="shared" si="141"/>
        <v>0</v>
      </c>
      <c r="AA325" s="591">
        <f t="shared" si="141"/>
        <v>0</v>
      </c>
      <c r="AB325" s="591">
        <f t="shared" si="141"/>
        <v>77990.630666666664</v>
      </c>
      <c r="AC325" s="591">
        <f t="shared" si="141"/>
        <v>0</v>
      </c>
      <c r="AD325" s="591">
        <f t="shared" si="141"/>
        <v>0</v>
      </c>
      <c r="AE325" s="591">
        <f t="shared" si="127"/>
        <v>77990.630666666664</v>
      </c>
    </row>
    <row r="326" spans="2:31" ht="9.9499999999999993" customHeight="1">
      <c r="B326" s="592" t="s">
        <v>1382</v>
      </c>
      <c r="C326" s="593">
        <f t="shared" ref="C326:AD327" si="142">C276*44/12</f>
        <v>0</v>
      </c>
      <c r="D326" s="593">
        <f t="shared" si="142"/>
        <v>0</v>
      </c>
      <c r="E326" s="593">
        <f t="shared" si="142"/>
        <v>0</v>
      </c>
      <c r="F326" s="593">
        <f t="shared" si="142"/>
        <v>0</v>
      </c>
      <c r="G326" s="593">
        <f t="shared" si="142"/>
        <v>0</v>
      </c>
      <c r="H326" s="593">
        <f t="shared" si="142"/>
        <v>0</v>
      </c>
      <c r="I326" s="593">
        <f t="shared" si="142"/>
        <v>0</v>
      </c>
      <c r="J326" s="593">
        <f t="shared" si="142"/>
        <v>0</v>
      </c>
      <c r="K326" s="593">
        <f t="shared" si="142"/>
        <v>0</v>
      </c>
      <c r="L326" s="593">
        <f t="shared" si="142"/>
        <v>0</v>
      </c>
      <c r="M326" s="593">
        <f t="shared" si="142"/>
        <v>0</v>
      </c>
      <c r="N326" s="593">
        <f t="shared" si="142"/>
        <v>0</v>
      </c>
      <c r="O326" s="593">
        <f t="shared" si="142"/>
        <v>0</v>
      </c>
      <c r="P326" s="593">
        <f t="shared" si="142"/>
        <v>0</v>
      </c>
      <c r="Q326" s="593">
        <f t="shared" si="142"/>
        <v>0</v>
      </c>
      <c r="R326" s="593">
        <f t="shared" si="142"/>
        <v>0</v>
      </c>
      <c r="S326" s="593">
        <f t="shared" si="142"/>
        <v>0</v>
      </c>
      <c r="T326" s="593">
        <f t="shared" si="142"/>
        <v>0</v>
      </c>
      <c r="U326" s="593">
        <f t="shared" si="142"/>
        <v>0</v>
      </c>
      <c r="V326" s="593">
        <f t="shared" si="142"/>
        <v>0</v>
      </c>
      <c r="W326" s="593">
        <f t="shared" si="142"/>
        <v>0</v>
      </c>
      <c r="X326" s="593">
        <f t="shared" si="142"/>
        <v>0</v>
      </c>
      <c r="Y326" s="593">
        <f t="shared" si="142"/>
        <v>0</v>
      </c>
      <c r="Z326" s="593">
        <f t="shared" si="142"/>
        <v>0</v>
      </c>
      <c r="AA326" s="593">
        <f t="shared" si="142"/>
        <v>0</v>
      </c>
      <c r="AB326" s="593">
        <f t="shared" si="142"/>
        <v>0</v>
      </c>
      <c r="AC326" s="593">
        <f t="shared" si="142"/>
        <v>0</v>
      </c>
      <c r="AD326" s="596">
        <f t="shared" si="142"/>
        <v>40296.519999999997</v>
      </c>
      <c r="AE326" s="593">
        <f t="shared" si="127"/>
        <v>40296.519999999997</v>
      </c>
    </row>
    <row r="327" spans="2:31" ht="9.9499999999999993" customHeight="1">
      <c r="B327" s="545" t="s">
        <v>1361</v>
      </c>
      <c r="C327" s="578">
        <f t="shared" si="142"/>
        <v>0</v>
      </c>
      <c r="D327" s="578">
        <f t="shared" si="142"/>
        <v>0</v>
      </c>
      <c r="E327" s="578">
        <f t="shared" si="142"/>
        <v>0</v>
      </c>
      <c r="F327" s="578">
        <f t="shared" si="142"/>
        <v>0</v>
      </c>
      <c r="G327" s="578">
        <f t="shared" si="142"/>
        <v>0</v>
      </c>
      <c r="H327" s="578">
        <f t="shared" si="142"/>
        <v>0</v>
      </c>
      <c r="I327" s="578">
        <f t="shared" si="142"/>
        <v>0</v>
      </c>
      <c r="J327" s="578">
        <f t="shared" si="142"/>
        <v>0</v>
      </c>
      <c r="K327" s="578">
        <f t="shared" si="142"/>
        <v>0</v>
      </c>
      <c r="L327" s="578">
        <f t="shared" si="142"/>
        <v>0</v>
      </c>
      <c r="M327" s="578">
        <f t="shared" si="142"/>
        <v>0</v>
      </c>
      <c r="N327" s="578">
        <f t="shared" si="142"/>
        <v>0</v>
      </c>
      <c r="O327" s="578">
        <f t="shared" si="142"/>
        <v>0</v>
      </c>
      <c r="P327" s="578">
        <f t="shared" si="142"/>
        <v>0</v>
      </c>
      <c r="Q327" s="578">
        <f t="shared" si="142"/>
        <v>0</v>
      </c>
      <c r="R327" s="578">
        <f t="shared" si="142"/>
        <v>0</v>
      </c>
      <c r="S327" s="578">
        <f t="shared" si="142"/>
        <v>0</v>
      </c>
      <c r="T327" s="578">
        <f t="shared" si="142"/>
        <v>0</v>
      </c>
      <c r="U327" s="578">
        <f t="shared" si="142"/>
        <v>0</v>
      </c>
      <c r="V327" s="578">
        <f t="shared" si="142"/>
        <v>0</v>
      </c>
      <c r="W327" s="578">
        <f t="shared" si="142"/>
        <v>0</v>
      </c>
      <c r="X327" s="578">
        <f t="shared" si="142"/>
        <v>0</v>
      </c>
      <c r="Y327" s="578">
        <f t="shared" si="142"/>
        <v>0</v>
      </c>
      <c r="Z327" s="578">
        <f t="shared" si="142"/>
        <v>0</v>
      </c>
      <c r="AA327" s="578">
        <f t="shared" si="142"/>
        <v>0</v>
      </c>
      <c r="AB327" s="578">
        <f t="shared" si="142"/>
        <v>0</v>
      </c>
      <c r="AC327" s="578">
        <f t="shared" si="142"/>
        <v>0</v>
      </c>
      <c r="AD327" s="597">
        <f t="shared" si="142"/>
        <v>76.559999999999988</v>
      </c>
      <c r="AE327" s="578">
        <f t="shared" si="127"/>
        <v>76.559999999999988</v>
      </c>
    </row>
    <row r="328" spans="2:31" ht="9.9499999999999993" customHeight="1">
      <c r="B328" s="590" t="s">
        <v>1383</v>
      </c>
      <c r="C328" s="591">
        <f>SUM(C326:C327)</f>
        <v>0</v>
      </c>
      <c r="D328" s="591">
        <f t="shared" ref="D328:AD328" si="143">SUM(D326:D327)</f>
        <v>0</v>
      </c>
      <c r="E328" s="591">
        <f t="shared" si="143"/>
        <v>0</v>
      </c>
      <c r="F328" s="591">
        <f t="shared" si="143"/>
        <v>0</v>
      </c>
      <c r="G328" s="591">
        <f t="shared" si="143"/>
        <v>0</v>
      </c>
      <c r="H328" s="591">
        <f t="shared" si="143"/>
        <v>0</v>
      </c>
      <c r="I328" s="591">
        <f t="shared" si="143"/>
        <v>0</v>
      </c>
      <c r="J328" s="591">
        <f t="shared" si="143"/>
        <v>0</v>
      </c>
      <c r="K328" s="591">
        <f t="shared" si="143"/>
        <v>0</v>
      </c>
      <c r="L328" s="591">
        <f t="shared" si="143"/>
        <v>0</v>
      </c>
      <c r="M328" s="591">
        <f t="shared" si="143"/>
        <v>0</v>
      </c>
      <c r="N328" s="591">
        <f t="shared" si="143"/>
        <v>0</v>
      </c>
      <c r="O328" s="591">
        <f t="shared" si="143"/>
        <v>0</v>
      </c>
      <c r="P328" s="591">
        <f t="shared" si="143"/>
        <v>0</v>
      </c>
      <c r="Q328" s="591">
        <f t="shared" si="143"/>
        <v>0</v>
      </c>
      <c r="R328" s="591">
        <f t="shared" si="143"/>
        <v>0</v>
      </c>
      <c r="S328" s="591">
        <f t="shared" si="143"/>
        <v>0</v>
      </c>
      <c r="T328" s="591">
        <f t="shared" si="143"/>
        <v>0</v>
      </c>
      <c r="U328" s="591">
        <f t="shared" si="143"/>
        <v>0</v>
      </c>
      <c r="V328" s="591">
        <f t="shared" si="143"/>
        <v>0</v>
      </c>
      <c r="W328" s="591">
        <f t="shared" si="143"/>
        <v>0</v>
      </c>
      <c r="X328" s="591">
        <f t="shared" si="143"/>
        <v>0</v>
      </c>
      <c r="Y328" s="591">
        <f t="shared" si="143"/>
        <v>0</v>
      </c>
      <c r="Z328" s="591">
        <f t="shared" si="143"/>
        <v>0</v>
      </c>
      <c r="AA328" s="591">
        <f t="shared" si="143"/>
        <v>0</v>
      </c>
      <c r="AB328" s="591">
        <f t="shared" si="143"/>
        <v>0</v>
      </c>
      <c r="AC328" s="591">
        <f t="shared" si="143"/>
        <v>0</v>
      </c>
      <c r="AD328" s="591">
        <f t="shared" si="143"/>
        <v>40373.079999999994</v>
      </c>
      <c r="AE328" s="591">
        <f t="shared" si="127"/>
        <v>40373.079999999994</v>
      </c>
    </row>
    <row r="329" spans="2:31" ht="9.9499999999999993" customHeight="1">
      <c r="B329" s="590" t="s">
        <v>1335</v>
      </c>
      <c r="C329" s="591">
        <f>C328+C325+C322</f>
        <v>3706.4621028233328</v>
      </c>
      <c r="D329" s="591">
        <f t="shared" ref="D329:AD329" si="144">D328+D325+D322</f>
        <v>105952.85395002001</v>
      </c>
      <c r="E329" s="591">
        <f t="shared" si="144"/>
        <v>13691.690319449996</v>
      </c>
      <c r="F329" s="591">
        <f t="shared" si="144"/>
        <v>2.7885E-2</v>
      </c>
      <c r="G329" s="591">
        <f t="shared" si="144"/>
        <v>45496.74761060001</v>
      </c>
      <c r="H329" s="591">
        <f t="shared" si="144"/>
        <v>97770.56855709001</v>
      </c>
      <c r="I329" s="591">
        <f t="shared" si="144"/>
        <v>53911.00887183001</v>
      </c>
      <c r="J329" s="591">
        <f t="shared" si="144"/>
        <v>3539.0135199466663</v>
      </c>
      <c r="K329" s="591">
        <f t="shared" si="144"/>
        <v>81416.549112066641</v>
      </c>
      <c r="L329" s="591">
        <f t="shared" si="144"/>
        <v>11147.048943799999</v>
      </c>
      <c r="M329" s="591">
        <f t="shared" si="144"/>
        <v>38866.346594276671</v>
      </c>
      <c r="N329" s="591">
        <f t="shared" si="144"/>
        <v>26461.325984280007</v>
      </c>
      <c r="O329" s="591">
        <f t="shared" si="144"/>
        <v>12182.988877546664</v>
      </c>
      <c r="P329" s="591">
        <f t="shared" si="144"/>
        <v>220254.21218478336</v>
      </c>
      <c r="Q329" s="591">
        <f t="shared" si="144"/>
        <v>51028.615539000013</v>
      </c>
      <c r="R329" s="591">
        <f t="shared" si="144"/>
        <v>1174.9647213333337</v>
      </c>
      <c r="S329" s="591">
        <f t="shared" si="144"/>
        <v>85319.316415666661</v>
      </c>
      <c r="T329" s="591">
        <f t="shared" si="144"/>
        <v>9461.4474665333328</v>
      </c>
      <c r="U329" s="591">
        <f t="shared" si="144"/>
        <v>372.92173306666672</v>
      </c>
      <c r="V329" s="591">
        <f t="shared" si="144"/>
        <v>697.34014940333304</v>
      </c>
      <c r="W329" s="591">
        <f t="shared" si="144"/>
        <v>6860.3048453866659</v>
      </c>
      <c r="X329" s="591">
        <f t="shared" si="144"/>
        <v>35940.475301976658</v>
      </c>
      <c r="Y329" s="591">
        <f t="shared" si="144"/>
        <v>20623.822375823333</v>
      </c>
      <c r="Z329" s="591">
        <f t="shared" si="144"/>
        <v>82.747064399999999</v>
      </c>
      <c r="AA329" s="591">
        <f t="shared" si="144"/>
        <v>0</v>
      </c>
      <c r="AB329" s="591">
        <f t="shared" si="144"/>
        <v>77990.630666666664</v>
      </c>
      <c r="AC329" s="591">
        <f t="shared" si="144"/>
        <v>153419.67288097998</v>
      </c>
      <c r="AD329" s="591">
        <f t="shared" si="144"/>
        <v>40373.079999999994</v>
      </c>
      <c r="AE329" s="591">
        <f t="shared" si="127"/>
        <v>1197742.1836737499</v>
      </c>
    </row>
    <row r="330" spans="2:31" ht="9.9499999999999993" customHeight="1"/>
  </sheetData>
  <mergeCells count="37">
    <mergeCell ref="E26:F26"/>
    <mergeCell ref="E27:F27"/>
    <mergeCell ref="E28:F28"/>
    <mergeCell ref="E29:F29"/>
    <mergeCell ref="E20:F20"/>
    <mergeCell ref="E21:F21"/>
    <mergeCell ref="E22:F22"/>
    <mergeCell ref="E23:F23"/>
    <mergeCell ref="E24:F24"/>
    <mergeCell ref="E25:F25"/>
    <mergeCell ref="E19:F19"/>
    <mergeCell ref="P19:AC19"/>
    <mergeCell ref="F14:G14"/>
    <mergeCell ref="H14:I14"/>
    <mergeCell ref="K14:N14"/>
    <mergeCell ref="O14:P14"/>
    <mergeCell ref="Q14:R14"/>
    <mergeCell ref="S14:T14"/>
    <mergeCell ref="K15:N15"/>
    <mergeCell ref="O15:P15"/>
    <mergeCell ref="Q15:R15"/>
    <mergeCell ref="S15:T15"/>
    <mergeCell ref="E18:F18"/>
    <mergeCell ref="S13:T13"/>
    <mergeCell ref="AB7:AB9"/>
    <mergeCell ref="AD7:AD9"/>
    <mergeCell ref="F12:G12"/>
    <mergeCell ref="H12:I12"/>
    <mergeCell ref="K12:N12"/>
    <mergeCell ref="O12:P12"/>
    <mergeCell ref="Q12:R12"/>
    <mergeCell ref="S12:T12"/>
    <mergeCell ref="F13:G13"/>
    <mergeCell ref="H13:I13"/>
    <mergeCell ref="K13:N13"/>
    <mergeCell ref="O13:P13"/>
    <mergeCell ref="Q13:R13"/>
  </mergeCells>
  <phoneticPr fontId="23"/>
  <hyperlinks>
    <hyperlink ref="Q22:Y22" location="Sheet2!R81C1:R131C1" display="宮城県二酸化炭素排出量の部門別･燃料別内訳(単位：t-C/年)"/>
    <hyperlink ref="Q23" location="Sheet2!R131:R181" display="宮城県二酸化炭素排出量の部門別･燃料別内訳(単位：t-CO2/年)"/>
    <hyperlink ref="Q23:Z23" location="Sheet2!R131:R181" display="宮城県二酸化炭素排出量の部門別･燃料別内訳(単位：t-CO2/年)"/>
    <hyperlink ref="Q24:Y24" location="Sheet2!R181C1:R231C1" display="全国消費エネルギーの部門別･燃料別内訳(単位：10^9　kcal/年)"/>
    <hyperlink ref="Q25:Y25" location="Sheet2!R231C1:R281C1" display="全国二酸化炭素排出量の部門別･燃料別内訳(単位：千t-C/年)"/>
    <hyperlink ref="Q26:Y26" location="Sheet2!R281C1:R331C1" display="全国二酸化炭素排出量の部門別･燃料別内訳(単位：千t-CO2/年)"/>
    <hyperlink ref="Q21:Y21" location="Sheet2!R31C1:R81C1" display="宮城県消費エネルギーの部門別･燃料別内訳(単位：10^6kcal/年)"/>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U214"/>
  <sheetViews>
    <sheetView workbookViewId="0"/>
  </sheetViews>
  <sheetFormatPr defaultColWidth="4.75" defaultRowHeight="11.1" customHeight="1"/>
  <cols>
    <col min="1" max="1" width="1.75" style="58" customWidth="1"/>
    <col min="2" max="16384" width="4.75" style="58"/>
  </cols>
  <sheetData>
    <row r="2" spans="2:19" ht="18.75" customHeight="1">
      <c r="B2" s="58" t="s">
        <v>556</v>
      </c>
      <c r="I2" s="204" t="s">
        <v>557</v>
      </c>
    </row>
    <row r="3" spans="2:19" ht="11.1" customHeight="1">
      <c r="F3" s="204"/>
    </row>
    <row r="4" spans="2:19" ht="11.1" customHeight="1">
      <c r="B4" s="221" t="s">
        <v>555</v>
      </c>
    </row>
    <row r="5" spans="2:19" ht="11.1" customHeight="1">
      <c r="C5" s="222" t="s">
        <v>451</v>
      </c>
      <c r="D5" s="154" t="s">
        <v>339</v>
      </c>
      <c r="E5" s="154"/>
      <c r="F5" s="154"/>
      <c r="G5" s="154"/>
    </row>
    <row r="6" spans="2:19" ht="24" customHeight="1">
      <c r="C6" s="222" t="s">
        <v>452</v>
      </c>
      <c r="D6" s="648" t="s">
        <v>453</v>
      </c>
      <c r="E6" s="615"/>
      <c r="F6" s="615"/>
      <c r="G6" s="615"/>
      <c r="H6" s="615"/>
      <c r="I6" s="615"/>
      <c r="J6" s="615"/>
      <c r="K6" s="615"/>
      <c r="L6" s="615"/>
      <c r="M6" s="615"/>
      <c r="N6" s="615"/>
      <c r="O6" s="615"/>
      <c r="P6" s="615"/>
      <c r="Q6" s="615"/>
      <c r="R6" s="615"/>
      <c r="S6" s="615"/>
    </row>
    <row r="7" spans="2:19" ht="11.1" customHeight="1">
      <c r="C7" s="222" t="s">
        <v>454</v>
      </c>
      <c r="D7" s="154" t="s">
        <v>356</v>
      </c>
      <c r="E7" s="154"/>
      <c r="F7" s="154"/>
      <c r="G7" s="154"/>
    </row>
    <row r="8" spans="2:19" ht="11.1" customHeight="1">
      <c r="C8" s="222" t="s">
        <v>455</v>
      </c>
      <c r="D8" s="154" t="s">
        <v>361</v>
      </c>
      <c r="E8" s="154"/>
      <c r="F8" s="154"/>
      <c r="G8" s="154"/>
    </row>
    <row r="9" spans="2:19" ht="11.1" customHeight="1">
      <c r="B9" s="221" t="s">
        <v>456</v>
      </c>
    </row>
    <row r="10" spans="2:19" ht="11.1" customHeight="1">
      <c r="D10" s="58" t="s">
        <v>457</v>
      </c>
    </row>
    <row r="11" spans="2:19" ht="11.1" customHeight="1">
      <c r="C11" s="222" t="s">
        <v>458</v>
      </c>
      <c r="D11" s="154" t="s">
        <v>436</v>
      </c>
      <c r="E11" s="154"/>
      <c r="F11" s="154"/>
      <c r="G11" s="154"/>
    </row>
    <row r="12" spans="2:19" ht="11.1" customHeight="1">
      <c r="D12" s="58" t="s">
        <v>459</v>
      </c>
    </row>
    <row r="13" spans="2:19" ht="11.1" customHeight="1">
      <c r="C13" s="222" t="s">
        <v>460</v>
      </c>
      <c r="D13" s="154" t="s">
        <v>443</v>
      </c>
      <c r="E13" s="154"/>
      <c r="F13" s="154"/>
      <c r="G13" s="154"/>
    </row>
    <row r="14" spans="2:19" ht="11.1" customHeight="1">
      <c r="D14" s="58" t="s">
        <v>461</v>
      </c>
    </row>
    <row r="15" spans="2:19" ht="11.1" customHeight="1">
      <c r="C15" s="222" t="s">
        <v>462</v>
      </c>
      <c r="D15" s="154" t="s">
        <v>448</v>
      </c>
      <c r="E15" s="154"/>
      <c r="F15" s="154"/>
      <c r="G15" s="154"/>
    </row>
    <row r="16" spans="2:19" ht="11.1" customHeight="1">
      <c r="B16" s="58" t="s">
        <v>463</v>
      </c>
    </row>
    <row r="17" spans="2:19" ht="11.1" customHeight="1">
      <c r="D17" s="58" t="s">
        <v>464</v>
      </c>
    </row>
    <row r="18" spans="2:19" ht="24" customHeight="1">
      <c r="C18" s="222" t="s">
        <v>465</v>
      </c>
      <c r="D18" s="648" t="s">
        <v>466</v>
      </c>
      <c r="E18" s="615"/>
      <c r="F18" s="615"/>
      <c r="G18" s="615"/>
      <c r="H18" s="615"/>
      <c r="I18" s="615"/>
      <c r="J18" s="615"/>
      <c r="K18" s="615"/>
      <c r="L18" s="615"/>
      <c r="M18" s="615"/>
      <c r="N18" s="615"/>
      <c r="O18" s="615"/>
      <c r="P18" s="615"/>
      <c r="Q18" s="615"/>
      <c r="R18" s="615"/>
      <c r="S18" s="615"/>
    </row>
    <row r="19" spans="2:19" ht="11.1" customHeight="1">
      <c r="D19" s="58" t="s">
        <v>467</v>
      </c>
    </row>
    <row r="20" spans="2:19" ht="11.1" customHeight="1">
      <c r="C20" s="222" t="s">
        <v>468</v>
      </c>
      <c r="D20" s="154" t="s">
        <v>469</v>
      </c>
      <c r="E20" s="154"/>
      <c r="F20" s="154"/>
      <c r="G20" s="154"/>
    </row>
    <row r="21" spans="2:19" ht="11.1" customHeight="1">
      <c r="D21" s="58" t="s">
        <v>470</v>
      </c>
    </row>
    <row r="22" spans="2:19" ht="11.1" customHeight="1">
      <c r="C22" s="222" t="s">
        <v>471</v>
      </c>
      <c r="D22" s="154" t="s">
        <v>472</v>
      </c>
      <c r="E22" s="154"/>
      <c r="F22" s="154"/>
      <c r="G22" s="154"/>
    </row>
    <row r="23" spans="2:19" ht="11.1" customHeight="1">
      <c r="B23" s="58" t="s">
        <v>473</v>
      </c>
    </row>
    <row r="24" spans="2:19" ht="11.1" customHeight="1">
      <c r="D24" s="58" t="s">
        <v>474</v>
      </c>
    </row>
    <row r="25" spans="2:19" ht="11.1" customHeight="1">
      <c r="C25" s="222" t="s">
        <v>475</v>
      </c>
      <c r="D25" s="154" t="s">
        <v>476</v>
      </c>
      <c r="E25" s="154"/>
      <c r="F25" s="154"/>
      <c r="G25" s="154"/>
    </row>
    <row r="26" spans="2:19" ht="11.1" customHeight="1">
      <c r="D26" s="58" t="s">
        <v>477</v>
      </c>
    </row>
    <row r="27" spans="2:19" ht="11.1" customHeight="1">
      <c r="C27" s="222" t="s">
        <v>478</v>
      </c>
      <c r="D27" s="154" t="s">
        <v>479</v>
      </c>
      <c r="E27" s="154"/>
      <c r="F27" s="154"/>
      <c r="G27" s="154"/>
    </row>
    <row r="28" spans="2:19" ht="11.1" customHeight="1">
      <c r="D28" s="58" t="s">
        <v>480</v>
      </c>
    </row>
    <row r="29" spans="2:19" ht="11.1" customHeight="1">
      <c r="C29" s="222" t="s">
        <v>481</v>
      </c>
      <c r="D29" s="154" t="s">
        <v>482</v>
      </c>
      <c r="E29" s="154"/>
      <c r="F29" s="154"/>
      <c r="G29" s="154"/>
    </row>
    <row r="30" spans="2:19" ht="11.1" customHeight="1">
      <c r="B30" s="58" t="s">
        <v>483</v>
      </c>
    </row>
    <row r="31" spans="2:19" ht="11.1" customHeight="1">
      <c r="D31" s="58" t="s">
        <v>484</v>
      </c>
    </row>
    <row r="32" spans="2:19" ht="11.1" customHeight="1">
      <c r="C32" s="222" t="s">
        <v>485</v>
      </c>
      <c r="D32" s="154" t="s">
        <v>486</v>
      </c>
      <c r="E32" s="154"/>
      <c r="F32" s="154"/>
      <c r="G32" s="154"/>
    </row>
    <row r="33" spans="2:21" ht="11.1" customHeight="1">
      <c r="D33" s="58" t="s">
        <v>487</v>
      </c>
    </row>
    <row r="34" spans="2:21" ht="24" customHeight="1">
      <c r="C34" s="222" t="s">
        <v>488</v>
      </c>
      <c r="D34" s="648" t="s">
        <v>489</v>
      </c>
      <c r="E34" s="615"/>
      <c r="F34" s="615"/>
      <c r="G34" s="615"/>
      <c r="H34" s="615"/>
      <c r="I34" s="615"/>
      <c r="J34" s="615"/>
      <c r="K34" s="615"/>
      <c r="L34" s="615"/>
      <c r="M34" s="615"/>
      <c r="N34" s="615"/>
      <c r="O34" s="615"/>
      <c r="P34" s="615"/>
      <c r="Q34" s="615"/>
      <c r="R34" s="615"/>
      <c r="S34" s="615"/>
    </row>
    <row r="35" spans="2:21" ht="11.1" customHeight="1">
      <c r="B35" s="58" t="s">
        <v>490</v>
      </c>
    </row>
    <row r="36" spans="2:21" ht="11.1" customHeight="1">
      <c r="D36" s="58" t="s">
        <v>491</v>
      </c>
    </row>
    <row r="37" spans="2:21" ht="23.25" customHeight="1">
      <c r="C37" s="222" t="s">
        <v>492</v>
      </c>
      <c r="D37" s="648" t="s">
        <v>493</v>
      </c>
      <c r="E37" s="615"/>
      <c r="F37" s="615"/>
      <c r="G37" s="615"/>
      <c r="H37" s="615"/>
      <c r="I37" s="615"/>
      <c r="J37" s="615"/>
      <c r="K37" s="615"/>
      <c r="L37" s="615"/>
      <c r="M37" s="615"/>
      <c r="N37" s="615"/>
      <c r="O37" s="615"/>
      <c r="P37" s="615"/>
      <c r="Q37" s="615"/>
      <c r="R37" s="615"/>
      <c r="S37" s="615"/>
    </row>
    <row r="38" spans="2:21" ht="11.1" customHeight="1">
      <c r="D38" s="58" t="s">
        <v>494</v>
      </c>
    </row>
    <row r="39" spans="2:21" ht="11.1" customHeight="1">
      <c r="C39" s="222" t="s">
        <v>495</v>
      </c>
      <c r="D39" s="154" t="s">
        <v>496</v>
      </c>
      <c r="E39" s="154"/>
      <c r="F39" s="154"/>
      <c r="G39" s="154"/>
    </row>
    <row r="40" spans="2:21" ht="11.1" customHeight="1">
      <c r="D40" s="58" t="s">
        <v>497</v>
      </c>
    </row>
    <row r="41" spans="2:21" ht="24" customHeight="1">
      <c r="C41" s="222" t="s">
        <v>498</v>
      </c>
      <c r="D41" s="648" t="s">
        <v>499</v>
      </c>
      <c r="E41" s="615"/>
      <c r="F41" s="615"/>
      <c r="G41" s="615"/>
      <c r="H41" s="615"/>
      <c r="I41" s="615"/>
      <c r="J41" s="615"/>
      <c r="K41" s="615"/>
      <c r="L41" s="615"/>
      <c r="M41" s="615"/>
      <c r="N41" s="615"/>
      <c r="O41" s="615"/>
      <c r="P41" s="615"/>
      <c r="Q41" s="615"/>
      <c r="R41" s="615"/>
      <c r="S41" s="615"/>
    </row>
    <row r="42" spans="2:21" ht="13.5" customHeight="1">
      <c r="B42" s="213" t="s">
        <v>338</v>
      </c>
      <c r="C42" s="214" t="s">
        <v>339</v>
      </c>
      <c r="D42" s="214"/>
      <c r="E42" s="214"/>
      <c r="F42" s="214"/>
      <c r="G42" s="214"/>
      <c r="H42" s="213"/>
    </row>
    <row r="43" spans="2:21" ht="36.75" customHeight="1">
      <c r="B43" s="202" t="s">
        <v>340</v>
      </c>
      <c r="C43" s="649" t="s">
        <v>341</v>
      </c>
      <c r="D43" s="615"/>
      <c r="E43" s="615"/>
      <c r="F43" s="615"/>
      <c r="G43" s="615"/>
      <c r="H43" s="615"/>
      <c r="I43" s="615"/>
      <c r="J43" s="615"/>
      <c r="K43" s="615"/>
      <c r="L43" s="615"/>
      <c r="M43" s="615"/>
      <c r="N43" s="615"/>
      <c r="O43" s="615"/>
      <c r="P43" s="615"/>
      <c r="Q43" s="615"/>
      <c r="R43" s="615"/>
      <c r="S43" s="615"/>
    </row>
    <row r="44" spans="2:21" ht="39" customHeight="1">
      <c r="B44" s="202"/>
      <c r="C44" s="649" t="s">
        <v>342</v>
      </c>
      <c r="D44" s="615"/>
      <c r="E44" s="615"/>
      <c r="F44" s="615"/>
      <c r="G44" s="615"/>
      <c r="H44" s="615"/>
      <c r="I44" s="615"/>
      <c r="J44" s="615"/>
      <c r="K44" s="615"/>
      <c r="L44" s="615"/>
      <c r="M44" s="615"/>
      <c r="N44" s="615"/>
      <c r="O44" s="615"/>
      <c r="P44" s="615"/>
      <c r="Q44" s="615"/>
      <c r="R44" s="615"/>
      <c r="S44" s="615"/>
    </row>
    <row r="45" spans="2:21" ht="36.75" customHeight="1">
      <c r="B45" s="202"/>
      <c r="C45" s="649" t="s">
        <v>343</v>
      </c>
      <c r="D45" s="615"/>
      <c r="E45" s="615"/>
      <c r="F45" s="615"/>
      <c r="G45" s="615"/>
      <c r="H45" s="615"/>
      <c r="I45" s="615"/>
      <c r="J45" s="615"/>
      <c r="K45" s="615"/>
      <c r="L45" s="615"/>
      <c r="M45" s="615"/>
      <c r="N45" s="615"/>
      <c r="O45" s="615"/>
      <c r="P45" s="615"/>
      <c r="Q45" s="615"/>
      <c r="R45" s="615"/>
      <c r="S45" s="615"/>
    </row>
    <row r="46" spans="2:21" ht="38.25" customHeight="1">
      <c r="B46" s="202"/>
      <c r="C46" s="649" t="s">
        <v>344</v>
      </c>
      <c r="D46" s="615"/>
      <c r="E46" s="615"/>
      <c r="F46" s="615"/>
      <c r="G46" s="615"/>
      <c r="H46" s="615"/>
      <c r="I46" s="615"/>
      <c r="J46" s="615"/>
      <c r="K46" s="615"/>
      <c r="L46" s="615"/>
      <c r="M46" s="615"/>
      <c r="N46" s="615"/>
      <c r="O46" s="615"/>
      <c r="P46" s="615"/>
      <c r="Q46" s="615"/>
      <c r="R46" s="615"/>
      <c r="S46" s="615"/>
    </row>
    <row r="47" spans="2:21" ht="13.5" customHeight="1">
      <c r="B47" s="202"/>
      <c r="C47" s="649" t="s">
        <v>345</v>
      </c>
      <c r="D47" s="615"/>
      <c r="E47" s="615"/>
      <c r="F47" s="615"/>
      <c r="G47" s="615"/>
      <c r="H47" s="615"/>
      <c r="I47" s="615"/>
      <c r="J47" s="615"/>
      <c r="K47" s="615"/>
      <c r="L47" s="615"/>
      <c r="M47" s="615"/>
      <c r="N47" s="615"/>
      <c r="O47" s="615"/>
      <c r="P47" s="615"/>
      <c r="Q47" s="615"/>
      <c r="R47" s="615"/>
      <c r="S47" s="615"/>
      <c r="T47" s="224" t="s">
        <v>591</v>
      </c>
      <c r="U47" s="225"/>
    </row>
    <row r="48" spans="2:21" ht="31.5" customHeight="1">
      <c r="B48" s="213" t="s">
        <v>346</v>
      </c>
      <c r="C48" s="651" t="s">
        <v>347</v>
      </c>
      <c r="D48" s="615"/>
      <c r="E48" s="615"/>
      <c r="F48" s="615"/>
      <c r="G48" s="615"/>
      <c r="H48" s="615"/>
      <c r="I48" s="615"/>
      <c r="J48" s="615"/>
      <c r="K48" s="615"/>
      <c r="L48" s="615"/>
      <c r="M48" s="615"/>
      <c r="N48" s="615"/>
      <c r="O48" s="615"/>
      <c r="P48" s="615"/>
      <c r="Q48" s="615"/>
      <c r="R48" s="615"/>
      <c r="S48" s="615"/>
    </row>
    <row r="49" spans="2:21" ht="34.5" customHeight="1">
      <c r="B49" s="202" t="s">
        <v>340</v>
      </c>
      <c r="C49" s="649" t="s">
        <v>348</v>
      </c>
      <c r="D49" s="615"/>
      <c r="E49" s="615"/>
      <c r="F49" s="615"/>
      <c r="G49" s="615"/>
      <c r="H49" s="615"/>
      <c r="I49" s="615"/>
      <c r="J49" s="615"/>
      <c r="K49" s="615"/>
      <c r="L49" s="615"/>
      <c r="M49" s="615"/>
      <c r="N49" s="615"/>
      <c r="O49" s="615"/>
      <c r="P49" s="615"/>
      <c r="Q49" s="615"/>
      <c r="R49" s="615"/>
      <c r="S49" s="615"/>
    </row>
    <row r="50" spans="2:21" ht="26.25" customHeight="1">
      <c r="B50" s="202"/>
      <c r="C50" s="649" t="s">
        <v>349</v>
      </c>
      <c r="D50" s="615"/>
      <c r="E50" s="615"/>
      <c r="F50" s="615"/>
      <c r="G50" s="615"/>
      <c r="H50" s="615"/>
      <c r="I50" s="615"/>
      <c r="J50" s="615"/>
      <c r="K50" s="615"/>
      <c r="L50" s="615"/>
      <c r="M50" s="615"/>
      <c r="N50" s="615"/>
      <c r="O50" s="615"/>
      <c r="P50" s="615"/>
      <c r="Q50" s="615"/>
      <c r="R50" s="615"/>
      <c r="S50" s="615"/>
    </row>
    <row r="51" spans="2:21" ht="26.25" customHeight="1">
      <c r="B51" s="202"/>
      <c r="C51" s="649" t="s">
        <v>350</v>
      </c>
      <c r="D51" s="615"/>
      <c r="E51" s="615"/>
      <c r="F51" s="615"/>
      <c r="G51" s="615"/>
      <c r="H51" s="615"/>
      <c r="I51" s="615"/>
      <c r="J51" s="615"/>
      <c r="K51" s="615"/>
      <c r="L51" s="615"/>
      <c r="M51" s="615"/>
      <c r="N51" s="615"/>
      <c r="O51" s="615"/>
      <c r="P51" s="615"/>
      <c r="Q51" s="615"/>
      <c r="R51" s="615"/>
      <c r="S51" s="615"/>
    </row>
    <row r="52" spans="2:21" ht="14.25" customHeight="1">
      <c r="B52" s="202"/>
      <c r="C52" s="649" t="s">
        <v>351</v>
      </c>
      <c r="D52" s="615"/>
      <c r="E52" s="615"/>
      <c r="F52" s="615"/>
      <c r="G52" s="615"/>
      <c r="H52" s="615"/>
      <c r="I52" s="615"/>
      <c r="J52" s="615"/>
      <c r="K52" s="615"/>
      <c r="L52" s="615"/>
      <c r="M52" s="615"/>
      <c r="N52" s="615"/>
      <c r="O52" s="615"/>
      <c r="P52" s="615"/>
      <c r="Q52" s="615"/>
      <c r="R52" s="615"/>
      <c r="S52" s="615"/>
    </row>
    <row r="53" spans="2:21" ht="14.25" customHeight="1">
      <c r="B53" s="202"/>
      <c r="C53" s="649" t="s">
        <v>352</v>
      </c>
      <c r="D53" s="615"/>
      <c r="E53" s="615"/>
      <c r="F53" s="615"/>
      <c r="G53" s="615"/>
      <c r="H53" s="615"/>
      <c r="I53" s="615"/>
      <c r="J53" s="615"/>
      <c r="K53" s="615"/>
      <c r="L53" s="615"/>
      <c r="M53" s="615"/>
      <c r="N53" s="615"/>
      <c r="O53" s="615"/>
      <c r="P53" s="615"/>
      <c r="Q53" s="615"/>
      <c r="R53" s="615"/>
      <c r="S53" s="615"/>
    </row>
    <row r="54" spans="2:21" ht="27" customHeight="1">
      <c r="B54" s="202"/>
      <c r="C54" s="649" t="s">
        <v>353</v>
      </c>
      <c r="D54" s="615"/>
      <c r="E54" s="615"/>
      <c r="F54" s="615"/>
      <c r="G54" s="615"/>
      <c r="H54" s="615"/>
      <c r="I54" s="615"/>
      <c r="J54" s="615"/>
      <c r="K54" s="615"/>
      <c r="L54" s="615"/>
      <c r="M54" s="615"/>
      <c r="N54" s="615"/>
      <c r="O54" s="615"/>
      <c r="P54" s="615"/>
      <c r="Q54" s="615"/>
      <c r="R54" s="615"/>
      <c r="S54" s="615"/>
    </row>
    <row r="55" spans="2:21" ht="14.25" customHeight="1">
      <c r="B55" s="202"/>
      <c r="C55" s="649" t="s">
        <v>354</v>
      </c>
      <c r="D55" s="615"/>
      <c r="E55" s="615"/>
      <c r="F55" s="615"/>
      <c r="G55" s="615"/>
      <c r="H55" s="615"/>
      <c r="I55" s="615"/>
      <c r="J55" s="615"/>
      <c r="K55" s="615"/>
      <c r="L55" s="615"/>
      <c r="M55" s="615"/>
      <c r="N55" s="615"/>
      <c r="O55" s="615"/>
      <c r="P55" s="615"/>
      <c r="Q55" s="615"/>
      <c r="R55" s="615"/>
      <c r="S55" s="615"/>
    </row>
    <row r="56" spans="2:21" ht="13.5" customHeight="1">
      <c r="B56" s="213" t="s">
        <v>355</v>
      </c>
      <c r="C56" s="214" t="s">
        <v>356</v>
      </c>
      <c r="D56" s="214"/>
      <c r="E56" s="214"/>
      <c r="F56" s="214"/>
      <c r="G56" s="214"/>
      <c r="H56" s="213"/>
      <c r="I56" s="215"/>
      <c r="J56" s="215"/>
      <c r="K56" s="215"/>
      <c r="L56" s="215"/>
      <c r="M56" s="215"/>
    </row>
    <row r="57" spans="2:21" ht="39" customHeight="1">
      <c r="B57" s="202" t="s">
        <v>340</v>
      </c>
      <c r="C57" s="649" t="s">
        <v>357</v>
      </c>
      <c r="D57" s="615"/>
      <c r="E57" s="615"/>
      <c r="F57" s="615"/>
      <c r="G57" s="615"/>
      <c r="H57" s="615"/>
      <c r="I57" s="615"/>
      <c r="J57" s="615"/>
      <c r="K57" s="615"/>
      <c r="L57" s="615"/>
      <c r="M57" s="615"/>
      <c r="N57" s="615"/>
      <c r="O57" s="615"/>
      <c r="P57" s="615"/>
      <c r="Q57" s="615"/>
      <c r="R57" s="615"/>
      <c r="S57" s="615"/>
    </row>
    <row r="58" spans="2:21" ht="37.5" customHeight="1">
      <c r="B58" s="202"/>
      <c r="C58" s="649" t="s">
        <v>358</v>
      </c>
      <c r="D58" s="615"/>
      <c r="E58" s="615"/>
      <c r="F58" s="615"/>
      <c r="G58" s="615"/>
      <c r="H58" s="615"/>
      <c r="I58" s="615"/>
      <c r="J58" s="615"/>
      <c r="K58" s="615"/>
      <c r="L58" s="615"/>
      <c r="M58" s="615"/>
      <c r="N58" s="615"/>
      <c r="O58" s="615"/>
      <c r="P58" s="615"/>
      <c r="Q58" s="615"/>
      <c r="R58" s="615"/>
      <c r="S58" s="615"/>
    </row>
    <row r="59" spans="2:21" ht="14.25" customHeight="1">
      <c r="B59" s="202"/>
      <c r="C59" s="649" t="s">
        <v>359</v>
      </c>
      <c r="D59" s="615"/>
      <c r="E59" s="615"/>
      <c r="F59" s="615"/>
      <c r="G59" s="615"/>
      <c r="H59" s="615"/>
      <c r="I59" s="615"/>
      <c r="J59" s="615"/>
      <c r="K59" s="615"/>
      <c r="L59" s="615"/>
      <c r="M59" s="615"/>
      <c r="N59" s="615"/>
      <c r="O59" s="615"/>
      <c r="P59" s="615"/>
      <c r="Q59" s="615"/>
      <c r="R59" s="615"/>
      <c r="S59" s="615"/>
      <c r="T59" s="224" t="s">
        <v>591</v>
      </c>
      <c r="U59" s="225"/>
    </row>
    <row r="60" spans="2:21" ht="13.5" customHeight="1">
      <c r="B60" s="213" t="s">
        <v>360</v>
      </c>
      <c r="C60" s="214" t="s">
        <v>361</v>
      </c>
      <c r="D60" s="214"/>
      <c r="E60" s="214"/>
      <c r="F60" s="214"/>
      <c r="G60" s="214"/>
      <c r="H60" s="213"/>
      <c r="I60" s="215"/>
      <c r="J60" s="215"/>
      <c r="K60" s="215"/>
      <c r="L60" s="215"/>
      <c r="M60" s="215"/>
      <c r="N60" s="215"/>
      <c r="O60" s="215"/>
      <c r="P60" s="215"/>
      <c r="Q60" s="215"/>
    </row>
    <row r="61" spans="2:21" ht="24.75" customHeight="1">
      <c r="B61" s="202" t="s">
        <v>340</v>
      </c>
      <c r="C61" s="649" t="s">
        <v>362</v>
      </c>
      <c r="D61" s="615"/>
      <c r="E61" s="615"/>
      <c r="F61" s="615"/>
      <c r="G61" s="615"/>
      <c r="H61" s="615"/>
      <c r="I61" s="615"/>
      <c r="J61" s="615"/>
      <c r="K61" s="615"/>
      <c r="L61" s="615"/>
      <c r="M61" s="615"/>
      <c r="N61" s="615"/>
      <c r="O61" s="615"/>
      <c r="P61" s="615"/>
      <c r="Q61" s="615"/>
      <c r="R61" s="615"/>
      <c r="S61" s="615"/>
    </row>
    <row r="62" spans="2:21" ht="11.1" customHeight="1">
      <c r="B62" s="202"/>
      <c r="C62" s="202" t="s">
        <v>363</v>
      </c>
      <c r="D62" s="202"/>
      <c r="E62" s="202"/>
      <c r="F62" s="202"/>
      <c r="G62" s="202"/>
    </row>
    <row r="63" spans="2:21" ht="11.1" customHeight="1">
      <c r="B63" s="202"/>
      <c r="C63" s="652" t="s">
        <v>364</v>
      </c>
      <c r="D63" s="653"/>
      <c r="E63" s="653"/>
      <c r="F63" s="653"/>
      <c r="G63" s="653"/>
      <c r="H63" s="653"/>
      <c r="I63" s="654"/>
      <c r="J63" s="658" t="s">
        <v>365</v>
      </c>
      <c r="K63" s="659"/>
      <c r="L63" s="659"/>
      <c r="M63" s="660"/>
    </row>
    <row r="64" spans="2:21" ht="11.1" customHeight="1">
      <c r="B64" s="202"/>
      <c r="C64" s="655"/>
      <c r="D64" s="656"/>
      <c r="E64" s="656"/>
      <c r="F64" s="656"/>
      <c r="G64" s="656"/>
      <c r="H64" s="656"/>
      <c r="I64" s="657"/>
      <c r="J64" s="658" t="s">
        <v>367</v>
      </c>
      <c r="K64" s="660"/>
      <c r="L64" s="658" t="s">
        <v>366</v>
      </c>
      <c r="M64" s="660"/>
    </row>
    <row r="65" spans="2:13" ht="11.1" customHeight="1">
      <c r="B65" s="202"/>
      <c r="C65" s="661" t="s">
        <v>368</v>
      </c>
      <c r="D65" s="659"/>
      <c r="E65" s="659"/>
      <c r="F65" s="659"/>
      <c r="G65" s="659"/>
      <c r="H65" s="659"/>
      <c r="I65" s="659"/>
      <c r="J65" s="659"/>
      <c r="K65" s="659"/>
      <c r="L65" s="659"/>
      <c r="M65" s="660"/>
    </row>
    <row r="66" spans="2:13" ht="11.1" customHeight="1">
      <c r="B66" s="202"/>
      <c r="C66" s="216"/>
      <c r="D66" s="218" t="s">
        <v>369</v>
      </c>
      <c r="E66" s="219"/>
      <c r="F66" s="217"/>
      <c r="G66" s="218" t="s">
        <v>370</v>
      </c>
      <c r="H66" s="220"/>
      <c r="I66" s="217"/>
      <c r="J66" s="664">
        <v>11700</v>
      </c>
      <c r="K66" s="665"/>
      <c r="L66" s="664">
        <v>14800</v>
      </c>
      <c r="M66" s="665"/>
    </row>
    <row r="67" spans="2:13" ht="11.1" customHeight="1">
      <c r="B67" s="202"/>
      <c r="C67" s="216"/>
      <c r="D67" s="218" t="s">
        <v>371</v>
      </c>
      <c r="E67" s="219"/>
      <c r="F67" s="217"/>
      <c r="G67" s="218" t="s">
        <v>372</v>
      </c>
      <c r="H67" s="220"/>
      <c r="I67" s="217"/>
      <c r="J67" s="664">
        <v>650</v>
      </c>
      <c r="K67" s="665"/>
      <c r="L67" s="664">
        <v>675</v>
      </c>
      <c r="M67" s="665"/>
    </row>
    <row r="68" spans="2:13" ht="11.1" customHeight="1">
      <c r="B68" s="202"/>
      <c r="C68" s="216"/>
      <c r="D68" s="218" t="s">
        <v>373</v>
      </c>
      <c r="E68" s="219"/>
      <c r="F68" s="217"/>
      <c r="G68" s="218" t="s">
        <v>374</v>
      </c>
      <c r="H68" s="220"/>
      <c r="I68" s="217"/>
      <c r="J68" s="664">
        <v>150</v>
      </c>
      <c r="K68" s="665"/>
      <c r="L68" s="664">
        <v>92</v>
      </c>
      <c r="M68" s="665"/>
    </row>
    <row r="69" spans="2:13" ht="11.1" customHeight="1">
      <c r="B69" s="202"/>
      <c r="C69" s="216"/>
      <c r="D69" s="218" t="s">
        <v>375</v>
      </c>
      <c r="E69" s="219"/>
      <c r="F69" s="217"/>
      <c r="G69" s="218" t="s">
        <v>376</v>
      </c>
      <c r="H69" s="220"/>
      <c r="I69" s="217"/>
      <c r="J69" s="664">
        <v>1300</v>
      </c>
      <c r="K69" s="665"/>
      <c r="L69" s="664">
        <v>1640</v>
      </c>
      <c r="M69" s="665"/>
    </row>
    <row r="70" spans="2:13" ht="11.1" customHeight="1">
      <c r="B70" s="202"/>
      <c r="C70" s="216"/>
      <c r="D70" s="218" t="s">
        <v>377</v>
      </c>
      <c r="E70" s="219"/>
      <c r="F70" s="217"/>
      <c r="G70" s="218" t="s">
        <v>378</v>
      </c>
      <c r="H70" s="220"/>
      <c r="I70" s="217"/>
      <c r="J70" s="664">
        <v>2800</v>
      </c>
      <c r="K70" s="665"/>
      <c r="L70" s="664">
        <v>3500</v>
      </c>
      <c r="M70" s="665"/>
    </row>
    <row r="71" spans="2:13" ht="11.1" customHeight="1">
      <c r="B71" s="202"/>
      <c r="C71" s="216"/>
      <c r="D71" s="218" t="s">
        <v>379</v>
      </c>
      <c r="E71" s="219"/>
      <c r="F71" s="217"/>
      <c r="G71" s="218" t="s">
        <v>380</v>
      </c>
      <c r="H71" s="220"/>
      <c r="I71" s="217"/>
      <c r="J71" s="664">
        <v>1000</v>
      </c>
      <c r="K71" s="665"/>
      <c r="L71" s="664">
        <v>1100</v>
      </c>
      <c r="M71" s="665"/>
    </row>
    <row r="72" spans="2:13" ht="11.1" customHeight="1">
      <c r="B72" s="202"/>
      <c r="C72" s="216"/>
      <c r="D72" s="218"/>
      <c r="E72" s="219"/>
      <c r="F72" s="217"/>
      <c r="G72" s="218" t="s">
        <v>381</v>
      </c>
      <c r="H72" s="220"/>
      <c r="I72" s="217"/>
      <c r="J72" s="664"/>
      <c r="K72" s="665"/>
      <c r="L72" s="664"/>
      <c r="M72" s="665"/>
    </row>
    <row r="73" spans="2:13" ht="11.1" customHeight="1">
      <c r="B73" s="202"/>
      <c r="C73" s="216"/>
      <c r="D73" s="218" t="s">
        <v>382</v>
      </c>
      <c r="E73" s="219"/>
      <c r="F73" s="217"/>
      <c r="G73" s="218" t="s">
        <v>380</v>
      </c>
      <c r="H73" s="220"/>
      <c r="I73" s="217"/>
      <c r="J73" s="664">
        <v>1300</v>
      </c>
      <c r="K73" s="665"/>
      <c r="L73" s="664">
        <v>1430</v>
      </c>
      <c r="M73" s="665"/>
    </row>
    <row r="74" spans="2:13" ht="11.1" customHeight="1">
      <c r="B74" s="202"/>
      <c r="C74" s="216"/>
      <c r="D74" s="218"/>
      <c r="E74" s="219"/>
      <c r="F74" s="217"/>
      <c r="G74" s="218" t="s">
        <v>383</v>
      </c>
      <c r="H74" s="220"/>
      <c r="I74" s="217"/>
      <c r="J74" s="664"/>
      <c r="K74" s="665"/>
      <c r="L74" s="664"/>
      <c r="M74" s="665"/>
    </row>
    <row r="75" spans="2:13" ht="11.1" customHeight="1">
      <c r="B75" s="202"/>
      <c r="C75" s="216"/>
      <c r="D75" s="218" t="s">
        <v>384</v>
      </c>
      <c r="E75" s="219"/>
      <c r="F75" s="217"/>
      <c r="G75" s="218" t="s">
        <v>385</v>
      </c>
      <c r="H75" s="220"/>
      <c r="I75" s="217"/>
      <c r="J75" s="664">
        <v>300</v>
      </c>
      <c r="K75" s="665"/>
      <c r="L75" s="664">
        <v>353</v>
      </c>
      <c r="M75" s="665"/>
    </row>
    <row r="76" spans="2:13" ht="11.1" customHeight="1">
      <c r="B76" s="202"/>
      <c r="C76" s="216"/>
      <c r="D76" s="218"/>
      <c r="E76" s="219"/>
      <c r="F76" s="217"/>
      <c r="G76" s="218" t="s">
        <v>386</v>
      </c>
      <c r="H76" s="220"/>
      <c r="I76" s="217"/>
      <c r="J76" s="664"/>
      <c r="K76" s="665"/>
      <c r="L76" s="664"/>
      <c r="M76" s="665"/>
    </row>
    <row r="77" spans="2:13" ht="11.1" customHeight="1">
      <c r="B77" s="202"/>
      <c r="C77" s="216"/>
      <c r="D77" s="218" t="s">
        <v>387</v>
      </c>
      <c r="E77" s="219"/>
      <c r="F77" s="217"/>
      <c r="G77" s="218" t="s">
        <v>385</v>
      </c>
      <c r="H77" s="220"/>
      <c r="I77" s="217"/>
      <c r="J77" s="664">
        <v>3800</v>
      </c>
      <c r="K77" s="665"/>
      <c r="L77" s="664">
        <v>4470</v>
      </c>
      <c r="M77" s="665"/>
    </row>
    <row r="78" spans="2:13" ht="11.1" customHeight="1">
      <c r="B78" s="202"/>
      <c r="C78" s="216"/>
      <c r="D78" s="218"/>
      <c r="E78" s="219"/>
      <c r="F78" s="217"/>
      <c r="G78" s="218" t="s">
        <v>388</v>
      </c>
      <c r="H78" s="220"/>
      <c r="I78" s="217"/>
      <c r="J78" s="664"/>
      <c r="K78" s="665"/>
      <c r="L78" s="664"/>
      <c r="M78" s="665"/>
    </row>
    <row r="79" spans="2:13" ht="11.1" customHeight="1">
      <c r="B79" s="202"/>
      <c r="C79" s="216"/>
      <c r="D79" s="218" t="s">
        <v>389</v>
      </c>
      <c r="E79" s="219"/>
      <c r="F79" s="217"/>
      <c r="G79" s="218" t="s">
        <v>390</v>
      </c>
      <c r="H79" s="220"/>
      <c r="I79" s="217"/>
      <c r="J79" s="664" t="s">
        <v>392</v>
      </c>
      <c r="K79" s="665"/>
      <c r="L79" s="664">
        <v>53</v>
      </c>
      <c r="M79" s="665"/>
    </row>
    <row r="80" spans="2:13" ht="11.1" customHeight="1">
      <c r="B80" s="202"/>
      <c r="C80" s="216"/>
      <c r="D80" s="218"/>
      <c r="E80" s="219"/>
      <c r="F80" s="217"/>
      <c r="G80" s="218" t="s">
        <v>391</v>
      </c>
      <c r="H80" s="220"/>
      <c r="I80" s="217"/>
      <c r="J80" s="664"/>
      <c r="K80" s="665"/>
      <c r="L80" s="664"/>
      <c r="M80" s="665"/>
    </row>
    <row r="81" spans="2:13" ht="11.1" customHeight="1">
      <c r="B81" s="202"/>
      <c r="C81" s="216"/>
      <c r="D81" s="218" t="s">
        <v>393</v>
      </c>
      <c r="E81" s="219"/>
      <c r="F81" s="217"/>
      <c r="G81" s="218" t="s">
        <v>390</v>
      </c>
      <c r="H81" s="220"/>
      <c r="I81" s="217"/>
      <c r="J81" s="664">
        <v>140</v>
      </c>
      <c r="K81" s="665"/>
      <c r="L81" s="664">
        <v>124</v>
      </c>
      <c r="M81" s="665"/>
    </row>
    <row r="82" spans="2:13" ht="11.1" customHeight="1">
      <c r="B82" s="202"/>
      <c r="C82" s="216"/>
      <c r="D82" s="218"/>
      <c r="E82" s="219"/>
      <c r="F82" s="217"/>
      <c r="G82" s="218" t="s">
        <v>394</v>
      </c>
      <c r="H82" s="220"/>
      <c r="I82" s="217"/>
      <c r="J82" s="664"/>
      <c r="K82" s="665"/>
      <c r="L82" s="664"/>
      <c r="M82" s="665"/>
    </row>
    <row r="83" spans="2:13" ht="11.1" customHeight="1">
      <c r="B83" s="202"/>
      <c r="C83" s="216"/>
      <c r="D83" s="218" t="s">
        <v>395</v>
      </c>
      <c r="E83" s="219"/>
      <c r="F83" s="217"/>
      <c r="G83" s="218" t="s">
        <v>396</v>
      </c>
      <c r="H83" s="220"/>
      <c r="I83" s="217"/>
      <c r="J83" s="664" t="s">
        <v>392</v>
      </c>
      <c r="K83" s="665"/>
      <c r="L83" s="664">
        <v>12</v>
      </c>
      <c r="M83" s="665"/>
    </row>
    <row r="84" spans="2:13" ht="11.1" customHeight="1">
      <c r="B84" s="202"/>
      <c r="C84" s="216"/>
      <c r="D84" s="218"/>
      <c r="E84" s="219"/>
      <c r="F84" s="217"/>
      <c r="G84" s="218" t="s">
        <v>397</v>
      </c>
      <c r="H84" s="220"/>
      <c r="I84" s="217"/>
      <c r="J84" s="664"/>
      <c r="K84" s="665"/>
      <c r="L84" s="664"/>
      <c r="M84" s="665"/>
    </row>
    <row r="85" spans="2:13" s="154" customFormat="1" ht="11.1" customHeight="1">
      <c r="B85" s="205"/>
      <c r="C85" s="216"/>
      <c r="D85" s="218" t="s">
        <v>398</v>
      </c>
      <c r="E85" s="219"/>
      <c r="F85" s="217"/>
      <c r="G85" s="218" t="s">
        <v>399</v>
      </c>
      <c r="H85" s="220"/>
      <c r="I85" s="217"/>
      <c r="J85" s="664">
        <v>2900</v>
      </c>
      <c r="K85" s="665"/>
      <c r="L85" s="664">
        <v>3220</v>
      </c>
      <c r="M85" s="665"/>
    </row>
    <row r="86" spans="2:13" s="154" customFormat="1" ht="11.1" customHeight="1">
      <c r="B86" s="205"/>
      <c r="C86" s="216"/>
      <c r="D86" s="218" t="s">
        <v>400</v>
      </c>
      <c r="E86" s="219"/>
      <c r="F86" s="217"/>
      <c r="G86" s="218" t="s">
        <v>401</v>
      </c>
      <c r="H86" s="220"/>
      <c r="I86" s="217"/>
      <c r="J86" s="664" t="s">
        <v>392</v>
      </c>
      <c r="K86" s="665"/>
      <c r="L86" s="664">
        <v>1340</v>
      </c>
      <c r="M86" s="665"/>
    </row>
    <row r="87" spans="2:13" s="154" customFormat="1" ht="11.1" customHeight="1">
      <c r="B87" s="205"/>
      <c r="C87" s="216"/>
      <c r="D87" s="218" t="s">
        <v>402</v>
      </c>
      <c r="E87" s="219"/>
      <c r="F87" s="217"/>
      <c r="G87" s="218" t="s">
        <v>403</v>
      </c>
      <c r="H87" s="220"/>
      <c r="I87" s="217"/>
      <c r="J87" s="664" t="s">
        <v>392</v>
      </c>
      <c r="K87" s="665"/>
      <c r="L87" s="664">
        <v>1370</v>
      </c>
      <c r="M87" s="665"/>
    </row>
    <row r="88" spans="2:13" s="154" customFormat="1" ht="11.1" customHeight="1">
      <c r="B88" s="205"/>
      <c r="C88" s="216"/>
      <c r="D88" s="218" t="s">
        <v>404</v>
      </c>
      <c r="E88" s="219"/>
      <c r="F88" s="217"/>
      <c r="G88" s="218" t="s">
        <v>405</v>
      </c>
      <c r="H88" s="220"/>
      <c r="I88" s="217"/>
      <c r="J88" s="664">
        <v>6300</v>
      </c>
      <c r="K88" s="665"/>
      <c r="L88" s="664">
        <v>9810</v>
      </c>
      <c r="M88" s="665"/>
    </row>
    <row r="89" spans="2:13" s="154" customFormat="1" ht="11.1" customHeight="1">
      <c r="B89" s="205"/>
      <c r="C89" s="216"/>
      <c r="D89" s="218" t="s">
        <v>406</v>
      </c>
      <c r="E89" s="219"/>
      <c r="F89" s="217"/>
      <c r="G89" s="218" t="s">
        <v>407</v>
      </c>
      <c r="H89" s="220"/>
      <c r="I89" s="217"/>
      <c r="J89" s="664">
        <v>560</v>
      </c>
      <c r="K89" s="665"/>
      <c r="L89" s="664">
        <v>693</v>
      </c>
      <c r="M89" s="665"/>
    </row>
    <row r="90" spans="2:13" s="154" customFormat="1" ht="11.1" customHeight="1">
      <c r="B90" s="205"/>
      <c r="C90" s="216"/>
      <c r="D90" s="218" t="s">
        <v>408</v>
      </c>
      <c r="E90" s="219"/>
      <c r="F90" s="217"/>
      <c r="G90" s="218" t="s">
        <v>409</v>
      </c>
      <c r="H90" s="220"/>
      <c r="I90" s="217"/>
      <c r="J90" s="664" t="s">
        <v>392</v>
      </c>
      <c r="K90" s="665"/>
      <c r="L90" s="664">
        <v>1030</v>
      </c>
      <c r="M90" s="665"/>
    </row>
    <row r="91" spans="2:13" s="154" customFormat="1" ht="11.1" customHeight="1">
      <c r="B91" s="205"/>
      <c r="C91" s="216"/>
      <c r="D91" s="218" t="s">
        <v>410</v>
      </c>
      <c r="E91" s="219"/>
      <c r="F91" s="217"/>
      <c r="G91" s="218" t="s">
        <v>411</v>
      </c>
      <c r="H91" s="220"/>
      <c r="I91" s="217"/>
      <c r="J91" s="664" t="s">
        <v>392</v>
      </c>
      <c r="K91" s="665"/>
      <c r="L91" s="664">
        <v>794</v>
      </c>
      <c r="M91" s="665"/>
    </row>
    <row r="92" spans="2:13" s="154" customFormat="1" ht="11.1" customHeight="1">
      <c r="B92" s="205"/>
      <c r="C92" s="662" t="s">
        <v>412</v>
      </c>
      <c r="D92" s="663"/>
      <c r="E92" s="663"/>
      <c r="F92" s="663"/>
      <c r="G92" s="663"/>
      <c r="H92" s="663"/>
      <c r="I92" s="663"/>
      <c r="J92" s="663"/>
      <c r="K92" s="663"/>
      <c r="L92" s="663"/>
      <c r="M92" s="663"/>
    </row>
    <row r="93" spans="2:13" s="154" customFormat="1" ht="11.1" customHeight="1">
      <c r="B93" s="205"/>
      <c r="C93" s="216"/>
      <c r="D93" s="216" t="s">
        <v>413</v>
      </c>
      <c r="E93" s="220"/>
      <c r="F93" s="217"/>
      <c r="G93" s="218" t="s">
        <v>414</v>
      </c>
      <c r="H93" s="219"/>
      <c r="I93" s="217"/>
      <c r="J93" s="664">
        <v>6500</v>
      </c>
      <c r="K93" s="665"/>
      <c r="L93" s="664">
        <v>7390</v>
      </c>
      <c r="M93" s="665"/>
    </row>
    <row r="94" spans="2:13" s="154" customFormat="1" ht="11.1" customHeight="1">
      <c r="B94" s="205"/>
      <c r="C94" s="216"/>
      <c r="D94" s="216" t="s">
        <v>415</v>
      </c>
      <c r="E94" s="220"/>
      <c r="F94" s="217"/>
      <c r="G94" s="218" t="s">
        <v>416</v>
      </c>
      <c r="H94" s="219"/>
      <c r="I94" s="217"/>
      <c r="J94" s="664">
        <v>9200</v>
      </c>
      <c r="K94" s="665"/>
      <c r="L94" s="664">
        <v>12200</v>
      </c>
      <c r="M94" s="665"/>
    </row>
    <row r="95" spans="2:13" s="154" customFormat="1" ht="11.1" customHeight="1">
      <c r="B95" s="205"/>
      <c r="C95" s="216"/>
      <c r="D95" s="216" t="s">
        <v>417</v>
      </c>
      <c r="E95" s="220"/>
      <c r="F95" s="217"/>
      <c r="G95" s="218" t="s">
        <v>418</v>
      </c>
      <c r="H95" s="219"/>
      <c r="I95" s="217"/>
      <c r="J95" s="664">
        <v>7000</v>
      </c>
      <c r="K95" s="665"/>
      <c r="L95" s="664">
        <v>8830</v>
      </c>
      <c r="M95" s="665"/>
    </row>
    <row r="96" spans="2:13" s="154" customFormat="1" ht="11.1" customHeight="1">
      <c r="B96" s="205"/>
      <c r="C96" s="216"/>
      <c r="D96" s="216" t="s">
        <v>419</v>
      </c>
      <c r="E96" s="220"/>
      <c r="F96" s="217"/>
      <c r="G96" s="218" t="s">
        <v>420</v>
      </c>
      <c r="H96" s="219"/>
      <c r="I96" s="217"/>
      <c r="J96" s="664">
        <v>7000</v>
      </c>
      <c r="K96" s="665"/>
      <c r="L96" s="664">
        <v>8860</v>
      </c>
      <c r="M96" s="665"/>
    </row>
    <row r="97" spans="2:21" s="154" customFormat="1" ht="11.1" customHeight="1">
      <c r="B97" s="205"/>
      <c r="C97" s="216"/>
      <c r="D97" s="216" t="s">
        <v>421</v>
      </c>
      <c r="E97" s="220"/>
      <c r="F97" s="217"/>
      <c r="G97" s="218" t="s">
        <v>422</v>
      </c>
      <c r="H97" s="219"/>
      <c r="I97" s="217"/>
      <c r="J97" s="664">
        <v>8700</v>
      </c>
      <c r="K97" s="665"/>
      <c r="L97" s="664">
        <v>10300</v>
      </c>
      <c r="M97" s="665"/>
    </row>
    <row r="98" spans="2:21" s="154" customFormat="1" ht="11.1" customHeight="1">
      <c r="B98" s="205"/>
      <c r="C98" s="216"/>
      <c r="D98" s="216" t="s">
        <v>423</v>
      </c>
      <c r="E98" s="220"/>
      <c r="F98" s="217"/>
      <c r="G98" s="218" t="s">
        <v>424</v>
      </c>
      <c r="H98" s="219"/>
      <c r="I98" s="217"/>
      <c r="J98" s="664">
        <v>7500</v>
      </c>
      <c r="K98" s="665"/>
      <c r="L98" s="664">
        <v>9160</v>
      </c>
      <c r="M98" s="665"/>
    </row>
    <row r="99" spans="2:21" s="154" customFormat="1" ht="11.1" customHeight="1">
      <c r="B99" s="205"/>
      <c r="C99" s="216"/>
      <c r="D99" s="216" t="s">
        <v>425</v>
      </c>
      <c r="E99" s="220"/>
      <c r="F99" s="217"/>
      <c r="G99" s="218" t="s">
        <v>426</v>
      </c>
      <c r="H99" s="219"/>
      <c r="I99" s="217"/>
      <c r="J99" s="664">
        <v>7400</v>
      </c>
      <c r="K99" s="665"/>
      <c r="L99" s="664">
        <v>9300</v>
      </c>
      <c r="M99" s="665"/>
    </row>
    <row r="100" spans="2:21" s="154" customFormat="1" ht="11.1" customHeight="1">
      <c r="B100" s="205"/>
      <c r="C100" s="216"/>
      <c r="D100" s="216" t="s">
        <v>427</v>
      </c>
      <c r="E100" s="220"/>
      <c r="F100" s="217"/>
      <c r="G100" s="218" t="s">
        <v>428</v>
      </c>
      <c r="H100" s="219"/>
      <c r="I100" s="217"/>
      <c r="J100" s="664" t="s">
        <v>392</v>
      </c>
      <c r="K100" s="665"/>
      <c r="L100" s="664" t="s">
        <v>429</v>
      </c>
      <c r="M100" s="665"/>
    </row>
    <row r="101" spans="2:21" s="154" customFormat="1" ht="11.1" customHeight="1">
      <c r="B101" s="205"/>
      <c r="C101" s="216"/>
      <c r="D101" s="216" t="s">
        <v>430</v>
      </c>
      <c r="E101" s="220"/>
      <c r="F101" s="217"/>
      <c r="G101" s="218" t="s">
        <v>431</v>
      </c>
      <c r="H101" s="219"/>
      <c r="I101" s="217"/>
      <c r="J101" s="664" t="s">
        <v>392</v>
      </c>
      <c r="K101" s="665"/>
      <c r="L101" s="664" t="s">
        <v>432</v>
      </c>
      <c r="M101" s="665"/>
    </row>
    <row r="102" spans="2:21" s="154" customFormat="1" ht="11.1" customHeight="1">
      <c r="B102" s="205"/>
      <c r="C102" s="205" t="s">
        <v>433</v>
      </c>
      <c r="D102" s="205"/>
      <c r="E102" s="205"/>
      <c r="F102" s="205"/>
      <c r="G102" s="205"/>
    </row>
    <row r="103" spans="2:21" s="154" customFormat="1" ht="11.1" customHeight="1">
      <c r="B103" s="205"/>
      <c r="C103" s="205" t="s">
        <v>434</v>
      </c>
      <c r="D103" s="205"/>
      <c r="E103" s="205"/>
      <c r="F103" s="205"/>
      <c r="G103" s="205"/>
      <c r="T103" s="224" t="s">
        <v>591</v>
      </c>
      <c r="U103" s="225"/>
    </row>
    <row r="104" spans="2:21" ht="13.5" customHeight="1">
      <c r="B104" s="213" t="s">
        <v>435</v>
      </c>
      <c r="C104" s="214" t="s">
        <v>436</v>
      </c>
      <c r="D104" s="214"/>
      <c r="E104" s="214"/>
      <c r="F104" s="214"/>
      <c r="G104" s="214"/>
      <c r="H104" s="213"/>
      <c r="I104" s="215"/>
      <c r="J104" s="215"/>
      <c r="K104" s="215"/>
      <c r="L104" s="215"/>
      <c r="M104" s="215"/>
    </row>
    <row r="105" spans="2:21" s="154" customFormat="1" ht="25.5" customHeight="1">
      <c r="B105" s="209" t="s">
        <v>340</v>
      </c>
      <c r="C105" s="650" t="s">
        <v>437</v>
      </c>
      <c r="D105" s="648"/>
      <c r="E105" s="648"/>
      <c r="F105" s="648"/>
      <c r="G105" s="648"/>
      <c r="H105" s="648"/>
      <c r="I105" s="648"/>
      <c r="J105" s="648"/>
      <c r="K105" s="648"/>
      <c r="L105" s="648"/>
      <c r="M105" s="648"/>
      <c r="N105" s="648"/>
      <c r="O105" s="648"/>
      <c r="P105" s="648"/>
      <c r="Q105" s="648"/>
      <c r="R105" s="648"/>
      <c r="S105" s="648"/>
    </row>
    <row r="106" spans="2:21" s="154" customFormat="1" ht="12" customHeight="1">
      <c r="B106" s="209"/>
      <c r="C106" s="212"/>
      <c r="D106" s="223"/>
      <c r="E106" s="223"/>
      <c r="F106" s="223"/>
      <c r="G106" s="223"/>
      <c r="H106" s="223"/>
      <c r="I106" s="223"/>
      <c r="J106" s="223"/>
      <c r="K106" s="223"/>
      <c r="L106" s="223"/>
      <c r="M106" s="223"/>
      <c r="N106" s="223"/>
      <c r="O106" s="223"/>
      <c r="P106" s="223"/>
      <c r="Q106" s="223"/>
      <c r="R106" s="223"/>
      <c r="S106" s="223"/>
    </row>
    <row r="107" spans="2:21" s="154" customFormat="1" ht="12" customHeight="1">
      <c r="B107" s="209"/>
      <c r="C107" s="212"/>
      <c r="D107" s="223"/>
      <c r="E107" s="223"/>
      <c r="F107" s="223"/>
      <c r="G107" s="223"/>
      <c r="H107" s="223"/>
      <c r="I107" s="223"/>
      <c r="J107" s="223"/>
      <c r="K107" s="223"/>
      <c r="L107" s="223"/>
      <c r="M107" s="223"/>
      <c r="N107" s="223"/>
      <c r="O107" s="223"/>
      <c r="P107" s="223"/>
      <c r="Q107" s="223"/>
      <c r="R107" s="223"/>
      <c r="S107" s="223"/>
    </row>
    <row r="108" spans="2:21" s="154" customFormat="1" ht="12" customHeight="1">
      <c r="B108" s="209"/>
      <c r="C108" s="212"/>
      <c r="D108" s="223"/>
      <c r="E108" s="223"/>
      <c r="F108" s="223"/>
      <c r="G108" s="223"/>
      <c r="H108" s="223"/>
      <c r="I108" s="223"/>
      <c r="J108" s="223"/>
      <c r="K108" s="223"/>
      <c r="L108" s="223"/>
      <c r="M108" s="223"/>
      <c r="N108" s="223"/>
      <c r="O108" s="223"/>
      <c r="P108" s="223"/>
      <c r="Q108" s="223"/>
      <c r="R108" s="223"/>
      <c r="S108" s="223"/>
    </row>
    <row r="109" spans="2:21" s="154" customFormat="1" ht="12" customHeight="1">
      <c r="B109" s="209"/>
      <c r="C109" s="212"/>
      <c r="D109" s="223"/>
      <c r="E109" s="223"/>
      <c r="F109" s="223"/>
      <c r="G109" s="223"/>
      <c r="H109" s="223"/>
      <c r="I109" s="223"/>
      <c r="J109" s="223"/>
      <c r="K109" s="223"/>
      <c r="L109" s="223"/>
      <c r="M109" s="223"/>
      <c r="N109" s="223"/>
      <c r="O109" s="223"/>
      <c r="P109" s="223"/>
      <c r="Q109" s="223"/>
      <c r="R109" s="223"/>
      <c r="S109" s="223"/>
    </row>
    <row r="110" spans="2:21" s="154" customFormat="1" ht="12" customHeight="1">
      <c r="B110" s="209"/>
      <c r="C110" s="212"/>
      <c r="D110" s="223"/>
      <c r="E110" s="223"/>
      <c r="F110" s="223"/>
      <c r="G110" s="223"/>
      <c r="H110" s="223"/>
      <c r="I110" s="223"/>
      <c r="J110" s="223"/>
      <c r="K110" s="223"/>
      <c r="L110" s="223"/>
      <c r="M110" s="223"/>
      <c r="N110" s="223"/>
      <c r="O110" s="223"/>
      <c r="P110" s="223"/>
      <c r="Q110" s="223"/>
      <c r="R110" s="223"/>
      <c r="S110" s="223"/>
    </row>
    <row r="111" spans="2:21" s="154" customFormat="1" ht="12" customHeight="1">
      <c r="B111" s="209"/>
      <c r="C111" s="212"/>
      <c r="D111" s="223"/>
      <c r="E111" s="223"/>
      <c r="F111" s="223"/>
      <c r="G111" s="223"/>
      <c r="H111" s="223"/>
      <c r="I111" s="223"/>
      <c r="J111" s="223"/>
      <c r="K111" s="223"/>
      <c r="L111" s="223"/>
      <c r="M111" s="223"/>
      <c r="N111" s="223"/>
      <c r="O111" s="223"/>
      <c r="P111" s="223"/>
      <c r="Q111" s="223"/>
      <c r="R111" s="223"/>
      <c r="S111" s="223"/>
    </row>
    <row r="112" spans="2:21" s="154" customFormat="1" ht="12" customHeight="1">
      <c r="B112" s="209"/>
      <c r="C112" s="212"/>
      <c r="D112" s="223"/>
      <c r="E112" s="223"/>
      <c r="F112" s="223"/>
      <c r="G112" s="223"/>
      <c r="H112" s="223"/>
      <c r="I112" s="223"/>
      <c r="J112" s="223"/>
      <c r="K112" s="223"/>
      <c r="L112" s="223"/>
      <c r="M112" s="223"/>
      <c r="N112" s="223"/>
      <c r="O112" s="223"/>
      <c r="P112" s="223"/>
      <c r="Q112" s="223"/>
      <c r="R112" s="223"/>
      <c r="S112" s="223"/>
    </row>
    <row r="113" spans="2:19" s="154" customFormat="1" ht="12" customHeight="1">
      <c r="B113" s="209"/>
      <c r="C113" s="212"/>
      <c r="D113" s="223"/>
      <c r="E113" s="223"/>
      <c r="F113" s="223"/>
      <c r="G113" s="223"/>
      <c r="H113" s="223"/>
      <c r="I113" s="223"/>
      <c r="J113" s="223"/>
      <c r="K113" s="223"/>
      <c r="L113" s="223"/>
      <c r="M113" s="223"/>
      <c r="N113" s="223"/>
      <c r="O113" s="223"/>
      <c r="P113" s="223"/>
      <c r="Q113" s="223"/>
      <c r="R113" s="223"/>
      <c r="S113" s="223"/>
    </row>
    <row r="114" spans="2:19" s="154" customFormat="1" ht="12" customHeight="1">
      <c r="B114" s="209"/>
      <c r="C114" s="212"/>
      <c r="D114" s="223"/>
      <c r="E114" s="223"/>
      <c r="F114" s="223"/>
      <c r="G114" s="223"/>
      <c r="H114" s="223"/>
      <c r="I114" s="223"/>
      <c r="J114" s="223"/>
      <c r="K114" s="223"/>
      <c r="L114" s="223"/>
      <c r="M114" s="223"/>
      <c r="N114" s="223"/>
      <c r="O114" s="223"/>
      <c r="P114" s="223"/>
      <c r="Q114" s="223"/>
      <c r="R114" s="223"/>
      <c r="S114" s="223"/>
    </row>
    <row r="115" spans="2:19" s="154" customFormat="1" ht="11.1" customHeight="1">
      <c r="B115" s="209"/>
      <c r="C115" s="209" t="s">
        <v>438</v>
      </c>
    </row>
    <row r="116" spans="2:19" s="154" customFormat="1" ht="30.75" customHeight="1">
      <c r="B116" s="209"/>
      <c r="C116" s="650" t="s">
        <v>559</v>
      </c>
      <c r="D116" s="648"/>
      <c r="E116" s="648"/>
      <c r="F116" s="648"/>
      <c r="G116" s="648"/>
      <c r="H116" s="648"/>
      <c r="I116" s="648"/>
      <c r="J116" s="648"/>
      <c r="K116" s="648"/>
      <c r="L116" s="648"/>
      <c r="M116" s="648"/>
      <c r="N116" s="648"/>
      <c r="O116" s="648"/>
      <c r="P116" s="648"/>
      <c r="Q116" s="648"/>
      <c r="R116" s="648"/>
      <c r="S116" s="648"/>
    </row>
    <row r="117" spans="2:19" s="154" customFormat="1" ht="50.25" customHeight="1">
      <c r="B117" s="209"/>
      <c r="C117" s="650" t="s">
        <v>439</v>
      </c>
      <c r="D117" s="648"/>
      <c r="E117" s="648"/>
      <c r="F117" s="648"/>
      <c r="G117" s="648"/>
      <c r="H117" s="648"/>
      <c r="I117" s="648"/>
      <c r="J117" s="648"/>
      <c r="K117" s="648"/>
      <c r="L117" s="648"/>
      <c r="M117" s="648"/>
      <c r="N117" s="648"/>
      <c r="O117" s="648"/>
      <c r="P117" s="648"/>
      <c r="Q117" s="648"/>
      <c r="R117" s="648"/>
      <c r="S117" s="648"/>
    </row>
    <row r="118" spans="2:19" s="154" customFormat="1" ht="11.1" customHeight="1">
      <c r="B118" s="210" t="s">
        <v>440</v>
      </c>
      <c r="C118" s="210" t="s">
        <v>441</v>
      </c>
    </row>
    <row r="119" spans="2:19" ht="13.5" customHeight="1">
      <c r="B119" s="213" t="s">
        <v>442</v>
      </c>
      <c r="C119" s="214" t="s">
        <v>443</v>
      </c>
      <c r="D119" s="214"/>
      <c r="E119" s="214"/>
      <c r="F119" s="214"/>
      <c r="G119" s="214"/>
      <c r="H119" s="213"/>
      <c r="I119" s="215"/>
      <c r="J119" s="215"/>
      <c r="K119" s="215"/>
      <c r="L119" s="215"/>
      <c r="M119" s="215"/>
    </row>
    <row r="120" spans="2:19" s="154" customFormat="1" ht="24.75" customHeight="1">
      <c r="B120" s="209" t="s">
        <v>340</v>
      </c>
      <c r="C120" s="650" t="s">
        <v>560</v>
      </c>
      <c r="D120" s="648"/>
      <c r="E120" s="648"/>
      <c r="F120" s="648"/>
      <c r="G120" s="648"/>
      <c r="H120" s="648"/>
      <c r="I120" s="648"/>
      <c r="J120" s="648"/>
      <c r="K120" s="648"/>
      <c r="L120" s="648"/>
      <c r="M120" s="648"/>
      <c r="N120" s="648"/>
      <c r="O120" s="648"/>
      <c r="P120" s="648"/>
      <c r="Q120" s="648"/>
      <c r="R120" s="648"/>
      <c r="S120" s="648"/>
    </row>
    <row r="121" spans="2:19" s="154" customFormat="1" ht="38.25" customHeight="1">
      <c r="B121" s="209"/>
      <c r="C121" s="650" t="s">
        <v>444</v>
      </c>
      <c r="D121" s="648"/>
      <c r="E121" s="648"/>
      <c r="F121" s="648"/>
      <c r="G121" s="648"/>
      <c r="H121" s="648"/>
      <c r="I121" s="648"/>
      <c r="J121" s="648"/>
      <c r="K121" s="648"/>
      <c r="L121" s="648"/>
      <c r="M121" s="648"/>
      <c r="N121" s="648"/>
      <c r="O121" s="648"/>
      <c r="P121" s="648"/>
      <c r="Q121" s="648"/>
      <c r="R121" s="648"/>
      <c r="S121" s="648"/>
    </row>
    <row r="122" spans="2:19" s="154" customFormat="1" ht="24.75" customHeight="1">
      <c r="B122" s="209"/>
      <c r="C122" s="650" t="s">
        <v>561</v>
      </c>
      <c r="D122" s="648"/>
      <c r="E122" s="648"/>
      <c r="F122" s="648"/>
      <c r="G122" s="648"/>
      <c r="H122" s="648"/>
      <c r="I122" s="648"/>
      <c r="J122" s="648"/>
      <c r="K122" s="648"/>
      <c r="L122" s="648"/>
      <c r="M122" s="648"/>
      <c r="N122" s="648"/>
      <c r="O122" s="648"/>
      <c r="P122" s="648"/>
      <c r="Q122" s="648"/>
      <c r="R122" s="648"/>
      <c r="S122" s="648"/>
    </row>
    <row r="123" spans="2:19" s="154" customFormat="1" ht="24.75" customHeight="1">
      <c r="B123" s="209"/>
      <c r="C123" s="650" t="s">
        <v>445</v>
      </c>
      <c r="D123" s="648"/>
      <c r="E123" s="648"/>
      <c r="F123" s="648"/>
      <c r="G123" s="648"/>
      <c r="H123" s="648"/>
      <c r="I123" s="648"/>
      <c r="J123" s="648"/>
      <c r="K123" s="648"/>
      <c r="L123" s="648"/>
      <c r="M123" s="648"/>
      <c r="N123" s="648"/>
      <c r="O123" s="648"/>
      <c r="P123" s="648"/>
      <c r="Q123" s="648"/>
      <c r="R123" s="648"/>
      <c r="S123" s="648"/>
    </row>
    <row r="124" spans="2:19" s="154" customFormat="1" ht="11.1" customHeight="1">
      <c r="B124" s="210" t="s">
        <v>440</v>
      </c>
      <c r="C124" s="210" t="s">
        <v>446</v>
      </c>
    </row>
    <row r="125" spans="2:19" ht="13.5" customHeight="1">
      <c r="B125" s="213" t="s">
        <v>447</v>
      </c>
      <c r="C125" s="214" t="s">
        <v>448</v>
      </c>
      <c r="D125" s="214"/>
      <c r="E125" s="214"/>
      <c r="F125" s="214"/>
      <c r="G125" s="214"/>
      <c r="H125" s="213"/>
      <c r="I125" s="215"/>
      <c r="J125" s="215"/>
      <c r="K125" s="215"/>
      <c r="L125" s="215"/>
      <c r="M125" s="215"/>
      <c r="N125" s="215"/>
      <c r="O125" s="215"/>
      <c r="P125" s="215"/>
      <c r="Q125" s="215"/>
      <c r="R125" s="215"/>
      <c r="S125" s="215"/>
    </row>
    <row r="126" spans="2:19" s="154" customFormat="1" ht="23.25" customHeight="1">
      <c r="B126" s="209" t="s">
        <v>340</v>
      </c>
      <c r="C126" s="650" t="s">
        <v>562</v>
      </c>
      <c r="D126" s="648"/>
      <c r="E126" s="648"/>
      <c r="F126" s="648"/>
      <c r="G126" s="648"/>
      <c r="H126" s="648"/>
      <c r="I126" s="648"/>
      <c r="J126" s="648"/>
      <c r="K126" s="648"/>
      <c r="L126" s="648"/>
      <c r="M126" s="648"/>
      <c r="N126" s="648"/>
      <c r="O126" s="648"/>
      <c r="P126" s="648"/>
      <c r="Q126" s="648"/>
      <c r="R126" s="648"/>
      <c r="S126" s="648"/>
    </row>
    <row r="127" spans="2:19" s="154" customFormat="1" ht="23.25" customHeight="1">
      <c r="B127" s="209"/>
      <c r="C127" s="650" t="s">
        <v>449</v>
      </c>
      <c r="D127" s="648"/>
      <c r="E127" s="648"/>
      <c r="F127" s="648"/>
      <c r="G127" s="648"/>
      <c r="H127" s="648"/>
      <c r="I127" s="648"/>
      <c r="J127" s="648"/>
      <c r="K127" s="648"/>
      <c r="L127" s="648"/>
      <c r="M127" s="648"/>
      <c r="N127" s="648"/>
      <c r="O127" s="648"/>
      <c r="P127" s="648"/>
      <c r="Q127" s="648"/>
      <c r="R127" s="648"/>
      <c r="S127" s="648"/>
    </row>
    <row r="128" spans="2:19" s="154" customFormat="1" ht="36" customHeight="1">
      <c r="B128" s="209"/>
      <c r="C128" s="650" t="s">
        <v>563</v>
      </c>
      <c r="D128" s="648"/>
      <c r="E128" s="648"/>
      <c r="F128" s="648"/>
      <c r="G128" s="648"/>
      <c r="H128" s="648"/>
      <c r="I128" s="648"/>
      <c r="J128" s="648"/>
      <c r="K128" s="648"/>
      <c r="L128" s="648"/>
      <c r="M128" s="648"/>
      <c r="N128" s="648"/>
      <c r="O128" s="648"/>
      <c r="P128" s="648"/>
      <c r="Q128" s="648"/>
      <c r="R128" s="648"/>
      <c r="S128" s="648"/>
    </row>
    <row r="129" spans="2:21" s="154" customFormat="1" ht="37.5" customHeight="1">
      <c r="B129" s="209"/>
      <c r="C129" s="650" t="s">
        <v>450</v>
      </c>
      <c r="D129" s="648"/>
      <c r="E129" s="648"/>
      <c r="F129" s="648"/>
      <c r="G129" s="648"/>
      <c r="H129" s="648"/>
      <c r="I129" s="648"/>
      <c r="J129" s="648"/>
      <c r="K129" s="648"/>
      <c r="L129" s="648"/>
      <c r="M129" s="648"/>
      <c r="N129" s="648"/>
      <c r="O129" s="648"/>
      <c r="P129" s="648"/>
      <c r="Q129" s="648"/>
      <c r="R129" s="648"/>
      <c r="S129" s="648"/>
      <c r="T129" s="224" t="s">
        <v>591</v>
      </c>
      <c r="U129" s="225"/>
    </row>
    <row r="130" spans="2:21" s="154" customFormat="1" ht="11.1" customHeight="1">
      <c r="B130" s="211" t="s">
        <v>440</v>
      </c>
      <c r="C130" s="211" t="s">
        <v>500</v>
      </c>
    </row>
    <row r="131" spans="2:21" ht="29.25" customHeight="1">
      <c r="B131" s="213" t="s">
        <v>501</v>
      </c>
      <c r="C131" s="651" t="s">
        <v>466</v>
      </c>
      <c r="D131" s="615"/>
      <c r="E131" s="615"/>
      <c r="F131" s="615"/>
      <c r="G131" s="615"/>
      <c r="H131" s="615"/>
      <c r="I131" s="615"/>
      <c r="J131" s="615"/>
      <c r="K131" s="615"/>
      <c r="L131" s="615"/>
      <c r="M131" s="615"/>
      <c r="N131" s="615"/>
      <c r="O131" s="615"/>
      <c r="P131" s="615"/>
      <c r="Q131" s="615"/>
      <c r="R131" s="615"/>
      <c r="S131" s="615"/>
    </row>
    <row r="132" spans="2:21" ht="11.1" customHeight="1">
      <c r="B132" s="202" t="s">
        <v>340</v>
      </c>
      <c r="C132" s="650" t="s">
        <v>564</v>
      </c>
      <c r="D132" s="648"/>
      <c r="E132" s="648"/>
      <c r="F132" s="648"/>
      <c r="G132" s="648"/>
      <c r="H132" s="648"/>
      <c r="I132" s="648"/>
      <c r="J132" s="648"/>
      <c r="K132" s="648"/>
      <c r="L132" s="648"/>
      <c r="M132" s="648"/>
      <c r="N132" s="648"/>
      <c r="O132" s="648"/>
      <c r="P132" s="648"/>
      <c r="Q132" s="648"/>
      <c r="R132" s="648"/>
      <c r="S132" s="648"/>
    </row>
    <row r="133" spans="2:21" ht="51.75" customHeight="1">
      <c r="B133" s="202"/>
      <c r="C133" s="650" t="s">
        <v>502</v>
      </c>
      <c r="D133" s="648"/>
      <c r="E133" s="648"/>
      <c r="F133" s="648"/>
      <c r="G133" s="648"/>
      <c r="H133" s="648"/>
      <c r="I133" s="648"/>
      <c r="J133" s="648"/>
      <c r="K133" s="648"/>
      <c r="L133" s="648"/>
      <c r="M133" s="648"/>
      <c r="N133" s="648"/>
      <c r="O133" s="648"/>
      <c r="P133" s="648"/>
      <c r="Q133" s="648"/>
      <c r="R133" s="648"/>
      <c r="S133" s="648"/>
    </row>
    <row r="134" spans="2:21" ht="74.25" customHeight="1">
      <c r="B134" s="202"/>
      <c r="C134" s="650" t="s">
        <v>565</v>
      </c>
      <c r="D134" s="648"/>
      <c r="E134" s="648"/>
      <c r="F134" s="648"/>
      <c r="G134" s="648"/>
      <c r="H134" s="648"/>
      <c r="I134" s="648"/>
      <c r="J134" s="648"/>
      <c r="K134" s="648"/>
      <c r="L134" s="648"/>
      <c r="M134" s="648"/>
      <c r="N134" s="648"/>
      <c r="O134" s="648"/>
      <c r="P134" s="648"/>
      <c r="Q134" s="648"/>
      <c r="R134" s="648"/>
      <c r="S134" s="648"/>
    </row>
    <row r="135" spans="2:21" ht="51" customHeight="1">
      <c r="B135" s="202"/>
      <c r="C135" s="650" t="s">
        <v>503</v>
      </c>
      <c r="D135" s="648"/>
      <c r="E135" s="648"/>
      <c r="F135" s="648"/>
      <c r="G135" s="648"/>
      <c r="H135" s="648"/>
      <c r="I135" s="648"/>
      <c r="J135" s="648"/>
      <c r="K135" s="648"/>
      <c r="L135" s="648"/>
      <c r="M135" s="648"/>
      <c r="N135" s="648"/>
      <c r="O135" s="648"/>
      <c r="P135" s="648"/>
      <c r="Q135" s="648"/>
      <c r="R135" s="648"/>
      <c r="S135" s="648"/>
    </row>
    <row r="136" spans="2:21" ht="15" customHeight="1">
      <c r="B136" s="202"/>
      <c r="C136" s="650" t="s">
        <v>566</v>
      </c>
      <c r="D136" s="648"/>
      <c r="E136" s="648"/>
      <c r="F136" s="648"/>
      <c r="G136" s="648"/>
      <c r="H136" s="648"/>
      <c r="I136" s="648"/>
      <c r="J136" s="648"/>
      <c r="K136" s="648"/>
      <c r="L136" s="648"/>
      <c r="M136" s="648"/>
      <c r="N136" s="648"/>
      <c r="O136" s="648"/>
      <c r="P136" s="648"/>
      <c r="Q136" s="648"/>
      <c r="R136" s="648"/>
      <c r="S136" s="648"/>
    </row>
    <row r="137" spans="2:21" ht="11.1" customHeight="1">
      <c r="B137" s="203" t="s">
        <v>440</v>
      </c>
      <c r="C137" s="203" t="s">
        <v>504</v>
      </c>
    </row>
    <row r="138" spans="2:21" ht="13.5" customHeight="1">
      <c r="B138" s="213" t="s">
        <v>505</v>
      </c>
      <c r="C138" s="214" t="s">
        <v>469</v>
      </c>
      <c r="D138" s="214"/>
      <c r="E138" s="214"/>
      <c r="F138" s="214"/>
      <c r="G138" s="214"/>
      <c r="H138" s="213"/>
      <c r="I138" s="215"/>
      <c r="J138" s="215"/>
      <c r="K138" s="215"/>
    </row>
    <row r="139" spans="2:21" ht="14.25" customHeight="1">
      <c r="B139" s="202" t="s">
        <v>340</v>
      </c>
      <c r="C139" s="650" t="s">
        <v>506</v>
      </c>
      <c r="D139" s="648"/>
      <c r="E139" s="648"/>
      <c r="F139" s="648"/>
      <c r="G139" s="648"/>
      <c r="H139" s="648"/>
      <c r="I139" s="648"/>
      <c r="J139" s="648"/>
      <c r="K139" s="648"/>
      <c r="L139" s="648"/>
      <c r="M139" s="648"/>
      <c r="N139" s="648"/>
      <c r="O139" s="648"/>
      <c r="P139" s="648"/>
      <c r="Q139" s="648"/>
      <c r="R139" s="648"/>
      <c r="S139" s="648"/>
    </row>
    <row r="140" spans="2:21" ht="14.25" customHeight="1">
      <c r="B140" s="202"/>
      <c r="C140" s="650" t="s">
        <v>567</v>
      </c>
      <c r="D140" s="648"/>
      <c r="E140" s="648"/>
      <c r="F140" s="648"/>
      <c r="G140" s="648"/>
      <c r="H140" s="648"/>
      <c r="I140" s="648"/>
      <c r="J140" s="648"/>
      <c r="K140" s="648"/>
      <c r="L140" s="648"/>
      <c r="M140" s="648"/>
      <c r="N140" s="648"/>
      <c r="O140" s="648"/>
      <c r="P140" s="648"/>
      <c r="Q140" s="648"/>
      <c r="R140" s="648"/>
      <c r="S140" s="648"/>
    </row>
    <row r="141" spans="2:21" ht="11.1" customHeight="1">
      <c r="B141" s="203" t="s">
        <v>440</v>
      </c>
      <c r="C141" s="203" t="s">
        <v>507</v>
      </c>
    </row>
    <row r="142" spans="2:21" ht="13.5" customHeight="1">
      <c r="B142" s="213" t="s">
        <v>508</v>
      </c>
      <c r="C142" s="214" t="s">
        <v>472</v>
      </c>
      <c r="D142" s="214"/>
      <c r="E142" s="214"/>
      <c r="F142" s="214"/>
      <c r="G142" s="214"/>
      <c r="H142" s="213"/>
      <c r="I142" s="215"/>
      <c r="J142" s="215"/>
      <c r="K142" s="215"/>
      <c r="L142" s="215"/>
      <c r="M142" s="215"/>
      <c r="N142" s="215"/>
      <c r="O142" s="215"/>
    </row>
    <row r="143" spans="2:21" ht="27.75" customHeight="1">
      <c r="B143" s="202" t="s">
        <v>340</v>
      </c>
      <c r="C143" s="650" t="s">
        <v>509</v>
      </c>
      <c r="D143" s="648"/>
      <c r="E143" s="648"/>
      <c r="F143" s="648"/>
      <c r="G143" s="648"/>
      <c r="H143" s="648"/>
      <c r="I143" s="648"/>
      <c r="J143" s="648"/>
      <c r="K143" s="648"/>
      <c r="L143" s="648"/>
      <c r="M143" s="648"/>
      <c r="N143" s="648"/>
      <c r="O143" s="648"/>
      <c r="P143" s="648"/>
      <c r="Q143" s="648"/>
      <c r="R143" s="648"/>
      <c r="S143" s="648"/>
    </row>
    <row r="144" spans="2:21" ht="16.5" customHeight="1">
      <c r="B144" s="202"/>
      <c r="C144" s="650" t="s">
        <v>568</v>
      </c>
      <c r="D144" s="648"/>
      <c r="E144" s="648"/>
      <c r="F144" s="648"/>
      <c r="G144" s="648"/>
      <c r="H144" s="648"/>
      <c r="I144" s="648"/>
      <c r="J144" s="648"/>
      <c r="K144" s="648"/>
      <c r="L144" s="648"/>
      <c r="M144" s="648"/>
      <c r="N144" s="648"/>
      <c r="O144" s="648"/>
      <c r="P144" s="648"/>
      <c r="Q144" s="648"/>
      <c r="R144" s="648"/>
      <c r="S144" s="648"/>
    </row>
    <row r="145" spans="2:21" ht="11.1" customHeight="1">
      <c r="B145" s="202"/>
      <c r="C145" s="207" t="s">
        <v>510</v>
      </c>
      <c r="T145" s="224" t="s">
        <v>591</v>
      </c>
      <c r="U145" s="225"/>
    </row>
    <row r="146" spans="2:21" ht="11.1" customHeight="1">
      <c r="B146" s="203" t="s">
        <v>440</v>
      </c>
      <c r="C146" s="203" t="s">
        <v>511</v>
      </c>
    </row>
    <row r="147" spans="2:21" ht="13.5" customHeight="1">
      <c r="B147" s="213" t="s">
        <v>512</v>
      </c>
      <c r="C147" s="214" t="s">
        <v>476</v>
      </c>
      <c r="D147" s="214"/>
      <c r="E147" s="214"/>
      <c r="F147" s="214"/>
      <c r="G147" s="214"/>
      <c r="H147" s="213"/>
      <c r="I147" s="215"/>
      <c r="J147" s="215"/>
      <c r="K147" s="215"/>
      <c r="L147" s="215"/>
    </row>
    <row r="148" spans="2:21" ht="39" customHeight="1">
      <c r="B148" s="202" t="s">
        <v>340</v>
      </c>
      <c r="C148" s="650" t="s">
        <v>558</v>
      </c>
      <c r="D148" s="648"/>
      <c r="E148" s="648"/>
      <c r="F148" s="648"/>
      <c r="G148" s="648"/>
      <c r="H148" s="648"/>
      <c r="I148" s="648"/>
      <c r="J148" s="648"/>
      <c r="K148" s="648"/>
      <c r="L148" s="648"/>
      <c r="M148" s="648"/>
      <c r="N148" s="648"/>
      <c r="O148" s="648"/>
      <c r="P148" s="648"/>
      <c r="Q148" s="648"/>
      <c r="R148" s="648"/>
      <c r="S148" s="648"/>
    </row>
    <row r="149" spans="2:21" ht="24" customHeight="1">
      <c r="B149" s="202"/>
      <c r="C149" s="650" t="s">
        <v>569</v>
      </c>
      <c r="D149" s="648"/>
      <c r="E149" s="648"/>
      <c r="F149" s="648"/>
      <c r="G149" s="648"/>
      <c r="H149" s="648"/>
      <c r="I149" s="648"/>
      <c r="J149" s="648"/>
      <c r="K149" s="648"/>
      <c r="L149" s="648"/>
      <c r="M149" s="648"/>
      <c r="N149" s="648"/>
      <c r="O149" s="648"/>
      <c r="P149" s="648"/>
      <c r="Q149" s="648"/>
      <c r="R149" s="648"/>
      <c r="S149" s="648"/>
    </row>
    <row r="150" spans="2:21" ht="11.1" customHeight="1">
      <c r="B150" s="202"/>
      <c r="C150" s="650" t="s">
        <v>513</v>
      </c>
      <c r="D150" s="648"/>
      <c r="E150" s="648"/>
      <c r="F150" s="648"/>
      <c r="G150" s="648"/>
      <c r="H150" s="648"/>
      <c r="I150" s="648"/>
      <c r="J150" s="648"/>
      <c r="K150" s="648"/>
      <c r="L150" s="648"/>
      <c r="M150" s="648"/>
      <c r="N150" s="648"/>
      <c r="O150" s="648"/>
      <c r="P150" s="648"/>
      <c r="Q150" s="648"/>
      <c r="R150" s="648"/>
      <c r="S150" s="648"/>
    </row>
    <row r="151" spans="2:21" ht="11.1" customHeight="1">
      <c r="B151" s="202"/>
      <c r="C151" s="650" t="s">
        <v>570</v>
      </c>
      <c r="D151" s="648"/>
      <c r="E151" s="648"/>
      <c r="F151" s="648"/>
      <c r="G151" s="648"/>
      <c r="H151" s="648"/>
      <c r="I151" s="648"/>
      <c r="J151" s="648"/>
      <c r="K151" s="648"/>
      <c r="L151" s="648"/>
      <c r="M151" s="648"/>
      <c r="N151" s="648"/>
      <c r="O151" s="648"/>
      <c r="P151" s="648"/>
      <c r="Q151" s="648"/>
      <c r="R151" s="648"/>
      <c r="S151" s="648"/>
    </row>
    <row r="152" spans="2:21" ht="27" customHeight="1">
      <c r="B152" s="202"/>
      <c r="C152" s="650" t="s">
        <v>571</v>
      </c>
      <c r="D152" s="648"/>
      <c r="E152" s="648"/>
      <c r="F152" s="648"/>
      <c r="G152" s="648"/>
      <c r="H152" s="648"/>
      <c r="I152" s="648"/>
      <c r="J152" s="648"/>
      <c r="K152" s="648"/>
      <c r="L152" s="648"/>
      <c r="M152" s="648"/>
      <c r="N152" s="648"/>
      <c r="O152" s="648"/>
      <c r="P152" s="648"/>
      <c r="Q152" s="648"/>
      <c r="R152" s="648"/>
      <c r="S152" s="648"/>
    </row>
    <row r="153" spans="2:21" ht="11.1" customHeight="1">
      <c r="B153" s="202"/>
      <c r="C153" s="205" t="s">
        <v>514</v>
      </c>
      <c r="D153" s="154"/>
      <c r="E153" s="154"/>
      <c r="F153" s="154"/>
      <c r="G153" s="154"/>
    </row>
    <row r="154" spans="2:21" ht="11.1" customHeight="1">
      <c r="B154" s="202"/>
      <c r="C154" s="206" t="s">
        <v>515</v>
      </c>
      <c r="D154" s="154"/>
      <c r="E154" s="154"/>
      <c r="F154" s="154"/>
      <c r="G154" s="154"/>
    </row>
    <row r="155" spans="2:21" ht="11.1" customHeight="1">
      <c r="B155" s="202"/>
      <c r="C155" s="205" t="s">
        <v>516</v>
      </c>
      <c r="D155" s="154"/>
      <c r="E155" s="154"/>
      <c r="F155" s="154"/>
      <c r="G155" s="154"/>
    </row>
    <row r="156" spans="2:21" ht="11.1" customHeight="1">
      <c r="B156" s="202"/>
      <c r="C156" s="206" t="s">
        <v>517</v>
      </c>
      <c r="D156" s="154"/>
      <c r="E156" s="154"/>
      <c r="F156" s="154"/>
      <c r="G156" s="154"/>
    </row>
    <row r="157" spans="2:21" ht="11.1" customHeight="1">
      <c r="B157" s="202"/>
      <c r="C157" s="202" t="s">
        <v>518</v>
      </c>
    </row>
    <row r="158" spans="2:21" ht="11.1" customHeight="1">
      <c r="B158" s="202"/>
      <c r="C158" s="206" t="s">
        <v>519</v>
      </c>
      <c r="D158" s="154"/>
      <c r="E158" s="154"/>
      <c r="F158" s="154"/>
      <c r="G158" s="154"/>
    </row>
    <row r="159" spans="2:21" ht="11.1" customHeight="1">
      <c r="B159" s="203" t="s">
        <v>440</v>
      </c>
      <c r="C159" s="203" t="s">
        <v>520</v>
      </c>
    </row>
    <row r="160" spans="2:21" ht="13.5" customHeight="1">
      <c r="B160" s="213" t="s">
        <v>521</v>
      </c>
      <c r="C160" s="214" t="s">
        <v>479</v>
      </c>
      <c r="D160" s="214"/>
      <c r="E160" s="214"/>
      <c r="F160" s="214"/>
      <c r="G160" s="214"/>
      <c r="H160" s="213"/>
      <c r="I160" s="215"/>
      <c r="J160" s="215"/>
      <c r="K160" s="215"/>
    </row>
    <row r="161" spans="2:21" ht="11.1" customHeight="1">
      <c r="B161" s="202" t="s">
        <v>340</v>
      </c>
      <c r="C161" s="202" t="s">
        <v>522</v>
      </c>
    </row>
    <row r="162" spans="2:21" ht="11.1" customHeight="1">
      <c r="B162" s="203" t="s">
        <v>440</v>
      </c>
      <c r="C162" s="203" t="s">
        <v>523</v>
      </c>
    </row>
    <row r="163" spans="2:21" ht="13.5" customHeight="1">
      <c r="B163" s="213" t="s">
        <v>524</v>
      </c>
      <c r="C163" s="214" t="s">
        <v>482</v>
      </c>
      <c r="D163" s="214"/>
      <c r="E163" s="214"/>
      <c r="F163" s="214"/>
      <c r="G163" s="214"/>
      <c r="H163" s="213"/>
      <c r="I163" s="215"/>
      <c r="J163" s="215"/>
      <c r="K163" s="215"/>
    </row>
    <row r="164" spans="2:21" ht="25.5" customHeight="1">
      <c r="B164" s="202" t="s">
        <v>340</v>
      </c>
      <c r="C164" s="650" t="s">
        <v>572</v>
      </c>
      <c r="D164" s="648"/>
      <c r="E164" s="648"/>
      <c r="F164" s="648"/>
      <c r="G164" s="648"/>
      <c r="H164" s="648"/>
      <c r="I164" s="648"/>
      <c r="J164" s="648"/>
      <c r="K164" s="648"/>
      <c r="L164" s="648"/>
      <c r="M164" s="648"/>
      <c r="N164" s="648"/>
      <c r="O164" s="648"/>
      <c r="P164" s="648"/>
      <c r="Q164" s="648"/>
      <c r="R164" s="648"/>
      <c r="S164" s="648"/>
    </row>
    <row r="165" spans="2:21" ht="21" customHeight="1">
      <c r="B165" s="202"/>
      <c r="C165" s="650" t="s">
        <v>573</v>
      </c>
      <c r="D165" s="648"/>
      <c r="E165" s="648"/>
      <c r="F165" s="648"/>
      <c r="G165" s="648"/>
      <c r="H165" s="648"/>
      <c r="I165" s="648"/>
      <c r="J165" s="648"/>
      <c r="K165" s="648"/>
      <c r="L165" s="648"/>
      <c r="M165" s="648"/>
      <c r="N165" s="648"/>
      <c r="O165" s="648"/>
      <c r="P165" s="648"/>
      <c r="Q165" s="648"/>
      <c r="R165" s="648"/>
      <c r="S165" s="648"/>
    </row>
    <row r="166" spans="2:21" ht="11.1" customHeight="1">
      <c r="B166" s="202"/>
      <c r="C166" s="206" t="s">
        <v>525</v>
      </c>
      <c r="D166" s="154"/>
      <c r="E166" s="154"/>
      <c r="F166" s="154"/>
      <c r="G166" s="154"/>
    </row>
    <row r="167" spans="2:21" ht="11.1" customHeight="1">
      <c r="B167" s="203" t="s">
        <v>440</v>
      </c>
      <c r="C167" s="203" t="s">
        <v>526</v>
      </c>
    </row>
    <row r="168" spans="2:21" ht="13.5" customHeight="1">
      <c r="B168" s="213" t="s">
        <v>527</v>
      </c>
      <c r="C168" s="214" t="s">
        <v>486</v>
      </c>
      <c r="D168" s="214"/>
      <c r="E168" s="214"/>
      <c r="F168" s="214"/>
      <c r="G168" s="214"/>
      <c r="H168" s="213"/>
      <c r="I168" s="215"/>
      <c r="J168" s="215"/>
      <c r="K168" s="215"/>
    </row>
    <row r="169" spans="2:21" ht="72.75" customHeight="1">
      <c r="B169" s="202" t="s">
        <v>340</v>
      </c>
      <c r="C169" s="650" t="s">
        <v>574</v>
      </c>
      <c r="D169" s="648"/>
      <c r="E169" s="648"/>
      <c r="F169" s="648"/>
      <c r="G169" s="648"/>
      <c r="H169" s="648"/>
      <c r="I169" s="648"/>
      <c r="J169" s="648"/>
      <c r="K169" s="648"/>
      <c r="L169" s="648"/>
      <c r="M169" s="648"/>
      <c r="N169" s="648"/>
      <c r="O169" s="648"/>
      <c r="P169" s="648"/>
      <c r="Q169" s="648"/>
      <c r="R169" s="648"/>
      <c r="S169" s="648"/>
    </row>
    <row r="170" spans="2:21" ht="11.1" customHeight="1">
      <c r="B170" s="202"/>
      <c r="C170" s="650" t="s">
        <v>575</v>
      </c>
      <c r="D170" s="648"/>
      <c r="E170" s="648"/>
      <c r="F170" s="648"/>
      <c r="G170" s="648"/>
      <c r="H170" s="648"/>
      <c r="I170" s="648"/>
      <c r="J170" s="648"/>
      <c r="K170" s="648"/>
      <c r="L170" s="648"/>
      <c r="M170" s="648"/>
      <c r="N170" s="648"/>
      <c r="O170" s="648"/>
      <c r="P170" s="648"/>
      <c r="Q170" s="648"/>
      <c r="R170" s="648"/>
      <c r="S170" s="648"/>
    </row>
    <row r="171" spans="2:21" ht="11.1" customHeight="1">
      <c r="B171" s="202"/>
      <c r="C171" s="202" t="s">
        <v>528</v>
      </c>
    </row>
    <row r="172" spans="2:21" ht="11.1" customHeight="1">
      <c r="B172" s="202"/>
      <c r="C172" s="202" t="s">
        <v>529</v>
      </c>
    </row>
    <row r="173" spans="2:21" ht="11.1" customHeight="1">
      <c r="B173" s="202"/>
      <c r="C173" s="202" t="s">
        <v>530</v>
      </c>
    </row>
    <row r="174" spans="2:21" ht="26.25" customHeight="1">
      <c r="B174" s="202"/>
      <c r="C174" s="650" t="s">
        <v>576</v>
      </c>
      <c r="D174" s="648"/>
      <c r="E174" s="648"/>
      <c r="F174" s="648"/>
      <c r="G174" s="648"/>
      <c r="H174" s="648"/>
      <c r="I174" s="648"/>
      <c r="J174" s="648"/>
      <c r="K174" s="648"/>
      <c r="L174" s="648"/>
      <c r="M174" s="648"/>
      <c r="N174" s="648"/>
      <c r="O174" s="648"/>
      <c r="P174" s="648"/>
      <c r="Q174" s="648"/>
      <c r="R174" s="648"/>
      <c r="S174" s="648"/>
    </row>
    <row r="175" spans="2:21" ht="11.1" customHeight="1">
      <c r="B175" s="202"/>
      <c r="C175" s="206" t="s">
        <v>531</v>
      </c>
      <c r="D175" s="154"/>
      <c r="E175" s="154"/>
      <c r="F175" s="154"/>
      <c r="G175" s="154"/>
      <c r="T175" s="224" t="s">
        <v>591</v>
      </c>
      <c r="U175" s="225"/>
    </row>
    <row r="176" spans="2:21" ht="11.1" customHeight="1">
      <c r="B176" s="203" t="s">
        <v>440</v>
      </c>
      <c r="C176" s="203" t="s">
        <v>532</v>
      </c>
    </row>
    <row r="177" spans="2:19" ht="30" customHeight="1">
      <c r="B177" s="213" t="s">
        <v>533</v>
      </c>
      <c r="C177" s="651" t="s">
        <v>489</v>
      </c>
      <c r="D177" s="615"/>
      <c r="E177" s="615"/>
      <c r="F177" s="615"/>
      <c r="G177" s="615"/>
      <c r="H177" s="615"/>
      <c r="I177" s="615"/>
      <c r="J177" s="615"/>
      <c r="K177" s="615"/>
      <c r="L177" s="615"/>
      <c r="M177" s="615"/>
      <c r="N177" s="615"/>
      <c r="O177" s="615"/>
      <c r="P177" s="615"/>
      <c r="Q177" s="615"/>
      <c r="R177" s="615"/>
      <c r="S177" s="615"/>
    </row>
    <row r="178" spans="2:19" ht="27" customHeight="1">
      <c r="B178" s="202" t="s">
        <v>340</v>
      </c>
      <c r="C178" s="650" t="s">
        <v>577</v>
      </c>
      <c r="D178" s="648"/>
      <c r="E178" s="648"/>
      <c r="F178" s="648"/>
      <c r="G178" s="648"/>
      <c r="H178" s="648"/>
      <c r="I178" s="648"/>
      <c r="J178" s="648"/>
      <c r="K178" s="648"/>
      <c r="L178" s="648"/>
      <c r="M178" s="648"/>
      <c r="N178" s="648"/>
      <c r="O178" s="648"/>
      <c r="P178" s="648"/>
      <c r="Q178" s="648"/>
      <c r="R178" s="648"/>
      <c r="S178" s="648"/>
    </row>
    <row r="179" spans="2:19" ht="11.1" customHeight="1">
      <c r="B179" s="202"/>
      <c r="C179" s="202" t="s">
        <v>534</v>
      </c>
    </row>
    <row r="180" spans="2:19" ht="11.1" customHeight="1">
      <c r="B180" s="202"/>
      <c r="C180" s="205" t="s">
        <v>535</v>
      </c>
      <c r="D180" s="154"/>
      <c r="E180" s="154"/>
      <c r="F180" s="154"/>
      <c r="G180" s="154"/>
    </row>
    <row r="181" spans="2:19" ht="11.1" customHeight="1">
      <c r="B181" s="202"/>
      <c r="C181" s="650" t="s">
        <v>578</v>
      </c>
      <c r="D181" s="648"/>
      <c r="E181" s="648"/>
      <c r="F181" s="648"/>
      <c r="G181" s="648"/>
      <c r="H181" s="648"/>
      <c r="I181" s="648"/>
      <c r="J181" s="648"/>
      <c r="K181" s="648"/>
      <c r="L181" s="648"/>
      <c r="M181" s="648"/>
      <c r="N181" s="648"/>
      <c r="O181" s="648"/>
      <c r="P181" s="648"/>
      <c r="Q181" s="648"/>
      <c r="R181" s="648"/>
      <c r="S181" s="648"/>
    </row>
    <row r="182" spans="2:19" ht="11.1" customHeight="1">
      <c r="B182" s="202"/>
      <c r="C182" s="205" t="s">
        <v>536</v>
      </c>
      <c r="D182" s="154"/>
      <c r="E182" s="154"/>
      <c r="F182" s="154"/>
      <c r="G182" s="154"/>
    </row>
    <row r="183" spans="2:19" ht="11.1" customHeight="1">
      <c r="B183" s="202"/>
      <c r="C183" s="202" t="s">
        <v>537</v>
      </c>
    </row>
    <row r="184" spans="2:19" ht="11.1" customHeight="1">
      <c r="B184" s="202"/>
      <c r="C184" s="208" t="s">
        <v>538</v>
      </c>
      <c r="D184" s="154"/>
      <c r="E184" s="154"/>
      <c r="F184" s="154"/>
      <c r="G184" s="154"/>
    </row>
    <row r="185" spans="2:19" ht="24.75" customHeight="1">
      <c r="B185" s="202"/>
      <c r="C185" s="650" t="s">
        <v>579</v>
      </c>
      <c r="D185" s="648"/>
      <c r="E185" s="648"/>
      <c r="F185" s="648"/>
      <c r="G185" s="648"/>
      <c r="H185" s="648"/>
      <c r="I185" s="648"/>
      <c r="J185" s="648"/>
      <c r="K185" s="648"/>
      <c r="L185" s="648"/>
      <c r="M185" s="648"/>
      <c r="N185" s="648"/>
      <c r="O185" s="648"/>
      <c r="P185" s="648"/>
      <c r="Q185" s="648"/>
      <c r="R185" s="648"/>
      <c r="S185" s="648"/>
    </row>
    <row r="186" spans="2:19" ht="11.1" customHeight="1">
      <c r="B186" s="202"/>
      <c r="C186" s="208" t="s">
        <v>539</v>
      </c>
      <c r="D186" s="154"/>
      <c r="E186" s="154"/>
      <c r="F186" s="154"/>
      <c r="G186" s="154"/>
    </row>
    <row r="187" spans="2:19" ht="25.5" customHeight="1">
      <c r="B187" s="202"/>
      <c r="C187" s="650" t="s">
        <v>580</v>
      </c>
      <c r="D187" s="648"/>
      <c r="E187" s="648"/>
      <c r="F187" s="648"/>
      <c r="G187" s="648"/>
      <c r="H187" s="648"/>
      <c r="I187" s="648"/>
      <c r="J187" s="648"/>
      <c r="K187" s="648"/>
      <c r="L187" s="648"/>
      <c r="M187" s="648"/>
      <c r="N187" s="648"/>
      <c r="O187" s="648"/>
      <c r="P187" s="648"/>
      <c r="Q187" s="648"/>
      <c r="R187" s="648"/>
      <c r="S187" s="648"/>
    </row>
    <row r="188" spans="2:19" ht="11.1" customHeight="1">
      <c r="B188" s="202"/>
      <c r="C188" s="208" t="s">
        <v>540</v>
      </c>
      <c r="D188" s="154"/>
      <c r="E188" s="154"/>
      <c r="F188" s="154"/>
      <c r="G188" s="154"/>
    </row>
    <row r="189" spans="2:19" ht="24.75" customHeight="1">
      <c r="B189" s="202"/>
      <c r="C189" s="650" t="s">
        <v>581</v>
      </c>
      <c r="D189" s="648"/>
      <c r="E189" s="648"/>
      <c r="F189" s="648"/>
      <c r="G189" s="648"/>
      <c r="H189" s="648"/>
      <c r="I189" s="648"/>
      <c r="J189" s="648"/>
      <c r="K189" s="648"/>
      <c r="L189" s="648"/>
      <c r="M189" s="648"/>
      <c r="N189" s="648"/>
      <c r="O189" s="648"/>
      <c r="P189" s="648"/>
      <c r="Q189" s="648"/>
      <c r="R189" s="648"/>
      <c r="S189" s="648"/>
    </row>
    <row r="190" spans="2:19" ht="11.1" customHeight="1">
      <c r="B190" s="202"/>
      <c r="C190" s="208" t="s">
        <v>541</v>
      </c>
      <c r="D190" s="154"/>
      <c r="E190" s="154"/>
      <c r="F190" s="154"/>
      <c r="G190" s="154"/>
    </row>
    <row r="191" spans="2:19" ht="24.75" customHeight="1">
      <c r="B191" s="202"/>
      <c r="C191" s="650" t="s">
        <v>582</v>
      </c>
      <c r="D191" s="648"/>
      <c r="E191" s="648"/>
      <c r="F191" s="648"/>
      <c r="G191" s="648"/>
      <c r="H191" s="648"/>
      <c r="I191" s="648"/>
      <c r="J191" s="648"/>
      <c r="K191" s="648"/>
      <c r="L191" s="648"/>
      <c r="M191" s="648"/>
      <c r="N191" s="648"/>
      <c r="O191" s="648"/>
      <c r="P191" s="648"/>
      <c r="Q191" s="648"/>
      <c r="R191" s="648"/>
      <c r="S191" s="648"/>
    </row>
    <row r="192" spans="2:19" ht="25.5" customHeight="1">
      <c r="B192" s="202"/>
      <c r="C192" s="650" t="s">
        <v>583</v>
      </c>
      <c r="D192" s="648"/>
      <c r="E192" s="648"/>
      <c r="F192" s="648"/>
      <c r="G192" s="648"/>
      <c r="H192" s="648"/>
      <c r="I192" s="648"/>
      <c r="J192" s="648"/>
      <c r="K192" s="648"/>
      <c r="L192" s="648"/>
      <c r="M192" s="648"/>
      <c r="N192" s="648"/>
      <c r="O192" s="648"/>
      <c r="P192" s="648"/>
      <c r="Q192" s="648"/>
      <c r="R192" s="648"/>
      <c r="S192" s="648"/>
    </row>
    <row r="193" spans="2:21" ht="11.1" customHeight="1">
      <c r="B193" s="203" t="s">
        <v>440</v>
      </c>
      <c r="C193" s="203" t="s">
        <v>542</v>
      </c>
    </row>
    <row r="194" spans="2:21" ht="28.5" customHeight="1">
      <c r="B194" s="213" t="s">
        <v>543</v>
      </c>
      <c r="C194" s="651" t="s">
        <v>493</v>
      </c>
      <c r="D194" s="615"/>
      <c r="E194" s="615"/>
      <c r="F194" s="615"/>
      <c r="G194" s="615"/>
      <c r="H194" s="615"/>
      <c r="I194" s="615"/>
      <c r="J194" s="615"/>
      <c r="K194" s="615"/>
      <c r="L194" s="615"/>
      <c r="M194" s="615"/>
      <c r="N194" s="615"/>
      <c r="O194" s="615"/>
      <c r="P194" s="615"/>
      <c r="Q194" s="615"/>
      <c r="R194" s="615"/>
      <c r="S194" s="615"/>
    </row>
    <row r="195" spans="2:21" ht="40.5" customHeight="1">
      <c r="B195" s="202" t="s">
        <v>340</v>
      </c>
      <c r="C195" s="650" t="s">
        <v>584</v>
      </c>
      <c r="D195" s="648"/>
      <c r="E195" s="648"/>
      <c r="F195" s="648"/>
      <c r="G195" s="648"/>
      <c r="H195" s="648"/>
      <c r="I195" s="648"/>
      <c r="J195" s="648"/>
      <c r="K195" s="648"/>
      <c r="L195" s="648"/>
      <c r="M195" s="648"/>
      <c r="N195" s="648"/>
      <c r="O195" s="648"/>
      <c r="P195" s="648"/>
      <c r="Q195" s="648"/>
      <c r="R195" s="648"/>
      <c r="S195" s="648"/>
    </row>
    <row r="196" spans="2:21" ht="50.25" customHeight="1">
      <c r="B196" s="202"/>
      <c r="C196" s="650" t="s">
        <v>585</v>
      </c>
      <c r="D196" s="648"/>
      <c r="E196" s="648"/>
      <c r="F196" s="648"/>
      <c r="G196" s="648"/>
      <c r="H196" s="648"/>
      <c r="I196" s="648"/>
      <c r="J196" s="648"/>
      <c r="K196" s="648"/>
      <c r="L196" s="648"/>
      <c r="M196" s="648"/>
      <c r="N196" s="648"/>
      <c r="O196" s="648"/>
      <c r="P196" s="648"/>
      <c r="Q196" s="648"/>
      <c r="R196" s="648"/>
      <c r="S196" s="648"/>
    </row>
    <row r="197" spans="2:21" ht="49.5" customHeight="1">
      <c r="B197" s="202"/>
      <c r="C197" s="650" t="s">
        <v>586</v>
      </c>
      <c r="D197" s="648"/>
      <c r="E197" s="648"/>
      <c r="F197" s="648"/>
      <c r="G197" s="648"/>
      <c r="H197" s="648"/>
      <c r="I197" s="648"/>
      <c r="J197" s="648"/>
      <c r="K197" s="648"/>
      <c r="L197" s="648"/>
      <c r="M197" s="648"/>
      <c r="N197" s="648"/>
      <c r="O197" s="648"/>
      <c r="P197" s="648"/>
      <c r="Q197" s="648"/>
      <c r="R197" s="648"/>
      <c r="S197" s="648"/>
    </row>
    <row r="198" spans="2:21" ht="11.1" customHeight="1">
      <c r="B198" s="203" t="s">
        <v>440</v>
      </c>
      <c r="C198" s="203" t="s">
        <v>544</v>
      </c>
    </row>
    <row r="199" spans="2:21" ht="13.5" customHeight="1">
      <c r="B199" s="213" t="s">
        <v>545</v>
      </c>
      <c r="C199" s="214" t="s">
        <v>496</v>
      </c>
      <c r="D199" s="214"/>
      <c r="E199" s="214"/>
      <c r="F199" s="214"/>
      <c r="G199" s="214"/>
      <c r="H199" s="213"/>
      <c r="I199" s="215"/>
      <c r="J199" s="215"/>
      <c r="K199" s="215"/>
    </row>
    <row r="200" spans="2:21" ht="39.75" customHeight="1">
      <c r="B200" s="202" t="s">
        <v>340</v>
      </c>
      <c r="C200" s="650" t="s">
        <v>587</v>
      </c>
      <c r="D200" s="648"/>
      <c r="E200" s="648"/>
      <c r="F200" s="648"/>
      <c r="G200" s="648"/>
      <c r="H200" s="648"/>
      <c r="I200" s="648"/>
      <c r="J200" s="648"/>
      <c r="K200" s="648"/>
      <c r="L200" s="648"/>
      <c r="M200" s="648"/>
      <c r="N200" s="648"/>
      <c r="O200" s="648"/>
      <c r="P200" s="648"/>
      <c r="Q200" s="648"/>
      <c r="R200" s="648"/>
      <c r="S200" s="648"/>
    </row>
    <row r="201" spans="2:21" ht="11.1" customHeight="1">
      <c r="B201" s="202"/>
      <c r="C201" s="202" t="s">
        <v>546</v>
      </c>
    </row>
    <row r="202" spans="2:21" ht="11.1" customHeight="1">
      <c r="B202" s="202"/>
      <c r="C202" s="206" t="s">
        <v>547</v>
      </c>
      <c r="D202" s="154"/>
      <c r="E202" s="154"/>
      <c r="F202" s="154"/>
      <c r="G202" s="154"/>
      <c r="T202" s="224" t="s">
        <v>591</v>
      </c>
      <c r="U202" s="225"/>
    </row>
    <row r="203" spans="2:21" ht="11.1" customHeight="1">
      <c r="B203" s="203" t="s">
        <v>440</v>
      </c>
      <c r="C203" s="203" t="s">
        <v>189</v>
      </c>
    </row>
    <row r="204" spans="2:21" ht="28.5" customHeight="1">
      <c r="B204" s="213" t="s">
        <v>548</v>
      </c>
      <c r="C204" s="651" t="s">
        <v>499</v>
      </c>
      <c r="D204" s="615"/>
      <c r="E204" s="615"/>
      <c r="F204" s="615"/>
      <c r="G204" s="615"/>
      <c r="H204" s="615"/>
      <c r="I204" s="615"/>
      <c r="J204" s="615"/>
      <c r="K204" s="615"/>
      <c r="L204" s="615"/>
      <c r="M204" s="615"/>
      <c r="N204" s="615"/>
      <c r="O204" s="615"/>
      <c r="P204" s="615"/>
      <c r="Q204" s="615"/>
      <c r="R204" s="615"/>
      <c r="S204" s="615"/>
    </row>
    <row r="205" spans="2:21" ht="27" customHeight="1">
      <c r="B205" s="202" t="s">
        <v>340</v>
      </c>
      <c r="C205" s="650" t="s">
        <v>588</v>
      </c>
      <c r="D205" s="648"/>
      <c r="E205" s="648"/>
      <c r="F205" s="648"/>
      <c r="G205" s="648"/>
      <c r="H205" s="648"/>
      <c r="I205" s="648"/>
      <c r="J205" s="648"/>
      <c r="K205" s="648"/>
      <c r="L205" s="648"/>
      <c r="M205" s="648"/>
      <c r="N205" s="648"/>
      <c r="O205" s="648"/>
      <c r="P205" s="648"/>
      <c r="Q205" s="648"/>
      <c r="R205" s="648"/>
      <c r="S205" s="648"/>
    </row>
    <row r="206" spans="2:21" ht="11.1" customHeight="1">
      <c r="B206" s="202"/>
      <c r="C206" s="202" t="s">
        <v>549</v>
      </c>
    </row>
    <row r="207" spans="2:21" ht="11.1" customHeight="1">
      <c r="B207" s="202"/>
      <c r="C207" s="205" t="s">
        <v>550</v>
      </c>
      <c r="D207" s="154"/>
      <c r="E207" s="154"/>
      <c r="F207" s="154"/>
      <c r="G207" s="154"/>
    </row>
    <row r="208" spans="2:21" ht="11.1" customHeight="1">
      <c r="B208" s="202"/>
      <c r="C208" s="202" t="s">
        <v>551</v>
      </c>
    </row>
    <row r="209" spans="2:19" ht="27.75" customHeight="1">
      <c r="B209" s="202"/>
      <c r="C209" s="650" t="s">
        <v>589</v>
      </c>
      <c r="D209" s="648"/>
      <c r="E209" s="648"/>
      <c r="F209" s="648"/>
      <c r="G209" s="648"/>
      <c r="H209" s="648"/>
      <c r="I209" s="648"/>
      <c r="J209" s="648"/>
      <c r="K209" s="648"/>
      <c r="L209" s="648"/>
      <c r="M209" s="648"/>
      <c r="N209" s="648"/>
      <c r="O209" s="648"/>
      <c r="P209" s="648"/>
      <c r="Q209" s="648"/>
      <c r="R209" s="648"/>
      <c r="S209" s="648"/>
    </row>
    <row r="210" spans="2:19" ht="11.1" customHeight="1">
      <c r="B210" s="202"/>
      <c r="C210" s="206" t="s">
        <v>552</v>
      </c>
      <c r="D210" s="154"/>
      <c r="E210" s="154"/>
      <c r="F210" s="154"/>
      <c r="G210" s="154"/>
    </row>
    <row r="211" spans="2:19" ht="11.1" customHeight="1">
      <c r="B211" s="202"/>
      <c r="C211" s="202" t="s">
        <v>553</v>
      </c>
    </row>
    <row r="212" spans="2:19" ht="11.1" customHeight="1">
      <c r="B212" s="202"/>
      <c r="C212" s="202" t="s">
        <v>554</v>
      </c>
    </row>
    <row r="213" spans="2:19" ht="54.75" customHeight="1">
      <c r="B213" s="202"/>
      <c r="C213" s="650" t="s">
        <v>590</v>
      </c>
      <c r="D213" s="648"/>
      <c r="E213" s="648"/>
      <c r="F213" s="648"/>
      <c r="G213" s="648"/>
      <c r="H213" s="648"/>
      <c r="I213" s="648"/>
      <c r="J213" s="648"/>
      <c r="K213" s="648"/>
      <c r="L213" s="648"/>
      <c r="M213" s="648"/>
      <c r="N213" s="648"/>
      <c r="O213" s="648"/>
      <c r="P213" s="648"/>
      <c r="Q213" s="648"/>
      <c r="R213" s="648"/>
      <c r="S213" s="648"/>
    </row>
    <row r="214" spans="2:19" ht="11.1" customHeight="1">
      <c r="B214" s="202"/>
      <c r="C214" s="202" t="s">
        <v>554</v>
      </c>
    </row>
  </sheetData>
  <mergeCells count="146">
    <mergeCell ref="J101:K101"/>
    <mergeCell ref="L101:M101"/>
    <mergeCell ref="J98:K98"/>
    <mergeCell ref="L98:M98"/>
    <mergeCell ref="J99:K99"/>
    <mergeCell ref="L99:M99"/>
    <mergeCell ref="J100:K100"/>
    <mergeCell ref="L100:M100"/>
    <mergeCell ref="J95:K95"/>
    <mergeCell ref="L95:M95"/>
    <mergeCell ref="J96:K96"/>
    <mergeCell ref="L96:M96"/>
    <mergeCell ref="J97:K97"/>
    <mergeCell ref="L97:M97"/>
    <mergeCell ref="J91:K91"/>
    <mergeCell ref="L91:M91"/>
    <mergeCell ref="J93:K93"/>
    <mergeCell ref="L93:M93"/>
    <mergeCell ref="J94:K94"/>
    <mergeCell ref="L94:M94"/>
    <mergeCell ref="J88:K88"/>
    <mergeCell ref="L88:M88"/>
    <mergeCell ref="J89:K89"/>
    <mergeCell ref="L89:M89"/>
    <mergeCell ref="J90:K90"/>
    <mergeCell ref="L90:M90"/>
    <mergeCell ref="J85:K85"/>
    <mergeCell ref="L85:M85"/>
    <mergeCell ref="J86:K86"/>
    <mergeCell ref="L86:M86"/>
    <mergeCell ref="J87:K87"/>
    <mergeCell ref="L87:M87"/>
    <mergeCell ref="J82:K82"/>
    <mergeCell ref="L82:M82"/>
    <mergeCell ref="J83:K83"/>
    <mergeCell ref="L83:M83"/>
    <mergeCell ref="J84:K84"/>
    <mergeCell ref="L84:M84"/>
    <mergeCell ref="J79:K79"/>
    <mergeCell ref="L79:M79"/>
    <mergeCell ref="J80:K80"/>
    <mergeCell ref="L80:M80"/>
    <mergeCell ref="J81:K81"/>
    <mergeCell ref="L81:M81"/>
    <mergeCell ref="J76:K76"/>
    <mergeCell ref="L76:M76"/>
    <mergeCell ref="J77:K77"/>
    <mergeCell ref="L77:M77"/>
    <mergeCell ref="J78:K78"/>
    <mergeCell ref="L78:M78"/>
    <mergeCell ref="L73:M73"/>
    <mergeCell ref="J74:K74"/>
    <mergeCell ref="L74:M74"/>
    <mergeCell ref="J75:K75"/>
    <mergeCell ref="L75:M75"/>
    <mergeCell ref="J70:K70"/>
    <mergeCell ref="L70:M70"/>
    <mergeCell ref="J71:K71"/>
    <mergeCell ref="L71:M71"/>
    <mergeCell ref="J72:K72"/>
    <mergeCell ref="L72:M72"/>
    <mergeCell ref="C196:S196"/>
    <mergeCell ref="C197:S197"/>
    <mergeCell ref="C200:S200"/>
    <mergeCell ref="C205:S205"/>
    <mergeCell ref="C209:S209"/>
    <mergeCell ref="C204:S204"/>
    <mergeCell ref="C185:S185"/>
    <mergeCell ref="C187:S187"/>
    <mergeCell ref="C189:S189"/>
    <mergeCell ref="C191:S191"/>
    <mergeCell ref="C192:S192"/>
    <mergeCell ref="C195:S195"/>
    <mergeCell ref="C194:S194"/>
    <mergeCell ref="C165:S165"/>
    <mergeCell ref="C169:S169"/>
    <mergeCell ref="C170:S170"/>
    <mergeCell ref="C174:S174"/>
    <mergeCell ref="C178:S178"/>
    <mergeCell ref="C181:S181"/>
    <mergeCell ref="C177:S177"/>
    <mergeCell ref="C148:S148"/>
    <mergeCell ref="C149:S149"/>
    <mergeCell ref="C150:S150"/>
    <mergeCell ref="C151:S151"/>
    <mergeCell ref="C152:S152"/>
    <mergeCell ref="C164:S164"/>
    <mergeCell ref="C139:S139"/>
    <mergeCell ref="C140:S140"/>
    <mergeCell ref="C143:S143"/>
    <mergeCell ref="C144:S144"/>
    <mergeCell ref="C129:S129"/>
    <mergeCell ref="C132:S132"/>
    <mergeCell ref="C133:S133"/>
    <mergeCell ref="C134:S134"/>
    <mergeCell ref="C135:S135"/>
    <mergeCell ref="C136:S136"/>
    <mergeCell ref="C131:S131"/>
    <mergeCell ref="C126:S126"/>
    <mergeCell ref="C127:S127"/>
    <mergeCell ref="C128:S128"/>
    <mergeCell ref="C58:S58"/>
    <mergeCell ref="C59:S59"/>
    <mergeCell ref="C61:S61"/>
    <mergeCell ref="C105:S105"/>
    <mergeCell ref="C117:S117"/>
    <mergeCell ref="C116:S116"/>
    <mergeCell ref="C63:I64"/>
    <mergeCell ref="J63:M63"/>
    <mergeCell ref="J64:K64"/>
    <mergeCell ref="L64:M64"/>
    <mergeCell ref="C65:M65"/>
    <mergeCell ref="C92:M92"/>
    <mergeCell ref="J66:K66"/>
    <mergeCell ref="L66:M66"/>
    <mergeCell ref="J67:K67"/>
    <mergeCell ref="L67:M67"/>
    <mergeCell ref="J68:K68"/>
    <mergeCell ref="L68:M68"/>
    <mergeCell ref="J69:K69"/>
    <mergeCell ref="L69:M69"/>
    <mergeCell ref="J73:K73"/>
    <mergeCell ref="D6:S6"/>
    <mergeCell ref="D18:S18"/>
    <mergeCell ref="D34:S34"/>
    <mergeCell ref="D37:S37"/>
    <mergeCell ref="D41:S41"/>
    <mergeCell ref="C43:S43"/>
    <mergeCell ref="C120:S120"/>
    <mergeCell ref="C213:S213"/>
    <mergeCell ref="C51:S51"/>
    <mergeCell ref="C52:S52"/>
    <mergeCell ref="C53:S53"/>
    <mergeCell ref="C54:S54"/>
    <mergeCell ref="C55:S55"/>
    <mergeCell ref="C57:S57"/>
    <mergeCell ref="C44:S44"/>
    <mergeCell ref="C45:S45"/>
    <mergeCell ref="C46:S46"/>
    <mergeCell ref="C47:S47"/>
    <mergeCell ref="C49:S49"/>
    <mergeCell ref="C50:S50"/>
    <mergeCell ref="C48:S48"/>
    <mergeCell ref="C121:S121"/>
    <mergeCell ref="C122:S122"/>
    <mergeCell ref="C123:S123"/>
  </mergeCells>
  <phoneticPr fontId="19"/>
  <hyperlinks>
    <hyperlink ref="C119" r:id="rId1" location="q2" display="http://www-gio.nies.go.jp/faq/ans/ans/outfaq2a-j.html - q2"/>
    <hyperlink ref="C145" r:id="rId2" display="http://www.nies.go.jp/whatsnew/2014/20140415/20140415.html"/>
    <hyperlink ref="C148" r:id="rId3" location="b" display="http://www-gio.nies.go.jp/aboutghg/nir/nir-j.html - b"/>
    <hyperlink ref="C151" r:id="rId4" location="04" display="http://www.env.go.jp/earth/ondanka/shiryo.html - 04"/>
    <hyperlink ref="C154" r:id="rId5"/>
    <hyperlink ref="C156" r:id="rId6"/>
    <hyperlink ref="C158" r:id="rId7"/>
    <hyperlink ref="C166" r:id="rId8"/>
    <hyperlink ref="C175" r:id="rId9" display="http://www-gio.nies.go.jp/aboutghg/nir/nir-j.html"/>
    <hyperlink ref="C202" r:id="rId10" display="http://www.rieti.go.jp/users/kainou-kazunari/download/index.html"/>
    <hyperlink ref="C210" r:id="rId11"/>
    <hyperlink ref="C53" r:id="rId12"/>
    <hyperlink ref="C55" r:id="rId13"/>
    <hyperlink ref="C59" r:id="rId14" display="http://www-gio.nies.go.jp/aboutghg/nir/nir-j.html"/>
    <hyperlink ref="I2" r:id="rId15"/>
    <hyperlink ref="C5" location="FAQ!R42:R82" display="Q1-1"/>
    <hyperlink ref="C6" location="FAQ!R48:R88" display="Q1-2"/>
    <hyperlink ref="C7" location="FAQ!R56:R96" display="Q1-3"/>
    <hyperlink ref="C8" location="FAQ!R60:R100" display="Q1-4"/>
    <hyperlink ref="C11" location="FAQ!R104:R150" display="Q2-1"/>
    <hyperlink ref="C13" location="FAQ!R119:R169" display="Q2-2"/>
    <hyperlink ref="C15" location="FAQ!R125:R170" display="Q2-3"/>
    <hyperlink ref="C18" location="FAQ!R131:R181" display="Q3-1"/>
    <hyperlink ref="C20" location="FAQ!R138:R188" display="Q3-2"/>
    <hyperlink ref="C22" location="FAQ!R142:R192" display="Q3-3"/>
    <hyperlink ref="C25" location="FAQ!R147:R197" display="Q4-1"/>
    <hyperlink ref="C27" location="FAQ!R160:R210" display="Q4-2"/>
    <hyperlink ref="C29" location="FAQ!R163:R213" display="Q4-3"/>
    <hyperlink ref="C32" location="FAQ!R168:R218" display="Q5-1"/>
    <hyperlink ref="C34" location="FAQ!R177:R227" display="Q5-2"/>
    <hyperlink ref="C37" location="FAQ!R194:R244" display="Q6-1"/>
    <hyperlink ref="C39" location="FAQ!R199:R249" display="Q6-2"/>
    <hyperlink ref="C41" location="FAQ!R204:R254" display="Q6-3"/>
    <hyperlink ref="T47" location="FAQ!R1C1" display="上端行に戻る"/>
    <hyperlink ref="T59" location="FAQ!R1C1" display="上端行に戻る"/>
    <hyperlink ref="T103" location="FAQ!R1C1" display="上端行に戻る"/>
    <hyperlink ref="T129" location="FAQ!R1C1" display="上端行に戻る"/>
    <hyperlink ref="T145" location="FAQ!R1C1" display="上端行に戻る"/>
    <hyperlink ref="T175" location="FAQ!R1C1" display="上端行に戻る"/>
    <hyperlink ref="T202" location="FAQ!R1C1" display="上端行に戻る"/>
  </hyperlinks>
  <pageMargins left="0.7" right="0.7" top="0.75" bottom="0.75" header="0.3" footer="0.3"/>
  <pageSetup paperSize="13" orientation="portrait" horizontalDpi="0" verticalDpi="0" r:id="rId16"/>
  <drawing r:id="rId1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6"/>
  <sheetViews>
    <sheetView workbookViewId="0">
      <selection sqref="A1:H1048576"/>
    </sheetView>
  </sheetViews>
  <sheetFormatPr defaultRowHeight="12"/>
  <cols>
    <col min="1" max="1" width="2.875" style="496" customWidth="1"/>
    <col min="2" max="2" width="3.625" style="496" customWidth="1"/>
    <col min="3" max="3" width="22.875" style="496" customWidth="1"/>
    <col min="4" max="4" width="2.25" style="496" customWidth="1"/>
    <col min="5" max="5" width="6.125" style="496" customWidth="1"/>
    <col min="6" max="7" width="5.875" style="496" customWidth="1"/>
    <col min="8" max="8" width="9" style="496"/>
    <col min="9" max="16384" width="9" style="221"/>
  </cols>
  <sheetData>
    <row r="2" spans="1:8" ht="15.75">
      <c r="A2" s="502"/>
      <c r="B2" s="500" t="s">
        <v>600</v>
      </c>
      <c r="C2" s="501"/>
      <c r="D2" s="502"/>
      <c r="E2" s="502"/>
      <c r="F2" s="502"/>
      <c r="G2" s="502"/>
      <c r="H2" s="502"/>
    </row>
    <row r="3" spans="1:8" ht="42">
      <c r="B3" s="491"/>
      <c r="C3" s="503" t="s">
        <v>364</v>
      </c>
      <c r="D3" s="491"/>
      <c r="E3" s="497" t="s">
        <v>1147</v>
      </c>
      <c r="F3" s="497" t="s">
        <v>1148</v>
      </c>
      <c r="G3" s="497" t="s">
        <v>1146</v>
      </c>
    </row>
    <row r="4" spans="1:8">
      <c r="B4" s="491"/>
      <c r="C4" s="503"/>
      <c r="D4" s="491"/>
      <c r="E4" s="497" t="s">
        <v>1184</v>
      </c>
      <c r="F4" s="497" t="s">
        <v>1185</v>
      </c>
      <c r="G4" s="497"/>
    </row>
    <row r="5" spans="1:8">
      <c r="B5" s="490">
        <v>1</v>
      </c>
      <c r="C5" s="491" t="s">
        <v>1149</v>
      </c>
      <c r="D5" s="491"/>
      <c r="E5" s="498">
        <v>1</v>
      </c>
      <c r="F5" s="498">
        <v>1</v>
      </c>
      <c r="G5" s="498">
        <v>1</v>
      </c>
    </row>
    <row r="6" spans="1:8">
      <c r="B6" s="490">
        <v>2</v>
      </c>
      <c r="C6" s="491" t="s">
        <v>1150</v>
      </c>
      <c r="D6" s="491"/>
      <c r="E6" s="498">
        <v>25</v>
      </c>
      <c r="F6" s="498">
        <v>21</v>
      </c>
      <c r="G6" s="499">
        <v>12</v>
      </c>
    </row>
    <row r="7" spans="1:8" ht="12" customHeight="1">
      <c r="B7" s="490">
        <v>3</v>
      </c>
      <c r="C7" s="491" t="s">
        <v>1151</v>
      </c>
      <c r="D7" s="491"/>
      <c r="E7" s="498">
        <v>298</v>
      </c>
      <c r="F7" s="498">
        <v>310</v>
      </c>
      <c r="G7" s="499">
        <v>290</v>
      </c>
    </row>
    <row r="8" spans="1:8" ht="12" customHeight="1">
      <c r="B8" s="490">
        <v>4</v>
      </c>
      <c r="C8" s="491" t="s">
        <v>1152</v>
      </c>
      <c r="D8" s="666" t="s">
        <v>1186</v>
      </c>
      <c r="E8" s="498">
        <v>14800</v>
      </c>
      <c r="F8" s="498">
        <v>1300</v>
      </c>
      <c r="G8" s="498"/>
    </row>
    <row r="9" spans="1:8">
      <c r="B9" s="490">
        <v>5</v>
      </c>
      <c r="C9" s="491" t="s">
        <v>1153</v>
      </c>
      <c r="D9" s="667"/>
      <c r="E9" s="498">
        <v>675</v>
      </c>
      <c r="F9" s="498"/>
      <c r="G9" s="498"/>
    </row>
    <row r="10" spans="1:8">
      <c r="B10" s="490">
        <v>6</v>
      </c>
      <c r="C10" s="491" t="s">
        <v>1154</v>
      </c>
      <c r="D10" s="667"/>
      <c r="E10" s="498">
        <v>92</v>
      </c>
      <c r="F10" s="498"/>
      <c r="G10" s="498"/>
    </row>
    <row r="11" spans="1:8" ht="24">
      <c r="B11" s="490">
        <v>7</v>
      </c>
      <c r="C11" s="504" t="s">
        <v>1155</v>
      </c>
      <c r="D11" s="667"/>
      <c r="E11" s="498">
        <v>3500</v>
      </c>
      <c r="F11" s="498"/>
      <c r="G11" s="498"/>
    </row>
    <row r="12" spans="1:8" ht="24">
      <c r="B12" s="490">
        <v>8</v>
      </c>
      <c r="C12" s="504" t="s">
        <v>1156</v>
      </c>
      <c r="D12" s="667"/>
      <c r="E12" s="498">
        <v>1100</v>
      </c>
      <c r="F12" s="498"/>
      <c r="G12" s="498"/>
    </row>
    <row r="13" spans="1:8" ht="24">
      <c r="B13" s="490">
        <v>9</v>
      </c>
      <c r="C13" s="504" t="s">
        <v>1157</v>
      </c>
      <c r="D13" s="667"/>
      <c r="E13" s="498">
        <v>1430</v>
      </c>
      <c r="F13" s="498">
        <v>1300</v>
      </c>
      <c r="G13" s="498"/>
    </row>
    <row r="14" spans="1:8" ht="24">
      <c r="B14" s="490">
        <v>10</v>
      </c>
      <c r="C14" s="504" t="s">
        <v>1158</v>
      </c>
      <c r="D14" s="667"/>
      <c r="E14" s="498">
        <v>353</v>
      </c>
      <c r="F14" s="498"/>
      <c r="G14" s="498"/>
    </row>
    <row r="15" spans="1:8" ht="24">
      <c r="B15" s="490">
        <v>11</v>
      </c>
      <c r="C15" s="504" t="s">
        <v>1159</v>
      </c>
      <c r="D15" s="667"/>
      <c r="E15" s="498">
        <v>4470</v>
      </c>
      <c r="F15" s="498"/>
      <c r="G15" s="498"/>
    </row>
    <row r="16" spans="1:8">
      <c r="B16" s="490">
        <v>12</v>
      </c>
      <c r="C16" s="491" t="s">
        <v>1160</v>
      </c>
      <c r="D16" s="667"/>
      <c r="E16" s="498">
        <v>53</v>
      </c>
      <c r="F16" s="498"/>
      <c r="G16" s="498"/>
    </row>
    <row r="17" spans="2:7">
      <c r="B17" s="490">
        <v>13</v>
      </c>
      <c r="C17" s="491" t="s">
        <v>1161</v>
      </c>
      <c r="D17" s="667"/>
      <c r="E17" s="498">
        <v>124</v>
      </c>
      <c r="F17" s="498"/>
      <c r="G17" s="498"/>
    </row>
    <row r="18" spans="2:7">
      <c r="B18" s="490">
        <v>14</v>
      </c>
      <c r="C18" s="491" t="s">
        <v>1162</v>
      </c>
      <c r="D18" s="667"/>
      <c r="E18" s="498">
        <v>12</v>
      </c>
      <c r="F18" s="498"/>
      <c r="G18" s="498"/>
    </row>
    <row r="19" spans="2:7" ht="24">
      <c r="B19" s="490">
        <v>15</v>
      </c>
      <c r="C19" s="504" t="s">
        <v>1163</v>
      </c>
      <c r="D19" s="667"/>
      <c r="E19" s="498">
        <v>3220</v>
      </c>
      <c r="F19" s="498"/>
      <c r="G19" s="498"/>
    </row>
    <row r="20" spans="2:7" ht="24">
      <c r="B20" s="490">
        <v>16</v>
      </c>
      <c r="C20" s="504" t="s">
        <v>1164</v>
      </c>
      <c r="D20" s="667"/>
      <c r="E20" s="498">
        <v>1340</v>
      </c>
      <c r="F20" s="498"/>
      <c r="G20" s="498"/>
    </row>
    <row r="21" spans="2:7" ht="24">
      <c r="B21" s="490">
        <v>17</v>
      </c>
      <c r="C21" s="504" t="s">
        <v>1165</v>
      </c>
      <c r="D21" s="667"/>
      <c r="E21" s="498">
        <v>1370</v>
      </c>
      <c r="F21" s="498"/>
      <c r="G21" s="498"/>
    </row>
    <row r="22" spans="2:7" ht="24">
      <c r="B22" s="490">
        <v>18</v>
      </c>
      <c r="C22" s="504" t="s">
        <v>1166</v>
      </c>
      <c r="D22" s="667"/>
      <c r="E22" s="498">
        <v>9810</v>
      </c>
      <c r="F22" s="498"/>
      <c r="G22" s="498"/>
    </row>
    <row r="23" spans="2:7" ht="24">
      <c r="B23" s="490">
        <v>19</v>
      </c>
      <c r="C23" s="504" t="s">
        <v>1167</v>
      </c>
      <c r="D23" s="667"/>
      <c r="E23" s="498">
        <v>693</v>
      </c>
      <c r="F23" s="498"/>
      <c r="G23" s="498"/>
    </row>
    <row r="24" spans="2:7" ht="24">
      <c r="B24" s="490">
        <v>20</v>
      </c>
      <c r="C24" s="504" t="s">
        <v>1168</v>
      </c>
      <c r="D24" s="667"/>
      <c r="E24" s="498">
        <v>1030</v>
      </c>
      <c r="F24" s="498"/>
      <c r="G24" s="498"/>
    </row>
    <row r="25" spans="2:7" ht="24">
      <c r="B25" s="490">
        <v>21</v>
      </c>
      <c r="C25" s="504" t="s">
        <v>1169</v>
      </c>
      <c r="D25" s="667"/>
      <c r="E25" s="498">
        <v>794</v>
      </c>
      <c r="F25" s="498"/>
      <c r="G25" s="498"/>
    </row>
    <row r="26" spans="2:7" ht="12" customHeight="1">
      <c r="B26" s="490">
        <v>22</v>
      </c>
      <c r="C26" s="505" t="s">
        <v>1170</v>
      </c>
      <c r="D26" s="668"/>
      <c r="E26" s="498">
        <v>1640</v>
      </c>
      <c r="F26" s="498"/>
      <c r="G26" s="498"/>
    </row>
    <row r="27" spans="2:7" ht="12" customHeight="1">
      <c r="B27" s="490">
        <v>23</v>
      </c>
      <c r="C27" s="491" t="s">
        <v>1171</v>
      </c>
      <c r="D27" s="669" t="s">
        <v>1187</v>
      </c>
      <c r="E27" s="493">
        <v>7390</v>
      </c>
      <c r="F27" s="493">
        <v>6500</v>
      </c>
      <c r="G27" s="493"/>
    </row>
    <row r="28" spans="2:7">
      <c r="B28" s="490">
        <v>24</v>
      </c>
      <c r="C28" s="491" t="s">
        <v>1172</v>
      </c>
      <c r="D28" s="670"/>
      <c r="E28" s="493">
        <v>12200</v>
      </c>
      <c r="F28" s="493"/>
      <c r="G28" s="493"/>
    </row>
    <row r="29" spans="2:7">
      <c r="B29" s="490">
        <v>25</v>
      </c>
      <c r="C29" s="491" t="s">
        <v>1173</v>
      </c>
      <c r="D29" s="670"/>
      <c r="E29" s="493">
        <v>8830</v>
      </c>
      <c r="F29" s="493"/>
      <c r="G29" s="493"/>
    </row>
    <row r="30" spans="2:7">
      <c r="B30" s="490">
        <v>26</v>
      </c>
      <c r="C30" s="491" t="s">
        <v>1174</v>
      </c>
      <c r="D30" s="670"/>
      <c r="E30" s="493">
        <v>8860</v>
      </c>
      <c r="F30" s="493"/>
      <c r="G30" s="493"/>
    </row>
    <row r="31" spans="2:7">
      <c r="B31" s="490">
        <v>27</v>
      </c>
      <c r="C31" s="491" t="s">
        <v>1175</v>
      </c>
      <c r="D31" s="670"/>
      <c r="E31" s="493">
        <v>10300</v>
      </c>
      <c r="F31" s="493"/>
      <c r="G31" s="493"/>
    </row>
    <row r="32" spans="2:7">
      <c r="B32" s="490">
        <v>28</v>
      </c>
      <c r="C32" s="491" t="s">
        <v>1176</v>
      </c>
      <c r="D32" s="670"/>
      <c r="E32" s="493">
        <v>9160</v>
      </c>
      <c r="F32" s="493"/>
      <c r="G32" s="493"/>
    </row>
    <row r="33" spans="2:7">
      <c r="B33" s="490">
        <v>29</v>
      </c>
      <c r="C33" s="491" t="s">
        <v>1177</v>
      </c>
      <c r="D33" s="670"/>
      <c r="E33" s="493">
        <v>9300</v>
      </c>
      <c r="F33" s="493"/>
      <c r="G33" s="493"/>
    </row>
    <row r="34" spans="2:7">
      <c r="B34" s="490">
        <v>30</v>
      </c>
      <c r="C34" s="491" t="s">
        <v>1178</v>
      </c>
      <c r="D34" s="670"/>
      <c r="E34" s="493">
        <v>7500</v>
      </c>
      <c r="F34" s="493"/>
      <c r="G34" s="493"/>
    </row>
    <row r="35" spans="2:7">
      <c r="B35" s="490">
        <v>31</v>
      </c>
      <c r="C35" s="491" t="s">
        <v>430</v>
      </c>
      <c r="D35" s="671"/>
      <c r="E35" s="493">
        <v>17340</v>
      </c>
      <c r="F35" s="493"/>
      <c r="G35" s="493"/>
    </row>
    <row r="36" spans="2:7">
      <c r="B36" s="490">
        <v>32</v>
      </c>
      <c r="C36" s="491" t="s">
        <v>1179</v>
      </c>
      <c r="D36" s="491"/>
      <c r="E36" s="493">
        <v>22800</v>
      </c>
      <c r="F36" s="493">
        <v>23900</v>
      </c>
      <c r="G36" s="493"/>
    </row>
    <row r="37" spans="2:7">
      <c r="B37" s="490">
        <v>33</v>
      </c>
      <c r="C37" s="491" t="s">
        <v>1180</v>
      </c>
      <c r="D37" s="491"/>
      <c r="E37" s="493">
        <v>17200</v>
      </c>
      <c r="F37" s="492"/>
      <c r="G37" s="492"/>
    </row>
    <row r="38" spans="2:7">
      <c r="B38" s="490" t="s">
        <v>1137</v>
      </c>
      <c r="C38" s="491" t="s">
        <v>1188</v>
      </c>
      <c r="D38" s="491"/>
      <c r="E38" s="492"/>
      <c r="F38" s="492"/>
      <c r="G38" s="493">
        <v>7300</v>
      </c>
    </row>
    <row r="39" spans="2:7">
      <c r="B39" s="490" t="s">
        <v>1138</v>
      </c>
      <c r="C39" s="491" t="s">
        <v>1189</v>
      </c>
      <c r="D39" s="491"/>
      <c r="E39" s="492"/>
      <c r="F39" s="492"/>
      <c r="G39" s="493">
        <v>4200</v>
      </c>
    </row>
    <row r="40" spans="2:7">
      <c r="B40" s="490" t="s">
        <v>1139</v>
      </c>
      <c r="C40" s="491" t="s">
        <v>1190</v>
      </c>
      <c r="D40" s="491"/>
      <c r="E40" s="492"/>
      <c r="F40" s="492"/>
      <c r="G40" s="493">
        <v>3500</v>
      </c>
    </row>
    <row r="41" spans="2:7">
      <c r="B41" s="490" t="s">
        <v>1140</v>
      </c>
      <c r="C41" s="491" t="s">
        <v>1191</v>
      </c>
      <c r="D41" s="491"/>
      <c r="E41" s="492"/>
      <c r="F41" s="492"/>
      <c r="G41" s="493">
        <v>6900</v>
      </c>
    </row>
    <row r="42" spans="2:7">
      <c r="B42" s="490" t="s">
        <v>1141</v>
      </c>
      <c r="C42" s="491" t="s">
        <v>1192</v>
      </c>
      <c r="D42" s="491"/>
      <c r="E42" s="492"/>
      <c r="F42" s="492"/>
      <c r="G42" s="493">
        <v>6900</v>
      </c>
    </row>
    <row r="43" spans="2:7">
      <c r="B43" s="490" t="s">
        <v>1142</v>
      </c>
      <c r="C43" s="491" t="s">
        <v>1193</v>
      </c>
      <c r="D43" s="491"/>
      <c r="E43" s="492"/>
      <c r="F43" s="492"/>
      <c r="G43" s="493">
        <v>5800</v>
      </c>
    </row>
    <row r="44" spans="2:7">
      <c r="B44" s="490" t="s">
        <v>1143</v>
      </c>
      <c r="C44" s="491" t="s">
        <v>1194</v>
      </c>
      <c r="D44" s="491"/>
      <c r="E44" s="492"/>
      <c r="F44" s="492"/>
      <c r="G44" s="493">
        <v>5800</v>
      </c>
    </row>
    <row r="45" spans="2:7">
      <c r="B45" s="494" t="s">
        <v>1144</v>
      </c>
      <c r="C45" s="495" t="s">
        <v>1145</v>
      </c>
    </row>
    <row r="46" spans="2:7">
      <c r="B46" s="494" t="s">
        <v>1144</v>
      </c>
      <c r="C46" s="495" t="s">
        <v>1183</v>
      </c>
    </row>
  </sheetData>
  <sortState ref="A29:G39">
    <sortCondition ref="B29:B39"/>
  </sortState>
  <mergeCells count="2">
    <mergeCell ref="D8:D26"/>
    <mergeCell ref="D27:D35"/>
  </mergeCells>
  <phoneticPr fontId="19"/>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00"/>
  <sheetViews>
    <sheetView workbookViewId="0"/>
  </sheetViews>
  <sheetFormatPr defaultColWidth="5.625" defaultRowHeight="11.1" customHeight="1"/>
  <cols>
    <col min="1" max="1" width="6.75" style="221" customWidth="1"/>
    <col min="2" max="2" width="7" style="221" customWidth="1"/>
    <col min="3" max="3" width="2.625" style="221" customWidth="1"/>
    <col min="4" max="6" width="5.625" style="221"/>
    <col min="7" max="31" width="5.625" style="221" customWidth="1"/>
    <col min="32" max="16384" width="5.625" style="221"/>
  </cols>
  <sheetData>
    <row r="1" spans="1:33" ht="12.75" customHeight="1">
      <c r="G1" s="308" t="s">
        <v>732</v>
      </c>
      <c r="H1" s="309"/>
      <c r="I1" s="309"/>
      <c r="J1" s="309"/>
      <c r="K1" s="309"/>
      <c r="M1" s="1" t="s">
        <v>730</v>
      </c>
      <c r="N1" s="261"/>
      <c r="O1" s="1"/>
      <c r="P1" s="261"/>
      <c r="Q1" s="261"/>
      <c r="R1" s="261"/>
      <c r="S1" s="310" t="s">
        <v>731</v>
      </c>
      <c r="T1" s="261"/>
      <c r="U1" s="111"/>
      <c r="X1" s="111"/>
      <c r="Z1" s="111"/>
    </row>
    <row r="2" spans="1:33" ht="11.1" customHeight="1">
      <c r="A2" s="221" t="s">
        <v>608</v>
      </c>
      <c r="E2" s="221" t="s">
        <v>609</v>
      </c>
      <c r="G2" s="221">
        <v>1990</v>
      </c>
      <c r="H2" s="221">
        <v>1991</v>
      </c>
      <c r="I2" s="221">
        <v>1992</v>
      </c>
      <c r="J2" s="221">
        <v>1993</v>
      </c>
      <c r="K2" s="221">
        <v>1994</v>
      </c>
      <c r="L2" s="221">
        <v>1995</v>
      </c>
      <c r="M2" s="221">
        <v>1996</v>
      </c>
      <c r="N2" s="221">
        <v>1997</v>
      </c>
      <c r="O2" s="221">
        <v>1998</v>
      </c>
      <c r="P2" s="221">
        <v>1999</v>
      </c>
      <c r="Q2" s="221">
        <v>2000</v>
      </c>
      <c r="R2" s="221">
        <v>2001</v>
      </c>
      <c r="S2" s="221">
        <v>2002</v>
      </c>
      <c r="T2" s="221">
        <v>2003</v>
      </c>
      <c r="U2" s="221">
        <v>2004</v>
      </c>
      <c r="V2" s="221">
        <v>2005</v>
      </c>
      <c r="W2" s="221">
        <v>2006</v>
      </c>
      <c r="X2" s="221">
        <v>2007</v>
      </c>
      <c r="Y2" s="221">
        <v>2008</v>
      </c>
      <c r="Z2" s="221">
        <v>2009</v>
      </c>
      <c r="AA2" s="221">
        <v>2010</v>
      </c>
      <c r="AB2" s="221">
        <v>2011</v>
      </c>
      <c r="AC2" s="221">
        <v>2012</v>
      </c>
      <c r="AD2" s="221">
        <v>2013</v>
      </c>
      <c r="AE2" s="221">
        <v>2014</v>
      </c>
    </row>
    <row r="3" spans="1:33" ht="11.1" customHeight="1">
      <c r="B3" s="221" t="s">
        <v>610</v>
      </c>
    </row>
    <row r="4" spans="1:33" ht="11.1" customHeight="1">
      <c r="G4" s="221" t="s">
        <v>611</v>
      </c>
      <c r="H4" s="221" t="s">
        <v>611</v>
      </c>
      <c r="I4" s="221" t="s">
        <v>611</v>
      </c>
      <c r="J4" s="221" t="s">
        <v>611</v>
      </c>
      <c r="K4" s="221" t="s">
        <v>611</v>
      </c>
      <c r="L4" s="221" t="s">
        <v>611</v>
      </c>
      <c r="M4" s="221" t="s">
        <v>611</v>
      </c>
      <c r="N4" s="221" t="s">
        <v>611</v>
      </c>
      <c r="O4" s="221" t="s">
        <v>611</v>
      </c>
      <c r="P4" s="221" t="s">
        <v>611</v>
      </c>
      <c r="Q4" s="221" t="s">
        <v>611</v>
      </c>
      <c r="R4" s="221" t="s">
        <v>611</v>
      </c>
      <c r="S4" s="221" t="s">
        <v>611</v>
      </c>
      <c r="T4" s="221" t="s">
        <v>611</v>
      </c>
      <c r="U4" s="221" t="s">
        <v>611</v>
      </c>
      <c r="V4" s="221" t="s">
        <v>611</v>
      </c>
      <c r="W4" s="221" t="s">
        <v>611</v>
      </c>
      <c r="X4" s="221" t="s">
        <v>611</v>
      </c>
      <c r="Y4" s="221" t="s">
        <v>611</v>
      </c>
      <c r="Z4" s="221" t="s">
        <v>611</v>
      </c>
      <c r="AA4" s="221" t="s">
        <v>611</v>
      </c>
      <c r="AB4" s="221" t="s">
        <v>611</v>
      </c>
      <c r="AC4" s="221" t="s">
        <v>611</v>
      </c>
      <c r="AD4" s="221" t="s">
        <v>611</v>
      </c>
      <c r="AE4" s="221" t="s">
        <v>611</v>
      </c>
    </row>
    <row r="5" spans="1:33" ht="21" customHeight="1">
      <c r="A5" s="221" t="s">
        <v>612</v>
      </c>
      <c r="G5" s="343" t="s">
        <v>613</v>
      </c>
      <c r="H5" s="343" t="s">
        <v>613</v>
      </c>
      <c r="I5" s="343" t="s">
        <v>613</v>
      </c>
      <c r="J5" s="343" t="s">
        <v>613</v>
      </c>
      <c r="K5" s="343" t="s">
        <v>613</v>
      </c>
      <c r="L5" s="343" t="s">
        <v>613</v>
      </c>
      <c r="M5" s="343" t="s">
        <v>613</v>
      </c>
      <c r="N5" s="343" t="s">
        <v>613</v>
      </c>
      <c r="O5" s="343" t="s">
        <v>613</v>
      </c>
      <c r="P5" s="343" t="s">
        <v>613</v>
      </c>
      <c r="Q5" s="343" t="s">
        <v>613</v>
      </c>
      <c r="R5" s="343" t="s">
        <v>613</v>
      </c>
      <c r="S5" s="343" t="s">
        <v>613</v>
      </c>
      <c r="T5" s="343" t="s">
        <v>613</v>
      </c>
      <c r="U5" s="343" t="s">
        <v>613</v>
      </c>
      <c r="V5" s="343" t="s">
        <v>613</v>
      </c>
      <c r="W5" s="343" t="s">
        <v>613</v>
      </c>
      <c r="X5" s="343" t="s">
        <v>613</v>
      </c>
      <c r="Y5" s="343" t="s">
        <v>613</v>
      </c>
      <c r="Z5" s="343" t="s">
        <v>613</v>
      </c>
      <c r="AA5" s="343" t="s">
        <v>613</v>
      </c>
      <c r="AB5" s="343" t="s">
        <v>613</v>
      </c>
      <c r="AC5" s="343" t="s">
        <v>613</v>
      </c>
      <c r="AD5" s="343" t="s">
        <v>613</v>
      </c>
      <c r="AE5" s="672" t="s">
        <v>613</v>
      </c>
      <c r="AF5" s="616"/>
      <c r="AG5" s="616"/>
    </row>
    <row r="6" spans="1:33" ht="11.1" customHeight="1">
      <c r="G6" s="221" t="s">
        <v>612</v>
      </c>
      <c r="H6" s="221" t="s">
        <v>612</v>
      </c>
      <c r="I6" s="221" t="s">
        <v>612</v>
      </c>
      <c r="J6" s="221" t="s">
        <v>612</v>
      </c>
      <c r="K6" s="221" t="s">
        <v>612</v>
      </c>
      <c r="L6" s="221" t="s">
        <v>612</v>
      </c>
      <c r="M6" s="221" t="s">
        <v>612</v>
      </c>
      <c r="N6" s="221" t="s">
        <v>612</v>
      </c>
      <c r="O6" s="221" t="s">
        <v>612</v>
      </c>
      <c r="P6" s="221" t="s">
        <v>612</v>
      </c>
      <c r="Q6" s="221" t="s">
        <v>612</v>
      </c>
      <c r="R6" s="221" t="s">
        <v>612</v>
      </c>
      <c r="S6" s="221" t="s">
        <v>612</v>
      </c>
      <c r="T6" s="221" t="s">
        <v>612</v>
      </c>
      <c r="U6" s="221" t="s">
        <v>612</v>
      </c>
      <c r="V6" s="221" t="s">
        <v>612</v>
      </c>
      <c r="W6" s="221" t="s">
        <v>612</v>
      </c>
      <c r="X6" s="221" t="s">
        <v>612</v>
      </c>
      <c r="Y6" s="221" t="s">
        <v>612</v>
      </c>
      <c r="Z6" s="221" t="s">
        <v>612</v>
      </c>
      <c r="AA6" s="221" t="s">
        <v>612</v>
      </c>
      <c r="AB6" s="221" t="s">
        <v>612</v>
      </c>
      <c r="AC6" s="221" t="s">
        <v>612</v>
      </c>
      <c r="AD6" s="221" t="s">
        <v>612</v>
      </c>
      <c r="AE6" s="221" t="s">
        <v>612</v>
      </c>
    </row>
    <row r="8" spans="1:33" ht="11.1" customHeight="1">
      <c r="A8" s="221" t="s">
        <v>609</v>
      </c>
    </row>
    <row r="9" spans="1:33" ht="11.1" customHeight="1">
      <c r="B9" s="221" t="s">
        <v>614</v>
      </c>
      <c r="D9" s="221" t="s">
        <v>615</v>
      </c>
    </row>
    <row r="11" spans="1:33" ht="11.1" customHeight="1">
      <c r="G11" s="221" t="s">
        <v>608</v>
      </c>
      <c r="H11" s="221" t="s">
        <v>608</v>
      </c>
      <c r="I11" s="221" t="s">
        <v>608</v>
      </c>
      <c r="J11" s="221" t="s">
        <v>608</v>
      </c>
      <c r="K11" s="221" t="s">
        <v>608</v>
      </c>
      <c r="L11" s="221" t="s">
        <v>608</v>
      </c>
      <c r="M11" s="221" t="s">
        <v>608</v>
      </c>
      <c r="N11" s="221" t="s">
        <v>608</v>
      </c>
      <c r="O11" s="221" t="s">
        <v>608</v>
      </c>
      <c r="P11" s="221" t="s">
        <v>608</v>
      </c>
      <c r="Q11" s="221" t="s">
        <v>608</v>
      </c>
      <c r="R11" s="221" t="s">
        <v>608</v>
      </c>
      <c r="S11" s="221" t="s">
        <v>608</v>
      </c>
      <c r="T11" s="221" t="s">
        <v>608</v>
      </c>
      <c r="U11" s="221" t="s">
        <v>608</v>
      </c>
      <c r="V11" s="221" t="s">
        <v>608</v>
      </c>
      <c r="W11" s="221" t="s">
        <v>608</v>
      </c>
      <c r="X11" s="221" t="s">
        <v>608</v>
      </c>
      <c r="Y11" s="221" t="s">
        <v>608</v>
      </c>
      <c r="Z11" s="221" t="s">
        <v>608</v>
      </c>
      <c r="AA11" s="221" t="s">
        <v>608</v>
      </c>
      <c r="AB11" s="221" t="s">
        <v>608</v>
      </c>
      <c r="AC11" s="221" t="s">
        <v>608</v>
      </c>
      <c r="AD11" s="221" t="s">
        <v>608</v>
      </c>
      <c r="AE11" s="221" t="s">
        <v>608</v>
      </c>
    </row>
    <row r="12" spans="1:33" ht="11.1" customHeight="1">
      <c r="A12" s="221" t="s">
        <v>608</v>
      </c>
      <c r="B12" s="221" t="s">
        <v>616</v>
      </c>
      <c r="G12" s="221" t="s">
        <v>734</v>
      </c>
      <c r="H12" s="221" t="s">
        <v>729</v>
      </c>
      <c r="I12" s="221" t="s">
        <v>729</v>
      </c>
      <c r="J12" s="221" t="s">
        <v>729</v>
      </c>
      <c r="K12" s="221" t="s">
        <v>729</v>
      </c>
      <c r="L12" s="221" t="s">
        <v>729</v>
      </c>
      <c r="M12" s="221" t="s">
        <v>729</v>
      </c>
      <c r="N12" s="221" t="s">
        <v>729</v>
      </c>
      <c r="O12" s="221" t="s">
        <v>729</v>
      </c>
      <c r="P12" s="221" t="s">
        <v>729</v>
      </c>
      <c r="Q12" s="221" t="s">
        <v>729</v>
      </c>
      <c r="R12" s="221" t="s">
        <v>729</v>
      </c>
      <c r="S12" s="221" t="s">
        <v>729</v>
      </c>
      <c r="T12" s="221" t="s">
        <v>729</v>
      </c>
      <c r="U12" s="221" t="s">
        <v>729</v>
      </c>
      <c r="V12" s="221" t="s">
        <v>729</v>
      </c>
      <c r="W12" s="221" t="s">
        <v>729</v>
      </c>
      <c r="X12" s="221" t="s">
        <v>729</v>
      </c>
      <c r="Y12" s="221" t="s">
        <v>729</v>
      </c>
      <c r="Z12" s="221" t="s">
        <v>729</v>
      </c>
      <c r="AA12" s="221" t="s">
        <v>729</v>
      </c>
      <c r="AB12" s="221" t="s">
        <v>729</v>
      </c>
      <c r="AC12" s="221" t="s">
        <v>729</v>
      </c>
      <c r="AD12" s="221" t="s">
        <v>729</v>
      </c>
      <c r="AE12" s="221" t="s">
        <v>729</v>
      </c>
    </row>
    <row r="15" spans="1:33" ht="11.1" customHeight="1">
      <c r="A15" s="306">
        <v>500000</v>
      </c>
      <c r="B15" s="221" t="s">
        <v>617</v>
      </c>
      <c r="D15" s="221" t="s">
        <v>618</v>
      </c>
      <c r="G15" s="306">
        <v>3005.3082687370529</v>
      </c>
      <c r="H15" s="306">
        <v>3118.8297265144997</v>
      </c>
      <c r="I15" s="306">
        <v>3232.4565603646533</v>
      </c>
      <c r="J15" s="306">
        <v>3506.8419091802411</v>
      </c>
      <c r="K15" s="306">
        <v>3703.9234776560047</v>
      </c>
      <c r="L15" s="306">
        <v>3738.4818298707605</v>
      </c>
      <c r="M15" s="306">
        <v>3688.3753184039288</v>
      </c>
      <c r="N15" s="306">
        <v>4193.7165511867142</v>
      </c>
      <c r="O15" s="306">
        <v>3693.6498162160019</v>
      </c>
      <c r="P15" s="306">
        <v>3868.6234045872616</v>
      </c>
      <c r="Q15" s="306">
        <v>3970.5067974591707</v>
      </c>
      <c r="R15" s="306">
        <v>3897.7979052448613</v>
      </c>
      <c r="S15" s="306">
        <v>3872.573476077368</v>
      </c>
      <c r="T15" s="306">
        <v>4113.2717611066737</v>
      </c>
      <c r="U15" s="306">
        <v>4096.7670364111691</v>
      </c>
      <c r="V15" s="306">
        <v>4413.7344793357724</v>
      </c>
      <c r="W15" s="306">
        <v>4171.2582933771628</v>
      </c>
      <c r="X15" s="306">
        <v>4415.8085691520264</v>
      </c>
      <c r="Y15" s="306">
        <v>4139.7041108448957</v>
      </c>
      <c r="Z15" s="306">
        <v>4223.9133389625022</v>
      </c>
      <c r="AA15" s="306">
        <v>4043.9388387785189</v>
      </c>
      <c r="AB15" s="306">
        <v>3978.7940717881693</v>
      </c>
      <c r="AC15" s="306">
        <v>4712.3338794958408</v>
      </c>
      <c r="AD15" s="306">
        <v>4609.5180630318882</v>
      </c>
      <c r="AE15" s="306">
        <v>4320.1288407199136</v>
      </c>
    </row>
    <row r="16" spans="1:33" ht="11.1" customHeight="1">
      <c r="A16" s="306"/>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row>
    <row r="17" spans="1:31" ht="11.1" customHeight="1">
      <c r="A17" s="306">
        <v>600000</v>
      </c>
      <c r="C17" s="221" t="s">
        <v>619</v>
      </c>
      <c r="D17" s="221" t="s">
        <v>620</v>
      </c>
      <c r="G17" s="306">
        <v>2264.56054604975</v>
      </c>
      <c r="H17" s="306">
        <v>2361.1269202268486</v>
      </c>
      <c r="I17" s="306">
        <v>2416.7669158627436</v>
      </c>
      <c r="J17" s="306">
        <v>2483.9930100176612</v>
      </c>
      <c r="K17" s="306">
        <v>2660.8222595977936</v>
      </c>
      <c r="L17" s="306">
        <v>2681.3497176320161</v>
      </c>
      <c r="M17" s="306">
        <v>2610.9767221034754</v>
      </c>
      <c r="N17" s="306">
        <v>2948.769117500879</v>
      </c>
      <c r="O17" s="306">
        <v>2585.2121148431838</v>
      </c>
      <c r="P17" s="306">
        <v>2712.0345976432254</v>
      </c>
      <c r="Q17" s="306">
        <v>2779.3788474581165</v>
      </c>
      <c r="R17" s="306">
        <v>2705.8290856033532</v>
      </c>
      <c r="S17" s="306">
        <v>2692.1704963151669</v>
      </c>
      <c r="T17" s="306">
        <v>2832.0438396596114</v>
      </c>
      <c r="U17" s="306">
        <v>2775.4286914550266</v>
      </c>
      <c r="V17" s="306">
        <v>3008.2806278376011</v>
      </c>
      <c r="W17" s="306">
        <v>2851.1054867532694</v>
      </c>
      <c r="X17" s="306">
        <v>3046.0501973048308</v>
      </c>
      <c r="Y17" s="306">
        <v>2865.347176817269</v>
      </c>
      <c r="Z17" s="306">
        <v>2796.7632480273769</v>
      </c>
      <c r="AA17" s="306">
        <v>2708.8509061596069</v>
      </c>
      <c r="AB17" s="306">
        <v>2486.8906269291829</v>
      </c>
      <c r="AC17" s="306">
        <v>3087.7095913979911</v>
      </c>
      <c r="AD17" s="306">
        <v>3030.9209739149142</v>
      </c>
      <c r="AE17" s="306">
        <v>2894.3246978746492</v>
      </c>
    </row>
    <row r="18" spans="1:31" ht="11.1" customHeight="1">
      <c r="A18" s="306"/>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row>
    <row r="19" spans="1:31" ht="11.1" customHeight="1">
      <c r="A19" s="306">
        <v>610000</v>
      </c>
      <c r="B19" s="221" t="s">
        <v>621</v>
      </c>
      <c r="C19" s="221" t="s">
        <v>622</v>
      </c>
      <c r="D19" s="221" t="s">
        <v>623</v>
      </c>
      <c r="G19" s="307">
        <v>224.18942988052487</v>
      </c>
      <c r="H19" s="307">
        <v>255.63523209320911</v>
      </c>
      <c r="I19" s="307">
        <v>264.98046548495455</v>
      </c>
      <c r="J19" s="307">
        <v>246.1860865532953</v>
      </c>
      <c r="K19" s="307">
        <v>239.38924633078125</v>
      </c>
      <c r="L19" s="307">
        <v>202.03450247694656</v>
      </c>
      <c r="M19" s="307">
        <v>221.61330518789771</v>
      </c>
      <c r="N19" s="307">
        <v>224.48761217193686</v>
      </c>
      <c r="O19" s="307">
        <v>191.70015155291446</v>
      </c>
      <c r="P19" s="307">
        <v>177.51603426319036</v>
      </c>
      <c r="Q19" s="307">
        <v>145.18871935963941</v>
      </c>
      <c r="R19" s="307">
        <v>127.44542485646467</v>
      </c>
      <c r="S19" s="307">
        <v>123.88557585083815</v>
      </c>
      <c r="T19" s="307">
        <v>111.03000010484041</v>
      </c>
      <c r="U19" s="307">
        <v>118.39139027241129</v>
      </c>
      <c r="V19" s="307">
        <v>126.89809880881489</v>
      </c>
      <c r="W19" s="307">
        <v>130.87947761677603</v>
      </c>
      <c r="X19" s="307">
        <v>122.73295503491022</v>
      </c>
      <c r="Y19" s="307">
        <v>104.32433845054059</v>
      </c>
      <c r="Z19" s="307">
        <v>101.21192250461795</v>
      </c>
      <c r="AA19" s="307">
        <v>109.08080672964039</v>
      </c>
      <c r="AB19" s="307">
        <v>106.00787087305559</v>
      </c>
      <c r="AC19" s="307">
        <v>117.02983567409123</v>
      </c>
      <c r="AD19" s="307">
        <v>104.22734530474956</v>
      </c>
      <c r="AE19" s="307">
        <v>101.15120546952014</v>
      </c>
    </row>
    <row r="20" spans="1:31" ht="11.1" customHeight="1">
      <c r="A20" s="306">
        <v>611000</v>
      </c>
      <c r="B20" s="221" t="s">
        <v>624</v>
      </c>
      <c r="C20" s="221" t="s">
        <v>756</v>
      </c>
      <c r="D20" s="221" t="s">
        <v>625</v>
      </c>
      <c r="G20" s="307">
        <v>114.14602051371247</v>
      </c>
      <c r="H20" s="307">
        <v>136.00775156261764</v>
      </c>
      <c r="I20" s="307">
        <v>146.52908299176707</v>
      </c>
      <c r="J20" s="307">
        <v>112.44185995568267</v>
      </c>
      <c r="K20" s="307">
        <v>93.069728126031606</v>
      </c>
      <c r="L20" s="307">
        <v>61.793524042468498</v>
      </c>
      <c r="M20" s="307">
        <v>84.808729220713218</v>
      </c>
      <c r="N20" s="307">
        <v>78.686482981586522</v>
      </c>
      <c r="O20" s="307">
        <v>67.913922582202375</v>
      </c>
      <c r="P20" s="307">
        <v>64.15293640547587</v>
      </c>
      <c r="Q20" s="307">
        <v>39.652131271584459</v>
      </c>
      <c r="R20" s="307">
        <v>27.025158586079719</v>
      </c>
      <c r="S20" s="307">
        <v>32.605701727027636</v>
      </c>
      <c r="T20" s="307">
        <v>24.928524680900928</v>
      </c>
      <c r="U20" s="307">
        <v>37.483491424432529</v>
      </c>
      <c r="V20" s="307">
        <v>32.472907680324681</v>
      </c>
      <c r="W20" s="307">
        <v>39.334061047671469</v>
      </c>
      <c r="X20" s="307">
        <v>42.187305982574316</v>
      </c>
      <c r="Y20" s="307">
        <v>30.93977586556435</v>
      </c>
      <c r="Z20" s="307">
        <v>40.807432937879526</v>
      </c>
      <c r="AA20" s="307">
        <v>38.618960533560994</v>
      </c>
      <c r="AB20" s="307">
        <v>37.062763501092903</v>
      </c>
      <c r="AC20" s="307">
        <v>39.318325542594998</v>
      </c>
      <c r="AD20" s="307">
        <v>25.324602016933632</v>
      </c>
      <c r="AE20" s="307">
        <v>24.405548171663717</v>
      </c>
    </row>
    <row r="21" spans="1:31" ht="11.1" customHeight="1">
      <c r="A21" s="306">
        <v>612000</v>
      </c>
      <c r="B21" s="221" t="s">
        <v>626</v>
      </c>
      <c r="C21" s="221" t="s">
        <v>627</v>
      </c>
      <c r="D21" s="221" t="s">
        <v>628</v>
      </c>
      <c r="G21" s="305">
        <v>14.766932163896531</v>
      </c>
      <c r="H21" s="305">
        <v>16.1636077891532</v>
      </c>
      <c r="I21" s="305">
        <v>16.00151972811156</v>
      </c>
      <c r="J21" s="305">
        <v>18.030582342861521</v>
      </c>
      <c r="K21" s="305">
        <v>19.574987701855541</v>
      </c>
      <c r="L21" s="305">
        <v>18.82867609960029</v>
      </c>
      <c r="M21" s="305">
        <v>18.559858565678688</v>
      </c>
      <c r="N21" s="305">
        <v>19.382610736450332</v>
      </c>
      <c r="O21" s="305">
        <v>16.942975958393482</v>
      </c>
      <c r="P21" s="305">
        <v>15.45340307987669</v>
      </c>
      <c r="Q21" s="305">
        <v>14.454732595385352</v>
      </c>
      <c r="R21" s="305">
        <v>13.76498491831885</v>
      </c>
      <c r="S21" s="305">
        <v>12.542009001742109</v>
      </c>
      <c r="T21" s="305">
        <v>11.74626833139418</v>
      </c>
      <c r="U21" s="305">
        <v>11.124169341406251</v>
      </c>
      <c r="V21" s="305">
        <v>12.816971951615219</v>
      </c>
      <c r="W21" s="305">
        <v>12.644628415146359</v>
      </c>
      <c r="X21" s="305">
        <v>11.15797782389502</v>
      </c>
      <c r="Y21" s="305">
        <v>9.3343550352290396</v>
      </c>
      <c r="Z21" s="305">
        <v>6.8796044791144197</v>
      </c>
      <c r="AA21" s="305">
        <v>7.1025496734755906</v>
      </c>
      <c r="AB21" s="305">
        <v>5.8647416371019903</v>
      </c>
      <c r="AC21" s="305">
        <v>6.1611511412762301</v>
      </c>
      <c r="AD21" s="305">
        <v>6.8675750538247398</v>
      </c>
      <c r="AE21" s="305">
        <v>8.0199234227184206</v>
      </c>
    </row>
    <row r="22" spans="1:31" ht="11.1" customHeight="1">
      <c r="A22" s="306">
        <v>615000</v>
      </c>
      <c r="B22" s="221" t="s">
        <v>629</v>
      </c>
      <c r="C22" s="221" t="s">
        <v>630</v>
      </c>
      <c r="D22" s="221" t="s">
        <v>631</v>
      </c>
      <c r="G22" s="307">
        <v>95.276477202915899</v>
      </c>
      <c r="H22" s="307">
        <v>103.46387274143831</v>
      </c>
      <c r="I22" s="307">
        <v>102.44986276507589</v>
      </c>
      <c r="J22" s="307">
        <v>115.7136442547511</v>
      </c>
      <c r="K22" s="307">
        <v>126.74453050289409</v>
      </c>
      <c r="L22" s="307">
        <v>121.41230233487781</v>
      </c>
      <c r="M22" s="307">
        <v>118.2447174015058</v>
      </c>
      <c r="N22" s="307">
        <v>126.41851845389999</v>
      </c>
      <c r="O22" s="307">
        <v>106.8432530123186</v>
      </c>
      <c r="P22" s="307">
        <v>97.9096947778378</v>
      </c>
      <c r="Q22" s="307">
        <v>91.081855492669604</v>
      </c>
      <c r="R22" s="307">
        <v>86.655281352066098</v>
      </c>
      <c r="S22" s="307">
        <v>78.737865122068399</v>
      </c>
      <c r="T22" s="307">
        <v>74.355207092545299</v>
      </c>
      <c r="U22" s="307">
        <v>69.783729506572499</v>
      </c>
      <c r="V22" s="307">
        <v>81.608219176874996</v>
      </c>
      <c r="W22" s="307">
        <v>78.900788153958189</v>
      </c>
      <c r="X22" s="307">
        <v>69.387671228440894</v>
      </c>
      <c r="Y22" s="307">
        <v>64.050207549747199</v>
      </c>
      <c r="Z22" s="307">
        <v>53.524885087624</v>
      </c>
      <c r="AA22" s="307">
        <v>63.359296522603799</v>
      </c>
      <c r="AB22" s="307">
        <v>63.080365734860706</v>
      </c>
      <c r="AC22" s="307">
        <v>71.550358990220005</v>
      </c>
      <c r="AD22" s="307">
        <v>72.0351682339912</v>
      </c>
      <c r="AE22" s="307">
        <v>68.72573387513799</v>
      </c>
    </row>
    <row r="23" spans="1:31" ht="11.1" customHeight="1">
      <c r="A23" s="306">
        <v>620000</v>
      </c>
      <c r="B23" s="221" t="s">
        <v>632</v>
      </c>
      <c r="C23" s="221" t="s">
        <v>633</v>
      </c>
      <c r="D23" s="221" t="s">
        <v>634</v>
      </c>
      <c r="G23" s="306">
        <v>1290.0658232195317</v>
      </c>
      <c r="H23" s="306">
        <v>1362.6995239821767</v>
      </c>
      <c r="I23" s="306">
        <v>1341.2798818810993</v>
      </c>
      <c r="J23" s="306">
        <v>1365.9250281791067</v>
      </c>
      <c r="K23" s="306">
        <v>1466.8703547412424</v>
      </c>
      <c r="L23" s="306">
        <v>1501.1004192238136</v>
      </c>
      <c r="M23" s="306">
        <v>1491.090208492127</v>
      </c>
      <c r="N23" s="306">
        <v>1626.7409244551482</v>
      </c>
      <c r="O23" s="306">
        <v>1451.9319809511424</v>
      </c>
      <c r="P23" s="306">
        <v>1497.8395410036896</v>
      </c>
      <c r="Q23" s="306">
        <v>1592.3407338799614</v>
      </c>
      <c r="R23" s="306">
        <v>1521.6937999652523</v>
      </c>
      <c r="S23" s="306">
        <v>1522.8514362178094</v>
      </c>
      <c r="T23" s="306">
        <v>1574.8391510944195</v>
      </c>
      <c r="U23" s="306">
        <v>1572.6088473004343</v>
      </c>
      <c r="V23" s="306">
        <v>1680.5846581631054</v>
      </c>
      <c r="W23" s="306">
        <v>1624.3043826808589</v>
      </c>
      <c r="X23" s="306">
        <v>1753.5566874253163</v>
      </c>
      <c r="Y23" s="306">
        <v>1642.1429440859135</v>
      </c>
      <c r="Z23" s="306">
        <v>1545.9074176526863</v>
      </c>
      <c r="AA23" s="306">
        <v>1528.9862059555908</v>
      </c>
      <c r="AB23" s="306">
        <v>1117.2898587341374</v>
      </c>
      <c r="AC23" s="306">
        <v>1650.1433846072234</v>
      </c>
      <c r="AD23" s="306">
        <v>1614.0977048028137</v>
      </c>
      <c r="AE23" s="306">
        <v>1532.5195097914664</v>
      </c>
    </row>
    <row r="24" spans="1:31" ht="11.1" customHeight="1">
      <c r="A24" s="306">
        <v>621000</v>
      </c>
      <c r="B24" s="221" t="s">
        <v>635</v>
      </c>
      <c r="C24" s="221" t="s">
        <v>636</v>
      </c>
      <c r="D24" s="221" t="s">
        <v>637</v>
      </c>
      <c r="G24" s="307">
        <v>184.57161654519982</v>
      </c>
      <c r="H24" s="307">
        <v>186.92169506394117</v>
      </c>
      <c r="I24" s="307">
        <v>188.00181542372366</v>
      </c>
      <c r="J24" s="307">
        <v>185.41031090312572</v>
      </c>
      <c r="K24" s="307">
        <v>192.04898543418633</v>
      </c>
      <c r="L24" s="307">
        <v>189.69653737362978</v>
      </c>
      <c r="M24" s="307">
        <v>193.51796589592234</v>
      </c>
      <c r="N24" s="307">
        <v>205.29604230489161</v>
      </c>
      <c r="O24" s="307">
        <v>197.60824554720887</v>
      </c>
      <c r="P24" s="307">
        <v>206.98781378558931</v>
      </c>
      <c r="Q24" s="307">
        <v>206.87312949571259</v>
      </c>
      <c r="R24" s="307">
        <v>199.28219882287613</v>
      </c>
      <c r="S24" s="307">
        <v>195.7199445481977</v>
      </c>
      <c r="T24" s="307">
        <v>193.84441122265201</v>
      </c>
      <c r="U24" s="307">
        <v>189.80625860049301</v>
      </c>
      <c r="V24" s="307">
        <v>204.32536976877705</v>
      </c>
      <c r="W24" s="307">
        <v>198.80768695971429</v>
      </c>
      <c r="X24" s="307">
        <v>206.81441738392087</v>
      </c>
      <c r="Y24" s="307">
        <v>210.43914708303478</v>
      </c>
      <c r="Z24" s="307">
        <v>168.19219590757729</v>
      </c>
      <c r="AA24" s="307">
        <v>211.85057881975311</v>
      </c>
      <c r="AB24" s="307">
        <v>222.46201158030289</v>
      </c>
      <c r="AC24" s="307">
        <v>221.50910536816917</v>
      </c>
      <c r="AD24" s="307">
        <v>169.4424318379707</v>
      </c>
      <c r="AE24" s="307">
        <v>150.37281476044549</v>
      </c>
    </row>
    <row r="25" spans="1:31" ht="11.1" customHeight="1">
      <c r="A25" s="306">
        <v>622000</v>
      </c>
      <c r="B25" s="221" t="s">
        <v>638</v>
      </c>
      <c r="C25" s="221" t="s">
        <v>639</v>
      </c>
      <c r="D25" s="221" t="s">
        <v>640</v>
      </c>
      <c r="G25" s="305">
        <v>2.2974259910180068</v>
      </c>
      <c r="H25" s="305">
        <v>2.3080275618808352</v>
      </c>
      <c r="I25" s="305">
        <v>2.3026213857209732</v>
      </c>
      <c r="J25" s="305">
        <v>2.243691059833048</v>
      </c>
      <c r="K25" s="305">
        <v>2.377790446186042</v>
      </c>
      <c r="L25" s="305">
        <v>2.319721276697345</v>
      </c>
      <c r="M25" s="305">
        <v>2.3904076686409499</v>
      </c>
      <c r="N25" s="305">
        <v>2.645193994694409</v>
      </c>
      <c r="O25" s="305">
        <v>2.496465543140177</v>
      </c>
      <c r="P25" s="305">
        <v>2.687628960465513</v>
      </c>
      <c r="Q25" s="305">
        <v>2.7032523085723872</v>
      </c>
      <c r="R25" s="305">
        <v>2.5850402830873529</v>
      </c>
      <c r="S25" s="305">
        <v>2.5415874713526101</v>
      </c>
      <c r="T25" s="305">
        <v>2.5317776049317522</v>
      </c>
      <c r="U25" s="305">
        <v>2.487539774686494</v>
      </c>
      <c r="V25" s="305">
        <v>2.8052680686750699</v>
      </c>
      <c r="W25" s="305">
        <v>2.6991935774128102</v>
      </c>
      <c r="X25" s="305">
        <v>2.9367635693537197</v>
      </c>
      <c r="Y25" s="305">
        <v>20.435695760368521</v>
      </c>
      <c r="Z25" s="305">
        <v>8.3626359968785096</v>
      </c>
      <c r="AA25" s="305">
        <v>20.498557399743522</v>
      </c>
      <c r="AB25" s="305">
        <v>13.3482557884779</v>
      </c>
      <c r="AC25" s="305">
        <v>14.417768081053168</v>
      </c>
      <c r="AD25" s="305">
        <v>11.48873214099631</v>
      </c>
      <c r="AE25" s="305">
        <v>9.697523237016739</v>
      </c>
    </row>
    <row r="26" spans="1:31" ht="11.1" customHeight="1">
      <c r="A26" s="306">
        <v>623000</v>
      </c>
      <c r="B26" s="221" t="s">
        <v>641</v>
      </c>
      <c r="C26" s="221" t="s">
        <v>642</v>
      </c>
      <c r="D26" s="221" t="s">
        <v>643</v>
      </c>
      <c r="G26" s="305">
        <v>15.085094549809078</v>
      </c>
      <c r="H26" s="305">
        <v>14.868755423158564</v>
      </c>
      <c r="I26" s="305">
        <v>14.439991328913953</v>
      </c>
      <c r="J26" s="305">
        <v>13.592450835032558</v>
      </c>
      <c r="K26" s="305">
        <v>15.460477964708994</v>
      </c>
      <c r="L26" s="305">
        <v>14.591825507341234</v>
      </c>
      <c r="M26" s="305">
        <v>15.713261304820289</v>
      </c>
      <c r="N26" s="305">
        <v>19.575437631818886</v>
      </c>
      <c r="O26" s="305">
        <v>17.412094065747436</v>
      </c>
      <c r="P26" s="305">
        <v>20.181839753471213</v>
      </c>
      <c r="Q26" s="305">
        <v>20.803557253720381</v>
      </c>
      <c r="R26" s="305">
        <v>19.518020448410233</v>
      </c>
      <c r="S26" s="305">
        <v>19.243345953009786</v>
      </c>
      <c r="T26" s="305">
        <v>19.447601210006592</v>
      </c>
      <c r="U26" s="305">
        <v>19.504541152166027</v>
      </c>
      <c r="V26" s="305">
        <v>24.405834108907143</v>
      </c>
      <c r="W26" s="305">
        <v>22.950600646067521</v>
      </c>
      <c r="X26" s="305">
        <v>27.195648902121849</v>
      </c>
      <c r="Y26" s="305">
        <v>19.37111081679711</v>
      </c>
      <c r="Z26" s="305">
        <v>17.442113750030206</v>
      </c>
      <c r="AA26" s="305">
        <v>16.709363153241032</v>
      </c>
      <c r="AB26" s="305">
        <v>21.51066641519353</v>
      </c>
      <c r="AC26" s="305">
        <v>22.28429362484961</v>
      </c>
      <c r="AD26" s="305">
        <v>20.205956850819561</v>
      </c>
      <c r="AE26" s="305">
        <v>19.30464655655426</v>
      </c>
    </row>
    <row r="27" spans="1:31" ht="11.1" customHeight="1">
      <c r="A27" s="306">
        <v>624000</v>
      </c>
      <c r="B27" s="221" t="s">
        <v>644</v>
      </c>
      <c r="C27" s="221" t="s">
        <v>645</v>
      </c>
      <c r="D27" s="221" t="s">
        <v>646</v>
      </c>
      <c r="G27" s="307">
        <v>512.63600663029797</v>
      </c>
      <c r="H27" s="307">
        <v>581.02260885591193</v>
      </c>
      <c r="I27" s="307">
        <v>540.85650847417901</v>
      </c>
      <c r="J27" s="307">
        <v>536.91601850750862</v>
      </c>
      <c r="K27" s="307">
        <v>560.84175822179532</v>
      </c>
      <c r="L27" s="307">
        <v>601.49495156181592</v>
      </c>
      <c r="M27" s="307">
        <v>581.49141141304131</v>
      </c>
      <c r="N27" s="307">
        <v>600.25976683103647</v>
      </c>
      <c r="O27" s="307">
        <v>570.0906538663279</v>
      </c>
      <c r="P27" s="307">
        <v>570.23853366650212</v>
      </c>
      <c r="Q27" s="307">
        <v>580.87527934426623</v>
      </c>
      <c r="R27" s="307">
        <v>557.93751305180683</v>
      </c>
      <c r="S27" s="307">
        <v>562.99350958858508</v>
      </c>
      <c r="T27" s="307">
        <v>567.24677513360882</v>
      </c>
      <c r="U27" s="307">
        <v>586.56328837967169</v>
      </c>
      <c r="V27" s="307">
        <v>579.29811160851068</v>
      </c>
      <c r="W27" s="307">
        <v>568.64121231203819</v>
      </c>
      <c r="X27" s="307">
        <v>575.64117999058976</v>
      </c>
      <c r="Y27" s="307">
        <v>553.58098902951633</v>
      </c>
      <c r="Z27" s="307">
        <v>531.10505119580421</v>
      </c>
      <c r="AA27" s="307">
        <v>515.48108765364657</v>
      </c>
      <c r="AB27" s="307">
        <v>324.15047905590245</v>
      </c>
      <c r="AC27" s="307">
        <v>480.32210682694728</v>
      </c>
      <c r="AD27" s="307">
        <v>506.92695125302089</v>
      </c>
      <c r="AE27" s="307">
        <v>466.8791580206626</v>
      </c>
    </row>
    <row r="28" spans="1:31" ht="11.1" customHeight="1">
      <c r="A28" s="306">
        <v>625000</v>
      </c>
      <c r="B28" s="221" t="s">
        <v>647</v>
      </c>
      <c r="C28" s="221" t="s">
        <v>648</v>
      </c>
      <c r="D28" s="221" t="s">
        <v>649</v>
      </c>
      <c r="G28" s="305">
        <v>11.83393610330608</v>
      </c>
      <c r="H28" s="305">
        <v>12.007556057736092</v>
      </c>
      <c r="I28" s="305">
        <v>11.767851782450139</v>
      </c>
      <c r="J28" s="305">
        <v>11.420081878052979</v>
      </c>
      <c r="K28" s="305">
        <v>12.40242625350573</v>
      </c>
      <c r="L28" s="305">
        <v>11.9919598582416</v>
      </c>
      <c r="M28" s="305">
        <v>12.91249543958677</v>
      </c>
      <c r="N28" s="305">
        <v>14.994266349546422</v>
      </c>
      <c r="O28" s="305">
        <v>12.963612208605868</v>
      </c>
      <c r="P28" s="305">
        <v>14.431799710693241</v>
      </c>
      <c r="Q28" s="305">
        <v>15.18249139650545</v>
      </c>
      <c r="R28" s="305">
        <v>14.37319556229358</v>
      </c>
      <c r="S28" s="305">
        <v>14.200488478678658</v>
      </c>
      <c r="T28" s="305">
        <v>14.189098126946602</v>
      </c>
      <c r="U28" s="305">
        <v>14.229798865398934</v>
      </c>
      <c r="V28" s="305">
        <v>17.325393737292352</v>
      </c>
      <c r="W28" s="305">
        <v>16.651719832689651</v>
      </c>
      <c r="X28" s="305">
        <v>19.143997029714235</v>
      </c>
      <c r="Y28" s="305">
        <v>15.315145088829631</v>
      </c>
      <c r="Z28" s="305">
        <v>13.100741849977009</v>
      </c>
      <c r="AA28" s="305">
        <v>11.05602272717227</v>
      </c>
      <c r="AB28" s="305">
        <v>13.66422505648816</v>
      </c>
      <c r="AC28" s="305">
        <v>11.839579324048829</v>
      </c>
      <c r="AD28" s="305">
        <v>7.1551598738757498</v>
      </c>
      <c r="AE28" s="305">
        <v>8.3945191280078895</v>
      </c>
    </row>
    <row r="29" spans="1:31" ht="11.1" customHeight="1">
      <c r="A29" s="306">
        <v>626000</v>
      </c>
      <c r="B29" s="221" t="s">
        <v>650</v>
      </c>
      <c r="C29" s="221" t="s">
        <v>651</v>
      </c>
      <c r="D29" s="221" t="s">
        <v>652</v>
      </c>
      <c r="G29" s="307">
        <v>136.26414345633498</v>
      </c>
      <c r="H29" s="307">
        <v>142.21104229087069</v>
      </c>
      <c r="I29" s="307">
        <v>160.33125646101942</v>
      </c>
      <c r="J29" s="307">
        <v>179.70955303040466</v>
      </c>
      <c r="K29" s="307">
        <v>181.99858803962778</v>
      </c>
      <c r="L29" s="307">
        <v>192.45330815457163</v>
      </c>
      <c r="M29" s="307">
        <v>193.40397951499762</v>
      </c>
      <c r="N29" s="307">
        <v>255.46749186075627</v>
      </c>
      <c r="O29" s="307">
        <v>224.79051300722583</v>
      </c>
      <c r="P29" s="307">
        <v>216.13170840312836</v>
      </c>
      <c r="Q29" s="307">
        <v>286.71176667739252</v>
      </c>
      <c r="R29" s="307">
        <v>283.80768636002728</v>
      </c>
      <c r="S29" s="307">
        <v>278.07505035768804</v>
      </c>
      <c r="T29" s="307">
        <v>303.61148799559714</v>
      </c>
      <c r="U29" s="307">
        <v>294.65705534987995</v>
      </c>
      <c r="V29" s="307">
        <v>309.86684535216085</v>
      </c>
      <c r="W29" s="307">
        <v>297.96891497436218</v>
      </c>
      <c r="X29" s="307">
        <v>366.05115773040887</v>
      </c>
      <c r="Y29" s="307">
        <v>345.78023100225386</v>
      </c>
      <c r="Z29" s="307">
        <v>358.52459504592395</v>
      </c>
      <c r="AA29" s="307">
        <v>319.87362399249707</v>
      </c>
      <c r="AB29" s="307">
        <v>106.25788128869674</v>
      </c>
      <c r="AC29" s="307">
        <v>368.95391165349935</v>
      </c>
      <c r="AD29" s="307">
        <v>364.51551266194679</v>
      </c>
      <c r="AE29" s="307">
        <v>383.8699870091192</v>
      </c>
    </row>
    <row r="30" spans="1:31" ht="11.1" customHeight="1">
      <c r="A30" s="306">
        <v>627000</v>
      </c>
      <c r="B30" s="221" t="s">
        <v>653</v>
      </c>
      <c r="C30" s="221" t="s">
        <v>654</v>
      </c>
      <c r="D30" s="221" t="s">
        <v>655</v>
      </c>
      <c r="G30" s="305">
        <v>71.592559947277309</v>
      </c>
      <c r="H30" s="305">
        <v>72.027775718272608</v>
      </c>
      <c r="I30" s="305">
        <v>70.255731788344704</v>
      </c>
      <c r="J30" s="305">
        <v>65.906435322685596</v>
      </c>
      <c r="K30" s="305">
        <v>70.0581943629699</v>
      </c>
      <c r="L30" s="305">
        <v>69.085554850217804</v>
      </c>
      <c r="M30" s="305">
        <v>69.519028320761706</v>
      </c>
      <c r="N30" s="305">
        <v>40.967508087808497</v>
      </c>
      <c r="O30" s="305">
        <v>37.308032252867605</v>
      </c>
      <c r="P30" s="305">
        <v>41.816504695624602</v>
      </c>
      <c r="Q30" s="305">
        <v>42.581770842415196</v>
      </c>
      <c r="R30" s="305">
        <v>40.261400988706797</v>
      </c>
      <c r="S30" s="305">
        <v>39.635516411552103</v>
      </c>
      <c r="T30" s="305">
        <v>39.765638412651796</v>
      </c>
      <c r="U30" s="305">
        <v>39.366435813729495</v>
      </c>
      <c r="V30" s="305">
        <v>47.319999610685898</v>
      </c>
      <c r="W30" s="305">
        <v>44.910725192583001</v>
      </c>
      <c r="X30" s="305">
        <v>51.6366750754881</v>
      </c>
      <c r="Y30" s="305">
        <v>66.113326873968205</v>
      </c>
      <c r="Z30" s="305">
        <v>67.480097570874108</v>
      </c>
      <c r="AA30" s="305">
        <v>61.534153321674097</v>
      </c>
      <c r="AB30" s="305">
        <v>66.294818774212388</v>
      </c>
      <c r="AC30" s="305">
        <v>73.280020361337705</v>
      </c>
      <c r="AD30" s="305">
        <v>73.163663157975009</v>
      </c>
      <c r="AE30" s="305">
        <v>70.848804242401101</v>
      </c>
    </row>
    <row r="31" spans="1:31" ht="11.1" customHeight="1">
      <c r="A31" s="306">
        <v>628000</v>
      </c>
      <c r="B31" s="221" t="s">
        <v>656</v>
      </c>
      <c r="C31" s="221" t="s">
        <v>657</v>
      </c>
      <c r="D31" s="221" t="s">
        <v>658</v>
      </c>
      <c r="G31" s="305">
        <v>27.872217320938638</v>
      </c>
      <c r="H31" s="305">
        <v>27.332461463891001</v>
      </c>
      <c r="I31" s="305">
        <v>26.963049673452147</v>
      </c>
      <c r="J31" s="305">
        <v>26.222018143880849</v>
      </c>
      <c r="K31" s="305">
        <v>28.073422349062803</v>
      </c>
      <c r="L31" s="305">
        <v>27.3931045947812</v>
      </c>
      <c r="M31" s="305">
        <v>28.568259032955499</v>
      </c>
      <c r="N31" s="305">
        <v>32.969831995744599</v>
      </c>
      <c r="O31" s="305">
        <v>29.886612334192598</v>
      </c>
      <c r="P31" s="305">
        <v>33.177243241835804</v>
      </c>
      <c r="Q31" s="305">
        <v>33.220933402780503</v>
      </c>
      <c r="R31" s="305">
        <v>31.304336358960398</v>
      </c>
      <c r="S31" s="305">
        <v>30.632583117409002</v>
      </c>
      <c r="T31" s="305">
        <v>30.651017533025701</v>
      </c>
      <c r="U31" s="305">
        <v>29.901849423573701</v>
      </c>
      <c r="V31" s="305">
        <v>35.957837451361598</v>
      </c>
      <c r="W31" s="305">
        <v>33.693827656738101</v>
      </c>
      <c r="X31" s="305">
        <v>38.413075489149698</v>
      </c>
      <c r="Y31" s="305">
        <v>36.195185795610001</v>
      </c>
      <c r="Z31" s="305">
        <v>26.0593671796045</v>
      </c>
      <c r="AA31" s="305">
        <v>23.091375542389599</v>
      </c>
      <c r="AB31" s="305">
        <v>32.355822701687401</v>
      </c>
      <c r="AC31" s="305">
        <v>40.433990088344302</v>
      </c>
      <c r="AD31" s="305">
        <v>41.315154784197304</v>
      </c>
      <c r="AE31" s="305">
        <v>25.389544255288698</v>
      </c>
    </row>
    <row r="32" spans="1:31" ht="11.1" customHeight="1">
      <c r="A32" s="306">
        <v>629000</v>
      </c>
      <c r="B32" s="221" t="s">
        <v>659</v>
      </c>
      <c r="C32" s="221" t="s">
        <v>660</v>
      </c>
      <c r="D32" s="221" t="s">
        <v>661</v>
      </c>
      <c r="G32" s="307">
        <v>209.54687566102834</v>
      </c>
      <c r="H32" s="307">
        <v>194.92171387077579</v>
      </c>
      <c r="I32" s="307">
        <v>199.28153468823291</v>
      </c>
      <c r="J32" s="307">
        <v>217.58088085703668</v>
      </c>
      <c r="K32" s="307">
        <v>248.15010440506373</v>
      </c>
      <c r="L32" s="307">
        <v>236.50935457874996</v>
      </c>
      <c r="M32" s="307">
        <v>232.61912860777181</v>
      </c>
      <c r="N32" s="307">
        <v>252.88423507147573</v>
      </c>
      <c r="O32" s="307">
        <v>207.98293127804772</v>
      </c>
      <c r="P32" s="307">
        <v>234.998570245954</v>
      </c>
      <c r="Q32" s="307">
        <v>239.51816781134201</v>
      </c>
      <c r="R32" s="307">
        <v>225.0382052131327</v>
      </c>
      <c r="S32" s="307">
        <v>232.763045538066</v>
      </c>
      <c r="T32" s="307">
        <v>253.82963670559297</v>
      </c>
      <c r="U32" s="307">
        <v>246.03155466947999</v>
      </c>
      <c r="V32" s="307">
        <v>271.39339340655903</v>
      </c>
      <c r="W32" s="307">
        <v>259.33646504837395</v>
      </c>
      <c r="X32" s="307">
        <v>255.87374753311502</v>
      </c>
      <c r="Y32" s="307">
        <v>198.27262857409818</v>
      </c>
      <c r="Z32" s="307">
        <v>193.51168238760999</v>
      </c>
      <c r="AA32" s="307">
        <v>191.04991351736629</v>
      </c>
      <c r="AB32" s="307">
        <v>143.69158401020141</v>
      </c>
      <c r="AC32" s="307">
        <v>226.78022063270839</v>
      </c>
      <c r="AD32" s="307">
        <v>245.0346831337007</v>
      </c>
      <c r="AE32" s="307">
        <v>229.65672287116553</v>
      </c>
    </row>
    <row r="33" spans="1:31" ht="11.1" customHeight="1">
      <c r="A33" s="306">
        <v>630000</v>
      </c>
      <c r="B33" s="221" t="s">
        <v>662</v>
      </c>
      <c r="C33" s="221" t="s">
        <v>663</v>
      </c>
      <c r="D33" s="221" t="s">
        <v>664</v>
      </c>
      <c r="G33" s="307">
        <v>116.65659581340149</v>
      </c>
      <c r="H33" s="307">
        <v>127.4045904688829</v>
      </c>
      <c r="I33" s="307">
        <v>125.4706022800635</v>
      </c>
      <c r="J33" s="307">
        <v>125.43052017564861</v>
      </c>
      <c r="K33" s="307">
        <v>153.6831087428896</v>
      </c>
      <c r="L33" s="307">
        <v>153.91256969125308</v>
      </c>
      <c r="M33" s="307">
        <v>159.13975844897129</v>
      </c>
      <c r="N33" s="307">
        <v>199.30192509954009</v>
      </c>
      <c r="O33" s="307">
        <v>149.33133594176951</v>
      </c>
      <c r="P33" s="307">
        <v>154.71740923583872</v>
      </c>
      <c r="Q33" s="307">
        <v>161.30124543750449</v>
      </c>
      <c r="R33" s="307">
        <v>145.1891030255529</v>
      </c>
      <c r="S33" s="307">
        <v>144.6748630397276</v>
      </c>
      <c r="T33" s="307">
        <v>147.3120692646514</v>
      </c>
      <c r="U33" s="307">
        <v>147.62697866767701</v>
      </c>
      <c r="V33" s="307">
        <v>184.71755435499563</v>
      </c>
      <c r="W33" s="307">
        <v>175.67719912843569</v>
      </c>
      <c r="X33" s="307">
        <v>206.2266488631534</v>
      </c>
      <c r="Y33" s="307">
        <v>173.1405994487572</v>
      </c>
      <c r="Z33" s="307">
        <v>158.10203716014962</v>
      </c>
      <c r="AA33" s="307">
        <v>153.8508147677436</v>
      </c>
      <c r="AB33" s="307">
        <v>168.8704841636287</v>
      </c>
      <c r="AC33" s="307">
        <v>185.1083219940416</v>
      </c>
      <c r="AD33" s="307">
        <v>169.51891500983569</v>
      </c>
      <c r="AE33" s="307">
        <v>163.08136150227389</v>
      </c>
    </row>
    <row r="34" spans="1:31" ht="11.1" customHeight="1">
      <c r="A34" s="306">
        <v>641000</v>
      </c>
      <c r="B34" s="221" t="s">
        <v>665</v>
      </c>
      <c r="C34" s="221" t="s">
        <v>666</v>
      </c>
      <c r="D34" s="221" t="s">
        <v>667</v>
      </c>
      <c r="G34" s="305">
        <v>1.7093512009200329</v>
      </c>
      <c r="H34" s="305">
        <v>1.6732972068552501</v>
      </c>
      <c r="I34" s="305">
        <v>1.608918594998842</v>
      </c>
      <c r="J34" s="305">
        <v>1.4930674658973391</v>
      </c>
      <c r="K34" s="305">
        <v>1.775498521246148</v>
      </c>
      <c r="L34" s="305">
        <v>1.651531776514318</v>
      </c>
      <c r="M34" s="305">
        <v>1.8145128446574739</v>
      </c>
      <c r="N34" s="305">
        <v>2.379225227834985</v>
      </c>
      <c r="O34" s="305">
        <v>2.0614849060086988</v>
      </c>
      <c r="P34" s="305">
        <v>2.4704893045868639</v>
      </c>
      <c r="Q34" s="305">
        <v>2.5691399097495209</v>
      </c>
      <c r="R34" s="305">
        <v>2.3970998503983623</v>
      </c>
      <c r="S34" s="305">
        <v>2.3715017135428447</v>
      </c>
      <c r="T34" s="305">
        <v>2.409637884754793</v>
      </c>
      <c r="U34" s="305">
        <v>2.4335466036777911</v>
      </c>
      <c r="V34" s="305">
        <v>3.169050695180045</v>
      </c>
      <c r="W34" s="305">
        <v>2.9668373524434251</v>
      </c>
      <c r="X34" s="305">
        <v>3.6233758583011273</v>
      </c>
      <c r="Y34" s="305">
        <v>3.4988846126796007</v>
      </c>
      <c r="Z34" s="305">
        <v>4.026899608256719</v>
      </c>
      <c r="AA34" s="305">
        <v>3.9907150603635468</v>
      </c>
      <c r="AB34" s="305">
        <v>4.6836298993457586</v>
      </c>
      <c r="AC34" s="305">
        <v>5.2140666522242665</v>
      </c>
      <c r="AD34" s="305">
        <v>5.3305440984750598</v>
      </c>
      <c r="AE34" s="305">
        <v>5.0244282085308285</v>
      </c>
    </row>
    <row r="35" spans="1:31" ht="11.1" customHeight="1">
      <c r="A35" s="306"/>
      <c r="G35" s="305"/>
      <c r="H35" s="305"/>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5"/>
    </row>
    <row r="36" spans="1:31" ht="11.1" customHeight="1">
      <c r="A36" s="306">
        <v>650000</v>
      </c>
      <c r="B36" s="221" t="s">
        <v>668</v>
      </c>
      <c r="C36" s="221" t="s">
        <v>669</v>
      </c>
      <c r="D36" s="221" t="s">
        <v>670</v>
      </c>
      <c r="G36" s="307">
        <v>750.30529294969335</v>
      </c>
      <c r="H36" s="307">
        <v>742.79216415146209</v>
      </c>
      <c r="I36" s="307">
        <v>810.50656849668962</v>
      </c>
      <c r="J36" s="307">
        <v>871.88189528525891</v>
      </c>
      <c r="K36" s="307">
        <v>954.56265852576973</v>
      </c>
      <c r="L36" s="307">
        <v>978.21479593125559</v>
      </c>
      <c r="M36" s="307">
        <v>898.27320842345011</v>
      </c>
      <c r="N36" s="307">
        <v>1097.5405808737946</v>
      </c>
      <c r="O36" s="307">
        <v>941.57998233912724</v>
      </c>
      <c r="P36" s="307">
        <v>1036.6790223763453</v>
      </c>
      <c r="Q36" s="307">
        <v>1041.849394218516</v>
      </c>
      <c r="R36" s="307">
        <v>1056.6898607816358</v>
      </c>
      <c r="S36" s="307">
        <v>1045.4334842465191</v>
      </c>
      <c r="T36" s="307">
        <v>1146.1746884603513</v>
      </c>
      <c r="U36" s="307">
        <v>1084.428453882181</v>
      </c>
      <c r="V36" s="307">
        <v>1200.7978708656813</v>
      </c>
      <c r="W36" s="307">
        <v>1095.9216264556339</v>
      </c>
      <c r="X36" s="307">
        <v>1169.7605548446043</v>
      </c>
      <c r="Y36" s="307">
        <v>1118.8798942808153</v>
      </c>
      <c r="Z36" s="307">
        <v>1149.6439078700728</v>
      </c>
      <c r="AA36" s="307">
        <v>1070.7838934743763</v>
      </c>
      <c r="AB36" s="307">
        <v>1263.5928973219898</v>
      </c>
      <c r="AC36" s="307">
        <v>1320.5363711166763</v>
      </c>
      <c r="AD36" s="307">
        <v>1312.5959238073515</v>
      </c>
      <c r="AE36" s="307">
        <v>1260.6539826136632</v>
      </c>
    </row>
    <row r="37" spans="1:31" ht="11.1" customHeight="1">
      <c r="A37" s="306">
        <v>651000</v>
      </c>
      <c r="B37" s="221" t="s">
        <v>671</v>
      </c>
      <c r="C37" s="221" t="s">
        <v>672</v>
      </c>
      <c r="D37" s="221" t="s">
        <v>673</v>
      </c>
      <c r="G37" s="305">
        <v>18.09009256267419</v>
      </c>
      <c r="H37" s="305">
        <v>20.129825091501342</v>
      </c>
      <c r="I37" s="305">
        <v>21.813799582456252</v>
      </c>
      <c r="J37" s="305">
        <v>23.078001381175127</v>
      </c>
      <c r="K37" s="305">
        <v>25.948596805687849</v>
      </c>
      <c r="L37" s="305">
        <v>27.363427366253632</v>
      </c>
      <c r="M37" s="305">
        <v>26.116232652418269</v>
      </c>
      <c r="N37" s="305">
        <v>33.307017741312393</v>
      </c>
      <c r="O37" s="305">
        <v>27.340095010194517</v>
      </c>
      <c r="P37" s="305">
        <v>29.988896978600749</v>
      </c>
      <c r="Q37" s="305">
        <v>29.082639687680167</v>
      </c>
      <c r="R37" s="305">
        <v>28.73426806294928</v>
      </c>
      <c r="S37" s="305">
        <v>27.78164601413128</v>
      </c>
      <c r="T37" s="305">
        <v>30.786505415360431</v>
      </c>
      <c r="U37" s="305">
        <v>28.194600244961393</v>
      </c>
      <c r="V37" s="305">
        <v>29.688754537164549</v>
      </c>
      <c r="W37" s="305">
        <v>27.366990901792409</v>
      </c>
      <c r="X37" s="305">
        <v>29.060205211531979</v>
      </c>
      <c r="Y37" s="305">
        <v>40.810618402793359</v>
      </c>
      <c r="Z37" s="305">
        <v>46.893760330974303</v>
      </c>
      <c r="AA37" s="305">
        <v>42.760038563885637</v>
      </c>
      <c r="AB37" s="305">
        <v>38.467814818338553</v>
      </c>
      <c r="AC37" s="305">
        <v>36.778861926814173</v>
      </c>
      <c r="AD37" s="305">
        <v>32.376227201268222</v>
      </c>
      <c r="AE37" s="305">
        <v>38.202793022351692</v>
      </c>
    </row>
    <row r="38" spans="1:31" ht="11.1" customHeight="1">
      <c r="A38" s="306">
        <v>652000</v>
      </c>
      <c r="B38" s="221" t="s">
        <v>674</v>
      </c>
      <c r="C38" s="221" t="s">
        <v>675</v>
      </c>
      <c r="D38" s="221" t="s">
        <v>676</v>
      </c>
      <c r="G38" s="307">
        <v>42.611134004077911</v>
      </c>
      <c r="H38" s="307">
        <v>43.576003152361892</v>
      </c>
      <c r="I38" s="307">
        <v>48.013577758041109</v>
      </c>
      <c r="J38" s="307">
        <v>52.168859258473667</v>
      </c>
      <c r="K38" s="307">
        <v>61.735577934323835</v>
      </c>
      <c r="L38" s="307">
        <v>65.903574348881037</v>
      </c>
      <c r="M38" s="307">
        <v>60.737533103058617</v>
      </c>
      <c r="N38" s="307">
        <v>81.998264391556717</v>
      </c>
      <c r="O38" s="307">
        <v>63.70983932343438</v>
      </c>
      <c r="P38" s="307">
        <v>74.589383973559833</v>
      </c>
      <c r="Q38" s="307">
        <v>75.905041011389599</v>
      </c>
      <c r="R38" s="307">
        <v>75.8239703906291</v>
      </c>
      <c r="S38" s="307">
        <v>77.69721353042361</v>
      </c>
      <c r="T38" s="307">
        <v>88.147713950672781</v>
      </c>
      <c r="U38" s="307">
        <v>84.845397267232627</v>
      </c>
      <c r="V38" s="307">
        <v>95.334561285462669</v>
      </c>
      <c r="W38" s="307">
        <v>85.141690204962899</v>
      </c>
      <c r="X38" s="307">
        <v>95.683916431892413</v>
      </c>
      <c r="Y38" s="307">
        <v>103.60682574172338</v>
      </c>
      <c r="Z38" s="307">
        <v>99.801795954449304</v>
      </c>
      <c r="AA38" s="307">
        <v>76.857552602089044</v>
      </c>
      <c r="AB38" s="307">
        <v>109.04636123232108</v>
      </c>
      <c r="AC38" s="307">
        <v>111.44662276897675</v>
      </c>
      <c r="AD38" s="307">
        <v>158.93167655889647</v>
      </c>
      <c r="AE38" s="307">
        <v>105.00097300835607</v>
      </c>
    </row>
    <row r="39" spans="1:31" ht="11.1" customHeight="1">
      <c r="A39" s="306">
        <v>653000</v>
      </c>
      <c r="B39" s="221" t="s">
        <v>677</v>
      </c>
      <c r="C39" s="221" t="s">
        <v>678</v>
      </c>
      <c r="D39" s="221" t="s">
        <v>679</v>
      </c>
      <c r="G39" s="305">
        <v>69.649457356219102</v>
      </c>
      <c r="H39" s="305">
        <v>71.808320580964704</v>
      </c>
      <c r="I39" s="305">
        <v>75.416906638787097</v>
      </c>
      <c r="J39" s="305">
        <v>76.021300430536101</v>
      </c>
      <c r="K39" s="305">
        <v>78.865472585927108</v>
      </c>
      <c r="L39" s="305">
        <v>79.015158749430597</v>
      </c>
      <c r="M39" s="305">
        <v>71.378676360516806</v>
      </c>
      <c r="N39" s="305">
        <v>82.850977834468807</v>
      </c>
      <c r="O39" s="305">
        <v>73.373609003681594</v>
      </c>
      <c r="P39" s="305">
        <v>77.497399826729009</v>
      </c>
      <c r="Q39" s="305">
        <v>78.792162971892992</v>
      </c>
      <c r="R39" s="305">
        <v>78.011495229781602</v>
      </c>
      <c r="S39" s="305">
        <v>76.147485777827598</v>
      </c>
      <c r="T39" s="305">
        <v>79.299757796706103</v>
      </c>
      <c r="U39" s="305">
        <v>74.892391948440093</v>
      </c>
      <c r="V39" s="305">
        <v>82.810249187114408</v>
      </c>
      <c r="W39" s="305">
        <v>74.7626427205917</v>
      </c>
      <c r="X39" s="305">
        <v>77.858011244028205</v>
      </c>
      <c r="Y39" s="305">
        <v>70.485096696564895</v>
      </c>
      <c r="Z39" s="305">
        <v>80.049811851587094</v>
      </c>
      <c r="AA39" s="305">
        <v>71.69598824667159</v>
      </c>
      <c r="AB39" s="305">
        <v>72.468376522505196</v>
      </c>
      <c r="AC39" s="305">
        <v>56.364398385270903</v>
      </c>
      <c r="AD39" s="305">
        <v>59.256669000362699</v>
      </c>
      <c r="AE39" s="305">
        <v>71.0919677143184</v>
      </c>
    </row>
    <row r="40" spans="1:31" ht="11.1" customHeight="1">
      <c r="A40" s="306">
        <v>654000</v>
      </c>
      <c r="B40" s="221" t="s">
        <v>680</v>
      </c>
      <c r="C40" s="221" t="s">
        <v>681</v>
      </c>
      <c r="D40" s="221" t="s">
        <v>682</v>
      </c>
      <c r="G40" s="307">
        <v>136.27738666141232</v>
      </c>
      <c r="H40" s="307">
        <v>152.53318900715573</v>
      </c>
      <c r="I40" s="307">
        <v>162.70487067866915</v>
      </c>
      <c r="J40" s="307">
        <v>172.70596458924257</v>
      </c>
      <c r="K40" s="307">
        <v>186.44925159482287</v>
      </c>
      <c r="L40" s="307">
        <v>181.18782275324858</v>
      </c>
      <c r="M40" s="307">
        <v>137.77740308890085</v>
      </c>
      <c r="N40" s="307">
        <v>173.35207924900158</v>
      </c>
      <c r="O40" s="307">
        <v>137.39638600964884</v>
      </c>
      <c r="P40" s="307">
        <v>148.55627623593227</v>
      </c>
      <c r="Q40" s="307">
        <v>149.67106573253403</v>
      </c>
      <c r="R40" s="307">
        <v>169.80196017240991</v>
      </c>
      <c r="S40" s="307">
        <v>170.74703248571475</v>
      </c>
      <c r="T40" s="307">
        <v>191.44229169201321</v>
      </c>
      <c r="U40" s="307">
        <v>205.15596749971655</v>
      </c>
      <c r="V40" s="307">
        <v>253.49422803148411</v>
      </c>
      <c r="W40" s="307">
        <v>235.78424864968704</v>
      </c>
      <c r="X40" s="307">
        <v>274.15811866621425</v>
      </c>
      <c r="Y40" s="307">
        <v>254.42385017594736</v>
      </c>
      <c r="Z40" s="307">
        <v>263.30161741336127</v>
      </c>
      <c r="AA40" s="307">
        <v>272.5783969569838</v>
      </c>
      <c r="AB40" s="307">
        <v>303.53532662819714</v>
      </c>
      <c r="AC40" s="307">
        <v>354.81290415328806</v>
      </c>
      <c r="AD40" s="307">
        <v>308.11310964839817</v>
      </c>
      <c r="AE40" s="307">
        <v>285.93298754769057</v>
      </c>
    </row>
    <row r="41" spans="1:31" ht="11.1" customHeight="1">
      <c r="A41" s="306">
        <v>655000</v>
      </c>
      <c r="B41" s="221" t="s">
        <v>683</v>
      </c>
      <c r="C41" s="221" t="s">
        <v>684</v>
      </c>
      <c r="D41" s="221" t="s">
        <v>685</v>
      </c>
      <c r="G41" s="305">
        <v>5.9416900576526501</v>
      </c>
      <c r="H41" s="305">
        <v>6.6632089569333903</v>
      </c>
      <c r="I41" s="305">
        <v>7.1191407406247595</v>
      </c>
      <c r="J41" s="305">
        <v>7.5735146803224094</v>
      </c>
      <c r="K41" s="305">
        <v>8.19114261069112</v>
      </c>
      <c r="L41" s="305">
        <v>7.98970853994894</v>
      </c>
      <c r="M41" s="305">
        <v>6.0931413158189098</v>
      </c>
      <c r="N41" s="305">
        <v>7.6663455336957105</v>
      </c>
      <c r="O41" s="305">
        <v>6.1056027406681999</v>
      </c>
      <c r="P41" s="305">
        <v>6.6017232093108298</v>
      </c>
      <c r="Q41" s="305">
        <v>6.7003888121069295</v>
      </c>
      <c r="R41" s="305">
        <v>7.7687863923073994</v>
      </c>
      <c r="S41" s="305">
        <v>7.9695627258611195</v>
      </c>
      <c r="T41" s="305">
        <v>9.0144254261628198</v>
      </c>
      <c r="U41" s="305">
        <v>9.8119330721451004</v>
      </c>
      <c r="V41" s="305">
        <v>12.22048864996604</v>
      </c>
      <c r="W41" s="305">
        <v>11.61018559222344</v>
      </c>
      <c r="X41" s="305">
        <v>13.48810294969274</v>
      </c>
      <c r="Y41" s="305">
        <v>10.28207548901465</v>
      </c>
      <c r="Z41" s="305">
        <v>12.75118037919963</v>
      </c>
      <c r="AA41" s="305">
        <v>7.4975849691055103</v>
      </c>
      <c r="AB41" s="305">
        <v>11.6582873037431</v>
      </c>
      <c r="AC41" s="305">
        <v>10.036225782756979</v>
      </c>
      <c r="AD41" s="305">
        <v>9.8917879841743712</v>
      </c>
      <c r="AE41" s="305">
        <v>11.763381461680149</v>
      </c>
    </row>
    <row r="42" spans="1:31" ht="11.1" customHeight="1">
      <c r="A42" s="306">
        <v>656000</v>
      </c>
      <c r="B42" s="221" t="s">
        <v>686</v>
      </c>
      <c r="C42" s="221" t="s">
        <v>687</v>
      </c>
      <c r="D42" s="221" t="s">
        <v>688</v>
      </c>
      <c r="G42" s="305">
        <v>12.86426633652442</v>
      </c>
      <c r="H42" s="305">
        <v>15.079677761187821</v>
      </c>
      <c r="I42" s="305">
        <v>15.98328519556107</v>
      </c>
      <c r="J42" s="305">
        <v>16.802258774136362</v>
      </c>
      <c r="K42" s="305">
        <v>17.601678161920962</v>
      </c>
      <c r="L42" s="305">
        <v>17.036292259787139</v>
      </c>
      <c r="M42" s="305">
        <v>12.43587312242296</v>
      </c>
      <c r="N42" s="305">
        <v>14.90964338811709</v>
      </c>
      <c r="O42" s="305">
        <v>12.367718109999331</v>
      </c>
      <c r="P42" s="305">
        <v>13.03729019349028</v>
      </c>
      <c r="Q42" s="305">
        <v>13.034320505988379</v>
      </c>
      <c r="R42" s="305">
        <v>14.64066251099284</v>
      </c>
      <c r="S42" s="305">
        <v>14.27310371066784</v>
      </c>
      <c r="T42" s="305">
        <v>15.12491154573781</v>
      </c>
      <c r="U42" s="305">
        <v>16.653079958051372</v>
      </c>
      <c r="V42" s="305">
        <v>19.890534542852649</v>
      </c>
      <c r="W42" s="305">
        <v>19.204065144345741</v>
      </c>
      <c r="X42" s="305">
        <v>21.98399934248307</v>
      </c>
      <c r="Y42" s="305">
        <v>25.8167432190758</v>
      </c>
      <c r="Z42" s="305">
        <v>26.524663425169102</v>
      </c>
      <c r="AA42" s="305">
        <v>23.5335822120296</v>
      </c>
      <c r="AB42" s="305">
        <v>30.395737952098731</v>
      </c>
      <c r="AC42" s="305">
        <v>27.88543535734081</v>
      </c>
      <c r="AD42" s="305">
        <v>27.214244736609999</v>
      </c>
      <c r="AE42" s="305">
        <v>29.19544086772575</v>
      </c>
    </row>
    <row r="43" spans="1:31" ht="11.1" customHeight="1">
      <c r="A43" s="306">
        <v>657000</v>
      </c>
      <c r="B43" s="221" t="s">
        <v>689</v>
      </c>
      <c r="C43" s="221" t="s">
        <v>690</v>
      </c>
      <c r="D43" s="221" t="s">
        <v>691</v>
      </c>
      <c r="G43" s="305">
        <v>16.02980768610022</v>
      </c>
      <c r="H43" s="305">
        <v>16.413120881047988</v>
      </c>
      <c r="I43" s="305">
        <v>17.243544887814409</v>
      </c>
      <c r="J43" s="305">
        <v>17.49672391667232</v>
      </c>
      <c r="K43" s="305">
        <v>18.304543622269328</v>
      </c>
      <c r="L43" s="305">
        <v>18.335936169668368</v>
      </c>
      <c r="M43" s="305">
        <v>16.611332711212992</v>
      </c>
      <c r="N43" s="305">
        <v>19.531285869689263</v>
      </c>
      <c r="O43" s="305">
        <v>17.053249685512299</v>
      </c>
      <c r="P43" s="305">
        <v>18.138105835680939</v>
      </c>
      <c r="Q43" s="305">
        <v>18.414375579994449</v>
      </c>
      <c r="R43" s="305">
        <v>18.297983543390519</v>
      </c>
      <c r="S43" s="305">
        <v>17.898477505380669</v>
      </c>
      <c r="T43" s="305">
        <v>18.804833490638931</v>
      </c>
      <c r="U43" s="305">
        <v>17.721999106588189</v>
      </c>
      <c r="V43" s="305">
        <v>19.84725840832488</v>
      </c>
      <c r="W43" s="305">
        <v>17.84808738651693</v>
      </c>
      <c r="X43" s="305">
        <v>18.663618832614432</v>
      </c>
      <c r="Y43" s="305">
        <v>23.895788957970851</v>
      </c>
      <c r="Z43" s="305">
        <v>29.1684305507078</v>
      </c>
      <c r="AA43" s="305">
        <v>17.142549791179771</v>
      </c>
      <c r="AB43" s="305">
        <v>24.898672256070341</v>
      </c>
      <c r="AC43" s="305">
        <v>21.475754462330858</v>
      </c>
      <c r="AD43" s="305">
        <v>20.3920364180881</v>
      </c>
      <c r="AE43" s="305">
        <v>22.468019551813939</v>
      </c>
    </row>
    <row r="44" spans="1:31" ht="11.1" customHeight="1">
      <c r="A44" s="306">
        <v>658000</v>
      </c>
      <c r="B44" s="221" t="s">
        <v>692</v>
      </c>
      <c r="C44" s="221" t="s">
        <v>693</v>
      </c>
      <c r="D44" s="221" t="s">
        <v>694</v>
      </c>
      <c r="G44" s="307">
        <v>102.80655158673051</v>
      </c>
      <c r="H44" s="307">
        <v>105.8582691422001</v>
      </c>
      <c r="I44" s="307">
        <v>115.16089336810211</v>
      </c>
      <c r="J44" s="307">
        <v>122.573204405442</v>
      </c>
      <c r="K44" s="307">
        <v>130.8643760961499</v>
      </c>
      <c r="L44" s="307">
        <v>131.6797242415775</v>
      </c>
      <c r="M44" s="307">
        <v>122.62689998564301</v>
      </c>
      <c r="N44" s="307">
        <v>145.9106114077824</v>
      </c>
      <c r="O44" s="307">
        <v>127.2881189856831</v>
      </c>
      <c r="P44" s="307">
        <v>134.68935157350339</v>
      </c>
      <c r="Q44" s="307">
        <v>137.93430688797929</v>
      </c>
      <c r="R44" s="307">
        <v>136.5164639064914</v>
      </c>
      <c r="S44" s="307">
        <v>136.91157801047518</v>
      </c>
      <c r="T44" s="307">
        <v>145.18802219780122</v>
      </c>
      <c r="U44" s="307">
        <v>135.80542053151589</v>
      </c>
      <c r="V44" s="307">
        <v>151.33066723030799</v>
      </c>
      <c r="W44" s="307">
        <v>134.69356369739731</v>
      </c>
      <c r="X44" s="307">
        <v>140.3465338939591</v>
      </c>
      <c r="Y44" s="307">
        <v>146.5623952578743</v>
      </c>
      <c r="Z44" s="307">
        <v>149.14534189981441</v>
      </c>
      <c r="AA44" s="307">
        <v>155.5501548214898</v>
      </c>
      <c r="AB44" s="307">
        <v>184.21321406819288</v>
      </c>
      <c r="AC44" s="307">
        <v>189.92184281167161</v>
      </c>
      <c r="AD44" s="307">
        <v>209.55635328548212</v>
      </c>
      <c r="AE44" s="307">
        <v>177.64289504621411</v>
      </c>
    </row>
    <row r="45" spans="1:31" ht="11.1" customHeight="1">
      <c r="A45" s="306">
        <v>659000</v>
      </c>
      <c r="B45" s="221" t="s">
        <v>695</v>
      </c>
      <c r="C45" s="221" t="s">
        <v>696</v>
      </c>
      <c r="D45" s="221" t="s">
        <v>697</v>
      </c>
      <c r="G45" s="307">
        <v>70.506078522592148</v>
      </c>
      <c r="H45" s="307">
        <v>73.495816411011418</v>
      </c>
      <c r="I45" s="307">
        <v>81.0796039960114</v>
      </c>
      <c r="J45" s="307">
        <v>87.258835605649736</v>
      </c>
      <c r="K45" s="307">
        <v>93.962837447225894</v>
      </c>
      <c r="L45" s="307">
        <v>95.28422100466625</v>
      </c>
      <c r="M45" s="307">
        <v>89.940704201317828</v>
      </c>
      <c r="N45" s="307">
        <v>107.38029074546782</v>
      </c>
      <c r="O45" s="307">
        <v>94.905026320301403</v>
      </c>
      <c r="P45" s="307">
        <v>101.04736360240973</v>
      </c>
      <c r="Q45" s="307">
        <v>104.40908653982397</v>
      </c>
      <c r="R45" s="307">
        <v>104.13060915562806</v>
      </c>
      <c r="S45" s="307">
        <v>105.31990318226225</v>
      </c>
      <c r="T45" s="307">
        <v>112.21052563017136</v>
      </c>
      <c r="U45" s="307">
        <v>106.06747671349324</v>
      </c>
      <c r="V45" s="307">
        <v>119.03360518320343</v>
      </c>
      <c r="W45" s="307">
        <v>107.62010013857103</v>
      </c>
      <c r="X45" s="307">
        <v>112.6424856291834</v>
      </c>
      <c r="Y45" s="307">
        <v>91.008326063397561</v>
      </c>
      <c r="Z45" s="307">
        <v>96.196822941612893</v>
      </c>
      <c r="AA45" s="307">
        <v>107.09003880992339</v>
      </c>
      <c r="AB45" s="307">
        <v>133.67931264731411</v>
      </c>
      <c r="AC45" s="307">
        <v>132.13246116560529</v>
      </c>
      <c r="AD45" s="307">
        <v>133.2777855176291</v>
      </c>
      <c r="AE45" s="307">
        <v>134.65310429163051</v>
      </c>
    </row>
    <row r="46" spans="1:31" ht="11.1" customHeight="1">
      <c r="A46" s="306">
        <v>660000</v>
      </c>
      <c r="B46" s="221" t="s">
        <v>698</v>
      </c>
      <c r="C46" s="221" t="s">
        <v>699</v>
      </c>
      <c r="D46" s="221" t="s">
        <v>700</v>
      </c>
      <c r="G46" s="307">
        <v>76.968687987437093</v>
      </c>
      <c r="H46" s="307">
        <v>57.748831828564406</v>
      </c>
      <c r="I46" s="307">
        <v>67.314854460552496</v>
      </c>
      <c r="J46" s="307">
        <v>78.407965985946603</v>
      </c>
      <c r="K46" s="307">
        <v>91.27311475956671</v>
      </c>
      <c r="L46" s="307">
        <v>98.985941107756304</v>
      </c>
      <c r="M46" s="307">
        <v>100.69307331814551</v>
      </c>
      <c r="N46" s="307">
        <v>129.1929928662523</v>
      </c>
      <c r="O46" s="307">
        <v>110.7848798142729</v>
      </c>
      <c r="P46" s="307">
        <v>130.77145429199169</v>
      </c>
      <c r="Q46" s="307">
        <v>129.3591163702751</v>
      </c>
      <c r="R46" s="307">
        <v>127.48225826310821</v>
      </c>
      <c r="S46" s="307">
        <v>123.61684914734892</v>
      </c>
      <c r="T46" s="307">
        <v>142.04863773670371</v>
      </c>
      <c r="U46" s="307">
        <v>121.4851778761264</v>
      </c>
      <c r="V46" s="307">
        <v>124.84906120101169</v>
      </c>
      <c r="W46" s="307">
        <v>111.2534199484476</v>
      </c>
      <c r="X46" s="307">
        <v>111.5454227160136</v>
      </c>
      <c r="Y46" s="307">
        <v>90.199647080792801</v>
      </c>
      <c r="Z46" s="307">
        <v>85.508599717556407</v>
      </c>
      <c r="AA46" s="307">
        <v>79.863139996622294</v>
      </c>
      <c r="AB46" s="307">
        <v>78.739478238480601</v>
      </c>
      <c r="AC46" s="307">
        <v>87.888740761019307</v>
      </c>
      <c r="AD46" s="307">
        <v>93.402491527060405</v>
      </c>
      <c r="AE46" s="307">
        <v>81.785817551077699</v>
      </c>
    </row>
    <row r="47" spans="1:31" ht="11.1" customHeight="1">
      <c r="A47" s="306">
        <v>661000</v>
      </c>
      <c r="B47" s="221" t="s">
        <v>701</v>
      </c>
      <c r="C47" s="221" t="s">
        <v>702</v>
      </c>
      <c r="D47" s="221" t="s">
        <v>703</v>
      </c>
      <c r="G47" s="307">
        <v>107.31786436474995</v>
      </c>
      <c r="H47" s="307">
        <v>85.234828396058603</v>
      </c>
      <c r="I47" s="307">
        <v>97.04820130181578</v>
      </c>
      <c r="J47" s="307">
        <v>110.50003339393656</v>
      </c>
      <c r="K47" s="307">
        <v>124.68341445361209</v>
      </c>
      <c r="L47" s="307">
        <v>134.52189951118368</v>
      </c>
      <c r="M47" s="307">
        <v>138.29241187779243</v>
      </c>
      <c r="N47" s="307">
        <v>166.306252635611</v>
      </c>
      <c r="O47" s="307">
        <v>151.81731807919874</v>
      </c>
      <c r="P47" s="307">
        <v>174.05315876765746</v>
      </c>
      <c r="Q47" s="307">
        <v>172.70943738710741</v>
      </c>
      <c r="R47" s="307">
        <v>170.54475259880039</v>
      </c>
      <c r="S47" s="307">
        <v>166.21582290093156</v>
      </c>
      <c r="T47" s="307">
        <v>184.46125693589269</v>
      </c>
      <c r="U47" s="307">
        <v>163.15614047850195</v>
      </c>
      <c r="V47" s="307">
        <v>164.55929508749841</v>
      </c>
      <c r="W47" s="307">
        <v>152.43063405485691</v>
      </c>
      <c r="X47" s="307">
        <v>151.80057838189796</v>
      </c>
      <c r="Y47" s="307">
        <v>116.82427986976153</v>
      </c>
      <c r="Z47" s="307">
        <v>124.78104556699438</v>
      </c>
      <c r="AA47" s="307">
        <v>112.64888789510401</v>
      </c>
      <c r="AB47" s="307">
        <v>119.61424332066451</v>
      </c>
      <c r="AC47" s="307">
        <v>136.51148073649011</v>
      </c>
      <c r="AD47" s="307">
        <v>125.7224668006412</v>
      </c>
      <c r="AE47" s="307">
        <v>150.86325317200919</v>
      </c>
    </row>
    <row r="48" spans="1:31" ht="11.1" customHeight="1">
      <c r="A48" s="306">
        <v>662000</v>
      </c>
      <c r="B48" s="221" t="s">
        <v>704</v>
      </c>
      <c r="C48" s="221" t="s">
        <v>705</v>
      </c>
      <c r="D48" s="221" t="s">
        <v>706</v>
      </c>
      <c r="G48" s="305">
        <v>5.8993800275540798</v>
      </c>
      <c r="H48" s="305">
        <v>4.2881285976522303</v>
      </c>
      <c r="I48" s="305">
        <v>5.07049496968882</v>
      </c>
      <c r="J48" s="305">
        <v>5.98847580076254</v>
      </c>
      <c r="K48" s="305">
        <v>7.0952170824539902</v>
      </c>
      <c r="L48" s="305">
        <v>7.6955295586135701</v>
      </c>
      <c r="M48" s="305">
        <v>7.7323168521645709</v>
      </c>
      <c r="N48" s="305">
        <v>10.264420087121399</v>
      </c>
      <c r="O48" s="305">
        <v>8.4428153876015095</v>
      </c>
      <c r="P48" s="305">
        <v>10.11563273981165</v>
      </c>
      <c r="Q48" s="305">
        <v>9.9567693573453688</v>
      </c>
      <c r="R48" s="305">
        <v>9.7931544870592688</v>
      </c>
      <c r="S48" s="305">
        <v>9.4467907246725211</v>
      </c>
      <c r="T48" s="305">
        <v>11.0571308243468</v>
      </c>
      <c r="U48" s="305">
        <v>9.2674149349819093</v>
      </c>
      <c r="V48" s="305">
        <v>9.589165262736719</v>
      </c>
      <c r="W48" s="305">
        <v>8.29649340917973</v>
      </c>
      <c r="X48" s="305">
        <v>8.357986122435749</v>
      </c>
      <c r="Y48" s="305">
        <v>7.8114143390103896</v>
      </c>
      <c r="Z48" s="305">
        <v>5.1854600743658299</v>
      </c>
      <c r="AA48" s="305">
        <v>4.9459971124893904</v>
      </c>
      <c r="AB48" s="305">
        <v>3.9644172605359898</v>
      </c>
      <c r="AC48" s="305">
        <v>5.0697405155034199</v>
      </c>
      <c r="AD48" s="305">
        <v>3.8640062036085072</v>
      </c>
      <c r="AE48" s="305">
        <v>3.6592871036735128</v>
      </c>
    </row>
    <row r="49" spans="1:31" ht="11.1" customHeight="1">
      <c r="A49" s="306">
        <v>663000</v>
      </c>
      <c r="B49" s="221" t="s">
        <v>707</v>
      </c>
      <c r="C49" s="221" t="s">
        <v>708</v>
      </c>
      <c r="D49" s="221" t="s">
        <v>709</v>
      </c>
      <c r="G49" s="305">
        <v>75.324196941932101</v>
      </c>
      <c r="H49" s="305">
        <v>80.74066685559859</v>
      </c>
      <c r="I49" s="305">
        <v>85.912454136523991</v>
      </c>
      <c r="J49" s="305">
        <v>89.506288173968798</v>
      </c>
      <c r="K49" s="305">
        <v>96.328625154443401</v>
      </c>
      <c r="L49" s="305">
        <v>99.83196822862061</v>
      </c>
      <c r="M49" s="305">
        <v>95.210494880035</v>
      </c>
      <c r="N49" s="305">
        <v>109.8626114832431</v>
      </c>
      <c r="O49" s="305">
        <v>97.607526109852103</v>
      </c>
      <c r="P49" s="305">
        <v>102.3539800080476</v>
      </c>
      <c r="Q49" s="305">
        <v>100.750160328489</v>
      </c>
      <c r="R49" s="305">
        <v>99.508998409605198</v>
      </c>
      <c r="S49" s="305">
        <v>96.384941205595496</v>
      </c>
      <c r="T49" s="305">
        <v>101.52153224291609</v>
      </c>
      <c r="U49" s="305">
        <v>94.929926963100399</v>
      </c>
      <c r="V49" s="305">
        <v>99.973631332059696</v>
      </c>
      <c r="W49" s="305">
        <v>93.134899524508498</v>
      </c>
      <c r="X49" s="305">
        <v>96.091612865881189</v>
      </c>
      <c r="Y49" s="305">
        <v>98.88745167264139</v>
      </c>
      <c r="Z49" s="305">
        <v>88.18568216967239</v>
      </c>
      <c r="AA49" s="305">
        <v>66.462466630146906</v>
      </c>
      <c r="AB49" s="305">
        <v>67.244467807685098</v>
      </c>
      <c r="AC49" s="305">
        <v>63.814278090521299</v>
      </c>
      <c r="AD49" s="305">
        <v>78.450850176890299</v>
      </c>
      <c r="AE49" s="305">
        <v>88.204032039761501</v>
      </c>
    </row>
    <row r="50" spans="1:31" ht="11.1" customHeight="1">
      <c r="A50" s="306">
        <v>680000</v>
      </c>
      <c r="B50" s="221" t="s">
        <v>710</v>
      </c>
      <c r="C50" s="221" t="s">
        <v>711</v>
      </c>
      <c r="D50" s="221" t="s">
        <v>712</v>
      </c>
      <c r="G50" s="305">
        <v>6.9389691111762497</v>
      </c>
      <c r="H50" s="305">
        <v>5.7310629993110105</v>
      </c>
      <c r="I50" s="305">
        <v>6.4465072425172094</v>
      </c>
      <c r="J50" s="305">
        <v>7.2745046164112992</v>
      </c>
      <c r="K50" s="305">
        <v>8.1297978914703712</v>
      </c>
      <c r="L50" s="305">
        <v>8.7381470316700103</v>
      </c>
      <c r="M50" s="305">
        <v>8.9073053935812307</v>
      </c>
      <c r="N50" s="305">
        <v>10.479027655132819</v>
      </c>
      <c r="O50" s="305">
        <v>9.6543798881255505</v>
      </c>
      <c r="P50" s="305">
        <v>10.915964456449609</v>
      </c>
      <c r="Q50" s="305">
        <v>10.784238079086</v>
      </c>
      <c r="R50" s="305">
        <v>10.58394180585503</v>
      </c>
      <c r="S50" s="305">
        <v>10.22774121004049</v>
      </c>
      <c r="T50" s="305">
        <v>10.958798211894599</v>
      </c>
      <c r="U50" s="305">
        <v>9.7881182393041897</v>
      </c>
      <c r="V50" s="305">
        <v>9.6144529897591902</v>
      </c>
      <c r="W50" s="305">
        <v>8.8245143600261606</v>
      </c>
      <c r="X50" s="305">
        <v>8.7060368074527403</v>
      </c>
      <c r="Y50" s="305">
        <v>28.976995708936499</v>
      </c>
      <c r="Z50" s="305">
        <v>33.353913386284205</v>
      </c>
      <c r="AA50" s="305">
        <v>24.015877877823002</v>
      </c>
      <c r="AB50" s="305">
        <v>18.71589362288984</v>
      </c>
      <c r="AC50" s="305">
        <v>19.680098665587458</v>
      </c>
      <c r="AD50" s="305">
        <v>22.180045850982999</v>
      </c>
      <c r="AE50" s="305">
        <v>27.136025365414199</v>
      </c>
    </row>
    <row r="51" spans="1:31" ht="11.1" customHeight="1">
      <c r="A51" s="306">
        <v>699999</v>
      </c>
      <c r="C51" s="221" t="s">
        <v>713</v>
      </c>
      <c r="D51" s="221" t="s">
        <v>714</v>
      </c>
      <c r="G51" s="305">
        <v>3.07972974286039</v>
      </c>
      <c r="H51" s="305">
        <v>3.4912144899129451</v>
      </c>
      <c r="I51" s="305">
        <v>4.178433539524038</v>
      </c>
      <c r="J51" s="305">
        <v>4.5259642725828995</v>
      </c>
      <c r="K51" s="305">
        <v>5.1290123252042203</v>
      </c>
      <c r="L51" s="305">
        <v>4.6454450599494814</v>
      </c>
      <c r="M51" s="305">
        <v>3.7198095604211967</v>
      </c>
      <c r="N51" s="305">
        <v>4.5287599853419467</v>
      </c>
      <c r="O51" s="305">
        <v>3.7334178709527017</v>
      </c>
      <c r="P51" s="305">
        <v>4.3230406831703592</v>
      </c>
      <c r="Q51" s="305">
        <v>4.3462849668232284</v>
      </c>
      <c r="R51" s="305">
        <v>5.0505558526277987</v>
      </c>
      <c r="S51" s="305">
        <v>4.7953361151857825</v>
      </c>
      <c r="T51" s="305">
        <v>6.1083453633327291</v>
      </c>
      <c r="U51" s="305">
        <v>6.6534090480217278</v>
      </c>
      <c r="V51" s="305">
        <v>8.5619179367346145</v>
      </c>
      <c r="W51" s="305">
        <v>7.9500907225267854</v>
      </c>
      <c r="X51" s="305">
        <v>9.3739257493231989</v>
      </c>
      <c r="Y51" s="305">
        <v>9.2883856053104097</v>
      </c>
      <c r="Z51" s="305">
        <v>8.7957822083236969</v>
      </c>
      <c r="AA51" s="305">
        <v>8.1416369888323867</v>
      </c>
      <c r="AB51" s="305">
        <v>66.951293642952464</v>
      </c>
      <c r="AC51" s="305">
        <v>66.717525533499327</v>
      </c>
      <c r="AD51" s="305">
        <v>29.966172897258549</v>
      </c>
      <c r="AE51" s="305">
        <v>33.054004869945899</v>
      </c>
    </row>
    <row r="52" spans="1:31" ht="11.1" customHeight="1">
      <c r="A52" s="306"/>
      <c r="G52" s="305"/>
      <c r="H52" s="305"/>
      <c r="I52" s="305"/>
      <c r="J52" s="305"/>
      <c r="K52" s="305"/>
      <c r="L52" s="305"/>
      <c r="M52" s="305"/>
      <c r="N52" s="305"/>
      <c r="O52" s="305"/>
      <c r="P52" s="305"/>
      <c r="Q52" s="305"/>
      <c r="R52" s="305"/>
      <c r="S52" s="305"/>
      <c r="T52" s="305"/>
      <c r="U52" s="305"/>
      <c r="V52" s="305"/>
      <c r="W52" s="305"/>
      <c r="X52" s="305"/>
      <c r="Y52" s="305"/>
      <c r="Z52" s="305"/>
      <c r="AA52" s="305"/>
      <c r="AB52" s="305"/>
      <c r="AC52" s="305"/>
      <c r="AD52" s="305"/>
      <c r="AE52" s="305"/>
    </row>
    <row r="53" spans="1:31" ht="11.1" customHeight="1">
      <c r="A53" s="306">
        <v>700000</v>
      </c>
      <c r="B53" s="221" t="s">
        <v>715</v>
      </c>
      <c r="C53" s="221" t="s">
        <v>716</v>
      </c>
      <c r="D53" s="221" t="s">
        <v>717</v>
      </c>
      <c r="G53" s="307">
        <v>568.83554741123999</v>
      </c>
      <c r="H53" s="307">
        <v>607.75323297915099</v>
      </c>
      <c r="I53" s="307">
        <v>628.27293046739896</v>
      </c>
      <c r="J53" s="307">
        <v>792.90166967384698</v>
      </c>
      <c r="K53" s="307">
        <v>830.52987570185599</v>
      </c>
      <c r="L53" s="307">
        <v>852.10153953688405</v>
      </c>
      <c r="M53" s="307">
        <v>826.04823711554195</v>
      </c>
      <c r="N53" s="307">
        <v>1019.697256414282</v>
      </c>
      <c r="O53" s="307">
        <v>840.36838408415997</v>
      </c>
      <c r="P53" s="307">
        <v>861.241013193252</v>
      </c>
      <c r="Q53" s="307">
        <v>875.00763081293496</v>
      </c>
      <c r="R53" s="307">
        <v>868.33101184887403</v>
      </c>
      <c r="S53" s="307">
        <v>881.6539757660621</v>
      </c>
      <c r="T53" s="307">
        <v>885.76351277805293</v>
      </c>
      <c r="U53" s="307">
        <v>937.06654720879499</v>
      </c>
      <c r="V53" s="307">
        <v>1043.575854158476</v>
      </c>
      <c r="W53" s="307">
        <v>948.06030549436809</v>
      </c>
      <c r="X53" s="307">
        <v>1002.9440415997101</v>
      </c>
      <c r="Y53" s="307">
        <v>905.38824283641202</v>
      </c>
      <c r="Z53" s="307">
        <v>1067.460313289062</v>
      </c>
      <c r="AA53" s="307">
        <v>994.31333039582796</v>
      </c>
      <c r="AB53" s="307">
        <v>1183.618322751151</v>
      </c>
      <c r="AC53" s="307">
        <v>1277.4691579547091</v>
      </c>
      <c r="AD53" s="307">
        <v>1249.2102029678549</v>
      </c>
      <c r="AE53" s="307">
        <v>1103.4425193058689</v>
      </c>
    </row>
    <row r="54" spans="1:31" ht="11.1" customHeight="1">
      <c r="A54" s="306"/>
      <c r="G54" s="307"/>
      <c r="H54" s="307"/>
      <c r="I54" s="307"/>
      <c r="J54" s="307"/>
      <c r="K54" s="307"/>
      <c r="L54" s="307"/>
      <c r="M54" s="307"/>
      <c r="N54" s="307"/>
      <c r="O54" s="307"/>
      <c r="P54" s="307"/>
      <c r="Q54" s="307"/>
      <c r="R54" s="307"/>
      <c r="S54" s="307"/>
      <c r="T54" s="307"/>
      <c r="U54" s="307"/>
      <c r="V54" s="307"/>
      <c r="W54" s="307"/>
      <c r="X54" s="307"/>
      <c r="Y54" s="307"/>
      <c r="Z54" s="307"/>
      <c r="AA54" s="307"/>
      <c r="AB54" s="307"/>
      <c r="AC54" s="307"/>
      <c r="AD54" s="307"/>
      <c r="AE54" s="307"/>
    </row>
    <row r="55" spans="1:31" ht="11.1" customHeight="1">
      <c r="A55" s="306">
        <v>800000</v>
      </c>
      <c r="C55" s="221" t="s">
        <v>718</v>
      </c>
      <c r="D55" s="221" t="s">
        <v>719</v>
      </c>
      <c r="G55" s="307">
        <v>171.91217527606301</v>
      </c>
      <c r="H55" s="307">
        <v>149.94957330849999</v>
      </c>
      <c r="I55" s="307">
        <v>187.41671403451099</v>
      </c>
      <c r="J55" s="307">
        <v>229.947229488733</v>
      </c>
      <c r="K55" s="307">
        <v>212.57134235635499</v>
      </c>
      <c r="L55" s="307">
        <v>205.03057270186099</v>
      </c>
      <c r="M55" s="307">
        <v>251.35035918491101</v>
      </c>
      <c r="N55" s="307">
        <v>225.25017727155301</v>
      </c>
      <c r="O55" s="307">
        <v>268.069317288658</v>
      </c>
      <c r="P55" s="307">
        <v>295.34779375078398</v>
      </c>
      <c r="Q55" s="307">
        <v>316.12031918811903</v>
      </c>
      <c r="R55" s="307">
        <v>323.63780779263402</v>
      </c>
      <c r="S55" s="307">
        <v>298.74900399613898</v>
      </c>
      <c r="T55" s="307">
        <v>395.46440866901003</v>
      </c>
      <c r="U55" s="307">
        <v>384.27179774734799</v>
      </c>
      <c r="V55" s="307">
        <v>361.87799733969501</v>
      </c>
      <c r="W55" s="307">
        <v>372.09250112952498</v>
      </c>
      <c r="X55" s="307">
        <v>366.81433024748497</v>
      </c>
      <c r="Y55" s="307">
        <v>368.96869119121499</v>
      </c>
      <c r="Z55" s="307">
        <v>359.68977764606302</v>
      </c>
      <c r="AA55" s="307">
        <v>340.774602223084</v>
      </c>
      <c r="AB55" s="307">
        <v>308.285122107836</v>
      </c>
      <c r="AC55" s="307">
        <v>347.15513014314001</v>
      </c>
      <c r="AD55" s="307">
        <v>329.38688614911899</v>
      </c>
      <c r="AE55" s="307">
        <v>322.361623539395</v>
      </c>
    </row>
    <row r="56" spans="1:31" ht="11.1" customHeight="1">
      <c r="A56" s="306">
        <v>810000</v>
      </c>
      <c r="C56" s="221" t="s">
        <v>720</v>
      </c>
      <c r="D56" s="221" t="s">
        <v>721</v>
      </c>
      <c r="G56" s="307">
        <v>171.91217527606301</v>
      </c>
      <c r="H56" s="307">
        <v>149.94957330849999</v>
      </c>
      <c r="I56" s="307">
        <v>187.41671403451099</v>
      </c>
      <c r="J56" s="307">
        <v>229.947229488733</v>
      </c>
      <c r="K56" s="307">
        <v>212.57134235635499</v>
      </c>
      <c r="L56" s="307">
        <v>205.03057270186099</v>
      </c>
      <c r="M56" s="307">
        <v>251.35035918491101</v>
      </c>
      <c r="N56" s="307">
        <v>225.25017727155301</v>
      </c>
      <c r="O56" s="307">
        <v>268.069317288658</v>
      </c>
      <c r="P56" s="307">
        <v>295.34779375078398</v>
      </c>
      <c r="Q56" s="307">
        <v>316.12031918811903</v>
      </c>
      <c r="R56" s="307">
        <v>323.63780779263402</v>
      </c>
      <c r="S56" s="307">
        <v>298.74900399613898</v>
      </c>
      <c r="T56" s="307">
        <v>395.46440866901003</v>
      </c>
      <c r="U56" s="307">
        <v>384.27179774734799</v>
      </c>
      <c r="V56" s="307">
        <v>361.87799733969501</v>
      </c>
      <c r="W56" s="307">
        <v>372.09250112952498</v>
      </c>
      <c r="X56" s="307">
        <v>366.81433024748497</v>
      </c>
      <c r="Y56" s="307">
        <v>368.96869119121499</v>
      </c>
      <c r="Z56" s="307">
        <v>359.68977764606302</v>
      </c>
      <c r="AA56" s="307">
        <v>340.774602223084</v>
      </c>
      <c r="AB56" s="307">
        <v>308.285122107836</v>
      </c>
      <c r="AC56" s="307">
        <v>347.15513014314001</v>
      </c>
      <c r="AD56" s="307">
        <v>329.38688614911899</v>
      </c>
      <c r="AE56" s="307">
        <v>322.361623539395</v>
      </c>
    </row>
    <row r="57" spans="1:31" ht="11.1" customHeight="1">
      <c r="A57" s="306">
        <v>811000</v>
      </c>
      <c r="C57" s="221" t="s">
        <v>722</v>
      </c>
      <c r="D57" s="221" t="s">
        <v>723</v>
      </c>
      <c r="G57" s="307">
        <v>171.91217527606301</v>
      </c>
      <c r="H57" s="307">
        <v>149.94957330849999</v>
      </c>
      <c r="I57" s="307">
        <v>187.41671403451099</v>
      </c>
      <c r="J57" s="307">
        <v>229.947229488733</v>
      </c>
      <c r="K57" s="307">
        <v>212.57134235635499</v>
      </c>
      <c r="L57" s="307">
        <v>205.03057270186099</v>
      </c>
      <c r="M57" s="307">
        <v>251.35035918491101</v>
      </c>
      <c r="N57" s="307">
        <v>225.25017727155301</v>
      </c>
      <c r="O57" s="307">
        <v>268.069317288658</v>
      </c>
      <c r="P57" s="307">
        <v>295.34779375078398</v>
      </c>
      <c r="Q57" s="307">
        <v>316.12031918811903</v>
      </c>
      <c r="R57" s="307">
        <v>323.63780779263402</v>
      </c>
      <c r="S57" s="307">
        <v>298.74900399613898</v>
      </c>
      <c r="T57" s="307">
        <v>395.46440866901003</v>
      </c>
      <c r="U57" s="307">
        <v>384.27179774734799</v>
      </c>
      <c r="V57" s="307">
        <v>361.87799733969501</v>
      </c>
      <c r="W57" s="307">
        <v>372.09250112952498</v>
      </c>
      <c r="X57" s="307">
        <v>366.81433024748497</v>
      </c>
      <c r="Y57" s="307">
        <v>368.96869119121499</v>
      </c>
      <c r="Z57" s="307">
        <v>359.68977764606302</v>
      </c>
      <c r="AA57" s="307">
        <v>340.774602223084</v>
      </c>
      <c r="AB57" s="307">
        <v>308.285122107836</v>
      </c>
      <c r="AC57" s="307">
        <v>347.15513014314001</v>
      </c>
      <c r="AD57" s="307">
        <v>329.38688614911899</v>
      </c>
      <c r="AE57" s="307">
        <v>322.361623539395</v>
      </c>
    </row>
    <row r="58" spans="1:31" ht="11.1" customHeight="1">
      <c r="A58" s="306"/>
      <c r="G58" s="305"/>
      <c r="H58" s="305"/>
      <c r="I58" s="305"/>
      <c r="J58" s="305"/>
      <c r="K58" s="305"/>
      <c r="L58" s="305"/>
      <c r="M58" s="305"/>
      <c r="N58" s="305"/>
      <c r="O58" s="305"/>
      <c r="P58" s="305"/>
      <c r="Q58" s="305"/>
      <c r="R58" s="305"/>
      <c r="S58" s="305"/>
      <c r="T58" s="305"/>
      <c r="U58" s="305"/>
      <c r="V58" s="305"/>
      <c r="W58" s="305"/>
      <c r="X58" s="305"/>
      <c r="Y58" s="305"/>
      <c r="Z58" s="305"/>
      <c r="AA58" s="305"/>
      <c r="AB58" s="305"/>
      <c r="AC58" s="305"/>
      <c r="AD58" s="305"/>
      <c r="AE58" s="305"/>
    </row>
    <row r="59" spans="1:31" ht="11.1" customHeight="1">
      <c r="A59" s="306">
        <v>950000</v>
      </c>
      <c r="B59" s="221" t="s">
        <v>724</v>
      </c>
      <c r="D59" s="221" t="s">
        <v>725</v>
      </c>
      <c r="G59" s="305">
        <v>0</v>
      </c>
      <c r="H59" s="305">
        <v>0</v>
      </c>
      <c r="I59" s="305">
        <v>0</v>
      </c>
      <c r="J59" s="305">
        <v>0</v>
      </c>
      <c r="K59" s="305">
        <v>0</v>
      </c>
      <c r="L59" s="305">
        <v>0</v>
      </c>
      <c r="M59" s="305">
        <v>0</v>
      </c>
      <c r="N59" s="305">
        <v>0</v>
      </c>
      <c r="O59" s="305">
        <v>0</v>
      </c>
      <c r="P59" s="305">
        <v>0</v>
      </c>
      <c r="Q59" s="305">
        <v>0</v>
      </c>
      <c r="R59" s="305">
        <v>0</v>
      </c>
      <c r="S59" s="305">
        <v>0</v>
      </c>
      <c r="T59" s="305">
        <v>0</v>
      </c>
      <c r="U59" s="305">
        <v>0</v>
      </c>
      <c r="V59" s="305">
        <v>0</v>
      </c>
      <c r="W59" s="305">
        <v>0</v>
      </c>
      <c r="X59" s="305">
        <v>0</v>
      </c>
      <c r="Y59" s="305">
        <v>0</v>
      </c>
      <c r="Z59" s="305">
        <v>0</v>
      </c>
      <c r="AA59" s="305">
        <v>0</v>
      </c>
      <c r="AB59" s="305">
        <v>0</v>
      </c>
      <c r="AC59" s="305">
        <v>0</v>
      </c>
      <c r="AD59" s="305">
        <v>0</v>
      </c>
      <c r="AE59" s="305">
        <v>0</v>
      </c>
    </row>
    <row r="60" spans="1:31" ht="11.1" customHeight="1">
      <c r="A60" s="306">
        <v>951000</v>
      </c>
      <c r="C60" s="221" t="s">
        <v>619</v>
      </c>
      <c r="D60" s="221" t="s">
        <v>726</v>
      </c>
      <c r="G60" s="305">
        <v>0</v>
      </c>
      <c r="H60" s="305">
        <v>0</v>
      </c>
      <c r="I60" s="305">
        <v>0</v>
      </c>
      <c r="J60" s="305">
        <v>0</v>
      </c>
      <c r="K60" s="305">
        <v>0</v>
      </c>
      <c r="L60" s="305">
        <v>0</v>
      </c>
      <c r="M60" s="305">
        <v>0</v>
      </c>
      <c r="N60" s="305">
        <v>0</v>
      </c>
      <c r="O60" s="305">
        <v>0</v>
      </c>
      <c r="P60" s="305">
        <v>0</v>
      </c>
      <c r="Q60" s="305">
        <v>0</v>
      </c>
      <c r="R60" s="305">
        <v>0</v>
      </c>
      <c r="S60" s="305">
        <v>0</v>
      </c>
      <c r="T60" s="305">
        <v>0</v>
      </c>
      <c r="U60" s="305">
        <v>0</v>
      </c>
      <c r="V60" s="305">
        <v>0</v>
      </c>
      <c r="W60" s="305">
        <v>0</v>
      </c>
      <c r="X60" s="305">
        <v>0</v>
      </c>
      <c r="Y60" s="305">
        <v>0</v>
      </c>
      <c r="Z60" s="305">
        <v>0</v>
      </c>
      <c r="AA60" s="305">
        <v>0</v>
      </c>
      <c r="AB60" s="305">
        <v>0</v>
      </c>
      <c r="AC60" s="305">
        <v>0</v>
      </c>
      <c r="AD60" s="305">
        <v>0</v>
      </c>
      <c r="AE60" s="305">
        <v>0</v>
      </c>
    </row>
    <row r="61" spans="1:31" ht="11.1" customHeight="1">
      <c r="A61" s="306">
        <v>952000</v>
      </c>
      <c r="C61" s="221" t="s">
        <v>727</v>
      </c>
      <c r="D61" s="221" t="s">
        <v>728</v>
      </c>
      <c r="G61" s="305">
        <v>0</v>
      </c>
      <c r="H61" s="305">
        <v>0</v>
      </c>
      <c r="I61" s="305">
        <v>0</v>
      </c>
      <c r="J61" s="305">
        <v>0</v>
      </c>
      <c r="K61" s="305">
        <v>0</v>
      </c>
      <c r="L61" s="305">
        <v>0</v>
      </c>
      <c r="M61" s="305">
        <v>0</v>
      </c>
      <c r="N61" s="305">
        <v>0</v>
      </c>
      <c r="O61" s="305">
        <v>0</v>
      </c>
      <c r="P61" s="305">
        <v>0</v>
      </c>
      <c r="Q61" s="305">
        <v>0</v>
      </c>
      <c r="R61" s="305">
        <v>0</v>
      </c>
      <c r="S61" s="305">
        <v>0</v>
      </c>
      <c r="T61" s="305">
        <v>0</v>
      </c>
      <c r="U61" s="305">
        <v>0</v>
      </c>
      <c r="V61" s="305">
        <v>0</v>
      </c>
      <c r="W61" s="305">
        <v>0</v>
      </c>
      <c r="X61" s="305">
        <v>0</v>
      </c>
      <c r="Y61" s="305">
        <v>0</v>
      </c>
      <c r="Z61" s="305">
        <v>0</v>
      </c>
      <c r="AA61" s="305">
        <v>0</v>
      </c>
      <c r="AB61" s="305">
        <v>0</v>
      </c>
      <c r="AC61" s="305">
        <v>0</v>
      </c>
      <c r="AD61" s="305">
        <v>0</v>
      </c>
      <c r="AE61" s="305">
        <v>0</v>
      </c>
    </row>
    <row r="62" spans="1:31" ht="11.1" customHeight="1">
      <c r="G62" s="305"/>
      <c r="H62" s="305"/>
      <c r="I62" s="305"/>
      <c r="J62" s="305"/>
      <c r="K62" s="305"/>
      <c r="L62" s="305"/>
      <c r="M62" s="305"/>
      <c r="N62" s="305"/>
      <c r="O62" s="305"/>
      <c r="P62" s="305"/>
      <c r="Q62" s="305"/>
      <c r="R62" s="305"/>
      <c r="S62" s="305"/>
      <c r="T62" s="305"/>
      <c r="U62" s="305"/>
      <c r="V62" s="305"/>
      <c r="W62" s="305"/>
      <c r="X62" s="305"/>
      <c r="Y62" s="305"/>
      <c r="Z62" s="305"/>
      <c r="AA62" s="305"/>
      <c r="AB62" s="305"/>
      <c r="AC62" s="305"/>
      <c r="AD62" s="305"/>
      <c r="AE62" s="305"/>
    </row>
    <row r="63" spans="1:31" ht="11.1" customHeight="1">
      <c r="A63" s="221" t="s">
        <v>608</v>
      </c>
      <c r="G63" s="306">
        <v>3005.3082687370529</v>
      </c>
      <c r="H63" s="306">
        <v>3118.8297265144997</v>
      </c>
      <c r="I63" s="306">
        <v>3232.4565603646533</v>
      </c>
      <c r="J63" s="306">
        <v>3506.8419091802411</v>
      </c>
      <c r="K63" s="306">
        <v>3703.9234776560047</v>
      </c>
      <c r="L63" s="306">
        <v>3738.4818298707605</v>
      </c>
      <c r="M63" s="306">
        <v>3688.3753184039288</v>
      </c>
      <c r="N63" s="306">
        <v>4193.7165511867142</v>
      </c>
      <c r="O63" s="306">
        <v>3693.6498162160019</v>
      </c>
      <c r="P63" s="306">
        <v>3868.6234045872616</v>
      </c>
      <c r="Q63" s="306">
        <v>3970.5067974591707</v>
      </c>
      <c r="R63" s="306">
        <v>3897.7979052448613</v>
      </c>
      <c r="S63" s="306">
        <v>3872.573476077368</v>
      </c>
      <c r="T63" s="306">
        <v>4113.2717611066737</v>
      </c>
      <c r="U63" s="306">
        <v>4096.7670364111691</v>
      </c>
      <c r="V63" s="306">
        <v>4413.7344793357724</v>
      </c>
      <c r="W63" s="306">
        <v>4171.2582933771628</v>
      </c>
      <c r="X63" s="306">
        <v>4415.8085691520264</v>
      </c>
      <c r="Y63" s="306">
        <v>4139.7041108448957</v>
      </c>
      <c r="Z63" s="306">
        <v>4223.9133389625022</v>
      </c>
      <c r="AA63" s="306">
        <v>4043.9388387785189</v>
      </c>
      <c r="AB63" s="306">
        <v>3978.7940717881693</v>
      </c>
      <c r="AC63" s="306">
        <v>4712.3338794958408</v>
      </c>
      <c r="AD63" s="306">
        <v>4609.5180630318882</v>
      </c>
      <c r="AE63" s="306">
        <v>4320.1288407199136</v>
      </c>
    </row>
    <row r="64" spans="1:31" ht="11.1" customHeight="1">
      <c r="A64" s="221" t="s">
        <v>612</v>
      </c>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row>
    <row r="65" spans="2:31" ht="11.1" customHeight="1">
      <c r="G65" s="305"/>
      <c r="H65" s="305"/>
      <c r="I65" s="305"/>
      <c r="J65" s="305"/>
      <c r="K65" s="305"/>
      <c r="L65" s="305"/>
      <c r="W65" s="305"/>
      <c r="X65" s="305"/>
      <c r="Y65" s="305"/>
      <c r="Z65" s="305"/>
      <c r="AA65" s="305"/>
      <c r="AB65" s="305"/>
      <c r="AC65" s="305"/>
      <c r="AD65" s="305"/>
      <c r="AE65" s="305"/>
    </row>
    <row r="66" spans="2:31" ht="11.1" customHeight="1">
      <c r="B66" s="673" t="s">
        <v>735</v>
      </c>
      <c r="C66" s="674"/>
      <c r="D66" s="681" t="s">
        <v>733</v>
      </c>
      <c r="E66" s="682"/>
      <c r="F66" s="642"/>
      <c r="G66" s="321">
        <v>1990</v>
      </c>
      <c r="H66" s="321">
        <v>1991</v>
      </c>
      <c r="I66" s="321">
        <v>1992</v>
      </c>
      <c r="J66" s="321">
        <v>1993</v>
      </c>
      <c r="K66" s="321">
        <v>1994</v>
      </c>
      <c r="L66" s="321">
        <v>1995</v>
      </c>
      <c r="M66" s="321">
        <v>1996</v>
      </c>
      <c r="N66" s="321">
        <v>1997</v>
      </c>
      <c r="O66" s="321">
        <v>1998</v>
      </c>
      <c r="P66" s="321">
        <v>1999</v>
      </c>
      <c r="Q66" s="321">
        <v>2000</v>
      </c>
      <c r="R66" s="321">
        <v>2001</v>
      </c>
      <c r="S66" s="321">
        <v>2002</v>
      </c>
      <c r="T66" s="321">
        <v>2003</v>
      </c>
      <c r="U66" s="321">
        <v>2004</v>
      </c>
      <c r="V66" s="321">
        <v>2005</v>
      </c>
      <c r="W66" s="321">
        <v>2006</v>
      </c>
      <c r="X66" s="321">
        <v>2007</v>
      </c>
      <c r="Y66" s="321">
        <v>2008</v>
      </c>
      <c r="Z66" s="321">
        <v>2009</v>
      </c>
      <c r="AA66" s="321">
        <v>2010</v>
      </c>
      <c r="AB66" s="321">
        <v>2011</v>
      </c>
      <c r="AC66" s="321">
        <v>2012</v>
      </c>
      <c r="AD66" s="321">
        <v>2013</v>
      </c>
      <c r="AE66" s="321">
        <v>2014</v>
      </c>
    </row>
    <row r="67" spans="2:31" ht="11.1" customHeight="1">
      <c r="B67" s="675"/>
      <c r="C67" s="676"/>
      <c r="D67" s="683"/>
      <c r="E67" s="684"/>
      <c r="F67" s="647"/>
      <c r="G67" s="321" t="s">
        <v>748</v>
      </c>
      <c r="H67" s="321" t="s">
        <v>749</v>
      </c>
      <c r="I67" s="321" t="s">
        <v>750</v>
      </c>
      <c r="J67" s="321" t="s">
        <v>751</v>
      </c>
      <c r="K67" s="321" t="s">
        <v>752</v>
      </c>
      <c r="L67" s="321" t="s">
        <v>753</v>
      </c>
      <c r="M67" s="321" t="s">
        <v>754</v>
      </c>
      <c r="N67" s="321" t="s">
        <v>755</v>
      </c>
      <c r="O67" s="321" t="s">
        <v>7</v>
      </c>
      <c r="P67" s="321" t="s">
        <v>8</v>
      </c>
      <c r="Q67" s="321" t="s">
        <v>9</v>
      </c>
      <c r="R67" s="321" t="s">
        <v>10</v>
      </c>
      <c r="S67" s="321" t="s">
        <v>11</v>
      </c>
      <c r="T67" s="321" t="s">
        <v>12</v>
      </c>
      <c r="U67" s="321" t="s">
        <v>13</v>
      </c>
      <c r="V67" s="321" t="s">
        <v>14</v>
      </c>
      <c r="W67" s="321" t="s">
        <v>15</v>
      </c>
      <c r="X67" s="321" t="s">
        <v>16</v>
      </c>
      <c r="Y67" s="321" t="s">
        <v>17</v>
      </c>
      <c r="Z67" s="321" t="s">
        <v>18</v>
      </c>
      <c r="AA67" s="321" t="s">
        <v>19</v>
      </c>
      <c r="AB67" s="321" t="s">
        <v>20</v>
      </c>
      <c r="AC67" s="321" t="s">
        <v>21</v>
      </c>
      <c r="AD67" s="321" t="s">
        <v>22</v>
      </c>
      <c r="AE67" s="321" t="s">
        <v>23</v>
      </c>
    </row>
    <row r="68" spans="2:31" ht="11.1" customHeight="1">
      <c r="B68" s="677"/>
      <c r="C68" s="676"/>
      <c r="D68" s="312" t="s">
        <v>736</v>
      </c>
      <c r="E68" s="282"/>
      <c r="F68" s="282"/>
      <c r="G68" s="313">
        <f>G69+G73+G74</f>
        <v>11019.46365203586</v>
      </c>
      <c r="H68" s="313">
        <f t="shared" ref="H68:AE68" si="0">H69+H73+H74</f>
        <v>11435.708997219828</v>
      </c>
      <c r="I68" s="313">
        <f t="shared" si="0"/>
        <v>11852.340721337063</v>
      </c>
      <c r="J68" s="313">
        <f t="shared" si="0"/>
        <v>12858.420333660883</v>
      </c>
      <c r="K68" s="313">
        <f t="shared" si="0"/>
        <v>13581.052751405348</v>
      </c>
      <c r="L68" s="313">
        <f t="shared" si="0"/>
        <v>13707.766709526124</v>
      </c>
      <c r="M68" s="313">
        <f t="shared" si="0"/>
        <v>13524.042834147735</v>
      </c>
      <c r="N68" s="313">
        <f t="shared" si="0"/>
        <v>15376.960687684621</v>
      </c>
      <c r="O68" s="313">
        <f t="shared" si="0"/>
        <v>13543.382659458674</v>
      </c>
      <c r="P68" s="313">
        <f t="shared" si="0"/>
        <v>14184.952483486624</v>
      </c>
      <c r="Q68" s="313">
        <f t="shared" si="0"/>
        <v>14558.52492401696</v>
      </c>
      <c r="R68" s="313">
        <f t="shared" si="0"/>
        <v>14291.925652564491</v>
      </c>
      <c r="S68" s="313">
        <f t="shared" si="0"/>
        <v>14199.43607895035</v>
      </c>
      <c r="T68" s="313">
        <f t="shared" si="0"/>
        <v>15081.996457391138</v>
      </c>
      <c r="U68" s="313">
        <f t="shared" si="0"/>
        <v>15021.479133507622</v>
      </c>
      <c r="V68" s="313">
        <f t="shared" si="0"/>
        <v>16183.69309089783</v>
      </c>
      <c r="W68" s="313">
        <f t="shared" si="0"/>
        <v>15294.613742382926</v>
      </c>
      <c r="X68" s="313">
        <f t="shared" si="0"/>
        <v>16191.298086890763</v>
      </c>
      <c r="Y68" s="313">
        <f t="shared" si="0"/>
        <v>15178.915073097955</v>
      </c>
      <c r="Z68" s="313">
        <f t="shared" si="0"/>
        <v>15487.682242862509</v>
      </c>
      <c r="AA68" s="313">
        <f t="shared" si="0"/>
        <v>14827.775742187905</v>
      </c>
      <c r="AB68" s="313">
        <f t="shared" si="0"/>
        <v>14588.911596556622</v>
      </c>
      <c r="AC68" s="313">
        <f t="shared" si="0"/>
        <v>17278.557558151413</v>
      </c>
      <c r="AD68" s="313">
        <f t="shared" si="0"/>
        <v>16901.566231116925</v>
      </c>
      <c r="AE68" s="313">
        <f t="shared" si="0"/>
        <v>15840.472415973018</v>
      </c>
    </row>
    <row r="69" spans="2:31" ht="11.1" customHeight="1">
      <c r="B69" s="678"/>
      <c r="C69" s="676"/>
      <c r="D69" s="312" t="s">
        <v>741</v>
      </c>
      <c r="E69" s="282"/>
      <c r="F69" s="282" t="s">
        <v>762</v>
      </c>
      <c r="G69" s="313">
        <f>SUM(G70:G72)</f>
        <v>8303.388668849082</v>
      </c>
      <c r="H69" s="313">
        <f t="shared" ref="H69:AE69" si="1">SUM(H70:H72)</f>
        <v>8657.4653741651091</v>
      </c>
      <c r="I69" s="313">
        <f t="shared" si="1"/>
        <v>8861.4786914967262</v>
      </c>
      <c r="J69" s="313">
        <f t="shared" si="1"/>
        <v>9107.9743700647559</v>
      </c>
      <c r="K69" s="313">
        <f t="shared" si="1"/>
        <v>9756.3482851919089</v>
      </c>
      <c r="L69" s="313">
        <f t="shared" si="1"/>
        <v>9831.6156313173924</v>
      </c>
      <c r="M69" s="313">
        <f t="shared" si="1"/>
        <v>9573.5813143794076</v>
      </c>
      <c r="N69" s="313">
        <f t="shared" si="1"/>
        <v>10812.153430836559</v>
      </c>
      <c r="O69" s="313">
        <f t="shared" si="1"/>
        <v>9479.1110877583415</v>
      </c>
      <c r="P69" s="313">
        <f t="shared" si="1"/>
        <v>9944.1268580251599</v>
      </c>
      <c r="Q69" s="313">
        <f t="shared" si="1"/>
        <v>10191.055774013095</v>
      </c>
      <c r="R69" s="313">
        <f t="shared" si="1"/>
        <v>9921.3733138789612</v>
      </c>
      <c r="S69" s="313">
        <f t="shared" si="1"/>
        <v>9871.2918198222796</v>
      </c>
      <c r="T69" s="313">
        <f t="shared" si="1"/>
        <v>10384.160745418574</v>
      </c>
      <c r="U69" s="313">
        <f t="shared" si="1"/>
        <v>10176.571868668432</v>
      </c>
      <c r="V69" s="313">
        <f t="shared" si="1"/>
        <v>11030.362302071204</v>
      </c>
      <c r="W69" s="313">
        <f t="shared" si="1"/>
        <v>10454.053451428652</v>
      </c>
      <c r="X69" s="313">
        <f t="shared" si="1"/>
        <v>11168.850723451047</v>
      </c>
      <c r="Y69" s="313">
        <f t="shared" si="1"/>
        <v>10506.272981663322</v>
      </c>
      <c r="Z69" s="313">
        <f t="shared" si="1"/>
        <v>10254.798576100384</v>
      </c>
      <c r="AA69" s="313">
        <f t="shared" si="1"/>
        <v>9932.4533225852283</v>
      </c>
      <c r="AB69" s="313">
        <f t="shared" si="1"/>
        <v>9118.5989654070036</v>
      </c>
      <c r="AC69" s="313">
        <f t="shared" si="1"/>
        <v>11321.601835125966</v>
      </c>
      <c r="AD69" s="313">
        <f t="shared" si="1"/>
        <v>11113.376904354687</v>
      </c>
      <c r="AE69" s="313">
        <f t="shared" si="1"/>
        <v>10612.523892207049</v>
      </c>
    </row>
    <row r="70" spans="2:31" ht="11.1" customHeight="1">
      <c r="B70" s="678"/>
      <c r="C70" s="676"/>
      <c r="D70" s="312" t="s">
        <v>742</v>
      </c>
      <c r="E70" s="282"/>
      <c r="F70" s="282" t="s">
        <v>621</v>
      </c>
      <c r="G70" s="313">
        <f>G19/12*44</f>
        <v>822.02790956192462</v>
      </c>
      <c r="H70" s="313">
        <f t="shared" ref="H70:AE70" si="2">H19/12*44</f>
        <v>937.32918434176668</v>
      </c>
      <c r="I70" s="313">
        <f t="shared" si="2"/>
        <v>971.59504011150011</v>
      </c>
      <c r="J70" s="313">
        <f t="shared" si="2"/>
        <v>902.68231736208281</v>
      </c>
      <c r="K70" s="313">
        <f t="shared" si="2"/>
        <v>877.7605698795312</v>
      </c>
      <c r="L70" s="313">
        <f t="shared" si="2"/>
        <v>740.79317574880395</v>
      </c>
      <c r="M70" s="313">
        <f t="shared" si="2"/>
        <v>812.58211902229164</v>
      </c>
      <c r="N70" s="313">
        <f t="shared" si="2"/>
        <v>823.12124463043506</v>
      </c>
      <c r="O70" s="313">
        <f t="shared" si="2"/>
        <v>702.90055569401977</v>
      </c>
      <c r="P70" s="313">
        <f t="shared" si="2"/>
        <v>650.89212563169792</v>
      </c>
      <c r="Q70" s="313">
        <f t="shared" si="2"/>
        <v>532.35863765201111</v>
      </c>
      <c r="R70" s="313">
        <f t="shared" si="2"/>
        <v>467.29989114037045</v>
      </c>
      <c r="S70" s="313">
        <f t="shared" si="2"/>
        <v>454.24711145307322</v>
      </c>
      <c r="T70" s="313">
        <f t="shared" si="2"/>
        <v>407.11000038441489</v>
      </c>
      <c r="U70" s="313">
        <f t="shared" si="2"/>
        <v>434.1017643321747</v>
      </c>
      <c r="V70" s="313">
        <f t="shared" si="2"/>
        <v>465.29302896565463</v>
      </c>
      <c r="W70" s="313">
        <f t="shared" si="2"/>
        <v>479.89141792817873</v>
      </c>
      <c r="X70" s="313">
        <f t="shared" si="2"/>
        <v>450.02083512800414</v>
      </c>
      <c r="Y70" s="313">
        <f t="shared" si="2"/>
        <v>382.52257431864888</v>
      </c>
      <c r="Z70" s="313">
        <f t="shared" si="2"/>
        <v>371.11038251693242</v>
      </c>
      <c r="AA70" s="313">
        <f t="shared" si="2"/>
        <v>399.96295800868137</v>
      </c>
      <c r="AB70" s="313">
        <f t="shared" si="2"/>
        <v>388.69552653453718</v>
      </c>
      <c r="AC70" s="313">
        <f t="shared" si="2"/>
        <v>429.10939747166788</v>
      </c>
      <c r="AD70" s="313">
        <f t="shared" si="2"/>
        <v>382.16693278408172</v>
      </c>
      <c r="AE70" s="313">
        <f t="shared" si="2"/>
        <v>370.88775338824053</v>
      </c>
    </row>
    <row r="71" spans="2:31" ht="11.1" customHeight="1">
      <c r="B71" s="678"/>
      <c r="C71" s="676"/>
      <c r="D71" s="312" t="s">
        <v>743</v>
      </c>
      <c r="E71" s="282"/>
      <c r="F71" s="282" t="s">
        <v>632</v>
      </c>
      <c r="G71" s="313">
        <f>G23/12*44</f>
        <v>4730.2413518049498</v>
      </c>
      <c r="H71" s="313">
        <f t="shared" ref="H71:AE71" si="3">H23/12*44</f>
        <v>4996.5649212679818</v>
      </c>
      <c r="I71" s="313">
        <f t="shared" si="3"/>
        <v>4918.0262335640309</v>
      </c>
      <c r="J71" s="313">
        <f t="shared" si="3"/>
        <v>5008.3917699900576</v>
      </c>
      <c r="K71" s="313">
        <f t="shared" si="3"/>
        <v>5378.5246340512222</v>
      </c>
      <c r="L71" s="313">
        <f t="shared" si="3"/>
        <v>5504.0348704873168</v>
      </c>
      <c r="M71" s="313">
        <f t="shared" si="3"/>
        <v>5467.3307644711322</v>
      </c>
      <c r="N71" s="313">
        <f t="shared" si="3"/>
        <v>5964.7167230022096</v>
      </c>
      <c r="O71" s="313">
        <f t="shared" si="3"/>
        <v>5323.7505968208552</v>
      </c>
      <c r="P71" s="313">
        <f t="shared" si="3"/>
        <v>5492.0783170135292</v>
      </c>
      <c r="Q71" s="313">
        <f t="shared" si="3"/>
        <v>5838.5826908931922</v>
      </c>
      <c r="R71" s="313">
        <f t="shared" si="3"/>
        <v>5579.543933205925</v>
      </c>
      <c r="S71" s="313">
        <f t="shared" si="3"/>
        <v>5583.7885994653016</v>
      </c>
      <c r="T71" s="313">
        <f t="shared" si="3"/>
        <v>5774.4102206795378</v>
      </c>
      <c r="U71" s="313">
        <f t="shared" si="3"/>
        <v>5766.2324401015931</v>
      </c>
      <c r="V71" s="313">
        <f t="shared" si="3"/>
        <v>6162.1437465980525</v>
      </c>
      <c r="W71" s="313">
        <f t="shared" si="3"/>
        <v>5955.7827364964824</v>
      </c>
      <c r="X71" s="313">
        <f t="shared" si="3"/>
        <v>6429.7078538928263</v>
      </c>
      <c r="Y71" s="313">
        <f t="shared" si="3"/>
        <v>6021.1907949816832</v>
      </c>
      <c r="Z71" s="313">
        <f t="shared" si="3"/>
        <v>5668.3271980598502</v>
      </c>
      <c r="AA71" s="313">
        <f t="shared" si="3"/>
        <v>5606.2827551704995</v>
      </c>
      <c r="AB71" s="313">
        <f t="shared" si="3"/>
        <v>4096.72948202517</v>
      </c>
      <c r="AC71" s="313">
        <f t="shared" si="3"/>
        <v>6050.5257435598187</v>
      </c>
      <c r="AD71" s="313">
        <f t="shared" si="3"/>
        <v>5918.3582509436501</v>
      </c>
      <c r="AE71" s="313">
        <f t="shared" si="3"/>
        <v>5619.2382025687102</v>
      </c>
    </row>
    <row r="72" spans="2:31" ht="11.1" customHeight="1">
      <c r="B72" s="678"/>
      <c r="C72" s="676"/>
      <c r="D72" s="312" t="s">
        <v>744</v>
      </c>
      <c r="E72" s="282"/>
      <c r="F72" s="282" t="s">
        <v>668</v>
      </c>
      <c r="G72" s="313">
        <f>G36/12*44</f>
        <v>2751.1194074822088</v>
      </c>
      <c r="H72" s="313">
        <f t="shared" ref="H72:AE72" si="4">H36/12*44</f>
        <v>2723.5712685553608</v>
      </c>
      <c r="I72" s="313">
        <f t="shared" si="4"/>
        <v>2971.8574178211957</v>
      </c>
      <c r="J72" s="313">
        <f t="shared" si="4"/>
        <v>3196.900282712616</v>
      </c>
      <c r="K72" s="313">
        <f t="shared" si="4"/>
        <v>3500.0630812611557</v>
      </c>
      <c r="L72" s="313">
        <f t="shared" si="4"/>
        <v>3586.7875850812707</v>
      </c>
      <c r="M72" s="313">
        <f t="shared" si="4"/>
        <v>3293.668430885984</v>
      </c>
      <c r="N72" s="313">
        <f t="shared" si="4"/>
        <v>4024.3154632039136</v>
      </c>
      <c r="O72" s="313">
        <f t="shared" si="4"/>
        <v>3452.4599352434666</v>
      </c>
      <c r="P72" s="313">
        <f t="shared" si="4"/>
        <v>3801.1564153799332</v>
      </c>
      <c r="Q72" s="313">
        <f t="shared" si="4"/>
        <v>3820.114445467892</v>
      </c>
      <c r="R72" s="313">
        <f t="shared" si="4"/>
        <v>3874.5294895326651</v>
      </c>
      <c r="S72" s="313">
        <f t="shared" si="4"/>
        <v>3833.2561089039036</v>
      </c>
      <c r="T72" s="313">
        <f t="shared" si="4"/>
        <v>4202.6405243546214</v>
      </c>
      <c r="U72" s="313">
        <f t="shared" si="4"/>
        <v>3976.237664234664</v>
      </c>
      <c r="V72" s="313">
        <f t="shared" si="4"/>
        <v>4402.925526507498</v>
      </c>
      <c r="W72" s="313">
        <f t="shared" si="4"/>
        <v>4018.3792970039913</v>
      </c>
      <c r="X72" s="313">
        <f t="shared" si="4"/>
        <v>4289.1220344302155</v>
      </c>
      <c r="Y72" s="313">
        <f t="shared" si="4"/>
        <v>4102.5596123629894</v>
      </c>
      <c r="Z72" s="313">
        <f t="shared" si="4"/>
        <v>4215.3609955236006</v>
      </c>
      <c r="AA72" s="313">
        <f t="shared" si="4"/>
        <v>3926.2076094060467</v>
      </c>
      <c r="AB72" s="313">
        <f t="shared" si="4"/>
        <v>4633.1739568472958</v>
      </c>
      <c r="AC72" s="313">
        <f t="shared" si="4"/>
        <v>4841.9666940944799</v>
      </c>
      <c r="AD72" s="313">
        <f t="shared" si="4"/>
        <v>4812.8517206269553</v>
      </c>
      <c r="AE72" s="313">
        <f t="shared" si="4"/>
        <v>4622.3979362500977</v>
      </c>
    </row>
    <row r="73" spans="2:31" ht="11.1" customHeight="1">
      <c r="B73" s="678"/>
      <c r="C73" s="676"/>
      <c r="D73" s="312" t="s">
        <v>745</v>
      </c>
      <c r="E73" s="282"/>
      <c r="F73" s="282" t="s">
        <v>715</v>
      </c>
      <c r="G73" s="313">
        <f>G53/12*44</f>
        <v>2085.7303405078796</v>
      </c>
      <c r="H73" s="313">
        <f t="shared" ref="H73:AE73" si="5">H53/12*44</f>
        <v>2228.4285209235536</v>
      </c>
      <c r="I73" s="313">
        <f t="shared" si="5"/>
        <v>2303.6674117137959</v>
      </c>
      <c r="J73" s="313">
        <f t="shared" si="5"/>
        <v>2907.3061221374392</v>
      </c>
      <c r="K73" s="313">
        <f t="shared" si="5"/>
        <v>3045.2762109068053</v>
      </c>
      <c r="L73" s="313">
        <f t="shared" si="5"/>
        <v>3124.3723116352417</v>
      </c>
      <c r="M73" s="313">
        <f t="shared" si="5"/>
        <v>3028.8435360903209</v>
      </c>
      <c r="N73" s="313">
        <f t="shared" si="5"/>
        <v>3738.8899401857007</v>
      </c>
      <c r="O73" s="313">
        <f t="shared" si="5"/>
        <v>3081.3507416419197</v>
      </c>
      <c r="P73" s="313">
        <f t="shared" si="5"/>
        <v>3157.883715041924</v>
      </c>
      <c r="Q73" s="313">
        <f t="shared" si="5"/>
        <v>3208.3613129807618</v>
      </c>
      <c r="R73" s="313">
        <f t="shared" si="5"/>
        <v>3183.8803767792047</v>
      </c>
      <c r="S73" s="313">
        <f t="shared" si="5"/>
        <v>3232.7312444755612</v>
      </c>
      <c r="T73" s="313">
        <f t="shared" si="5"/>
        <v>3247.7995468528611</v>
      </c>
      <c r="U73" s="313">
        <f t="shared" si="5"/>
        <v>3435.9106730989147</v>
      </c>
      <c r="V73" s="313">
        <f t="shared" si="5"/>
        <v>3826.4447985810784</v>
      </c>
      <c r="W73" s="313">
        <f t="shared" si="5"/>
        <v>3476.2211201460163</v>
      </c>
      <c r="X73" s="313">
        <f t="shared" si="5"/>
        <v>3677.4614858656037</v>
      </c>
      <c r="Y73" s="313">
        <f t="shared" si="5"/>
        <v>3319.7568904001778</v>
      </c>
      <c r="Z73" s="313">
        <f t="shared" si="5"/>
        <v>3914.0211487265606</v>
      </c>
      <c r="AA73" s="313">
        <f t="shared" si="5"/>
        <v>3645.8155447847025</v>
      </c>
      <c r="AB73" s="313">
        <f t="shared" si="5"/>
        <v>4339.9338500875538</v>
      </c>
      <c r="AC73" s="313">
        <f t="shared" si="5"/>
        <v>4684.0535791672664</v>
      </c>
      <c r="AD73" s="313">
        <f t="shared" si="5"/>
        <v>4580.4374108821348</v>
      </c>
      <c r="AE73" s="313">
        <f t="shared" si="5"/>
        <v>4045.9559041215198</v>
      </c>
    </row>
    <row r="74" spans="2:31" ht="11.1" customHeight="1">
      <c r="B74" s="678"/>
      <c r="C74" s="676"/>
      <c r="D74" s="312" t="s">
        <v>746</v>
      </c>
      <c r="E74" s="282"/>
      <c r="F74" s="282"/>
      <c r="G74" s="313">
        <f>G55/12*44</f>
        <v>630.34464267889769</v>
      </c>
      <c r="H74" s="313">
        <f t="shared" ref="H74:AE74" si="6">H55/12*44</f>
        <v>549.81510213116667</v>
      </c>
      <c r="I74" s="313">
        <f t="shared" si="6"/>
        <v>687.19461812654026</v>
      </c>
      <c r="J74" s="313">
        <f t="shared" si="6"/>
        <v>843.13984145868767</v>
      </c>
      <c r="K74" s="313">
        <f t="shared" si="6"/>
        <v>779.42825530663492</v>
      </c>
      <c r="L74" s="313">
        <f t="shared" si="6"/>
        <v>751.7787665734902</v>
      </c>
      <c r="M74" s="313">
        <f t="shared" si="6"/>
        <v>921.61798367800702</v>
      </c>
      <c r="N74" s="313">
        <f t="shared" si="6"/>
        <v>825.91731666236115</v>
      </c>
      <c r="O74" s="313">
        <f t="shared" si="6"/>
        <v>982.92083005841266</v>
      </c>
      <c r="P74" s="313">
        <f t="shared" si="6"/>
        <v>1082.9419104195413</v>
      </c>
      <c r="Q74" s="313">
        <f t="shared" si="6"/>
        <v>1159.107837023103</v>
      </c>
      <c r="R74" s="313">
        <f t="shared" si="6"/>
        <v>1186.6719619063249</v>
      </c>
      <c r="S74" s="313">
        <f t="shared" si="6"/>
        <v>1095.4130146525094</v>
      </c>
      <c r="T74" s="313">
        <f t="shared" si="6"/>
        <v>1450.0361651197034</v>
      </c>
      <c r="U74" s="313">
        <f t="shared" si="6"/>
        <v>1408.996591740276</v>
      </c>
      <c r="V74" s="313">
        <f t="shared" si="6"/>
        <v>1326.8859902455483</v>
      </c>
      <c r="W74" s="313">
        <f t="shared" si="6"/>
        <v>1364.3391708082581</v>
      </c>
      <c r="X74" s="313">
        <f t="shared" si="6"/>
        <v>1344.9858775741116</v>
      </c>
      <c r="Y74" s="313">
        <f t="shared" si="6"/>
        <v>1352.8852010344549</v>
      </c>
      <c r="Z74" s="313">
        <f t="shared" si="6"/>
        <v>1318.8625180355646</v>
      </c>
      <c r="AA74" s="313">
        <f t="shared" si="6"/>
        <v>1249.5068748179747</v>
      </c>
      <c r="AB74" s="313">
        <f t="shared" si="6"/>
        <v>1130.3787810620654</v>
      </c>
      <c r="AC74" s="313">
        <f t="shared" si="6"/>
        <v>1272.9021438581799</v>
      </c>
      <c r="AD74" s="313">
        <f t="shared" si="6"/>
        <v>1207.7519158801031</v>
      </c>
      <c r="AE74" s="313">
        <f t="shared" si="6"/>
        <v>1181.9926196444483</v>
      </c>
    </row>
    <row r="75" spans="2:31" ht="11.1" customHeight="1">
      <c r="B75" s="678"/>
      <c r="C75" s="676"/>
      <c r="D75" s="312" t="s">
        <v>737</v>
      </c>
      <c r="E75" s="282"/>
      <c r="F75" s="282"/>
      <c r="G75" s="313">
        <f>G59/12*44</f>
        <v>0</v>
      </c>
      <c r="H75" s="313">
        <f t="shared" ref="H75:AE75" si="7">H59/12*44</f>
        <v>0</v>
      </c>
      <c r="I75" s="313">
        <f t="shared" si="7"/>
        <v>0</v>
      </c>
      <c r="J75" s="313">
        <f t="shared" si="7"/>
        <v>0</v>
      </c>
      <c r="K75" s="313">
        <f t="shared" si="7"/>
        <v>0</v>
      </c>
      <c r="L75" s="313">
        <f t="shared" si="7"/>
        <v>0</v>
      </c>
      <c r="M75" s="313">
        <f t="shared" si="7"/>
        <v>0</v>
      </c>
      <c r="N75" s="313">
        <f t="shared" si="7"/>
        <v>0</v>
      </c>
      <c r="O75" s="313">
        <f t="shared" si="7"/>
        <v>0</v>
      </c>
      <c r="P75" s="313">
        <f t="shared" si="7"/>
        <v>0</v>
      </c>
      <c r="Q75" s="313">
        <f t="shared" si="7"/>
        <v>0</v>
      </c>
      <c r="R75" s="313">
        <f t="shared" si="7"/>
        <v>0</v>
      </c>
      <c r="S75" s="313">
        <f t="shared" si="7"/>
        <v>0</v>
      </c>
      <c r="T75" s="313">
        <f t="shared" si="7"/>
        <v>0</v>
      </c>
      <c r="U75" s="313">
        <f t="shared" si="7"/>
        <v>0</v>
      </c>
      <c r="V75" s="313">
        <f t="shared" si="7"/>
        <v>0</v>
      </c>
      <c r="W75" s="313">
        <f t="shared" si="7"/>
        <v>0</v>
      </c>
      <c r="X75" s="313">
        <f t="shared" si="7"/>
        <v>0</v>
      </c>
      <c r="Y75" s="313">
        <f t="shared" si="7"/>
        <v>0</v>
      </c>
      <c r="Z75" s="313">
        <f t="shared" si="7"/>
        <v>0</v>
      </c>
      <c r="AA75" s="313">
        <f t="shared" si="7"/>
        <v>0</v>
      </c>
      <c r="AB75" s="313">
        <f t="shared" si="7"/>
        <v>0</v>
      </c>
      <c r="AC75" s="313">
        <f t="shared" si="7"/>
        <v>0</v>
      </c>
      <c r="AD75" s="313">
        <f t="shared" si="7"/>
        <v>0</v>
      </c>
      <c r="AE75" s="313">
        <f t="shared" si="7"/>
        <v>0</v>
      </c>
    </row>
    <row r="76" spans="2:31" ht="11.1" customHeight="1">
      <c r="B76" s="679"/>
      <c r="C76" s="680"/>
      <c r="D76" s="312" t="s">
        <v>738</v>
      </c>
      <c r="E76" s="282"/>
      <c r="F76" s="282"/>
      <c r="G76" s="313">
        <f>G63/12*44</f>
        <v>11019.46365203586</v>
      </c>
      <c r="H76" s="313">
        <f t="shared" ref="H76:AE76" si="8">H63/12*44</f>
        <v>11435.708997219832</v>
      </c>
      <c r="I76" s="313">
        <f t="shared" si="8"/>
        <v>11852.340721337063</v>
      </c>
      <c r="J76" s="313">
        <f t="shared" si="8"/>
        <v>12858.420333660884</v>
      </c>
      <c r="K76" s="313">
        <f t="shared" si="8"/>
        <v>13581.05275140535</v>
      </c>
      <c r="L76" s="313">
        <f t="shared" si="8"/>
        <v>13707.76670952612</v>
      </c>
      <c r="M76" s="313">
        <f t="shared" si="8"/>
        <v>13524.042834147738</v>
      </c>
      <c r="N76" s="313">
        <f t="shared" si="8"/>
        <v>15376.960687684617</v>
      </c>
      <c r="O76" s="313">
        <f t="shared" si="8"/>
        <v>13543.382659458674</v>
      </c>
      <c r="P76" s="313">
        <f t="shared" si="8"/>
        <v>14184.952483486624</v>
      </c>
      <c r="Q76" s="313">
        <f t="shared" si="8"/>
        <v>14558.52492401696</v>
      </c>
      <c r="R76" s="313">
        <f t="shared" si="8"/>
        <v>14291.925652564491</v>
      </c>
      <c r="S76" s="313">
        <f t="shared" si="8"/>
        <v>14199.43607895035</v>
      </c>
      <c r="T76" s="313">
        <f t="shared" si="8"/>
        <v>15081.996457391138</v>
      </c>
      <c r="U76" s="313">
        <f t="shared" si="8"/>
        <v>15021.479133507621</v>
      </c>
      <c r="V76" s="313">
        <f t="shared" si="8"/>
        <v>16183.693090897834</v>
      </c>
      <c r="W76" s="313">
        <f t="shared" si="8"/>
        <v>15294.61374238293</v>
      </c>
      <c r="X76" s="313">
        <f t="shared" si="8"/>
        <v>16191.298086890763</v>
      </c>
      <c r="Y76" s="313">
        <f t="shared" si="8"/>
        <v>15178.915073097951</v>
      </c>
      <c r="Z76" s="313">
        <f t="shared" si="8"/>
        <v>15487.682242862507</v>
      </c>
      <c r="AA76" s="313">
        <f t="shared" si="8"/>
        <v>14827.775742187901</v>
      </c>
      <c r="AB76" s="313">
        <f t="shared" si="8"/>
        <v>14588.91159655662</v>
      </c>
      <c r="AC76" s="313">
        <f t="shared" si="8"/>
        <v>17278.557558151417</v>
      </c>
      <c r="AD76" s="313">
        <f t="shared" si="8"/>
        <v>16901.566231116922</v>
      </c>
      <c r="AE76" s="313">
        <f t="shared" si="8"/>
        <v>15840.472415973016</v>
      </c>
    </row>
    <row r="77" spans="2:31" ht="11.1" customHeight="1">
      <c r="G77" s="305"/>
      <c r="H77" s="305"/>
      <c r="I77" s="305"/>
      <c r="J77" s="305"/>
      <c r="K77" s="305"/>
      <c r="L77" s="305"/>
      <c r="W77" s="305"/>
      <c r="X77" s="305"/>
      <c r="Y77" s="305"/>
      <c r="Z77" s="305"/>
      <c r="AA77" s="305"/>
      <c r="AB77" s="305"/>
      <c r="AC77" s="305"/>
      <c r="AD77" s="305"/>
      <c r="AE77" s="305"/>
    </row>
    <row r="78" spans="2:31" ht="11.1" customHeight="1">
      <c r="B78" s="221" t="s">
        <v>761</v>
      </c>
      <c r="G78" s="305"/>
      <c r="H78" s="305"/>
      <c r="I78" s="305"/>
      <c r="J78" s="305"/>
      <c r="K78" s="305"/>
      <c r="L78" s="305"/>
      <c r="W78" s="305"/>
      <c r="X78" s="305"/>
      <c r="Y78" s="305"/>
      <c r="Z78" s="305"/>
      <c r="AA78" s="305"/>
      <c r="AB78" s="305"/>
      <c r="AC78" s="305"/>
      <c r="AD78" s="305"/>
      <c r="AE78" s="305"/>
    </row>
    <row r="79" spans="2:31" ht="11.1" customHeight="1">
      <c r="G79" s="305"/>
      <c r="H79" s="305"/>
      <c r="I79" s="305"/>
      <c r="J79" s="305"/>
      <c r="K79" s="305"/>
      <c r="L79" s="305"/>
      <c r="W79" s="305"/>
      <c r="X79" s="305"/>
      <c r="Y79" s="305"/>
      <c r="Z79" s="305"/>
      <c r="AA79" s="305"/>
      <c r="AB79" s="305"/>
      <c r="AC79" s="305"/>
      <c r="AD79" s="305"/>
      <c r="AE79" s="305"/>
    </row>
    <row r="80" spans="2:31" ht="11.1" customHeight="1">
      <c r="G80" s="305"/>
      <c r="H80" s="305"/>
      <c r="I80" s="305"/>
      <c r="J80" s="305"/>
      <c r="K80" s="305"/>
      <c r="L80" s="305"/>
      <c r="W80" s="305"/>
      <c r="X80" s="305"/>
      <c r="Y80" s="305"/>
      <c r="Z80" s="305"/>
      <c r="AA80" s="305"/>
      <c r="AB80" s="305"/>
      <c r="AC80" s="305"/>
      <c r="AD80" s="305"/>
      <c r="AE80" s="305"/>
    </row>
    <row r="81" spans="4:31" ht="11.1" customHeight="1">
      <c r="D81" s="221" t="s">
        <v>739</v>
      </c>
      <c r="G81" s="305"/>
      <c r="H81" s="305"/>
      <c r="I81" s="305"/>
      <c r="J81" s="305"/>
      <c r="K81" s="305"/>
      <c r="L81" s="305"/>
      <c r="O81" s="221" t="s">
        <v>740</v>
      </c>
      <c r="W81" s="305"/>
      <c r="X81" s="305"/>
      <c r="Y81" s="305"/>
      <c r="Z81" s="305"/>
      <c r="AA81" s="305"/>
      <c r="AB81" s="305"/>
      <c r="AC81" s="305"/>
      <c r="AD81" s="305"/>
      <c r="AE81" s="305"/>
    </row>
    <row r="82" spans="4:31" ht="11.1" customHeight="1">
      <c r="D82" s="604" t="s">
        <v>594</v>
      </c>
      <c r="E82" s="605"/>
      <c r="F82" s="605"/>
      <c r="G82" s="606"/>
      <c r="H82" s="247" t="s">
        <v>321</v>
      </c>
      <c r="I82" s="248"/>
      <c r="J82" s="248"/>
      <c r="K82" s="249"/>
      <c r="L82" s="617" t="s">
        <v>326</v>
      </c>
      <c r="M82" s="618"/>
      <c r="O82" s="247" t="s">
        <v>321</v>
      </c>
      <c r="P82" s="248"/>
      <c r="Q82" s="248"/>
      <c r="R82" s="324"/>
      <c r="S82" s="325" t="s">
        <v>760</v>
      </c>
      <c r="T82" s="325"/>
      <c r="U82" s="326"/>
      <c r="W82" s="305"/>
      <c r="X82" s="305"/>
      <c r="Y82" s="305"/>
      <c r="Z82" s="305"/>
      <c r="AA82" s="305"/>
      <c r="AB82" s="305"/>
      <c r="AC82" s="305"/>
      <c r="AD82" s="305"/>
      <c r="AE82" s="305"/>
    </row>
    <row r="83" spans="4:31" ht="11.1" customHeight="1">
      <c r="D83" s="607"/>
      <c r="E83" s="608"/>
      <c r="F83" s="608"/>
      <c r="G83" s="609"/>
      <c r="H83" s="273" t="s">
        <v>322</v>
      </c>
      <c r="I83" s="274" t="s">
        <v>323</v>
      </c>
      <c r="J83" s="250" t="s">
        <v>324</v>
      </c>
      <c r="K83" s="249"/>
      <c r="L83" s="685" t="s">
        <v>597</v>
      </c>
      <c r="M83" s="685" t="s">
        <v>598</v>
      </c>
      <c r="O83" s="273" t="s">
        <v>322</v>
      </c>
      <c r="P83" s="274" t="s">
        <v>323</v>
      </c>
      <c r="Q83" s="250" t="s">
        <v>324</v>
      </c>
      <c r="R83" s="337" t="s">
        <v>759</v>
      </c>
      <c r="S83" s="329"/>
      <c r="T83" s="329"/>
      <c r="U83" s="330"/>
      <c r="W83" s="305"/>
      <c r="X83" s="305"/>
      <c r="Y83" s="305"/>
      <c r="Z83" s="305"/>
      <c r="AA83" s="305"/>
      <c r="AB83" s="305"/>
      <c r="AC83" s="305"/>
      <c r="AD83" s="305"/>
      <c r="AE83" s="305"/>
    </row>
    <row r="84" spans="4:31" ht="33" customHeight="1">
      <c r="D84" s="610"/>
      <c r="E84" s="611"/>
      <c r="F84" s="611"/>
      <c r="G84" s="612"/>
      <c r="H84" s="275" t="s">
        <v>595</v>
      </c>
      <c r="I84" s="275" t="s">
        <v>596</v>
      </c>
      <c r="J84" s="275" t="s">
        <v>325</v>
      </c>
      <c r="K84" s="338" t="s">
        <v>334</v>
      </c>
      <c r="L84" s="686"/>
      <c r="M84" s="686"/>
      <c r="O84" s="314" t="s">
        <v>595</v>
      </c>
      <c r="P84" s="314" t="s">
        <v>596</v>
      </c>
      <c r="Q84" s="314" t="s">
        <v>325</v>
      </c>
      <c r="R84" s="336" t="s">
        <v>758</v>
      </c>
      <c r="S84" s="323"/>
      <c r="T84" s="323"/>
      <c r="U84" s="327"/>
      <c r="W84" s="305"/>
      <c r="X84" s="305"/>
      <c r="Y84" s="305"/>
      <c r="Z84" s="305"/>
      <c r="AA84" s="305"/>
      <c r="AB84" s="305"/>
      <c r="AC84" s="305"/>
      <c r="AD84" s="305"/>
      <c r="AE84" s="305"/>
    </row>
    <row r="85" spans="4:31" ht="11.1" customHeight="1">
      <c r="D85" s="251" t="s">
        <v>327</v>
      </c>
      <c r="E85" s="252"/>
      <c r="F85" s="252"/>
      <c r="G85" s="253"/>
      <c r="H85" s="263">
        <f>H87+H97</f>
        <v>20367</v>
      </c>
      <c r="I85" s="263">
        <f>I87+I97</f>
        <v>22423</v>
      </c>
      <c r="J85" s="264"/>
      <c r="K85" s="613"/>
      <c r="L85" s="265"/>
      <c r="M85" s="264"/>
      <c r="O85" s="315">
        <f>O87+O97</f>
        <v>14827.775742187905</v>
      </c>
      <c r="P85" s="315">
        <f t="shared" ref="P85:Q85" si="9">P87+P97</f>
        <v>17278.557558151413</v>
      </c>
      <c r="Q85" s="315">
        <f t="shared" si="9"/>
        <v>16901.566231116925</v>
      </c>
      <c r="R85" s="328"/>
      <c r="S85" s="329"/>
      <c r="T85" s="329"/>
      <c r="U85" s="330"/>
      <c r="W85" s="305"/>
      <c r="X85" s="305"/>
      <c r="Y85" s="305"/>
      <c r="Z85" s="305"/>
      <c r="AA85" s="305"/>
      <c r="AB85" s="305"/>
      <c r="AC85" s="305"/>
      <c r="AD85" s="305"/>
      <c r="AE85" s="305"/>
    </row>
    <row r="86" spans="4:31" ht="11.1" customHeight="1">
      <c r="D86" s="232"/>
      <c r="E86" s="231"/>
      <c r="F86" s="231"/>
      <c r="G86" s="272"/>
      <c r="H86" s="262">
        <v>-19969</v>
      </c>
      <c r="I86" s="262">
        <v>-21744</v>
      </c>
      <c r="J86" s="267">
        <f>J88+J98</f>
        <v>22189</v>
      </c>
      <c r="K86" s="614"/>
      <c r="L86" s="276">
        <f>(J86+I86)/J86*100</f>
        <v>2.0054982198386586</v>
      </c>
      <c r="M86" s="276">
        <f>(J86+H86)/J86*100</f>
        <v>10.004957411329938</v>
      </c>
      <c r="N86" s="305"/>
      <c r="O86" s="316"/>
      <c r="P86" s="316"/>
      <c r="Q86" s="316"/>
      <c r="R86" s="331"/>
      <c r="S86" s="332"/>
      <c r="T86" s="332"/>
      <c r="U86" s="333"/>
      <c r="V86" s="305"/>
    </row>
    <row r="87" spans="4:31" ht="11.1" customHeight="1">
      <c r="D87" s="145"/>
      <c r="E87" s="255" t="s">
        <v>592</v>
      </c>
      <c r="F87" s="256"/>
      <c r="G87" s="257"/>
      <c r="H87" s="263">
        <f>H89+H90+H92+H93+H95+H96</f>
        <v>19107</v>
      </c>
      <c r="I87" s="263">
        <f>I89+I90+I92+I93+I95+I96</f>
        <v>21115</v>
      </c>
      <c r="J87" s="264"/>
      <c r="K87" s="264"/>
      <c r="L87" s="265"/>
      <c r="M87" s="265"/>
      <c r="N87" s="305"/>
      <c r="O87" s="315">
        <f>SUM(O89:O96)</f>
        <v>14827.775742187905</v>
      </c>
      <c r="P87" s="315">
        <f t="shared" ref="P87:Q87" si="10">SUM(P89:P96)</f>
        <v>17278.557558151413</v>
      </c>
      <c r="Q87" s="315">
        <f t="shared" si="10"/>
        <v>16901.566231116925</v>
      </c>
      <c r="R87" s="331"/>
      <c r="S87" s="332"/>
      <c r="T87" s="332"/>
      <c r="U87" s="333"/>
      <c r="V87" s="305"/>
    </row>
    <row r="88" spans="4:31" ht="11.1" customHeight="1">
      <c r="D88" s="145"/>
      <c r="E88" s="226"/>
      <c r="F88" s="246"/>
      <c r="G88" s="258"/>
      <c r="H88" s="262">
        <v>-18546</v>
      </c>
      <c r="I88" s="262">
        <v>-20199</v>
      </c>
      <c r="J88" s="266">
        <v>20567</v>
      </c>
      <c r="K88" s="268">
        <f>SUM(K89:K96)</f>
        <v>100</v>
      </c>
      <c r="L88" s="276">
        <f t="shared" ref="L88" si="11">(J88+I88)/J88*100</f>
        <v>1.7892740798366316</v>
      </c>
      <c r="M88" s="276">
        <f t="shared" ref="M88" si="12">(J88+H88)/J88*100</f>
        <v>9.8264209656245445</v>
      </c>
      <c r="N88" s="305"/>
      <c r="O88" s="316"/>
      <c r="P88" s="316"/>
      <c r="Q88" s="316"/>
      <c r="R88" s="331"/>
      <c r="S88" s="332"/>
      <c r="T88" s="332"/>
      <c r="U88" s="333"/>
      <c r="V88" s="305"/>
    </row>
    <row r="89" spans="4:31" ht="11.1" customHeight="1">
      <c r="D89" s="226"/>
      <c r="E89" s="145"/>
      <c r="F89" s="255" t="s">
        <v>328</v>
      </c>
      <c r="G89" s="257"/>
      <c r="H89" s="264">
        <v>74</v>
      </c>
      <c r="I89" s="264">
        <v>78</v>
      </c>
      <c r="J89" s="264">
        <v>68</v>
      </c>
      <c r="K89" s="269">
        <f>J89/J88*100</f>
        <v>0.3306267321437254</v>
      </c>
      <c r="L89" s="276">
        <f>(J89-I89)/J89*100</f>
        <v>-14.705882352941178</v>
      </c>
      <c r="M89" s="276">
        <f>(J89-H89)/J89*100</f>
        <v>-8.8235294117647065</v>
      </c>
      <c r="N89" s="305"/>
      <c r="O89" s="317"/>
      <c r="P89" s="317"/>
      <c r="Q89" s="317"/>
      <c r="R89" s="334" t="s">
        <v>757</v>
      </c>
      <c r="S89" s="332"/>
      <c r="T89" s="332"/>
      <c r="U89" s="333"/>
      <c r="V89" s="305"/>
    </row>
    <row r="90" spans="4:31" ht="11.1" customHeight="1">
      <c r="D90" s="226"/>
      <c r="E90" s="145"/>
      <c r="F90" s="255" t="s">
        <v>329</v>
      </c>
      <c r="G90" s="257"/>
      <c r="H90" s="264">
        <v>6083</v>
      </c>
      <c r="I90" s="264">
        <v>7250</v>
      </c>
      <c r="J90" s="264"/>
      <c r="K90" s="269"/>
      <c r="L90" s="265"/>
      <c r="M90" s="265"/>
      <c r="N90" s="305"/>
      <c r="O90" s="315">
        <f>AA70+AA71</f>
        <v>6006.2457131791807</v>
      </c>
      <c r="P90" s="315">
        <f>AC70+AC71</f>
        <v>6479.6351410314865</v>
      </c>
      <c r="Q90" s="315">
        <f>AD70+AD71</f>
        <v>6300.5251837277319</v>
      </c>
      <c r="R90" s="331"/>
      <c r="S90" s="332"/>
      <c r="T90" s="332"/>
      <c r="U90" s="333"/>
      <c r="V90" s="305"/>
    </row>
    <row r="91" spans="4:31" ht="11.1" customHeight="1">
      <c r="D91" s="226"/>
      <c r="E91" s="145"/>
      <c r="F91" s="259"/>
      <c r="G91" s="258"/>
      <c r="H91" s="262">
        <v>-5650</v>
      </c>
      <c r="I91" s="262">
        <v>-6707</v>
      </c>
      <c r="J91" s="266">
        <v>6870</v>
      </c>
      <c r="K91" s="268">
        <f>J91/J88*100</f>
        <v>33.403024262167555</v>
      </c>
      <c r="L91" s="276">
        <f t="shared" ref="L91" si="13">(J91+I91)/J91*100</f>
        <v>2.3726346433770016</v>
      </c>
      <c r="M91" s="276">
        <f t="shared" ref="M91" si="14">(J91+H91)/J91*100</f>
        <v>17.758369723435223</v>
      </c>
      <c r="N91" s="305"/>
      <c r="O91" s="316"/>
      <c r="P91" s="316"/>
      <c r="Q91" s="316"/>
      <c r="R91" s="331"/>
      <c r="S91" s="332"/>
      <c r="T91" s="332"/>
      <c r="U91" s="333"/>
      <c r="V91" s="305"/>
    </row>
    <row r="92" spans="4:31" ht="11.1" customHeight="1">
      <c r="D92" s="226"/>
      <c r="E92" s="145"/>
      <c r="F92" s="247" t="s">
        <v>330</v>
      </c>
      <c r="G92" s="249"/>
      <c r="H92" s="270">
        <v>3510</v>
      </c>
      <c r="I92" s="270">
        <v>4056</v>
      </c>
      <c r="J92" s="270">
        <v>4010</v>
      </c>
      <c r="K92" s="271">
        <f>J92/J88*100</f>
        <v>19.497252880828512</v>
      </c>
      <c r="L92" s="276">
        <f>(J92-I92)/J92*100</f>
        <v>-1.1471321695760599</v>
      </c>
      <c r="M92" s="276">
        <f>(J92-H92)/J92*100</f>
        <v>12.468827930174564</v>
      </c>
      <c r="O92" s="318">
        <f>AA73</f>
        <v>3645.8155447847025</v>
      </c>
      <c r="P92" s="318">
        <f>AC73</f>
        <v>4684.0535791672664</v>
      </c>
      <c r="Q92" s="318">
        <f>AD73</f>
        <v>4580.4374108821348</v>
      </c>
      <c r="R92" s="335"/>
      <c r="S92" s="329"/>
      <c r="T92" s="329"/>
      <c r="U92" s="330"/>
    </row>
    <row r="93" spans="4:31" ht="11.1" customHeight="1">
      <c r="D93" s="226"/>
      <c r="E93" s="145"/>
      <c r="F93" s="255" t="s">
        <v>331</v>
      </c>
      <c r="G93" s="257"/>
      <c r="H93" s="264">
        <v>3768</v>
      </c>
      <c r="I93" s="264">
        <v>3723</v>
      </c>
      <c r="J93" s="264"/>
      <c r="K93" s="269"/>
      <c r="L93" s="265"/>
      <c r="M93" s="265"/>
      <c r="O93" s="315">
        <f>AA72</f>
        <v>3926.2076094060467</v>
      </c>
      <c r="P93" s="315">
        <f>AC72</f>
        <v>4841.9666940944799</v>
      </c>
      <c r="Q93" s="315">
        <f>AD72</f>
        <v>4812.8517206269553</v>
      </c>
      <c r="R93" s="335"/>
      <c r="S93" s="329"/>
      <c r="T93" s="329"/>
      <c r="U93" s="330"/>
    </row>
    <row r="94" spans="4:31" ht="11.1" customHeight="1">
      <c r="D94" s="226"/>
      <c r="E94" s="145"/>
      <c r="F94" s="259"/>
      <c r="G94" s="258"/>
      <c r="H94" s="262">
        <v>-3640</v>
      </c>
      <c r="I94" s="262">
        <v>-3349</v>
      </c>
      <c r="J94" s="266">
        <v>3441</v>
      </c>
      <c r="K94" s="268">
        <f>J94/J88*100</f>
        <v>16.730685078037631</v>
      </c>
      <c r="L94" s="276">
        <f t="shared" ref="L94" si="15">(J94+I94)/J94*100</f>
        <v>2.6736413833188024</v>
      </c>
      <c r="M94" s="276">
        <f t="shared" ref="M94" si="16">(J94+H94)/J94*100</f>
        <v>-5.7832025573961054</v>
      </c>
      <c r="O94" s="316"/>
      <c r="P94" s="316"/>
      <c r="Q94" s="316"/>
      <c r="R94" s="335"/>
      <c r="S94" s="329"/>
      <c r="T94" s="329"/>
      <c r="U94" s="330"/>
    </row>
    <row r="95" spans="4:31" ht="11.1" customHeight="1">
      <c r="D95" s="226"/>
      <c r="E95" s="145"/>
      <c r="F95" s="247" t="s">
        <v>332</v>
      </c>
      <c r="G95" s="249"/>
      <c r="H95" s="270">
        <v>5117</v>
      </c>
      <c r="I95" s="270">
        <v>5450</v>
      </c>
      <c r="J95" s="270">
        <v>5620</v>
      </c>
      <c r="K95" s="271">
        <f>J95/J88*100</f>
        <v>27.325326980113772</v>
      </c>
      <c r="L95" s="276">
        <f t="shared" ref="L95:L96" si="17">(J95-I95)/J95*100</f>
        <v>3.0249110320284696</v>
      </c>
      <c r="M95" s="276">
        <f t="shared" ref="M95:M96" si="18">(J95-H95)/J95*100</f>
        <v>8.95017793594306</v>
      </c>
      <c r="O95" s="319">
        <f>AA74</f>
        <v>1249.5068748179747</v>
      </c>
      <c r="P95" s="319">
        <f>AC74</f>
        <v>1272.9021438581799</v>
      </c>
      <c r="Q95" s="319">
        <f>AD74</f>
        <v>1207.7519158801031</v>
      </c>
      <c r="R95" s="334" t="s">
        <v>747</v>
      </c>
      <c r="S95" s="329"/>
      <c r="T95" s="329"/>
      <c r="U95" s="330"/>
    </row>
    <row r="96" spans="4:31" ht="11.1" customHeight="1">
      <c r="D96" s="226"/>
      <c r="E96" s="143"/>
      <c r="F96" s="247" t="s">
        <v>333</v>
      </c>
      <c r="G96" s="249"/>
      <c r="H96" s="270">
        <v>555</v>
      </c>
      <c r="I96" s="270">
        <v>558</v>
      </c>
      <c r="J96" s="270">
        <v>558</v>
      </c>
      <c r="K96" s="271">
        <f>J96/J88*100</f>
        <v>2.7130840667088054</v>
      </c>
      <c r="L96" s="276">
        <f t="shared" si="17"/>
        <v>0</v>
      </c>
      <c r="M96" s="276">
        <f t="shared" si="18"/>
        <v>0.53763440860215062</v>
      </c>
      <c r="O96" s="320"/>
      <c r="P96" s="320"/>
      <c r="Q96" s="320"/>
      <c r="R96" s="335"/>
      <c r="S96" s="329"/>
      <c r="T96" s="329"/>
      <c r="U96" s="330"/>
    </row>
    <row r="97" spans="4:21" ht="11.1" customHeight="1">
      <c r="D97" s="145"/>
      <c r="E97" s="255" t="s">
        <v>593</v>
      </c>
      <c r="F97" s="255"/>
      <c r="G97" s="257"/>
      <c r="H97" s="264">
        <v>1260</v>
      </c>
      <c r="I97" s="264">
        <v>1308</v>
      </c>
      <c r="J97" s="264"/>
      <c r="K97" s="613"/>
      <c r="L97" s="265"/>
      <c r="M97" s="265"/>
      <c r="O97" s="319"/>
      <c r="P97" s="319"/>
      <c r="Q97" s="319"/>
      <c r="R97" s="335"/>
      <c r="S97" s="329"/>
      <c r="T97" s="329"/>
      <c r="U97" s="330"/>
    </row>
    <row r="98" spans="4:21" ht="11.1" customHeight="1">
      <c r="D98" s="201"/>
      <c r="E98" s="201"/>
      <c r="F98" s="260"/>
      <c r="G98" s="254"/>
      <c r="H98" s="262">
        <v>-1423</v>
      </c>
      <c r="I98" s="262">
        <v>-1545</v>
      </c>
      <c r="J98" s="266">
        <v>1622</v>
      </c>
      <c r="K98" s="614"/>
      <c r="L98" s="276">
        <f>(J98+I98)/J98*100</f>
        <v>4.7472256473489516</v>
      </c>
      <c r="M98" s="276">
        <f>(J98+H98)/J98*100</f>
        <v>12.268803945745994</v>
      </c>
      <c r="O98" s="320"/>
      <c r="P98" s="320"/>
      <c r="Q98" s="320"/>
      <c r="R98" s="322"/>
      <c r="S98" s="323"/>
      <c r="T98" s="323"/>
      <c r="U98" s="327"/>
    </row>
    <row r="99" spans="4:21" ht="11.1" customHeight="1">
      <c r="D99" s="311" t="s">
        <v>302</v>
      </c>
    </row>
    <row r="100" spans="4:21" ht="11.1" customHeight="1">
      <c r="D100" s="311" t="s">
        <v>303</v>
      </c>
    </row>
  </sheetData>
  <mergeCells count="9">
    <mergeCell ref="K85:K86"/>
    <mergeCell ref="K97:K98"/>
    <mergeCell ref="AE5:AG5"/>
    <mergeCell ref="B66:C76"/>
    <mergeCell ref="D66:F67"/>
    <mergeCell ref="D82:G84"/>
    <mergeCell ref="L82:M82"/>
    <mergeCell ref="L83:L84"/>
    <mergeCell ref="M83:M84"/>
  </mergeCells>
  <phoneticPr fontId="19"/>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07"/>
  <sheetViews>
    <sheetView topLeftCell="A34" zoomScale="80" zoomScaleNormal="80" workbookViewId="0">
      <selection activeCell="L70" sqref="L70"/>
    </sheetView>
  </sheetViews>
  <sheetFormatPr defaultRowHeight="11.1" customHeight="1"/>
  <cols>
    <col min="1" max="1" width="1.25" style="385" customWidth="1"/>
    <col min="2" max="2" width="5.25" style="385" customWidth="1"/>
    <col min="3" max="3" width="8.875" style="385" customWidth="1"/>
    <col min="4" max="4" width="24.125" style="385" customWidth="1"/>
    <col min="5" max="5" width="9" style="385"/>
    <col min="6" max="17" width="6.875" style="385" customWidth="1"/>
    <col min="18" max="18" width="8.875" style="385" bestFit="1" customWidth="1"/>
    <col min="19" max="16384" width="9" style="385"/>
  </cols>
  <sheetData>
    <row r="1" spans="2:20" ht="4.5" customHeight="1"/>
    <row r="2" spans="2:20" ht="11.1" customHeight="1">
      <c r="B2" s="386" t="s">
        <v>1199</v>
      </c>
      <c r="E2" s="387"/>
    </row>
    <row r="3" spans="2:20" ht="18.75" customHeight="1" thickBot="1">
      <c r="B3" s="389" t="s">
        <v>1200</v>
      </c>
      <c r="D3" s="388"/>
      <c r="F3" s="388"/>
      <c r="G3" s="388"/>
      <c r="H3" s="388"/>
      <c r="I3" s="388"/>
      <c r="J3" s="388"/>
      <c r="K3" s="388"/>
      <c r="L3" s="388"/>
      <c r="M3" s="388"/>
      <c r="N3" s="388" t="s">
        <v>821</v>
      </c>
      <c r="O3" s="388"/>
      <c r="P3" s="388"/>
      <c r="Q3" s="698">
        <v>42562</v>
      </c>
      <c r="R3" s="699"/>
    </row>
    <row r="4" spans="2:20" ht="11.1" customHeight="1" thickTop="1">
      <c r="B4" s="390" t="s">
        <v>822</v>
      </c>
      <c r="C4" s="391" t="s">
        <v>823</v>
      </c>
      <c r="D4" s="391" t="s">
        <v>824</v>
      </c>
      <c r="E4" s="391" t="s">
        <v>825</v>
      </c>
      <c r="F4" s="391" t="s">
        <v>826</v>
      </c>
      <c r="G4" s="391" t="s">
        <v>827</v>
      </c>
      <c r="H4" s="391" t="s">
        <v>828</v>
      </c>
      <c r="I4" s="391" t="s">
        <v>829</v>
      </c>
      <c r="J4" s="391" t="s">
        <v>830</v>
      </c>
      <c r="K4" s="392" t="s">
        <v>831</v>
      </c>
      <c r="L4" s="393"/>
      <c r="M4" s="394"/>
      <c r="N4" s="391" t="s">
        <v>832</v>
      </c>
      <c r="O4" s="391" t="s">
        <v>833</v>
      </c>
      <c r="P4" s="391" t="s">
        <v>834</v>
      </c>
      <c r="Q4" s="391" t="s">
        <v>835</v>
      </c>
      <c r="R4" s="395" t="s">
        <v>836</v>
      </c>
    </row>
    <row r="5" spans="2:20" ht="11.1" customHeight="1" thickBot="1">
      <c r="B5" s="396"/>
      <c r="C5" s="397" t="s">
        <v>837</v>
      </c>
      <c r="D5" s="397"/>
      <c r="E5" s="398"/>
      <c r="F5" s="397"/>
      <c r="G5" s="398"/>
      <c r="H5" s="398"/>
      <c r="I5" s="398" t="s">
        <v>838</v>
      </c>
      <c r="J5" s="398" t="s">
        <v>839</v>
      </c>
      <c r="K5" s="399"/>
      <c r="L5" s="400"/>
      <c r="M5" s="401"/>
      <c r="N5" s="398"/>
      <c r="O5" s="398" t="s">
        <v>840</v>
      </c>
      <c r="P5" s="398"/>
      <c r="Q5" s="397" t="s">
        <v>841</v>
      </c>
      <c r="R5" s="402"/>
    </row>
    <row r="6" spans="2:20" ht="11.1" customHeight="1" thickBot="1">
      <c r="B6" s="403"/>
      <c r="C6" s="398"/>
      <c r="D6" s="398"/>
      <c r="E6" s="404" t="s">
        <v>842</v>
      </c>
      <c r="F6" s="398"/>
      <c r="G6" s="404" t="s">
        <v>843</v>
      </c>
      <c r="H6" s="404" t="s">
        <v>844</v>
      </c>
      <c r="I6" s="404" t="s">
        <v>845</v>
      </c>
      <c r="J6" s="404" t="s">
        <v>846</v>
      </c>
      <c r="K6" s="404" t="s">
        <v>847</v>
      </c>
      <c r="L6" s="404" t="s">
        <v>848</v>
      </c>
      <c r="M6" s="404" t="s">
        <v>849</v>
      </c>
      <c r="N6" s="404" t="s">
        <v>850</v>
      </c>
      <c r="O6" s="404" t="s">
        <v>851</v>
      </c>
      <c r="P6" s="404" t="s">
        <v>852</v>
      </c>
      <c r="Q6" s="398"/>
      <c r="R6" s="405"/>
    </row>
    <row r="7" spans="2:20" ht="11.1" customHeight="1">
      <c r="B7" s="406" t="s">
        <v>853</v>
      </c>
      <c r="C7" s="407" t="s">
        <v>854</v>
      </c>
      <c r="D7" s="408" t="s">
        <v>855</v>
      </c>
      <c r="E7" s="408" t="s">
        <v>392</v>
      </c>
      <c r="F7" s="408">
        <v>137</v>
      </c>
      <c r="G7" s="408">
        <v>23.8</v>
      </c>
      <c r="H7" s="408">
        <v>1.476</v>
      </c>
      <c r="I7" s="408">
        <v>45</v>
      </c>
      <c r="J7" s="408">
        <v>1</v>
      </c>
      <c r="K7" s="408">
        <v>4750</v>
      </c>
      <c r="L7" s="408">
        <v>6900</v>
      </c>
      <c r="M7" s="408">
        <v>4660</v>
      </c>
      <c r="N7" s="408">
        <v>1000</v>
      </c>
      <c r="O7" s="408" t="s">
        <v>856</v>
      </c>
      <c r="P7" s="408" t="s">
        <v>857</v>
      </c>
      <c r="Q7" s="408" t="s">
        <v>858</v>
      </c>
      <c r="R7" s="409" t="s">
        <v>859</v>
      </c>
      <c r="S7" s="700" t="s">
        <v>860</v>
      </c>
      <c r="T7" s="701"/>
    </row>
    <row r="8" spans="2:20" ht="11.1" customHeight="1">
      <c r="B8" s="396"/>
      <c r="C8" s="410" t="s">
        <v>775</v>
      </c>
      <c r="D8" s="397" t="s">
        <v>861</v>
      </c>
      <c r="E8" s="397" t="s">
        <v>392</v>
      </c>
      <c r="F8" s="397">
        <v>121</v>
      </c>
      <c r="G8" s="397">
        <v>-29.8</v>
      </c>
      <c r="H8" s="397">
        <v>1.3109999999999999</v>
      </c>
      <c r="I8" s="397">
        <v>100</v>
      </c>
      <c r="J8" s="397">
        <v>1</v>
      </c>
      <c r="K8" s="397">
        <v>10900</v>
      </c>
      <c r="L8" s="397">
        <v>10800</v>
      </c>
      <c r="M8" s="397">
        <v>10200</v>
      </c>
      <c r="N8" s="397">
        <v>500</v>
      </c>
      <c r="O8" s="397" t="s">
        <v>856</v>
      </c>
      <c r="P8" s="397" t="s">
        <v>857</v>
      </c>
      <c r="Q8" s="397" t="s">
        <v>862</v>
      </c>
      <c r="R8" s="411" t="s">
        <v>863</v>
      </c>
      <c r="S8" s="702"/>
      <c r="T8" s="703"/>
    </row>
    <row r="9" spans="2:20" ht="11.1" customHeight="1">
      <c r="B9" s="412"/>
      <c r="C9" s="413" t="s">
        <v>864</v>
      </c>
      <c r="D9" s="414" t="s">
        <v>865</v>
      </c>
      <c r="E9" s="414" t="s">
        <v>392</v>
      </c>
      <c r="F9" s="414">
        <v>104</v>
      </c>
      <c r="G9" s="414">
        <v>-81.400000000000006</v>
      </c>
      <c r="H9" s="414" t="s">
        <v>866</v>
      </c>
      <c r="I9" s="414">
        <v>640</v>
      </c>
      <c r="J9" s="414">
        <v>1</v>
      </c>
      <c r="K9" s="414">
        <v>14400</v>
      </c>
      <c r="L9" s="414">
        <v>10900</v>
      </c>
      <c r="M9" s="414">
        <v>13900</v>
      </c>
      <c r="N9" s="414">
        <v>1000</v>
      </c>
      <c r="O9" s="414" t="s">
        <v>856</v>
      </c>
      <c r="P9" s="414" t="s">
        <v>857</v>
      </c>
      <c r="Q9" s="414" t="s">
        <v>867</v>
      </c>
      <c r="R9" s="415" t="s">
        <v>868</v>
      </c>
      <c r="S9" s="702"/>
      <c r="T9" s="703"/>
    </row>
    <row r="10" spans="2:20" ht="11.1" customHeight="1">
      <c r="B10" s="396"/>
      <c r="C10" s="410" t="s">
        <v>776</v>
      </c>
      <c r="D10" s="397" t="s">
        <v>869</v>
      </c>
      <c r="E10" s="397" t="s">
        <v>392</v>
      </c>
      <c r="F10" s="397">
        <v>187</v>
      </c>
      <c r="G10" s="397">
        <v>47.6</v>
      </c>
      <c r="H10" s="397">
        <v>1.5649999999999999</v>
      </c>
      <c r="I10" s="397">
        <v>85</v>
      </c>
      <c r="J10" s="397">
        <v>0.8</v>
      </c>
      <c r="K10" s="397">
        <v>6130</v>
      </c>
      <c r="L10" s="397">
        <v>6490</v>
      </c>
      <c r="M10" s="397">
        <v>5820</v>
      </c>
      <c r="N10" s="397">
        <v>500</v>
      </c>
      <c r="O10" s="397" t="s">
        <v>856</v>
      </c>
      <c r="P10" s="397" t="s">
        <v>857</v>
      </c>
      <c r="Q10" s="397" t="s">
        <v>870</v>
      </c>
      <c r="R10" s="411" t="s">
        <v>871</v>
      </c>
      <c r="S10" s="702"/>
      <c r="T10" s="703"/>
    </row>
    <row r="11" spans="2:20" ht="11.1" customHeight="1">
      <c r="B11" s="396"/>
      <c r="C11" s="410" t="s">
        <v>872</v>
      </c>
      <c r="D11" s="397" t="s">
        <v>873</v>
      </c>
      <c r="E11" s="397" t="s">
        <v>392</v>
      </c>
      <c r="F11" s="397">
        <v>171</v>
      </c>
      <c r="G11" s="397">
        <v>3.8</v>
      </c>
      <c r="H11" s="397">
        <v>1.456</v>
      </c>
      <c r="I11" s="397">
        <v>190</v>
      </c>
      <c r="J11" s="397">
        <v>1</v>
      </c>
      <c r="K11" s="397">
        <v>10000</v>
      </c>
      <c r="L11" s="397">
        <v>7710</v>
      </c>
      <c r="M11" s="397">
        <v>8590</v>
      </c>
      <c r="N11" s="397">
        <v>1000</v>
      </c>
      <c r="O11" s="397" t="s">
        <v>856</v>
      </c>
      <c r="P11" s="397" t="s">
        <v>857</v>
      </c>
      <c r="Q11" s="397" t="s">
        <v>874</v>
      </c>
      <c r="R11" s="411" t="s">
        <v>875</v>
      </c>
      <c r="S11" s="702"/>
      <c r="T11" s="703"/>
    </row>
    <row r="12" spans="2:20" ht="11.1" customHeight="1">
      <c r="B12" s="412"/>
      <c r="C12" s="413" t="s">
        <v>876</v>
      </c>
      <c r="D12" s="414" t="s">
        <v>877</v>
      </c>
      <c r="E12" s="414" t="s">
        <v>392</v>
      </c>
      <c r="F12" s="414">
        <v>154</v>
      </c>
      <c r="G12" s="414">
        <v>-39.1</v>
      </c>
      <c r="H12" s="414">
        <v>1.2909999999999999</v>
      </c>
      <c r="I12" s="414">
        <v>1020</v>
      </c>
      <c r="J12" s="414">
        <v>0.6</v>
      </c>
      <c r="K12" s="414">
        <v>7370</v>
      </c>
      <c r="L12" s="414">
        <v>5860</v>
      </c>
      <c r="M12" s="414">
        <v>7670</v>
      </c>
      <c r="N12" s="414">
        <v>1000</v>
      </c>
      <c r="O12" s="414" t="s">
        <v>856</v>
      </c>
      <c r="P12" s="414" t="s">
        <v>857</v>
      </c>
      <c r="Q12" s="414" t="s">
        <v>878</v>
      </c>
      <c r="R12" s="415" t="s">
        <v>879</v>
      </c>
      <c r="S12" s="702"/>
      <c r="T12" s="703"/>
    </row>
    <row r="13" spans="2:20" ht="11.1" customHeight="1">
      <c r="B13" s="396"/>
      <c r="C13" s="410" t="s">
        <v>880</v>
      </c>
      <c r="D13" s="397" t="s">
        <v>881</v>
      </c>
      <c r="E13" s="397" t="s">
        <v>882</v>
      </c>
      <c r="F13" s="397">
        <v>99</v>
      </c>
      <c r="G13" s="397">
        <v>-33.5</v>
      </c>
      <c r="H13" s="397">
        <v>1.1559999999999999</v>
      </c>
      <c r="I13" s="397" t="s">
        <v>392</v>
      </c>
      <c r="J13" s="397">
        <v>0.73799999999999999</v>
      </c>
      <c r="K13" s="397">
        <v>8080</v>
      </c>
      <c r="L13" s="397" t="s">
        <v>392</v>
      </c>
      <c r="M13" s="397" t="s">
        <v>392</v>
      </c>
      <c r="N13" s="397">
        <v>1000</v>
      </c>
      <c r="O13" s="397" t="s">
        <v>856</v>
      </c>
      <c r="P13" s="397" t="s">
        <v>857</v>
      </c>
      <c r="Q13" s="397" t="s">
        <v>392</v>
      </c>
      <c r="R13" s="411" t="s">
        <v>883</v>
      </c>
      <c r="S13" s="702"/>
      <c r="T13" s="703"/>
    </row>
    <row r="14" spans="2:20" ht="11.1" customHeight="1" thickBot="1">
      <c r="B14" s="403"/>
      <c r="C14" s="401" t="s">
        <v>884</v>
      </c>
      <c r="D14" s="398" t="s">
        <v>885</v>
      </c>
      <c r="E14" s="398" t="s">
        <v>886</v>
      </c>
      <c r="F14" s="398">
        <v>112</v>
      </c>
      <c r="G14" s="398">
        <v>-45.4</v>
      </c>
      <c r="H14" s="398">
        <v>1.2170000000000001</v>
      </c>
      <c r="I14" s="398" t="s">
        <v>392</v>
      </c>
      <c r="J14" s="398">
        <v>0.33400000000000002</v>
      </c>
      <c r="K14" s="398">
        <v>4660</v>
      </c>
      <c r="L14" s="398" t="s">
        <v>392</v>
      </c>
      <c r="M14" s="398" t="s">
        <v>392</v>
      </c>
      <c r="N14" s="398">
        <v>1000</v>
      </c>
      <c r="O14" s="398" t="s">
        <v>856</v>
      </c>
      <c r="P14" s="398" t="s">
        <v>857</v>
      </c>
      <c r="Q14" s="398" t="s">
        <v>392</v>
      </c>
      <c r="R14" s="400" t="s">
        <v>887</v>
      </c>
      <c r="S14" s="704"/>
      <c r="T14" s="705"/>
    </row>
    <row r="15" spans="2:20" ht="11.1" customHeight="1">
      <c r="B15" s="416" t="s">
        <v>888</v>
      </c>
      <c r="C15" s="417" t="s">
        <v>889</v>
      </c>
      <c r="D15" s="418" t="s">
        <v>890</v>
      </c>
      <c r="E15" s="418" t="s">
        <v>392</v>
      </c>
      <c r="F15" s="418">
        <v>86</v>
      </c>
      <c r="G15" s="418">
        <v>-40.799999999999997</v>
      </c>
      <c r="H15" s="418">
        <v>1.1910000000000001</v>
      </c>
      <c r="I15" s="418">
        <v>11.9</v>
      </c>
      <c r="J15" s="418">
        <v>5.5E-2</v>
      </c>
      <c r="K15" s="418">
        <v>1810</v>
      </c>
      <c r="L15" s="418">
        <v>5280</v>
      </c>
      <c r="M15" s="418">
        <v>1760</v>
      </c>
      <c r="N15" s="418">
        <v>1000</v>
      </c>
      <c r="O15" s="418" t="s">
        <v>856</v>
      </c>
      <c r="P15" s="418" t="s">
        <v>857</v>
      </c>
      <c r="Q15" s="418" t="s">
        <v>891</v>
      </c>
      <c r="R15" s="419" t="s">
        <v>892</v>
      </c>
      <c r="S15" s="700" t="s">
        <v>893</v>
      </c>
      <c r="T15" s="701"/>
    </row>
    <row r="16" spans="2:20" ht="11.1" customHeight="1">
      <c r="B16" s="396"/>
      <c r="C16" s="410" t="s">
        <v>894</v>
      </c>
      <c r="D16" s="397" t="s">
        <v>895</v>
      </c>
      <c r="E16" s="397" t="s">
        <v>392</v>
      </c>
      <c r="F16" s="397">
        <v>153</v>
      </c>
      <c r="G16" s="397">
        <v>27.9</v>
      </c>
      <c r="H16" s="397">
        <v>1.462</v>
      </c>
      <c r="I16" s="397">
        <v>1.3</v>
      </c>
      <c r="J16" s="397">
        <v>0.02</v>
      </c>
      <c r="K16" s="397">
        <v>77</v>
      </c>
      <c r="L16" s="397">
        <v>292</v>
      </c>
      <c r="M16" s="397">
        <v>79</v>
      </c>
      <c r="N16" s="397">
        <v>10</v>
      </c>
      <c r="O16" s="397" t="s">
        <v>856</v>
      </c>
      <c r="P16" s="397" t="s">
        <v>896</v>
      </c>
      <c r="Q16" s="397" t="s">
        <v>897</v>
      </c>
      <c r="R16" s="411" t="s">
        <v>898</v>
      </c>
      <c r="S16" s="702"/>
      <c r="T16" s="703"/>
    </row>
    <row r="17" spans="2:20" ht="11.1" customHeight="1">
      <c r="B17" s="396"/>
      <c r="C17" s="410" t="s">
        <v>899</v>
      </c>
      <c r="D17" s="397" t="s">
        <v>900</v>
      </c>
      <c r="E17" s="397" t="s">
        <v>392</v>
      </c>
      <c r="F17" s="397">
        <v>136</v>
      </c>
      <c r="G17" s="397">
        <v>-12</v>
      </c>
      <c r="H17" s="397">
        <v>1.4610000000000001</v>
      </c>
      <c r="I17" s="397">
        <v>5.9</v>
      </c>
      <c r="J17" s="397">
        <v>2.1999999999999999E-2</v>
      </c>
      <c r="K17" s="397">
        <v>609</v>
      </c>
      <c r="L17" s="397">
        <v>1870</v>
      </c>
      <c r="M17" s="397">
        <v>527</v>
      </c>
      <c r="N17" s="397">
        <v>1000</v>
      </c>
      <c r="O17" s="397" t="s">
        <v>856</v>
      </c>
      <c r="P17" s="397" t="s">
        <v>857</v>
      </c>
      <c r="Q17" s="397" t="s">
        <v>901</v>
      </c>
      <c r="R17" s="411" t="s">
        <v>902</v>
      </c>
      <c r="S17" s="702"/>
      <c r="T17" s="703"/>
    </row>
    <row r="18" spans="2:20" ht="11.1" customHeight="1">
      <c r="B18" s="416"/>
      <c r="C18" s="417" t="s">
        <v>903</v>
      </c>
      <c r="D18" s="418" t="s">
        <v>904</v>
      </c>
      <c r="E18" s="418" t="s">
        <v>392</v>
      </c>
      <c r="F18" s="418">
        <v>117</v>
      </c>
      <c r="G18" s="418">
        <v>32.200000000000003</v>
      </c>
      <c r="H18" s="418">
        <v>1.2270000000000001</v>
      </c>
      <c r="I18" s="418">
        <v>9.1999999999999993</v>
      </c>
      <c r="J18" s="418">
        <v>0.11</v>
      </c>
      <c r="K18" s="418">
        <v>725</v>
      </c>
      <c r="L18" s="418">
        <v>2550</v>
      </c>
      <c r="M18" s="418">
        <v>782</v>
      </c>
      <c r="N18" s="418">
        <v>500</v>
      </c>
      <c r="O18" s="418" t="s">
        <v>905</v>
      </c>
      <c r="P18" s="418" t="s">
        <v>392</v>
      </c>
      <c r="Q18" s="418" t="s">
        <v>906</v>
      </c>
      <c r="R18" s="419" t="s">
        <v>907</v>
      </c>
      <c r="S18" s="702"/>
      <c r="T18" s="703"/>
    </row>
    <row r="19" spans="2:20" ht="11.1" customHeight="1">
      <c r="B19" s="396"/>
      <c r="C19" s="410" t="s">
        <v>908</v>
      </c>
      <c r="D19" s="397" t="s">
        <v>909</v>
      </c>
      <c r="E19" s="397" t="s">
        <v>392</v>
      </c>
      <c r="F19" s="397">
        <v>101</v>
      </c>
      <c r="G19" s="397">
        <v>-9.8000000000000007</v>
      </c>
      <c r="H19" s="397">
        <v>1.109</v>
      </c>
      <c r="I19" s="397">
        <v>17.2</v>
      </c>
      <c r="J19" s="397">
        <v>6.5000000000000002E-2</v>
      </c>
      <c r="K19" s="397">
        <v>2310</v>
      </c>
      <c r="L19" s="397">
        <v>5020</v>
      </c>
      <c r="M19" s="397">
        <v>1980</v>
      </c>
      <c r="N19" s="397">
        <v>1000</v>
      </c>
      <c r="O19" s="397" t="s">
        <v>910</v>
      </c>
      <c r="P19" s="397" t="s">
        <v>911</v>
      </c>
      <c r="Q19" s="397" t="s">
        <v>912</v>
      </c>
      <c r="R19" s="411" t="s">
        <v>913</v>
      </c>
      <c r="S19" s="702"/>
      <c r="T19" s="703"/>
    </row>
    <row r="20" spans="2:20" ht="11.1" customHeight="1">
      <c r="B20" s="396"/>
      <c r="C20" s="410" t="s">
        <v>914</v>
      </c>
      <c r="D20" s="397" t="s">
        <v>915</v>
      </c>
      <c r="E20" s="397" t="s">
        <v>392</v>
      </c>
      <c r="F20" s="397">
        <v>203</v>
      </c>
      <c r="G20" s="397" t="s">
        <v>392</v>
      </c>
      <c r="H20" s="397" t="s">
        <v>392</v>
      </c>
      <c r="I20" s="397">
        <v>1.9</v>
      </c>
      <c r="J20" s="397">
        <v>2.5000000000000001E-2</v>
      </c>
      <c r="K20" s="397">
        <v>122</v>
      </c>
      <c r="L20" s="397">
        <v>469</v>
      </c>
      <c r="M20" s="397">
        <v>127</v>
      </c>
      <c r="N20" s="397">
        <v>50</v>
      </c>
      <c r="O20" s="397" t="s">
        <v>856</v>
      </c>
      <c r="P20" s="397" t="s">
        <v>392</v>
      </c>
      <c r="Q20" s="397" t="s">
        <v>916</v>
      </c>
      <c r="R20" s="411" t="s">
        <v>917</v>
      </c>
      <c r="S20" s="702"/>
      <c r="T20" s="703"/>
    </row>
    <row r="21" spans="2:20" ht="11.1" customHeight="1" thickBot="1">
      <c r="B21" s="420"/>
      <c r="C21" s="421" t="s">
        <v>918</v>
      </c>
      <c r="D21" s="422" t="s">
        <v>919</v>
      </c>
      <c r="E21" s="422" t="s">
        <v>392</v>
      </c>
      <c r="F21" s="422">
        <v>203</v>
      </c>
      <c r="G21" s="422">
        <v>56.1</v>
      </c>
      <c r="H21" s="422">
        <v>1.552</v>
      </c>
      <c r="I21" s="422">
        <v>5.9</v>
      </c>
      <c r="J21" s="422">
        <v>3.3000000000000002E-2</v>
      </c>
      <c r="K21" s="422">
        <v>595</v>
      </c>
      <c r="L21" s="422">
        <v>1860</v>
      </c>
      <c r="M21" s="422">
        <v>525</v>
      </c>
      <c r="N21" s="422">
        <v>400</v>
      </c>
      <c r="O21" s="422" t="s">
        <v>856</v>
      </c>
      <c r="P21" s="422" t="s">
        <v>392</v>
      </c>
      <c r="Q21" s="422" t="s">
        <v>920</v>
      </c>
      <c r="R21" s="423" t="s">
        <v>921</v>
      </c>
      <c r="S21" s="704"/>
      <c r="T21" s="705"/>
    </row>
    <row r="22" spans="2:20" ht="11.1" customHeight="1">
      <c r="B22" s="396" t="s">
        <v>922</v>
      </c>
      <c r="C22" s="410" t="s">
        <v>369</v>
      </c>
      <c r="D22" s="397" t="s">
        <v>923</v>
      </c>
      <c r="E22" s="397" t="s">
        <v>392</v>
      </c>
      <c r="F22" s="397">
        <v>70</v>
      </c>
      <c r="G22" s="397">
        <v>-82.1</v>
      </c>
      <c r="H22" s="397">
        <v>0.67</v>
      </c>
      <c r="I22" s="397">
        <v>222</v>
      </c>
      <c r="J22" s="397">
        <v>0</v>
      </c>
      <c r="K22" s="397">
        <v>14800</v>
      </c>
      <c r="L22" s="397">
        <v>10800</v>
      </c>
      <c r="M22" s="397">
        <v>12400</v>
      </c>
      <c r="N22" s="397">
        <v>1000</v>
      </c>
      <c r="O22" s="397" t="s">
        <v>856</v>
      </c>
      <c r="P22" s="397" t="s">
        <v>857</v>
      </c>
      <c r="Q22" s="397" t="s">
        <v>924</v>
      </c>
      <c r="R22" s="411" t="s">
        <v>925</v>
      </c>
      <c r="S22" s="700" t="s">
        <v>926</v>
      </c>
      <c r="T22" s="701"/>
    </row>
    <row r="23" spans="2:20" ht="11.1" customHeight="1">
      <c r="B23" s="396"/>
      <c r="C23" s="410" t="s">
        <v>371</v>
      </c>
      <c r="D23" s="397" t="s">
        <v>927</v>
      </c>
      <c r="E23" s="397" t="s">
        <v>392</v>
      </c>
      <c r="F23" s="397">
        <v>52</v>
      </c>
      <c r="G23" s="397">
        <v>-51.7</v>
      </c>
      <c r="H23" s="397">
        <v>0.96</v>
      </c>
      <c r="I23" s="397">
        <v>5.2</v>
      </c>
      <c r="J23" s="397">
        <v>0</v>
      </c>
      <c r="K23" s="397">
        <v>675</v>
      </c>
      <c r="L23" s="397">
        <v>2430</v>
      </c>
      <c r="M23" s="397">
        <v>677</v>
      </c>
      <c r="N23" s="397">
        <v>1000</v>
      </c>
      <c r="O23" s="397" t="s">
        <v>928</v>
      </c>
      <c r="P23" s="397" t="s">
        <v>929</v>
      </c>
      <c r="Q23" s="397" t="s">
        <v>930</v>
      </c>
      <c r="R23" s="424">
        <v>27672</v>
      </c>
      <c r="S23" s="702"/>
      <c r="T23" s="703"/>
    </row>
    <row r="24" spans="2:20" ht="11.1" customHeight="1">
      <c r="B24" s="425"/>
      <c r="C24" s="426" t="s">
        <v>377</v>
      </c>
      <c r="D24" s="427" t="s">
        <v>931</v>
      </c>
      <c r="E24" s="427" t="s">
        <v>392</v>
      </c>
      <c r="F24" s="427">
        <v>120</v>
      </c>
      <c r="G24" s="427">
        <v>-48.1</v>
      </c>
      <c r="H24" s="427">
        <v>1.19</v>
      </c>
      <c r="I24" s="427">
        <v>28.2</v>
      </c>
      <c r="J24" s="427">
        <v>0</v>
      </c>
      <c r="K24" s="427">
        <v>3500</v>
      </c>
      <c r="L24" s="427">
        <v>6090</v>
      </c>
      <c r="M24" s="427">
        <v>3170</v>
      </c>
      <c r="N24" s="427">
        <v>1000</v>
      </c>
      <c r="O24" s="427" t="s">
        <v>856</v>
      </c>
      <c r="P24" s="427" t="s">
        <v>857</v>
      </c>
      <c r="Q24" s="427" t="s">
        <v>932</v>
      </c>
      <c r="R24" s="428" t="s">
        <v>933</v>
      </c>
      <c r="S24" s="702"/>
      <c r="T24" s="703"/>
    </row>
    <row r="25" spans="2:20" ht="11.1" customHeight="1">
      <c r="B25" s="396"/>
      <c r="C25" s="410" t="s">
        <v>382</v>
      </c>
      <c r="D25" s="397" t="s">
        <v>934</v>
      </c>
      <c r="E25" s="397" t="s">
        <v>392</v>
      </c>
      <c r="F25" s="397">
        <v>102</v>
      </c>
      <c r="G25" s="397">
        <v>-26.1</v>
      </c>
      <c r="H25" s="397">
        <v>1.202</v>
      </c>
      <c r="I25" s="397">
        <v>13.4</v>
      </c>
      <c r="J25" s="397">
        <v>0</v>
      </c>
      <c r="K25" s="397">
        <v>1430</v>
      </c>
      <c r="L25" s="397">
        <v>3710</v>
      </c>
      <c r="M25" s="397">
        <v>1300</v>
      </c>
      <c r="N25" s="397">
        <v>1000</v>
      </c>
      <c r="O25" s="397" t="s">
        <v>856</v>
      </c>
      <c r="P25" s="397" t="s">
        <v>857</v>
      </c>
      <c r="Q25" s="397" t="s">
        <v>935</v>
      </c>
      <c r="R25" s="411" t="s">
        <v>936</v>
      </c>
      <c r="S25" s="702"/>
      <c r="T25" s="703"/>
    </row>
    <row r="26" spans="2:20" ht="11.1" customHeight="1">
      <c r="B26" s="396"/>
      <c r="C26" s="410" t="s">
        <v>387</v>
      </c>
      <c r="D26" s="397" t="s">
        <v>937</v>
      </c>
      <c r="E26" s="397" t="s">
        <v>392</v>
      </c>
      <c r="F26" s="397">
        <v>84</v>
      </c>
      <c r="G26" s="397">
        <v>-47.2</v>
      </c>
      <c r="H26" s="397">
        <v>0.93200000000000005</v>
      </c>
      <c r="I26" s="397">
        <v>47.1</v>
      </c>
      <c r="J26" s="397">
        <v>0</v>
      </c>
      <c r="K26" s="397">
        <v>4470</v>
      </c>
      <c r="L26" s="397">
        <v>6940</v>
      </c>
      <c r="M26" s="397">
        <v>4800</v>
      </c>
      <c r="N26" s="397">
        <v>1000</v>
      </c>
      <c r="O26" s="397" t="s">
        <v>938</v>
      </c>
      <c r="P26" s="397" t="s">
        <v>929</v>
      </c>
      <c r="Q26" s="397" t="s">
        <v>939</v>
      </c>
      <c r="R26" s="411" t="s">
        <v>940</v>
      </c>
      <c r="S26" s="702"/>
      <c r="T26" s="703"/>
    </row>
    <row r="27" spans="2:20" ht="11.1" customHeight="1">
      <c r="B27" s="425"/>
      <c r="C27" s="426" t="s">
        <v>393</v>
      </c>
      <c r="D27" s="427" t="s">
        <v>941</v>
      </c>
      <c r="E27" s="427" t="s">
        <v>392</v>
      </c>
      <c r="F27" s="427">
        <v>66</v>
      </c>
      <c r="G27" s="427">
        <v>-24</v>
      </c>
      <c r="H27" s="427">
        <v>0.89800000000000002</v>
      </c>
      <c r="I27" s="427">
        <v>1.5</v>
      </c>
      <c r="J27" s="427">
        <v>0</v>
      </c>
      <c r="K27" s="427">
        <v>124</v>
      </c>
      <c r="L27" s="427">
        <v>506</v>
      </c>
      <c r="M27" s="427">
        <v>138</v>
      </c>
      <c r="N27" s="427">
        <v>1000</v>
      </c>
      <c r="O27" s="427" t="s">
        <v>942</v>
      </c>
      <c r="P27" s="427" t="s">
        <v>911</v>
      </c>
      <c r="Q27" s="427" t="s">
        <v>943</v>
      </c>
      <c r="R27" s="428" t="s">
        <v>944</v>
      </c>
      <c r="S27" s="702"/>
      <c r="T27" s="703"/>
    </row>
    <row r="28" spans="2:20" ht="11.1" customHeight="1">
      <c r="B28" s="396"/>
      <c r="C28" s="410" t="s">
        <v>398</v>
      </c>
      <c r="D28" s="397" t="s">
        <v>945</v>
      </c>
      <c r="E28" s="397" t="s">
        <v>392</v>
      </c>
      <c r="F28" s="397">
        <v>170</v>
      </c>
      <c r="G28" s="397">
        <v>-16.5</v>
      </c>
      <c r="H28" s="397">
        <v>1.3859999999999999</v>
      </c>
      <c r="I28" s="397">
        <v>38.9</v>
      </c>
      <c r="J28" s="397">
        <v>0</v>
      </c>
      <c r="K28" s="397">
        <v>3220</v>
      </c>
      <c r="L28" s="397">
        <v>5360</v>
      </c>
      <c r="M28" s="397">
        <v>3350</v>
      </c>
      <c r="N28" s="397">
        <v>1000</v>
      </c>
      <c r="O28" s="397" t="s">
        <v>856</v>
      </c>
      <c r="P28" s="397" t="s">
        <v>392</v>
      </c>
      <c r="Q28" s="397" t="s">
        <v>946</v>
      </c>
      <c r="R28" s="411" t="s">
        <v>947</v>
      </c>
      <c r="S28" s="702"/>
      <c r="T28" s="703"/>
    </row>
    <row r="29" spans="2:20" ht="11.1" customHeight="1">
      <c r="B29" s="396"/>
      <c r="C29" s="410" t="s">
        <v>404</v>
      </c>
      <c r="D29" s="397" t="s">
        <v>948</v>
      </c>
      <c r="E29" s="397" t="s">
        <v>392</v>
      </c>
      <c r="F29" s="397">
        <v>152</v>
      </c>
      <c r="G29" s="397">
        <v>-1.1000000000000001</v>
      </c>
      <c r="H29" s="397">
        <v>1.363</v>
      </c>
      <c r="I29" s="397">
        <v>242</v>
      </c>
      <c r="J29" s="397">
        <v>0</v>
      </c>
      <c r="K29" s="397">
        <v>9810</v>
      </c>
      <c r="L29" s="397">
        <v>6940</v>
      </c>
      <c r="M29" s="397">
        <v>8060</v>
      </c>
      <c r="N29" s="397" t="s">
        <v>392</v>
      </c>
      <c r="O29" s="397" t="s">
        <v>856</v>
      </c>
      <c r="P29" s="397" t="s">
        <v>857</v>
      </c>
      <c r="Q29" s="397" t="s">
        <v>949</v>
      </c>
      <c r="R29" s="411" t="s">
        <v>950</v>
      </c>
      <c r="S29" s="702"/>
      <c r="T29" s="703"/>
    </row>
    <row r="30" spans="2:20" ht="11.1" customHeight="1">
      <c r="B30" s="425"/>
      <c r="C30" s="426" t="s">
        <v>408</v>
      </c>
      <c r="D30" s="427" t="s">
        <v>951</v>
      </c>
      <c r="E30" s="427" t="s">
        <v>392</v>
      </c>
      <c r="F30" s="427">
        <v>134</v>
      </c>
      <c r="G30" s="427">
        <v>15.3</v>
      </c>
      <c r="H30" s="427" t="s">
        <v>952</v>
      </c>
      <c r="I30" s="427">
        <v>7.7</v>
      </c>
      <c r="J30" s="427">
        <v>0</v>
      </c>
      <c r="K30" s="427">
        <v>1030</v>
      </c>
      <c r="L30" s="427">
        <v>2920</v>
      </c>
      <c r="M30" s="427">
        <v>858</v>
      </c>
      <c r="N30" s="427">
        <v>300</v>
      </c>
      <c r="O30" s="427" t="s">
        <v>856</v>
      </c>
      <c r="P30" s="427" t="s">
        <v>896</v>
      </c>
      <c r="Q30" s="427" t="s">
        <v>953</v>
      </c>
      <c r="R30" s="428" t="s">
        <v>954</v>
      </c>
      <c r="S30" s="702"/>
      <c r="T30" s="703"/>
    </row>
    <row r="31" spans="2:20" ht="11.1" customHeight="1">
      <c r="B31" s="396"/>
      <c r="C31" s="410" t="s">
        <v>410</v>
      </c>
      <c r="D31" s="397" t="s">
        <v>955</v>
      </c>
      <c r="E31" s="397" t="s">
        <v>392</v>
      </c>
      <c r="F31" s="397">
        <v>148</v>
      </c>
      <c r="G31" s="397">
        <v>40.200000000000003</v>
      </c>
      <c r="H31" s="397">
        <v>1.27</v>
      </c>
      <c r="I31" s="397">
        <v>8.6999999999999993</v>
      </c>
      <c r="J31" s="397">
        <v>0</v>
      </c>
      <c r="K31" s="397">
        <v>794</v>
      </c>
      <c r="L31" s="397">
        <v>2660</v>
      </c>
      <c r="M31" s="397">
        <v>804</v>
      </c>
      <c r="N31" s="397">
        <v>1000</v>
      </c>
      <c r="O31" s="397" t="s">
        <v>956</v>
      </c>
      <c r="P31" s="397" t="s">
        <v>392</v>
      </c>
      <c r="Q31" s="397" t="s">
        <v>957</v>
      </c>
      <c r="R31" s="411" t="s">
        <v>958</v>
      </c>
      <c r="S31" s="702"/>
      <c r="T31" s="703"/>
    </row>
    <row r="32" spans="2:20" ht="11.1" customHeight="1">
      <c r="B32" s="396"/>
      <c r="C32" s="410" t="s">
        <v>375</v>
      </c>
      <c r="D32" s="397" t="s">
        <v>959</v>
      </c>
      <c r="E32" s="397" t="s">
        <v>392</v>
      </c>
      <c r="F32" s="397">
        <v>252</v>
      </c>
      <c r="G32" s="397">
        <v>55</v>
      </c>
      <c r="H32" s="397">
        <v>1.585</v>
      </c>
      <c r="I32" s="397">
        <v>16.100000000000001</v>
      </c>
      <c r="J32" s="397">
        <v>0</v>
      </c>
      <c r="K32" s="397">
        <v>1640</v>
      </c>
      <c r="L32" s="397">
        <v>4310</v>
      </c>
      <c r="M32" s="397">
        <v>1650</v>
      </c>
      <c r="N32" s="397">
        <v>200</v>
      </c>
      <c r="O32" s="397" t="s">
        <v>856</v>
      </c>
      <c r="P32" s="397" t="s">
        <v>392</v>
      </c>
      <c r="Q32" s="397" t="s">
        <v>960</v>
      </c>
      <c r="R32" s="411" t="s">
        <v>961</v>
      </c>
      <c r="S32" s="702"/>
      <c r="T32" s="703"/>
    </row>
    <row r="33" spans="2:20" ht="11.1" customHeight="1">
      <c r="B33" s="425"/>
      <c r="C33" s="426" t="s">
        <v>962</v>
      </c>
      <c r="D33" s="427" t="s">
        <v>963</v>
      </c>
      <c r="E33" s="427" t="s">
        <v>392</v>
      </c>
      <c r="F33" s="427">
        <v>196</v>
      </c>
      <c r="G33" s="427">
        <v>82.5</v>
      </c>
      <c r="H33" s="427">
        <v>1.58</v>
      </c>
      <c r="I33" s="427">
        <v>2.8</v>
      </c>
      <c r="J33" s="427">
        <v>0</v>
      </c>
      <c r="K33" s="427" t="s">
        <v>392</v>
      </c>
      <c r="L33" s="427" t="s">
        <v>392</v>
      </c>
      <c r="M33" s="427">
        <v>175</v>
      </c>
      <c r="N33" s="427" t="s">
        <v>392</v>
      </c>
      <c r="O33" s="427" t="s">
        <v>856</v>
      </c>
      <c r="P33" s="427" t="s">
        <v>392</v>
      </c>
      <c r="Q33" s="427" t="s">
        <v>964</v>
      </c>
      <c r="R33" s="428" t="s">
        <v>965</v>
      </c>
      <c r="S33" s="702"/>
      <c r="T33" s="703"/>
    </row>
    <row r="34" spans="2:20" ht="11.1" customHeight="1" thickBot="1">
      <c r="B34" s="403"/>
      <c r="C34" s="401" t="s">
        <v>966</v>
      </c>
      <c r="D34" s="398" t="s">
        <v>967</v>
      </c>
      <c r="E34" s="398" t="s">
        <v>392</v>
      </c>
      <c r="F34" s="398">
        <v>348</v>
      </c>
      <c r="G34" s="398">
        <v>114</v>
      </c>
      <c r="H34" s="398">
        <v>1.554</v>
      </c>
      <c r="I34" s="398" t="s">
        <v>392</v>
      </c>
      <c r="J34" s="398">
        <v>0</v>
      </c>
      <c r="K34" s="398" t="s">
        <v>392</v>
      </c>
      <c r="L34" s="398" t="s">
        <v>392</v>
      </c>
      <c r="M34" s="398" t="s">
        <v>392</v>
      </c>
      <c r="N34" s="398" t="s">
        <v>392</v>
      </c>
      <c r="O34" s="398" t="s">
        <v>856</v>
      </c>
      <c r="P34" s="398" t="s">
        <v>392</v>
      </c>
      <c r="Q34" s="398" t="s">
        <v>968</v>
      </c>
      <c r="R34" s="400" t="s">
        <v>969</v>
      </c>
      <c r="S34" s="704"/>
      <c r="T34" s="705"/>
    </row>
    <row r="35" spans="2:20" ht="11.1" customHeight="1" thickBot="1">
      <c r="B35" s="403" t="s">
        <v>970</v>
      </c>
      <c r="C35" s="401" t="s">
        <v>971</v>
      </c>
      <c r="D35" s="398" t="s">
        <v>972</v>
      </c>
      <c r="E35" s="398" t="s">
        <v>392</v>
      </c>
      <c r="F35" s="398">
        <v>294</v>
      </c>
      <c r="G35" s="398">
        <v>56</v>
      </c>
      <c r="H35" s="398" t="s">
        <v>392</v>
      </c>
      <c r="I35" s="398" t="s">
        <v>392</v>
      </c>
      <c r="J35" s="398">
        <v>0</v>
      </c>
      <c r="K35" s="398" t="s">
        <v>392</v>
      </c>
      <c r="L35" s="398" t="s">
        <v>392</v>
      </c>
      <c r="M35" s="398" t="s">
        <v>392</v>
      </c>
      <c r="N35" s="398">
        <v>50</v>
      </c>
      <c r="O35" s="398" t="s">
        <v>856</v>
      </c>
      <c r="P35" s="398" t="s">
        <v>392</v>
      </c>
      <c r="Q35" s="398" t="s">
        <v>973</v>
      </c>
      <c r="R35" s="429" t="s">
        <v>974</v>
      </c>
    </row>
    <row r="36" spans="2:20" ht="11.1" customHeight="1">
      <c r="B36" s="430" t="s">
        <v>975</v>
      </c>
      <c r="C36" s="431" t="s">
        <v>976</v>
      </c>
      <c r="D36" s="432" t="s">
        <v>977</v>
      </c>
      <c r="E36" s="432"/>
      <c r="F36" s="432">
        <v>114</v>
      </c>
      <c r="G36" s="432">
        <v>-29.4</v>
      </c>
      <c r="H36" s="432" t="s">
        <v>392</v>
      </c>
      <c r="I36" s="432" t="s">
        <v>978</v>
      </c>
      <c r="J36" s="432" t="s">
        <v>392</v>
      </c>
      <c r="K36" s="432">
        <v>1</v>
      </c>
      <c r="L36" s="432">
        <v>1</v>
      </c>
      <c r="M36" s="432" t="s">
        <v>979</v>
      </c>
      <c r="N36" s="432">
        <v>500</v>
      </c>
      <c r="O36" s="432" t="s">
        <v>980</v>
      </c>
      <c r="P36" s="432" t="s">
        <v>929</v>
      </c>
      <c r="Q36" s="432" t="s">
        <v>981</v>
      </c>
      <c r="R36" s="433" t="s">
        <v>982</v>
      </c>
    </row>
    <row r="37" spans="2:20" ht="11.1" customHeight="1" thickBot="1">
      <c r="B37" s="434"/>
      <c r="C37" s="435" t="s">
        <v>983</v>
      </c>
      <c r="D37" s="436" t="s">
        <v>984</v>
      </c>
      <c r="E37" s="436"/>
      <c r="F37" s="436">
        <v>114</v>
      </c>
      <c r="G37" s="436">
        <v>-19</v>
      </c>
      <c r="H37" s="436" t="s">
        <v>392</v>
      </c>
      <c r="I37" s="436" t="s">
        <v>985</v>
      </c>
      <c r="J37" s="436" t="s">
        <v>392</v>
      </c>
      <c r="K37" s="436">
        <v>1</v>
      </c>
      <c r="L37" s="436">
        <v>4</v>
      </c>
      <c r="M37" s="436" t="s">
        <v>979</v>
      </c>
      <c r="N37" s="436">
        <v>1000</v>
      </c>
      <c r="O37" s="436" t="s">
        <v>986</v>
      </c>
      <c r="P37" s="436" t="s">
        <v>929</v>
      </c>
      <c r="Q37" s="436" t="s">
        <v>987</v>
      </c>
      <c r="R37" s="437" t="s">
        <v>988</v>
      </c>
    </row>
    <row r="38" spans="2:20" ht="11.1" customHeight="1" thickTop="1">
      <c r="B38" s="390" t="s">
        <v>989</v>
      </c>
      <c r="C38" s="410" t="s">
        <v>990</v>
      </c>
      <c r="D38" s="397" t="s">
        <v>991</v>
      </c>
      <c r="E38" s="397" t="s">
        <v>992</v>
      </c>
      <c r="F38" s="397">
        <v>98</v>
      </c>
      <c r="G38" s="397">
        <v>-46.5</v>
      </c>
      <c r="H38" s="397">
        <v>1.048</v>
      </c>
      <c r="I38" s="397" t="s">
        <v>392</v>
      </c>
      <c r="J38" s="397">
        <v>0</v>
      </c>
      <c r="K38" s="397">
        <v>3920</v>
      </c>
      <c r="L38" s="397">
        <v>6437</v>
      </c>
      <c r="M38" s="397">
        <v>3943</v>
      </c>
      <c r="N38" s="397">
        <v>1000</v>
      </c>
      <c r="O38" s="397" t="s">
        <v>856</v>
      </c>
      <c r="P38" s="397" t="s">
        <v>857</v>
      </c>
      <c r="Q38" s="397" t="s">
        <v>392</v>
      </c>
      <c r="R38" s="438" t="s">
        <v>392</v>
      </c>
    </row>
    <row r="39" spans="2:20" ht="11.1" customHeight="1">
      <c r="B39" s="439"/>
      <c r="C39" s="440" t="s">
        <v>993</v>
      </c>
      <c r="D39" s="441" t="s">
        <v>994</v>
      </c>
      <c r="E39" s="441" t="s">
        <v>995</v>
      </c>
      <c r="F39" s="441">
        <v>86</v>
      </c>
      <c r="G39" s="441">
        <v>-46.3</v>
      </c>
      <c r="H39" s="441">
        <v>1.1339999999999999</v>
      </c>
      <c r="I39" s="441" t="s">
        <v>392</v>
      </c>
      <c r="J39" s="441">
        <v>0</v>
      </c>
      <c r="K39" s="441">
        <v>1770</v>
      </c>
      <c r="L39" s="441">
        <v>4011</v>
      </c>
      <c r="M39" s="441">
        <v>1624</v>
      </c>
      <c r="N39" s="441">
        <v>1000</v>
      </c>
      <c r="O39" s="441" t="s">
        <v>856</v>
      </c>
      <c r="P39" s="441" t="s">
        <v>857</v>
      </c>
      <c r="Q39" s="441" t="s">
        <v>392</v>
      </c>
      <c r="R39" s="442" t="s">
        <v>392</v>
      </c>
    </row>
    <row r="40" spans="2:20" ht="11.1" customHeight="1">
      <c r="B40" s="396"/>
      <c r="C40" s="410" t="s">
        <v>996</v>
      </c>
      <c r="D40" s="397" t="s">
        <v>994</v>
      </c>
      <c r="E40" s="397" t="s">
        <v>997</v>
      </c>
      <c r="F40" s="397">
        <v>84</v>
      </c>
      <c r="G40" s="397">
        <v>-43.9</v>
      </c>
      <c r="H40" s="397">
        <v>1.1359999999999999</v>
      </c>
      <c r="I40" s="397" t="s">
        <v>392</v>
      </c>
      <c r="J40" s="397">
        <v>0</v>
      </c>
      <c r="K40" s="397">
        <v>1550</v>
      </c>
      <c r="L40" s="397">
        <v>3747</v>
      </c>
      <c r="M40" s="397">
        <v>1425</v>
      </c>
      <c r="N40" s="397">
        <v>1000</v>
      </c>
      <c r="O40" s="397" t="s">
        <v>856</v>
      </c>
      <c r="P40" s="397" t="s">
        <v>857</v>
      </c>
      <c r="Q40" s="397" t="s">
        <v>392</v>
      </c>
      <c r="R40" s="438" t="s">
        <v>392</v>
      </c>
    </row>
    <row r="41" spans="2:20" ht="11.1" customHeight="1">
      <c r="B41" s="396"/>
      <c r="C41" s="410" t="s">
        <v>998</v>
      </c>
      <c r="D41" s="397" t="s">
        <v>999</v>
      </c>
      <c r="E41" s="397" t="s">
        <v>1000</v>
      </c>
      <c r="F41" s="397">
        <v>73</v>
      </c>
      <c r="G41" s="397">
        <v>-51.4</v>
      </c>
      <c r="H41" s="397">
        <v>1.0620000000000001</v>
      </c>
      <c r="I41" s="397" t="s">
        <v>392</v>
      </c>
      <c r="J41" s="397">
        <v>0</v>
      </c>
      <c r="K41" s="397">
        <v>2090</v>
      </c>
      <c r="L41" s="397">
        <v>4260</v>
      </c>
      <c r="M41" s="397">
        <v>1924</v>
      </c>
      <c r="N41" s="397">
        <v>1000</v>
      </c>
      <c r="O41" s="397" t="s">
        <v>856</v>
      </c>
      <c r="P41" s="397" t="s">
        <v>857</v>
      </c>
      <c r="Q41" s="397" t="s">
        <v>392</v>
      </c>
      <c r="R41" s="438" t="s">
        <v>392</v>
      </c>
    </row>
    <row r="42" spans="2:20" ht="11.1" customHeight="1">
      <c r="B42" s="439"/>
      <c r="C42" s="440" t="s">
        <v>1001</v>
      </c>
      <c r="D42" s="441" t="s">
        <v>1002</v>
      </c>
      <c r="E42" s="441" t="s">
        <v>1003</v>
      </c>
      <c r="F42" s="441">
        <v>104</v>
      </c>
      <c r="G42" s="441">
        <v>-35</v>
      </c>
      <c r="H42" s="441">
        <v>1.1879999999999999</v>
      </c>
      <c r="I42" s="441" t="s">
        <v>392</v>
      </c>
      <c r="J42" s="441">
        <v>0</v>
      </c>
      <c r="K42" s="441">
        <v>1260</v>
      </c>
      <c r="L42" s="441" t="s">
        <v>392</v>
      </c>
      <c r="M42" s="441">
        <v>1945</v>
      </c>
      <c r="N42" s="441">
        <v>1000</v>
      </c>
      <c r="O42" s="441" t="s">
        <v>856</v>
      </c>
      <c r="P42" s="441" t="s">
        <v>911</v>
      </c>
      <c r="Q42" s="441" t="s">
        <v>392</v>
      </c>
      <c r="R42" s="442" t="s">
        <v>392</v>
      </c>
    </row>
    <row r="43" spans="2:20" ht="11.1" customHeight="1">
      <c r="B43" s="396"/>
      <c r="C43" s="410" t="s">
        <v>1004</v>
      </c>
      <c r="D43" s="397" t="s">
        <v>1005</v>
      </c>
      <c r="E43" s="397" t="s">
        <v>1006</v>
      </c>
      <c r="F43" s="397">
        <v>107</v>
      </c>
      <c r="G43" s="397">
        <v>-41.8</v>
      </c>
      <c r="H43" s="397">
        <v>1.1519999999999999</v>
      </c>
      <c r="I43" s="397" t="s">
        <v>392</v>
      </c>
      <c r="J43" s="397">
        <v>0</v>
      </c>
      <c r="K43" s="397">
        <v>2350</v>
      </c>
      <c r="L43" s="397" t="s">
        <v>392</v>
      </c>
      <c r="M43" s="397">
        <v>2127</v>
      </c>
      <c r="N43" s="397">
        <v>1000</v>
      </c>
      <c r="O43" s="397" t="s">
        <v>856</v>
      </c>
      <c r="P43" s="397" t="s">
        <v>857</v>
      </c>
      <c r="Q43" s="397" t="s">
        <v>392</v>
      </c>
      <c r="R43" s="438" t="s">
        <v>392</v>
      </c>
    </row>
    <row r="44" spans="2:20" ht="11.1" customHeight="1">
      <c r="B44" s="396"/>
      <c r="C44" s="410" t="s">
        <v>1007</v>
      </c>
      <c r="D44" s="397" t="s">
        <v>1008</v>
      </c>
      <c r="E44" s="397" t="s">
        <v>1009</v>
      </c>
      <c r="F44" s="397">
        <v>114</v>
      </c>
      <c r="G44" s="397">
        <v>-46.5</v>
      </c>
      <c r="H44" s="397">
        <v>1.1359999999999999</v>
      </c>
      <c r="I44" s="397" t="s">
        <v>392</v>
      </c>
      <c r="J44" s="397">
        <v>0</v>
      </c>
      <c r="K44" s="397">
        <v>3140</v>
      </c>
      <c r="L44" s="397" t="s">
        <v>392</v>
      </c>
      <c r="M44" s="397">
        <v>2847</v>
      </c>
      <c r="N44" s="397">
        <v>1000</v>
      </c>
      <c r="O44" s="397" t="s">
        <v>856</v>
      </c>
      <c r="P44" s="397" t="s">
        <v>857</v>
      </c>
      <c r="Q44" s="397" t="s">
        <v>392</v>
      </c>
      <c r="R44" s="438" t="s">
        <v>392</v>
      </c>
    </row>
    <row r="45" spans="2:20" ht="11.1" customHeight="1">
      <c r="B45" s="439"/>
      <c r="C45" s="440" t="s">
        <v>1010</v>
      </c>
      <c r="D45" s="441" t="s">
        <v>1008</v>
      </c>
      <c r="E45" s="441" t="s">
        <v>1011</v>
      </c>
      <c r="F45" s="441">
        <v>110</v>
      </c>
      <c r="G45" s="441">
        <v>-43.2</v>
      </c>
      <c r="H45" s="441">
        <v>1.1439999999999999</v>
      </c>
      <c r="I45" s="441" t="s">
        <v>392</v>
      </c>
      <c r="J45" s="441">
        <v>0</v>
      </c>
      <c r="K45" s="441">
        <v>2730</v>
      </c>
      <c r="L45" s="441" t="s">
        <v>392</v>
      </c>
      <c r="M45" s="441">
        <v>2473</v>
      </c>
      <c r="N45" s="441">
        <v>1000</v>
      </c>
      <c r="O45" s="441" t="s">
        <v>856</v>
      </c>
      <c r="P45" s="441" t="s">
        <v>857</v>
      </c>
      <c r="Q45" s="441"/>
      <c r="R45" s="442"/>
    </row>
    <row r="46" spans="2:20" ht="11.1" customHeight="1">
      <c r="B46" s="396"/>
      <c r="C46" s="410" t="s">
        <v>1012</v>
      </c>
      <c r="D46" s="397" t="s">
        <v>1013</v>
      </c>
      <c r="E46" s="397" t="s">
        <v>1014</v>
      </c>
      <c r="F46" s="397" t="s">
        <v>392</v>
      </c>
      <c r="G46" s="397">
        <v>-32</v>
      </c>
      <c r="H46" s="397">
        <v>1.1759999999999999</v>
      </c>
      <c r="I46" s="397" t="s">
        <v>392</v>
      </c>
      <c r="J46" s="397">
        <v>0</v>
      </c>
      <c r="K46" s="397">
        <v>1810</v>
      </c>
      <c r="L46" s="397" t="s">
        <v>392</v>
      </c>
      <c r="M46" s="397">
        <v>1639</v>
      </c>
      <c r="N46" s="397">
        <v>1000</v>
      </c>
      <c r="O46" s="397" t="s">
        <v>856</v>
      </c>
      <c r="P46" s="397" t="s">
        <v>857</v>
      </c>
      <c r="Q46" s="397" t="s">
        <v>392</v>
      </c>
      <c r="R46" s="438" t="s">
        <v>392</v>
      </c>
    </row>
    <row r="47" spans="2:20" ht="11.1" customHeight="1">
      <c r="B47" s="396"/>
      <c r="C47" s="410" t="s">
        <v>1015</v>
      </c>
      <c r="D47" s="397" t="s">
        <v>1016</v>
      </c>
      <c r="E47" s="397" t="s">
        <v>1000</v>
      </c>
      <c r="F47" s="397">
        <v>99</v>
      </c>
      <c r="G47" s="397">
        <v>-46.7</v>
      </c>
      <c r="H47" s="397" t="s">
        <v>392</v>
      </c>
      <c r="I47" s="397" t="s">
        <v>392</v>
      </c>
      <c r="J47" s="397">
        <v>0</v>
      </c>
      <c r="K47" s="397">
        <v>3990</v>
      </c>
      <c r="L47" s="397">
        <v>6515</v>
      </c>
      <c r="M47" s="397">
        <v>3985</v>
      </c>
      <c r="N47" s="397">
        <v>1000</v>
      </c>
      <c r="O47" s="397" t="s">
        <v>856</v>
      </c>
      <c r="P47" s="397" t="s">
        <v>857</v>
      </c>
      <c r="Q47" s="397" t="s">
        <v>392</v>
      </c>
      <c r="R47" s="438" t="s">
        <v>392</v>
      </c>
    </row>
    <row r="48" spans="2:20" ht="11.1" customHeight="1" thickBot="1">
      <c r="B48" s="443"/>
      <c r="C48" s="444" t="s">
        <v>1017</v>
      </c>
      <c r="D48" s="445" t="s">
        <v>1018</v>
      </c>
      <c r="E48" s="445" t="s">
        <v>1019</v>
      </c>
      <c r="F48" s="445">
        <v>124</v>
      </c>
      <c r="G48" s="445">
        <v>-47.1</v>
      </c>
      <c r="H48" s="445" t="s">
        <v>392</v>
      </c>
      <c r="I48" s="445" t="s">
        <v>392</v>
      </c>
      <c r="J48" s="445">
        <v>2.4E-2</v>
      </c>
      <c r="K48" s="445" t="s">
        <v>392</v>
      </c>
      <c r="L48" s="445">
        <v>6042</v>
      </c>
      <c r="M48" s="445">
        <v>5758</v>
      </c>
      <c r="N48" s="445">
        <v>1000</v>
      </c>
      <c r="O48" s="445" t="s">
        <v>856</v>
      </c>
      <c r="P48" s="445" t="s">
        <v>857</v>
      </c>
      <c r="Q48" s="445" t="s">
        <v>392</v>
      </c>
      <c r="R48" s="446" t="s">
        <v>392</v>
      </c>
    </row>
    <row r="49" spans="2:20" ht="11.1" customHeight="1" thickTop="1">
      <c r="B49" s="396" t="s">
        <v>1020</v>
      </c>
      <c r="C49" s="410" t="s">
        <v>1021</v>
      </c>
      <c r="D49" s="397" t="s">
        <v>1022</v>
      </c>
      <c r="E49" s="397" t="s">
        <v>392</v>
      </c>
      <c r="F49" s="397">
        <v>88</v>
      </c>
      <c r="G49" s="397">
        <v>-128</v>
      </c>
      <c r="H49" s="397" t="s">
        <v>392</v>
      </c>
      <c r="I49" s="397">
        <v>50000</v>
      </c>
      <c r="J49" s="397">
        <v>0</v>
      </c>
      <c r="K49" s="397">
        <v>7390</v>
      </c>
      <c r="L49" s="397">
        <v>4880</v>
      </c>
      <c r="M49" s="397">
        <v>6030</v>
      </c>
      <c r="N49" s="397" t="s">
        <v>392</v>
      </c>
      <c r="O49" s="397" t="s">
        <v>856</v>
      </c>
      <c r="P49" s="397" t="s">
        <v>857</v>
      </c>
      <c r="Q49" s="397" t="s">
        <v>1023</v>
      </c>
      <c r="R49" s="411" t="s">
        <v>1024</v>
      </c>
      <c r="S49" s="700" t="s">
        <v>926</v>
      </c>
      <c r="T49" s="701"/>
    </row>
    <row r="50" spans="2:20" ht="11.1" customHeight="1">
      <c r="B50" s="396"/>
      <c r="C50" s="410" t="s">
        <v>1025</v>
      </c>
      <c r="D50" s="397" t="s">
        <v>1026</v>
      </c>
      <c r="E50" s="397" t="s">
        <v>392</v>
      </c>
      <c r="F50" s="397">
        <v>138</v>
      </c>
      <c r="G50" s="397">
        <v>-78.3</v>
      </c>
      <c r="H50" s="397" t="s">
        <v>1027</v>
      </c>
      <c r="I50" s="397">
        <v>10000</v>
      </c>
      <c r="J50" s="397">
        <v>0</v>
      </c>
      <c r="K50" s="397">
        <v>12200</v>
      </c>
      <c r="L50" s="397">
        <v>8210</v>
      </c>
      <c r="M50" s="397">
        <v>11100</v>
      </c>
      <c r="N50" s="397">
        <v>1000</v>
      </c>
      <c r="O50" s="397" t="s">
        <v>856</v>
      </c>
      <c r="P50" s="397" t="s">
        <v>857</v>
      </c>
      <c r="Q50" s="397" t="s">
        <v>1028</v>
      </c>
      <c r="R50" s="411" t="s">
        <v>1029</v>
      </c>
      <c r="S50" s="702"/>
      <c r="T50" s="703"/>
    </row>
    <row r="51" spans="2:20" ht="11.1" customHeight="1">
      <c r="B51" s="447"/>
      <c r="C51" s="448" t="s">
        <v>1030</v>
      </c>
      <c r="D51" s="449" t="s">
        <v>1031</v>
      </c>
      <c r="E51" s="449" t="s">
        <v>392</v>
      </c>
      <c r="F51" s="449">
        <v>188</v>
      </c>
      <c r="G51" s="449">
        <v>-36.700000000000003</v>
      </c>
      <c r="H51" s="449" t="s">
        <v>392</v>
      </c>
      <c r="I51" s="449">
        <v>2600</v>
      </c>
      <c r="J51" s="449">
        <v>0</v>
      </c>
      <c r="K51" s="449">
        <v>8830</v>
      </c>
      <c r="L51" s="449">
        <v>6640</v>
      </c>
      <c r="M51" s="449">
        <v>8900</v>
      </c>
      <c r="N51" s="449">
        <v>1000</v>
      </c>
      <c r="O51" s="449" t="s">
        <v>856</v>
      </c>
      <c r="P51" s="449" t="s">
        <v>857</v>
      </c>
      <c r="Q51" s="449" t="s">
        <v>1032</v>
      </c>
      <c r="R51" s="450" t="s">
        <v>1033</v>
      </c>
      <c r="S51" s="702"/>
      <c r="T51" s="703"/>
    </row>
    <row r="52" spans="2:20" ht="11.1" customHeight="1">
      <c r="B52" s="396"/>
      <c r="C52" s="410" t="s">
        <v>1034</v>
      </c>
      <c r="D52" s="397" t="s">
        <v>1035</v>
      </c>
      <c r="E52" s="397" t="s">
        <v>392</v>
      </c>
      <c r="F52" s="397">
        <v>238</v>
      </c>
      <c r="G52" s="397">
        <v>-2</v>
      </c>
      <c r="H52" s="397" t="s">
        <v>1036</v>
      </c>
      <c r="I52" s="397">
        <v>2600</v>
      </c>
      <c r="J52" s="397">
        <v>0</v>
      </c>
      <c r="K52" s="397">
        <v>8860</v>
      </c>
      <c r="L52" s="397">
        <v>6870</v>
      </c>
      <c r="M52" s="397">
        <v>9200</v>
      </c>
      <c r="N52" s="397" t="s">
        <v>392</v>
      </c>
      <c r="O52" s="397" t="s">
        <v>856</v>
      </c>
      <c r="P52" s="397" t="s">
        <v>392</v>
      </c>
      <c r="Q52" s="397" t="s">
        <v>1037</v>
      </c>
      <c r="R52" s="411" t="s">
        <v>1038</v>
      </c>
      <c r="S52" s="702"/>
      <c r="T52" s="703"/>
    </row>
    <row r="53" spans="2:20" ht="11.1" customHeight="1">
      <c r="B53" s="396"/>
      <c r="C53" s="410" t="s">
        <v>1039</v>
      </c>
      <c r="D53" s="397" t="s">
        <v>1040</v>
      </c>
      <c r="E53" s="397" t="s">
        <v>392</v>
      </c>
      <c r="F53" s="397">
        <v>288</v>
      </c>
      <c r="G53" s="397">
        <v>30</v>
      </c>
      <c r="H53" s="397">
        <v>1.63</v>
      </c>
      <c r="I53" s="397">
        <v>4100</v>
      </c>
      <c r="J53" s="397">
        <v>0</v>
      </c>
      <c r="K53" s="397">
        <v>9160</v>
      </c>
      <c r="L53" s="397">
        <v>6350</v>
      </c>
      <c r="M53" s="397">
        <v>8550</v>
      </c>
      <c r="N53" s="397" t="s">
        <v>392</v>
      </c>
      <c r="O53" s="397" t="s">
        <v>856</v>
      </c>
      <c r="P53" s="397" t="s">
        <v>392</v>
      </c>
      <c r="Q53" s="397" t="s">
        <v>1041</v>
      </c>
      <c r="R53" s="411" t="s">
        <v>1042</v>
      </c>
      <c r="S53" s="702"/>
      <c r="T53" s="703"/>
    </row>
    <row r="54" spans="2:20" ht="11.1" customHeight="1">
      <c r="B54" s="447"/>
      <c r="C54" s="448" t="s">
        <v>1043</v>
      </c>
      <c r="D54" s="449" t="s">
        <v>1044</v>
      </c>
      <c r="E54" s="449" t="s">
        <v>392</v>
      </c>
      <c r="F54" s="449">
        <v>338</v>
      </c>
      <c r="G54" s="449">
        <v>56</v>
      </c>
      <c r="H54" s="449">
        <v>1.68</v>
      </c>
      <c r="I54" s="449">
        <v>3100</v>
      </c>
      <c r="J54" s="449">
        <v>0</v>
      </c>
      <c r="K54" s="449">
        <v>9300</v>
      </c>
      <c r="L54" s="449">
        <v>5890</v>
      </c>
      <c r="M54" s="449">
        <v>7910</v>
      </c>
      <c r="N54" s="449" t="s">
        <v>392</v>
      </c>
      <c r="O54" s="449" t="s">
        <v>856</v>
      </c>
      <c r="P54" s="449" t="s">
        <v>392</v>
      </c>
      <c r="Q54" s="449" t="s">
        <v>1041</v>
      </c>
      <c r="R54" s="450" t="s">
        <v>1045</v>
      </c>
      <c r="S54" s="702"/>
      <c r="T54" s="703"/>
    </row>
    <row r="55" spans="2:20" ht="11.1" customHeight="1" thickBot="1">
      <c r="B55" s="434"/>
      <c r="C55" s="435" t="s">
        <v>1046</v>
      </c>
      <c r="D55" s="436" t="s">
        <v>1047</v>
      </c>
      <c r="E55" s="436" t="s">
        <v>392</v>
      </c>
      <c r="F55" s="436">
        <v>200</v>
      </c>
      <c r="G55" s="436">
        <v>-6</v>
      </c>
      <c r="H55" s="436">
        <v>1.496</v>
      </c>
      <c r="I55" s="436">
        <v>3200</v>
      </c>
      <c r="J55" s="436">
        <v>0</v>
      </c>
      <c r="K55" s="436">
        <v>10300</v>
      </c>
      <c r="L55" s="436">
        <v>7110</v>
      </c>
      <c r="M55" s="436">
        <v>9540</v>
      </c>
      <c r="N55" s="436">
        <v>1000</v>
      </c>
      <c r="O55" s="436" t="s">
        <v>856</v>
      </c>
      <c r="P55" s="436" t="s">
        <v>857</v>
      </c>
      <c r="Q55" s="436" t="s">
        <v>1048</v>
      </c>
      <c r="R55" s="388" t="s">
        <v>1049</v>
      </c>
      <c r="S55" s="704"/>
      <c r="T55" s="705"/>
    </row>
    <row r="56" spans="2:20" ht="11.1" customHeight="1" thickTop="1" thickBot="1">
      <c r="B56" s="451" t="s">
        <v>1050</v>
      </c>
      <c r="C56" s="452" t="s">
        <v>1051</v>
      </c>
      <c r="D56" s="453" t="s">
        <v>1050</v>
      </c>
      <c r="E56" s="453" t="s">
        <v>392</v>
      </c>
      <c r="F56" s="453">
        <v>146</v>
      </c>
      <c r="G56" s="453">
        <v>-63.9</v>
      </c>
      <c r="H56" s="453" t="s">
        <v>392</v>
      </c>
      <c r="I56" s="453">
        <v>3200</v>
      </c>
      <c r="J56" s="453">
        <v>0</v>
      </c>
      <c r="K56" s="453">
        <v>22800</v>
      </c>
      <c r="L56" s="453">
        <v>17500</v>
      </c>
      <c r="M56" s="453">
        <v>23500</v>
      </c>
      <c r="N56" s="453">
        <v>1000</v>
      </c>
      <c r="O56" s="453" t="s">
        <v>856</v>
      </c>
      <c r="P56" s="453" t="s">
        <v>392</v>
      </c>
      <c r="Q56" s="453" t="s">
        <v>1052</v>
      </c>
      <c r="R56" s="454" t="s">
        <v>1053</v>
      </c>
    </row>
    <row r="57" spans="2:20" ht="11.1" customHeight="1" thickTop="1" thickBot="1">
      <c r="B57" s="455" t="s">
        <v>1054</v>
      </c>
      <c r="C57" s="456" t="s">
        <v>1055</v>
      </c>
      <c r="D57" s="457" t="s">
        <v>1054</v>
      </c>
      <c r="E57" s="457" t="s">
        <v>392</v>
      </c>
      <c r="F57" s="457">
        <v>71</v>
      </c>
      <c r="G57" s="457">
        <v>-129</v>
      </c>
      <c r="H57" s="457" t="s">
        <v>392</v>
      </c>
      <c r="I57" s="457">
        <v>500</v>
      </c>
      <c r="J57" s="457" t="s">
        <v>392</v>
      </c>
      <c r="K57" s="457">
        <v>17200</v>
      </c>
      <c r="L57" s="457">
        <v>12800</v>
      </c>
      <c r="M57" s="457">
        <v>16100</v>
      </c>
      <c r="N57" s="457">
        <v>10</v>
      </c>
      <c r="O57" s="457" t="s">
        <v>856</v>
      </c>
      <c r="P57" s="457" t="s">
        <v>392</v>
      </c>
      <c r="Q57" s="457" t="s">
        <v>1056</v>
      </c>
      <c r="R57" s="458" t="s">
        <v>1057</v>
      </c>
    </row>
    <row r="58" spans="2:20" ht="11.1" customHeight="1" thickTop="1">
      <c r="B58" s="393" t="s">
        <v>1058</v>
      </c>
      <c r="C58" s="393"/>
      <c r="D58" s="393"/>
      <c r="E58" s="393"/>
      <c r="F58" s="393"/>
      <c r="G58" s="393"/>
      <c r="H58" s="393"/>
      <c r="I58" s="393"/>
      <c r="J58" s="393"/>
      <c r="K58" s="393"/>
      <c r="L58" s="393"/>
      <c r="M58" s="393"/>
      <c r="N58" s="393"/>
      <c r="O58" s="393"/>
      <c r="P58" s="393"/>
      <c r="Q58" s="393"/>
      <c r="R58" s="393"/>
    </row>
    <row r="59" spans="2:20" ht="11.1" customHeight="1">
      <c r="B59" s="385" t="s">
        <v>1059</v>
      </c>
    </row>
    <row r="60" spans="2:20" ht="11.1" customHeight="1">
      <c r="B60" s="385" t="s">
        <v>1060</v>
      </c>
    </row>
    <row r="62" spans="2:20" ht="11.1" customHeight="1">
      <c r="B62" s="515" t="s">
        <v>1201</v>
      </c>
      <c r="C62" s="515"/>
      <c r="D62" s="515"/>
      <c r="E62" s="515"/>
      <c r="F62" s="515"/>
      <c r="G62" s="515"/>
      <c r="H62" s="515"/>
      <c r="I62" s="515"/>
      <c r="J62" s="515"/>
      <c r="K62" s="515"/>
      <c r="L62" s="515"/>
      <c r="M62" s="516" t="s">
        <v>1202</v>
      </c>
      <c r="N62" s="501"/>
      <c r="O62" s="502"/>
      <c r="P62" s="502"/>
      <c r="Q62" s="502"/>
      <c r="R62" s="502"/>
    </row>
    <row r="63" spans="2:20" ht="11.1" customHeight="1">
      <c r="C63" s="385" t="s">
        <v>1061</v>
      </c>
      <c r="M63" s="691"/>
      <c r="N63" s="693" t="s">
        <v>364</v>
      </c>
      <c r="O63" s="694"/>
      <c r="P63" s="694"/>
      <c r="Q63" s="674"/>
      <c r="R63" s="697" t="s">
        <v>1147</v>
      </c>
      <c r="S63" s="697" t="s">
        <v>1148</v>
      </c>
      <c r="T63" s="697" t="s">
        <v>1146</v>
      </c>
    </row>
    <row r="64" spans="2:20" ht="11.1" customHeight="1">
      <c r="C64" s="385" t="s">
        <v>1062</v>
      </c>
      <c r="M64" s="692"/>
      <c r="N64" s="695"/>
      <c r="O64" s="696"/>
      <c r="P64" s="696"/>
      <c r="Q64" s="680"/>
      <c r="R64" s="692"/>
      <c r="S64" s="692"/>
      <c r="T64" s="692"/>
    </row>
    <row r="65" spans="3:20" ht="11.1" customHeight="1">
      <c r="C65" s="459" t="s">
        <v>1063</v>
      </c>
      <c r="D65" s="460"/>
      <c r="E65" s="459" t="s">
        <v>1064</v>
      </c>
      <c r="F65" s="461"/>
      <c r="G65" s="462" t="s">
        <v>1065</v>
      </c>
      <c r="H65" s="461"/>
      <c r="I65" s="463" t="s">
        <v>1066</v>
      </c>
      <c r="J65" s="463" t="s">
        <v>1067</v>
      </c>
      <c r="K65" s="464"/>
      <c r="M65" s="491"/>
      <c r="N65" s="517"/>
      <c r="O65" s="518"/>
      <c r="P65" s="519"/>
      <c r="Q65" s="491"/>
      <c r="R65" s="497" t="s">
        <v>1203</v>
      </c>
      <c r="S65" s="497" t="s">
        <v>1204</v>
      </c>
      <c r="T65" s="497"/>
    </row>
    <row r="66" spans="3:20" ht="11.1" customHeight="1">
      <c r="C66" s="465" t="s">
        <v>1068</v>
      </c>
      <c r="D66" s="466" t="s">
        <v>1069</v>
      </c>
      <c r="E66" s="467" t="s">
        <v>854</v>
      </c>
      <c r="F66" s="520"/>
      <c r="G66" s="468" t="s">
        <v>1070</v>
      </c>
      <c r="H66" s="520"/>
      <c r="I66" s="521">
        <v>1</v>
      </c>
      <c r="J66" s="522">
        <v>4600</v>
      </c>
      <c r="K66" s="469"/>
      <c r="M66" s="490">
        <v>1</v>
      </c>
      <c r="N66" s="523" t="s">
        <v>1149</v>
      </c>
      <c r="O66" s="518"/>
      <c r="P66" s="519"/>
      <c r="Q66" s="491"/>
      <c r="R66" s="498">
        <v>1</v>
      </c>
      <c r="S66" s="498">
        <v>1</v>
      </c>
      <c r="T66" s="498">
        <v>1</v>
      </c>
    </row>
    <row r="67" spans="3:20" ht="11.1" customHeight="1">
      <c r="C67" s="470"/>
      <c r="D67" s="471" t="s">
        <v>1071</v>
      </c>
      <c r="E67" s="472" t="s">
        <v>775</v>
      </c>
      <c r="F67" s="524"/>
      <c r="G67" s="525" t="s">
        <v>1072</v>
      </c>
      <c r="H67" s="524"/>
      <c r="I67" s="526">
        <v>1</v>
      </c>
      <c r="J67" s="527">
        <v>10600</v>
      </c>
      <c r="K67" s="473"/>
      <c r="M67" s="490">
        <v>2</v>
      </c>
      <c r="N67" s="523" t="s">
        <v>1150</v>
      </c>
      <c r="O67" s="518"/>
      <c r="P67" s="519"/>
      <c r="Q67" s="491"/>
      <c r="R67" s="498">
        <v>25</v>
      </c>
      <c r="S67" s="498">
        <v>21</v>
      </c>
      <c r="T67" s="499">
        <v>12</v>
      </c>
    </row>
    <row r="68" spans="3:20" ht="11.1" customHeight="1">
      <c r="C68" s="470"/>
      <c r="D68" s="471"/>
      <c r="E68" s="472" t="s">
        <v>776</v>
      </c>
      <c r="F68" s="524"/>
      <c r="G68" s="525" t="s">
        <v>1073</v>
      </c>
      <c r="H68" s="524"/>
      <c r="I68" s="526">
        <v>0.8</v>
      </c>
      <c r="J68" s="527">
        <v>6000</v>
      </c>
      <c r="K68" s="473"/>
      <c r="M68" s="490">
        <v>3</v>
      </c>
      <c r="N68" s="523" t="s">
        <v>1151</v>
      </c>
      <c r="O68" s="518"/>
      <c r="P68" s="519"/>
      <c r="Q68" s="491"/>
      <c r="R68" s="498">
        <v>298</v>
      </c>
      <c r="S68" s="498">
        <v>310</v>
      </c>
      <c r="T68" s="499">
        <v>290</v>
      </c>
    </row>
    <row r="69" spans="3:20" ht="11.1" customHeight="1">
      <c r="C69" s="470"/>
      <c r="D69" s="471"/>
      <c r="E69" s="472" t="s">
        <v>872</v>
      </c>
      <c r="F69" s="524"/>
      <c r="G69" s="525" t="s">
        <v>1074</v>
      </c>
      <c r="H69" s="524"/>
      <c r="I69" s="526">
        <v>1</v>
      </c>
      <c r="J69" s="527">
        <v>9800</v>
      </c>
      <c r="K69" s="473"/>
      <c r="M69" s="490">
        <v>4</v>
      </c>
      <c r="N69" s="523" t="s">
        <v>1152</v>
      </c>
      <c r="O69" s="528"/>
      <c r="P69" s="529"/>
      <c r="Q69" s="687" t="s">
        <v>1205</v>
      </c>
      <c r="R69" s="498">
        <v>14800</v>
      </c>
      <c r="S69" s="498">
        <v>1300</v>
      </c>
      <c r="T69" s="498"/>
    </row>
    <row r="70" spans="3:20" ht="11.1" customHeight="1">
      <c r="C70" s="470"/>
      <c r="D70" s="474"/>
      <c r="E70" s="475" t="s">
        <v>876</v>
      </c>
      <c r="F70" s="476"/>
      <c r="G70" s="477" t="s">
        <v>1075</v>
      </c>
      <c r="H70" s="476"/>
      <c r="I70" s="478">
        <v>0.6</v>
      </c>
      <c r="J70" s="479">
        <v>7200</v>
      </c>
      <c r="K70" s="480"/>
      <c r="M70" s="490">
        <v>5</v>
      </c>
      <c r="N70" s="523" t="s">
        <v>1153</v>
      </c>
      <c r="O70" s="530"/>
      <c r="P70" s="531"/>
      <c r="Q70" s="688"/>
      <c r="R70" s="498">
        <v>675</v>
      </c>
      <c r="S70" s="498"/>
      <c r="T70" s="498"/>
    </row>
    <row r="71" spans="3:20" ht="11.1" customHeight="1">
      <c r="C71" s="470"/>
      <c r="D71" s="466" t="s">
        <v>1076</v>
      </c>
      <c r="E71" s="467" t="s">
        <v>1077</v>
      </c>
      <c r="F71" s="520"/>
      <c r="G71" s="468" t="s">
        <v>1078</v>
      </c>
      <c r="H71" s="520"/>
      <c r="I71" s="521">
        <v>3</v>
      </c>
      <c r="J71" s="522">
        <v>1300</v>
      </c>
      <c r="K71" s="469"/>
      <c r="M71" s="490">
        <v>6</v>
      </c>
      <c r="N71" s="523" t="s">
        <v>1154</v>
      </c>
      <c r="O71" s="530"/>
      <c r="P71" s="531"/>
      <c r="Q71" s="688"/>
      <c r="R71" s="498">
        <v>92</v>
      </c>
      <c r="S71" s="498"/>
      <c r="T71" s="498"/>
    </row>
    <row r="72" spans="3:20" ht="11.1" customHeight="1">
      <c r="C72" s="470"/>
      <c r="D72" s="471" t="s">
        <v>1079</v>
      </c>
      <c r="E72" s="472" t="s">
        <v>1080</v>
      </c>
      <c r="F72" s="524"/>
      <c r="G72" s="525" t="s">
        <v>1081</v>
      </c>
      <c r="H72" s="524"/>
      <c r="I72" s="526">
        <v>10</v>
      </c>
      <c r="J72" s="527">
        <v>6900</v>
      </c>
      <c r="K72" s="473"/>
      <c r="M72" s="490">
        <v>7</v>
      </c>
      <c r="N72" s="523" t="s">
        <v>1155</v>
      </c>
      <c r="O72" s="530"/>
      <c r="P72" s="531"/>
      <c r="Q72" s="688"/>
      <c r="R72" s="498">
        <v>3500</v>
      </c>
      <c r="S72" s="498"/>
      <c r="T72" s="498"/>
    </row>
    <row r="73" spans="3:20" ht="11.1" customHeight="1">
      <c r="C73" s="481"/>
      <c r="D73" s="474"/>
      <c r="E73" s="475" t="s">
        <v>1082</v>
      </c>
      <c r="F73" s="476"/>
      <c r="G73" s="477" t="s">
        <v>1083</v>
      </c>
      <c r="H73" s="476"/>
      <c r="I73" s="478">
        <v>6</v>
      </c>
      <c r="J73" s="478" t="s">
        <v>392</v>
      </c>
      <c r="K73" s="480"/>
      <c r="M73" s="490">
        <v>8</v>
      </c>
      <c r="N73" s="523" t="s">
        <v>1156</v>
      </c>
      <c r="O73" s="530"/>
      <c r="P73" s="531"/>
      <c r="Q73" s="688"/>
      <c r="R73" s="498">
        <v>1100</v>
      </c>
      <c r="S73" s="498"/>
      <c r="T73" s="498"/>
    </row>
    <row r="74" spans="3:20" ht="11.1" customHeight="1">
      <c r="C74" s="465" t="s">
        <v>1084</v>
      </c>
      <c r="D74" s="466" t="s">
        <v>1069</v>
      </c>
      <c r="E74" s="467" t="s">
        <v>864</v>
      </c>
      <c r="F74" s="520"/>
      <c r="G74" s="468" t="s">
        <v>1085</v>
      </c>
      <c r="H74" s="520"/>
      <c r="I74" s="521">
        <v>1</v>
      </c>
      <c r="J74" s="521" t="s">
        <v>392</v>
      </c>
      <c r="K74" s="469"/>
      <c r="M74" s="490">
        <v>9</v>
      </c>
      <c r="N74" s="523" t="s">
        <v>1157</v>
      </c>
      <c r="O74" s="530"/>
      <c r="P74" s="531"/>
      <c r="Q74" s="688"/>
      <c r="R74" s="498">
        <v>1430</v>
      </c>
      <c r="S74" s="498">
        <v>1300</v>
      </c>
      <c r="T74" s="498"/>
    </row>
    <row r="75" spans="3:20" ht="11.1" customHeight="1">
      <c r="C75" s="470"/>
      <c r="D75" s="471" t="s">
        <v>1086</v>
      </c>
      <c r="E75" s="472" t="s">
        <v>1087</v>
      </c>
      <c r="F75" s="524"/>
      <c r="G75" s="525" t="s">
        <v>1088</v>
      </c>
      <c r="H75" s="524"/>
      <c r="I75" s="526">
        <v>1</v>
      </c>
      <c r="J75" s="526" t="s">
        <v>392</v>
      </c>
      <c r="K75" s="473"/>
      <c r="M75" s="490">
        <v>10</v>
      </c>
      <c r="N75" s="523" t="s">
        <v>1158</v>
      </c>
      <c r="O75" s="530"/>
      <c r="P75" s="531"/>
      <c r="Q75" s="688"/>
      <c r="R75" s="498">
        <v>353</v>
      </c>
      <c r="S75" s="498"/>
      <c r="T75" s="498"/>
    </row>
    <row r="76" spans="3:20" ht="11.1" customHeight="1">
      <c r="C76" s="470"/>
      <c r="D76" s="471"/>
      <c r="E76" s="472" t="s">
        <v>1089</v>
      </c>
      <c r="F76" s="524"/>
      <c r="G76" s="525" t="s">
        <v>1090</v>
      </c>
      <c r="H76" s="524"/>
      <c r="I76" s="526">
        <v>1</v>
      </c>
      <c r="J76" s="526" t="s">
        <v>392</v>
      </c>
      <c r="K76" s="473"/>
      <c r="M76" s="490">
        <v>11</v>
      </c>
      <c r="N76" s="523" t="s">
        <v>1159</v>
      </c>
      <c r="O76" s="530"/>
      <c r="P76" s="531"/>
      <c r="Q76" s="688"/>
      <c r="R76" s="498">
        <v>4470</v>
      </c>
      <c r="S76" s="498"/>
      <c r="T76" s="498"/>
    </row>
    <row r="77" spans="3:20" ht="11.1" customHeight="1">
      <c r="C77" s="470"/>
      <c r="D77" s="474"/>
      <c r="E77" s="475" t="s">
        <v>1091</v>
      </c>
      <c r="F77" s="476"/>
      <c r="G77" s="477"/>
      <c r="H77" s="476"/>
      <c r="I77" s="478"/>
      <c r="J77" s="478"/>
      <c r="K77" s="480"/>
      <c r="M77" s="490">
        <v>12</v>
      </c>
      <c r="N77" s="523" t="s">
        <v>1206</v>
      </c>
      <c r="O77" s="530"/>
      <c r="P77" s="531"/>
      <c r="Q77" s="688"/>
      <c r="R77" s="498">
        <v>53</v>
      </c>
      <c r="S77" s="498"/>
      <c r="T77" s="498"/>
    </row>
    <row r="78" spans="3:20" ht="11.1" customHeight="1">
      <c r="C78" s="470"/>
      <c r="D78" s="466" t="s">
        <v>1076</v>
      </c>
      <c r="E78" s="467" t="s">
        <v>1092</v>
      </c>
      <c r="F78" s="520"/>
      <c r="G78" s="468" t="s">
        <v>1093</v>
      </c>
      <c r="H78" s="520"/>
      <c r="I78" s="521">
        <v>1.1000000000000001</v>
      </c>
      <c r="J78" s="521">
        <v>1800</v>
      </c>
      <c r="K78" s="469"/>
      <c r="M78" s="490">
        <v>13</v>
      </c>
      <c r="N78" s="532" t="s">
        <v>1207</v>
      </c>
      <c r="O78" s="530"/>
      <c r="P78" s="531"/>
      <c r="Q78" s="688"/>
      <c r="R78" s="498">
        <v>124</v>
      </c>
      <c r="S78" s="498"/>
      <c r="T78" s="498"/>
    </row>
    <row r="79" spans="3:20" ht="11.1" customHeight="1">
      <c r="C79" s="481"/>
      <c r="D79" s="474" t="s">
        <v>1094</v>
      </c>
      <c r="E79" s="475" t="s">
        <v>1095</v>
      </c>
      <c r="F79" s="476"/>
      <c r="G79" s="477" t="s">
        <v>1096</v>
      </c>
      <c r="H79" s="476"/>
      <c r="I79" s="478">
        <v>0.1</v>
      </c>
      <c r="J79" s="478">
        <v>140</v>
      </c>
      <c r="K79" s="480"/>
      <c r="M79" s="490">
        <v>14</v>
      </c>
      <c r="N79" s="523" t="s">
        <v>1162</v>
      </c>
      <c r="O79" s="530"/>
      <c r="P79" s="531"/>
      <c r="Q79" s="688"/>
      <c r="R79" s="498">
        <v>12</v>
      </c>
      <c r="S79" s="498"/>
      <c r="T79" s="498"/>
    </row>
    <row r="80" spans="3:20" ht="11.1" customHeight="1">
      <c r="C80" s="465" t="s">
        <v>1097</v>
      </c>
      <c r="D80" s="466" t="s">
        <v>1069</v>
      </c>
      <c r="E80" s="467" t="s">
        <v>889</v>
      </c>
      <c r="F80" s="520"/>
      <c r="G80" s="468" t="s">
        <v>1098</v>
      </c>
      <c r="H80" s="520"/>
      <c r="I80" s="521">
        <v>5.5E-2</v>
      </c>
      <c r="J80" s="522">
        <v>1700</v>
      </c>
      <c r="K80" s="469"/>
      <c r="M80" s="490">
        <v>15</v>
      </c>
      <c r="N80" s="533" t="s">
        <v>1163</v>
      </c>
      <c r="O80" s="530"/>
      <c r="P80" s="531"/>
      <c r="Q80" s="688"/>
      <c r="R80" s="498">
        <v>3220</v>
      </c>
      <c r="S80" s="498"/>
      <c r="T80" s="498"/>
    </row>
    <row r="81" spans="2:20" ht="11.1" customHeight="1">
      <c r="C81" s="470"/>
      <c r="D81" s="471" t="s">
        <v>1099</v>
      </c>
      <c r="E81" s="472" t="s">
        <v>894</v>
      </c>
      <c r="F81" s="524"/>
      <c r="G81" s="525" t="s">
        <v>1100</v>
      </c>
      <c r="H81" s="524"/>
      <c r="I81" s="526" t="s">
        <v>1101</v>
      </c>
      <c r="J81" s="526">
        <v>120</v>
      </c>
      <c r="K81" s="473"/>
      <c r="M81" s="490">
        <v>16</v>
      </c>
      <c r="N81" s="533" t="s">
        <v>1164</v>
      </c>
      <c r="O81" s="530"/>
      <c r="P81" s="531"/>
      <c r="Q81" s="688"/>
      <c r="R81" s="498">
        <v>1340</v>
      </c>
      <c r="S81" s="498"/>
      <c r="T81" s="498"/>
    </row>
    <row r="82" spans="2:20" ht="11.1" customHeight="1">
      <c r="C82" s="470"/>
      <c r="D82" s="471"/>
      <c r="E82" s="472" t="s">
        <v>903</v>
      </c>
      <c r="F82" s="524"/>
      <c r="G82" s="525" t="s">
        <v>1102</v>
      </c>
      <c r="H82" s="524"/>
      <c r="I82" s="526">
        <v>0.11</v>
      </c>
      <c r="J82" s="526">
        <v>700</v>
      </c>
      <c r="K82" s="473"/>
      <c r="M82" s="490">
        <v>17</v>
      </c>
      <c r="N82" s="533" t="s">
        <v>1165</v>
      </c>
      <c r="O82" s="530"/>
      <c r="P82" s="531"/>
      <c r="Q82" s="688"/>
      <c r="R82" s="498">
        <v>1370</v>
      </c>
      <c r="S82" s="498"/>
      <c r="T82" s="498"/>
    </row>
    <row r="83" spans="2:20" ht="11.1" customHeight="1">
      <c r="C83" s="470"/>
      <c r="D83" s="471"/>
      <c r="E83" s="472" t="s">
        <v>908</v>
      </c>
      <c r="F83" s="524"/>
      <c r="G83" s="525" t="s">
        <v>1103</v>
      </c>
      <c r="H83" s="524"/>
      <c r="I83" s="526">
        <v>6.5000000000000002E-2</v>
      </c>
      <c r="J83" s="527">
        <v>2400</v>
      </c>
      <c r="K83" s="473"/>
      <c r="M83" s="490">
        <v>18</v>
      </c>
      <c r="N83" s="533" t="s">
        <v>1208</v>
      </c>
      <c r="O83" s="530"/>
      <c r="P83" s="531"/>
      <c r="Q83" s="688"/>
      <c r="R83" s="498">
        <v>9810</v>
      </c>
      <c r="S83" s="498"/>
      <c r="T83" s="498"/>
    </row>
    <row r="84" spans="2:20" ht="11.1" customHeight="1">
      <c r="C84" s="470"/>
      <c r="D84" s="471"/>
      <c r="E84" s="472" t="s">
        <v>914</v>
      </c>
      <c r="F84" s="524"/>
      <c r="G84" s="525" t="s">
        <v>1104</v>
      </c>
      <c r="H84" s="524"/>
      <c r="I84" s="526">
        <v>2.5000000000000001E-2</v>
      </c>
      <c r="J84" s="526">
        <v>180</v>
      </c>
      <c r="K84" s="473"/>
      <c r="M84" s="490">
        <v>19</v>
      </c>
      <c r="N84" s="533" t="s">
        <v>1209</v>
      </c>
      <c r="O84" s="530"/>
      <c r="P84" s="531"/>
      <c r="Q84" s="688"/>
      <c r="R84" s="498">
        <v>693</v>
      </c>
      <c r="S84" s="498"/>
      <c r="T84" s="498"/>
    </row>
    <row r="85" spans="2:20" ht="11.1" customHeight="1">
      <c r="C85" s="470"/>
      <c r="D85" s="471"/>
      <c r="E85" s="472" t="s">
        <v>918</v>
      </c>
      <c r="F85" s="524"/>
      <c r="G85" s="525" t="s">
        <v>1105</v>
      </c>
      <c r="H85" s="524"/>
      <c r="I85" s="526">
        <v>3.3000000000000002E-2</v>
      </c>
      <c r="J85" s="526">
        <v>620</v>
      </c>
      <c r="K85" s="473"/>
      <c r="M85" s="490">
        <v>20</v>
      </c>
      <c r="N85" s="533" t="s">
        <v>1168</v>
      </c>
      <c r="O85" s="530"/>
      <c r="P85" s="531"/>
      <c r="Q85" s="688"/>
      <c r="R85" s="498">
        <v>1030</v>
      </c>
      <c r="S85" s="498"/>
      <c r="T85" s="498"/>
    </row>
    <row r="86" spans="2:20" ht="11.1" customHeight="1">
      <c r="C86" s="470"/>
      <c r="D86" s="474"/>
      <c r="E86" s="475" t="s">
        <v>1106</v>
      </c>
      <c r="F86" s="476"/>
      <c r="G86" s="477"/>
      <c r="H86" s="476"/>
      <c r="I86" s="478"/>
      <c r="J86" s="478"/>
      <c r="K86" s="480"/>
      <c r="M86" s="490">
        <v>21</v>
      </c>
      <c r="N86" s="523" t="s">
        <v>1169</v>
      </c>
      <c r="O86" s="530"/>
      <c r="P86" s="531"/>
      <c r="Q86" s="688"/>
      <c r="R86" s="498">
        <v>794</v>
      </c>
      <c r="S86" s="498"/>
      <c r="T86" s="498"/>
    </row>
    <row r="87" spans="2:20" ht="11.1" customHeight="1">
      <c r="C87" s="470"/>
      <c r="D87" s="466" t="s">
        <v>1076</v>
      </c>
      <c r="E87" s="467" t="s">
        <v>1107</v>
      </c>
      <c r="F87" s="520"/>
      <c r="G87" s="468" t="s">
        <v>1108</v>
      </c>
      <c r="H87" s="520"/>
      <c r="I87" s="521">
        <v>0.74</v>
      </c>
      <c r="J87" s="521">
        <v>470</v>
      </c>
      <c r="K87" s="469"/>
      <c r="M87" s="490">
        <v>22</v>
      </c>
      <c r="N87" s="533" t="s">
        <v>1170</v>
      </c>
      <c r="O87" s="530"/>
      <c r="P87" s="531"/>
      <c r="Q87" s="689"/>
      <c r="R87" s="498">
        <v>1640</v>
      </c>
      <c r="S87" s="498"/>
      <c r="T87" s="498"/>
    </row>
    <row r="88" spans="2:20" ht="11.1" customHeight="1">
      <c r="C88" s="470"/>
      <c r="D88" s="471" t="s">
        <v>1109</v>
      </c>
      <c r="E88" s="472" t="s">
        <v>1110</v>
      </c>
      <c r="F88" s="524"/>
      <c r="G88" s="525"/>
      <c r="H88" s="524"/>
      <c r="I88" s="526"/>
      <c r="J88" s="526"/>
      <c r="K88" s="473"/>
      <c r="M88" s="490">
        <v>23</v>
      </c>
      <c r="N88" s="523" t="s">
        <v>1210</v>
      </c>
      <c r="O88" s="528"/>
      <c r="P88" s="529"/>
      <c r="Q88" s="690" t="s">
        <v>1211</v>
      </c>
      <c r="R88" s="493">
        <v>7390</v>
      </c>
      <c r="S88" s="493">
        <v>6500</v>
      </c>
      <c r="T88" s="493"/>
    </row>
    <row r="89" spans="2:20" ht="11.1" customHeight="1">
      <c r="C89" s="481"/>
      <c r="D89" s="474" t="s">
        <v>1094</v>
      </c>
      <c r="E89" s="475" t="s">
        <v>1111</v>
      </c>
      <c r="F89" s="476"/>
      <c r="G89" s="477" t="s">
        <v>1112</v>
      </c>
      <c r="H89" s="476"/>
      <c r="I89" s="478">
        <v>0.12</v>
      </c>
      <c r="J89" s="478" t="s">
        <v>392</v>
      </c>
      <c r="K89" s="480"/>
      <c r="M89" s="490">
        <v>24</v>
      </c>
      <c r="N89" s="523" t="s">
        <v>1212</v>
      </c>
      <c r="O89" s="530"/>
      <c r="P89" s="531"/>
      <c r="Q89" s="688"/>
      <c r="R89" s="493">
        <v>12200</v>
      </c>
      <c r="S89" s="493"/>
      <c r="T89" s="493"/>
    </row>
    <row r="90" spans="2:20" ht="11.1" customHeight="1">
      <c r="C90" s="482" t="s">
        <v>1113</v>
      </c>
      <c r="D90" s="459"/>
      <c r="E90" s="474" t="s">
        <v>1114</v>
      </c>
      <c r="F90" s="483"/>
      <c r="G90" s="484" t="s">
        <v>1115</v>
      </c>
      <c r="H90" s="483"/>
      <c r="I90" s="485">
        <v>0.6</v>
      </c>
      <c r="J90" s="485" t="s">
        <v>392</v>
      </c>
      <c r="K90" s="486"/>
      <c r="M90" s="490">
        <v>25</v>
      </c>
      <c r="N90" s="523" t="s">
        <v>1213</v>
      </c>
      <c r="O90" s="530"/>
      <c r="P90" s="531"/>
      <c r="Q90" s="688"/>
      <c r="R90" s="493">
        <v>8830</v>
      </c>
      <c r="S90" s="493"/>
      <c r="T90" s="493"/>
    </row>
    <row r="91" spans="2:20" ht="11.1" customHeight="1">
      <c r="C91" s="385" t="s">
        <v>1116</v>
      </c>
      <c r="M91" s="490">
        <v>26</v>
      </c>
      <c r="N91" s="523" t="s">
        <v>1214</v>
      </c>
      <c r="O91" s="530"/>
      <c r="P91" s="531"/>
      <c r="Q91" s="688"/>
      <c r="R91" s="493">
        <v>8860</v>
      </c>
      <c r="S91" s="493"/>
      <c r="T91" s="493"/>
    </row>
    <row r="92" spans="2:20" ht="11.1" customHeight="1">
      <c r="B92" s="385" t="s">
        <v>1117</v>
      </c>
      <c r="M92" s="490">
        <v>27</v>
      </c>
      <c r="N92" s="532" t="s">
        <v>1215</v>
      </c>
      <c r="O92" s="530"/>
      <c r="P92" s="531"/>
      <c r="Q92" s="688"/>
      <c r="R92" s="493">
        <v>10300</v>
      </c>
      <c r="S92" s="493"/>
      <c r="T92" s="493"/>
    </row>
    <row r="93" spans="2:20" ht="11.1" customHeight="1">
      <c r="B93" s="487" t="s">
        <v>1118</v>
      </c>
      <c r="M93" s="490">
        <v>28</v>
      </c>
      <c r="N93" s="532" t="s">
        <v>1216</v>
      </c>
      <c r="O93" s="530"/>
      <c r="P93" s="531"/>
      <c r="Q93" s="688"/>
      <c r="R93" s="493">
        <v>9160</v>
      </c>
      <c r="S93" s="493"/>
      <c r="T93" s="493"/>
    </row>
    <row r="94" spans="2:20" ht="11.1" customHeight="1">
      <c r="B94" s="487" t="s">
        <v>1119</v>
      </c>
      <c r="M94" s="490">
        <v>29</v>
      </c>
      <c r="N94" s="532" t="s">
        <v>1217</v>
      </c>
      <c r="O94" s="530"/>
      <c r="P94" s="531"/>
      <c r="Q94" s="688"/>
      <c r="R94" s="493">
        <v>9300</v>
      </c>
      <c r="S94" s="493"/>
      <c r="T94" s="493"/>
    </row>
    <row r="95" spans="2:20" ht="11.1" customHeight="1">
      <c r="M95" s="490">
        <v>30</v>
      </c>
      <c r="N95" s="532" t="s">
        <v>1218</v>
      </c>
      <c r="O95" s="530"/>
      <c r="P95" s="531"/>
      <c r="Q95" s="688"/>
      <c r="R95" s="493">
        <v>7500</v>
      </c>
      <c r="S95" s="493"/>
      <c r="T95" s="493"/>
    </row>
    <row r="96" spans="2:20" s="514" customFormat="1" ht="19.5">
      <c r="B96" s="488" t="s">
        <v>1219</v>
      </c>
      <c r="G96" s="1" t="s">
        <v>1220</v>
      </c>
      <c r="M96" s="490">
        <v>31</v>
      </c>
      <c r="N96" s="523" t="s">
        <v>430</v>
      </c>
      <c r="O96" s="530"/>
      <c r="P96" s="531"/>
      <c r="Q96" s="689"/>
      <c r="R96" s="493">
        <v>17340</v>
      </c>
      <c r="S96" s="493"/>
      <c r="T96" s="493"/>
    </row>
    <row r="97" spans="3:20" s="534" customFormat="1" ht="12">
      <c r="C97" s="535" t="s">
        <v>1122</v>
      </c>
      <c r="D97" s="536"/>
      <c r="E97" s="537" t="s">
        <v>1221</v>
      </c>
      <c r="F97" s="537" t="s">
        <v>1124</v>
      </c>
      <c r="G97" s="537" t="s">
        <v>1125</v>
      </c>
      <c r="M97" s="490">
        <v>32</v>
      </c>
      <c r="N97" s="523" t="s">
        <v>1179</v>
      </c>
      <c r="O97" s="518"/>
      <c r="P97" s="519"/>
      <c r="Q97" s="491"/>
      <c r="R97" s="493">
        <v>22800</v>
      </c>
      <c r="S97" s="493">
        <v>23900</v>
      </c>
      <c r="T97" s="493"/>
    </row>
    <row r="98" spans="3:20" s="534" customFormat="1" ht="12">
      <c r="C98" s="535" t="s">
        <v>1126</v>
      </c>
      <c r="D98" s="536"/>
      <c r="E98" s="537" t="s">
        <v>1222</v>
      </c>
      <c r="F98" s="537" t="s">
        <v>1128</v>
      </c>
      <c r="G98" s="537" t="s">
        <v>1125</v>
      </c>
      <c r="M98" s="490">
        <v>33</v>
      </c>
      <c r="N98" s="523" t="s">
        <v>1180</v>
      </c>
      <c r="O98" s="518"/>
      <c r="P98" s="519"/>
      <c r="Q98" s="491"/>
      <c r="R98" s="493">
        <v>17200</v>
      </c>
      <c r="S98" s="492"/>
      <c r="T98" s="492"/>
    </row>
    <row r="99" spans="3:20" s="534" customFormat="1" ht="12">
      <c r="C99" s="535" t="s">
        <v>1223</v>
      </c>
      <c r="D99" s="536"/>
      <c r="E99" s="537" t="s">
        <v>1222</v>
      </c>
      <c r="F99" s="537" t="s">
        <v>1128</v>
      </c>
      <c r="G99" s="537" t="s">
        <v>1125</v>
      </c>
      <c r="M99" s="490" t="s">
        <v>1137</v>
      </c>
      <c r="N99" s="523" t="s">
        <v>1224</v>
      </c>
      <c r="O99" s="518"/>
      <c r="P99" s="519"/>
      <c r="Q99" s="491"/>
      <c r="R99" s="492"/>
      <c r="S99" s="492"/>
      <c r="T99" s="493">
        <v>7300</v>
      </c>
    </row>
    <row r="100" spans="3:20" s="534" customFormat="1" ht="12">
      <c r="C100" s="535" t="s">
        <v>1095</v>
      </c>
      <c r="D100" s="536"/>
      <c r="E100" s="537" t="s">
        <v>1222</v>
      </c>
      <c r="F100" s="537" t="s">
        <v>1128</v>
      </c>
      <c r="G100" s="537" t="s">
        <v>1125</v>
      </c>
      <c r="M100" s="490" t="s">
        <v>1138</v>
      </c>
      <c r="N100" s="523" t="s">
        <v>1225</v>
      </c>
      <c r="O100" s="518"/>
      <c r="P100" s="519"/>
      <c r="Q100" s="491"/>
      <c r="R100" s="492"/>
      <c r="S100" s="492"/>
      <c r="T100" s="493">
        <v>4200</v>
      </c>
    </row>
    <row r="101" spans="3:20" s="534" customFormat="1" ht="12">
      <c r="C101" s="535" t="s">
        <v>1130</v>
      </c>
      <c r="D101" s="536"/>
      <c r="E101" s="537" t="s">
        <v>1222</v>
      </c>
      <c r="F101" s="537" t="s">
        <v>1128</v>
      </c>
      <c r="G101" s="537" t="s">
        <v>1125</v>
      </c>
      <c r="M101" s="490" t="s">
        <v>1139</v>
      </c>
      <c r="N101" s="523" t="s">
        <v>1226</v>
      </c>
      <c r="O101" s="518"/>
      <c r="P101" s="519"/>
      <c r="Q101" s="491"/>
      <c r="R101" s="492"/>
      <c r="S101" s="492"/>
      <c r="T101" s="493">
        <v>3500</v>
      </c>
    </row>
    <row r="102" spans="3:20" s="534" customFormat="1" ht="12">
      <c r="C102" s="535" t="s">
        <v>1227</v>
      </c>
      <c r="D102" s="536"/>
      <c r="E102" s="537" t="s">
        <v>1228</v>
      </c>
      <c r="F102" s="537" t="s">
        <v>1133</v>
      </c>
      <c r="G102" s="537" t="s">
        <v>1125</v>
      </c>
      <c r="M102" s="490" t="s">
        <v>1140</v>
      </c>
      <c r="N102" s="523" t="s">
        <v>1229</v>
      </c>
      <c r="O102" s="518"/>
      <c r="P102" s="519"/>
      <c r="Q102" s="491"/>
      <c r="R102" s="492"/>
      <c r="S102" s="492"/>
      <c r="T102" s="493">
        <v>6900</v>
      </c>
    </row>
    <row r="103" spans="3:20" s="534" customFormat="1" ht="12">
      <c r="C103" s="535" t="s">
        <v>1134</v>
      </c>
      <c r="D103" s="536"/>
      <c r="E103" s="537" t="s">
        <v>1230</v>
      </c>
      <c r="F103" s="537" t="s">
        <v>1136</v>
      </c>
      <c r="G103" s="537" t="s">
        <v>1125</v>
      </c>
      <c r="M103" s="490" t="s">
        <v>1141</v>
      </c>
      <c r="N103" s="523" t="s">
        <v>1231</v>
      </c>
      <c r="O103" s="518"/>
      <c r="P103" s="519"/>
      <c r="Q103" s="491"/>
      <c r="R103" s="492"/>
      <c r="S103" s="492"/>
      <c r="T103" s="493">
        <v>6900</v>
      </c>
    </row>
    <row r="104" spans="3:20" ht="11.1" customHeight="1">
      <c r="M104" s="490" t="s">
        <v>1142</v>
      </c>
      <c r="N104" s="523" t="s">
        <v>1232</v>
      </c>
      <c r="O104" s="518"/>
      <c r="P104" s="519"/>
      <c r="Q104" s="491"/>
      <c r="R104" s="492"/>
      <c r="S104" s="492"/>
      <c r="T104" s="493">
        <v>5800</v>
      </c>
    </row>
    <row r="105" spans="3:20" ht="11.1" customHeight="1">
      <c r="M105" s="490" t="s">
        <v>1143</v>
      </c>
      <c r="N105" s="523" t="s">
        <v>1233</v>
      </c>
      <c r="O105" s="518"/>
      <c r="P105" s="519"/>
      <c r="Q105" s="491"/>
      <c r="R105" s="492"/>
      <c r="S105" s="492"/>
      <c r="T105" s="493">
        <v>5800</v>
      </c>
    </row>
    <row r="106" spans="3:20" ht="11.1" customHeight="1">
      <c r="M106" s="494" t="s">
        <v>1144</v>
      </c>
      <c r="N106" s="495" t="s">
        <v>1145</v>
      </c>
      <c r="O106" s="496"/>
      <c r="P106" s="496"/>
      <c r="Q106" s="496"/>
      <c r="R106" s="496"/>
      <c r="S106" s="496"/>
    </row>
    <row r="107" spans="3:20" ht="11.1" customHeight="1">
      <c r="M107" s="494" t="s">
        <v>1144</v>
      </c>
      <c r="N107" s="495" t="s">
        <v>1183</v>
      </c>
      <c r="O107" s="496"/>
      <c r="P107" s="496"/>
      <c r="Q107" s="496"/>
      <c r="R107" s="496"/>
      <c r="S107" s="496"/>
    </row>
  </sheetData>
  <mergeCells count="12">
    <mergeCell ref="S63:S64"/>
    <mergeCell ref="T63:T64"/>
    <mergeCell ref="Q3:R3"/>
    <mergeCell ref="S7:T14"/>
    <mergeCell ref="S15:T21"/>
    <mergeCell ref="S22:T34"/>
    <mergeCell ref="S49:T55"/>
    <mergeCell ref="Q69:Q87"/>
    <mergeCell ref="Q88:Q96"/>
    <mergeCell ref="M63:M64"/>
    <mergeCell ref="N63:Q64"/>
    <mergeCell ref="R63:R64"/>
  </mergeCells>
  <phoneticPr fontId="19"/>
  <hyperlinks>
    <hyperlink ref="B2" r:id="rId1"/>
  </hyperlinks>
  <pageMargins left="0.7" right="0.7" top="0.75" bottom="0.75" header="0.3" footer="0.3"/>
  <pageSetup paperSize="9" orientation="portrait" horizontalDpi="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26</vt:i4>
      </vt:variant>
    </vt:vector>
  </HeadingPairs>
  <TitlesOfParts>
    <vt:vector size="34" baseType="lpstr">
      <vt:lpstr>h26.1地温計</vt:lpstr>
      <vt:lpstr>h16.3地温計</vt:lpstr>
      <vt:lpstr>h9.3環基計</vt:lpstr>
      <vt:lpstr>h7.3地温計</vt:lpstr>
      <vt:lpstr>GIO_FAQ</vt:lpstr>
      <vt:lpstr>地温係数</vt:lpstr>
      <vt:lpstr>エネ庁 県別</vt:lpstr>
      <vt:lpstr>フロン類一覧</vt:lpstr>
      <vt:lpstr>A重油_発熱量当りCO排出原単位</vt:lpstr>
      <vt:lpstr>B重油_発熱量当りCO排出原単位</vt:lpstr>
      <vt:lpstr>C重油_発熱量当りCO排出原単位</vt:lpstr>
      <vt:lpstr>LNG_発熱量当りCO排出原単位</vt:lpstr>
      <vt:lpstr>LPG_発熱量当りCO排出原単位</vt:lpstr>
      <vt:lpstr>NGL_発熱量当りCO排出原単位</vt:lpstr>
      <vt:lpstr>ガソリン_発熱量当りCO排出原単位</vt:lpstr>
      <vt:lpstr>コクス炉ガス_発熱量当りCO排出原単位</vt:lpstr>
      <vt:lpstr>ジェット燃料_発熱量当りCO排出原単位</vt:lpstr>
      <vt:lpstr>ナフサ_発熱量当りCO排出原単位</vt:lpstr>
      <vt:lpstr>改質精製油_発熱量当りCO排出原単位</vt:lpstr>
      <vt:lpstr>軽油_発熱量当りCO排出原単位</vt:lpstr>
      <vt:lpstr>原油_発熱量当りCO排出原単位</vt:lpstr>
      <vt:lpstr>高炉ガス_発熱量当りCO排出原単位</vt:lpstr>
      <vt:lpstr>黒液_発熱量当りCO排出原単位</vt:lpstr>
      <vt:lpstr>石炭_発熱量当りCO排出原単位</vt:lpstr>
      <vt:lpstr>石炭コクス_発熱量当りCO排出原単位</vt:lpstr>
      <vt:lpstr>石油ガス_発熱量当りCO排出原単位</vt:lpstr>
      <vt:lpstr>石油コクス_発熱量当りCO排出原単位</vt:lpstr>
      <vt:lpstr>天然ガス_発熱量当りCO排出原単位</vt:lpstr>
      <vt:lpstr>転炉ガス_発熱量当りCO排出原単位</vt:lpstr>
      <vt:lpstr>電気炉ガス_発熱量当りCO排出原単位</vt:lpstr>
      <vt:lpstr>電力_発熱量当りCO排出原単位</vt:lpstr>
      <vt:lpstr>都市ガス_発熱量当りCO排出原単位</vt:lpstr>
      <vt:lpstr>灯油_発熱量当りCO排出原単位</vt:lpstr>
      <vt:lpstr>練炭豆炭_発熱量当りCO排出原単位</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2017-04-17T00:30:05Z</cp:lastPrinted>
  <dcterms:created xsi:type="dcterms:W3CDTF">2012-02-04T07:47:34Z</dcterms:created>
  <dcterms:modified xsi:type="dcterms:W3CDTF">2017-10-22T11:45:34Z</dcterms:modified>
</cp:coreProperties>
</file>