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4505" yWindow="-15" windowWidth="14310" windowHeight="6915"/>
  </bookViews>
  <sheets>
    <sheet name="GWPIとオ層破係数" sheetId="1" r:id="rId1"/>
    <sheet name="フロン類一覧" sheetId="4" r:id="rId2"/>
    <sheet name="地温係数" sheetId="5" r:id="rId3"/>
  </sheets>
  <calcPr calcId="145621" refMode="R1C1"/>
</workbook>
</file>

<file path=xl/calcChain.xml><?xml version="1.0" encoding="utf-8"?>
<calcChain xmlns="http://schemas.openxmlformats.org/spreadsheetml/2006/main">
  <c r="E123" i="1" l="1"/>
  <c r="E122" i="1"/>
  <c r="E121" i="1"/>
  <c r="E119" i="1"/>
  <c r="E120" i="1"/>
  <c r="E118" i="1"/>
  <c r="D122" i="1"/>
  <c r="D123" i="1"/>
  <c r="D121" i="1"/>
  <c r="D119" i="1"/>
  <c r="D120" i="1"/>
  <c r="D118" i="1"/>
  <c r="Z31" i="1" l="1"/>
  <c r="Y31" i="1"/>
  <c r="X31" i="1"/>
  <c r="W31" i="1"/>
  <c r="V31" i="1"/>
  <c r="Z30" i="1"/>
  <c r="Y30" i="1"/>
  <c r="X30" i="1"/>
  <c r="W30" i="1"/>
  <c r="V30" i="1"/>
  <c r="Z29" i="1"/>
  <c r="Y29" i="1"/>
  <c r="X29" i="1"/>
  <c r="W29" i="1"/>
  <c r="V29" i="1"/>
  <c r="S107" i="1"/>
  <c r="Y107" i="1" s="1"/>
  <c r="S106" i="1"/>
  <c r="Y106" i="1" s="1"/>
  <c r="S105" i="1"/>
  <c r="Y105" i="1" s="1"/>
  <c r="S104" i="1"/>
  <c r="Y104" i="1" s="1"/>
  <c r="R107" i="1"/>
  <c r="X107" i="1" s="1"/>
  <c r="R106" i="1"/>
  <c r="X106" i="1" s="1"/>
  <c r="R105" i="1"/>
  <c r="X105" i="1" s="1"/>
  <c r="R104" i="1"/>
  <c r="X104" i="1" s="1"/>
  <c r="Q107" i="1"/>
  <c r="W107" i="1" s="1"/>
  <c r="Q106" i="1"/>
  <c r="W106" i="1" s="1"/>
  <c r="Q105" i="1"/>
  <c r="W105" i="1" s="1"/>
  <c r="Q104" i="1"/>
  <c r="W104" i="1" s="1"/>
  <c r="P107" i="1"/>
  <c r="V107" i="1" s="1"/>
  <c r="P106" i="1"/>
  <c r="V106" i="1" s="1"/>
  <c r="P105" i="1"/>
  <c r="V105" i="1" s="1"/>
  <c r="P104" i="1"/>
  <c r="V104" i="1" s="1"/>
  <c r="H23" i="1"/>
  <c r="G23" i="1"/>
  <c r="F23" i="1"/>
  <c r="E23" i="1"/>
  <c r="D23" i="1"/>
  <c r="C23" i="1"/>
  <c r="T22" i="1"/>
  <c r="Z22" i="1" s="1"/>
  <c r="S22" i="1"/>
  <c r="Y22" i="1" s="1"/>
  <c r="R22" i="1"/>
  <c r="X22" i="1" s="1"/>
  <c r="Q22" i="1"/>
  <c r="W22" i="1" s="1"/>
  <c r="P22" i="1"/>
  <c r="V22" i="1" s="1"/>
  <c r="T21" i="1"/>
  <c r="Z21" i="1" s="1"/>
  <c r="S21" i="1"/>
  <c r="Y21" i="1" s="1"/>
  <c r="R21" i="1"/>
  <c r="X21" i="1" s="1"/>
  <c r="Q21" i="1"/>
  <c r="W21" i="1" s="1"/>
  <c r="P21" i="1"/>
  <c r="V21" i="1" s="1"/>
  <c r="T20" i="1"/>
  <c r="Z20" i="1" s="1"/>
  <c r="S20" i="1"/>
  <c r="Y20" i="1" s="1"/>
  <c r="R20" i="1"/>
  <c r="X20" i="1" s="1"/>
  <c r="Q20" i="1"/>
  <c r="W20" i="1" s="1"/>
  <c r="P20" i="1"/>
  <c r="V20" i="1" s="1"/>
  <c r="P36" i="1" l="1"/>
  <c r="V36" i="1" s="1"/>
  <c r="Q36" i="1"/>
  <c r="W36" i="1" s="1"/>
  <c r="R36" i="1"/>
  <c r="X36" i="1" s="1"/>
  <c r="P37" i="1"/>
  <c r="V37" i="1" s="1"/>
  <c r="Q37" i="1"/>
  <c r="W37" i="1" s="1"/>
  <c r="R37" i="1"/>
  <c r="X37" i="1" s="1"/>
  <c r="R35" i="1"/>
  <c r="X35" i="1" s="1"/>
  <c r="Q35" i="1"/>
  <c r="W35" i="1" s="1"/>
  <c r="J117" i="1"/>
  <c r="K117" i="1"/>
  <c r="J124" i="1"/>
  <c r="K124" i="1"/>
  <c r="J125" i="1"/>
  <c r="K125" i="1"/>
  <c r="J126" i="1"/>
  <c r="K126" i="1"/>
  <c r="J127" i="1"/>
  <c r="K127" i="1"/>
  <c r="J128" i="1"/>
  <c r="K128" i="1"/>
  <c r="J129" i="1"/>
  <c r="K129" i="1"/>
  <c r="J130" i="1"/>
  <c r="K130" i="1"/>
  <c r="J131" i="1"/>
  <c r="K131" i="1"/>
  <c r="J132" i="1"/>
  <c r="K132" i="1"/>
  <c r="J133" i="1"/>
  <c r="K133" i="1"/>
  <c r="J134" i="1"/>
  <c r="K134" i="1"/>
  <c r="J135" i="1"/>
  <c r="K135" i="1"/>
  <c r="J136" i="1"/>
  <c r="K136" i="1"/>
  <c r="K116" i="1"/>
  <c r="J116" i="1"/>
  <c r="H80" i="1"/>
  <c r="G80" i="1"/>
  <c r="F80" i="1"/>
  <c r="E80" i="1"/>
  <c r="D80" i="1"/>
  <c r="C80" i="1"/>
  <c r="H72" i="1"/>
  <c r="G72" i="1"/>
  <c r="F72" i="1"/>
  <c r="E72" i="1"/>
  <c r="D72" i="1"/>
  <c r="C72" i="1"/>
  <c r="H64" i="1"/>
  <c r="G64" i="1"/>
  <c r="F64" i="1"/>
  <c r="E64" i="1"/>
  <c r="D64" i="1"/>
  <c r="C64" i="1"/>
  <c r="N63" i="1"/>
  <c r="M63" i="1"/>
  <c r="S63" i="1" s="1"/>
  <c r="Y63" i="1" s="1"/>
  <c r="L63" i="1"/>
  <c r="K63" i="1"/>
  <c r="Q63" i="1" s="1"/>
  <c r="W63" i="1" s="1"/>
  <c r="J63" i="1"/>
  <c r="H50" i="1"/>
  <c r="G50" i="1"/>
  <c r="F50" i="1"/>
  <c r="E50" i="1"/>
  <c r="D50" i="1"/>
  <c r="C50" i="1"/>
  <c r="N49" i="1"/>
  <c r="T49" i="1" s="1"/>
  <c r="Z49" i="1" s="1"/>
  <c r="M49" i="1"/>
  <c r="L49" i="1"/>
  <c r="R49" i="1" s="1"/>
  <c r="X49" i="1" s="1"/>
  <c r="K49" i="1"/>
  <c r="J49" i="1"/>
  <c r="P49" i="1" s="1"/>
  <c r="V49" i="1" s="1"/>
  <c r="N48" i="1"/>
  <c r="M48" i="1"/>
  <c r="L48" i="1"/>
  <c r="K48" i="1"/>
  <c r="J48" i="1"/>
  <c r="N47" i="1"/>
  <c r="M47" i="1"/>
  <c r="L47" i="1"/>
  <c r="K47" i="1"/>
  <c r="J47" i="1"/>
  <c r="N46" i="1"/>
  <c r="M46" i="1"/>
  <c r="L46" i="1"/>
  <c r="K46" i="1"/>
  <c r="J46" i="1"/>
  <c r="D38" i="1"/>
  <c r="E38" i="1"/>
  <c r="F38" i="1"/>
  <c r="G38" i="1"/>
  <c r="H38" i="1"/>
  <c r="C38" i="1"/>
  <c r="T37" i="1"/>
  <c r="Z37" i="1" s="1"/>
  <c r="S37" i="1"/>
  <c r="Y37" i="1" s="1"/>
  <c r="T36" i="1"/>
  <c r="Z36" i="1" s="1"/>
  <c r="S36" i="1"/>
  <c r="Y36" i="1" s="1"/>
  <c r="T35" i="1"/>
  <c r="Z35" i="1" s="1"/>
  <c r="S35" i="1"/>
  <c r="Y35" i="1" s="1"/>
  <c r="P35" i="1"/>
  <c r="V35" i="1" s="1"/>
  <c r="P63" i="1" l="1"/>
  <c r="V63" i="1" s="1"/>
  <c r="T63" i="1"/>
  <c r="Z63" i="1" s="1"/>
  <c r="R63" i="1"/>
  <c r="X63" i="1" s="1"/>
  <c r="T47" i="1"/>
  <c r="Z47" i="1" s="1"/>
  <c r="S48" i="1"/>
  <c r="Y48" i="1" s="1"/>
  <c r="Q46" i="1"/>
  <c r="W46" i="1" s="1"/>
  <c r="P47" i="1"/>
  <c r="V47" i="1" s="1"/>
  <c r="S46" i="1"/>
  <c r="Y46" i="1" s="1"/>
  <c r="R47" i="1"/>
  <c r="X47" i="1" s="1"/>
  <c r="Q48" i="1"/>
  <c r="W48" i="1" s="1"/>
  <c r="Q49" i="1"/>
  <c r="W49" i="1" s="1"/>
  <c r="S49" i="1"/>
  <c r="Y49" i="1" s="1"/>
  <c r="P46" i="1"/>
  <c r="V46" i="1" s="1"/>
  <c r="R46" i="1"/>
  <c r="X46" i="1" s="1"/>
  <c r="T46" i="1"/>
  <c r="Z46" i="1" s="1"/>
  <c r="Q47" i="1"/>
  <c r="W47" i="1" s="1"/>
  <c r="S47" i="1"/>
  <c r="Y47" i="1" s="1"/>
  <c r="P48" i="1"/>
  <c r="V48" i="1" s="1"/>
  <c r="R48" i="1"/>
  <c r="X48" i="1" s="1"/>
  <c r="T48" i="1"/>
  <c r="Z48" i="1" s="1"/>
  <c r="P86" i="1"/>
  <c r="V86" i="1" s="1"/>
  <c r="Q86" i="1"/>
  <c r="W86" i="1" s="1"/>
  <c r="R86" i="1"/>
  <c r="X86" i="1" s="1"/>
  <c r="S86" i="1"/>
  <c r="Y86" i="1" s="1"/>
  <c r="T86" i="1"/>
  <c r="Z86" i="1" s="1"/>
  <c r="P87" i="1"/>
  <c r="V87" i="1" s="1"/>
  <c r="Q87" i="1"/>
  <c r="W87" i="1" s="1"/>
  <c r="R87" i="1"/>
  <c r="X87" i="1" s="1"/>
  <c r="S87" i="1"/>
  <c r="Y87" i="1" s="1"/>
  <c r="T87" i="1"/>
  <c r="Z87" i="1" s="1"/>
  <c r="P88" i="1"/>
  <c r="V88" i="1" s="1"/>
  <c r="Q88" i="1"/>
  <c r="W88" i="1" s="1"/>
  <c r="R88" i="1"/>
  <c r="X88" i="1" s="1"/>
  <c r="S88" i="1"/>
  <c r="Y88" i="1" s="1"/>
  <c r="T88" i="1"/>
  <c r="Z88" i="1" s="1"/>
  <c r="T85" i="1"/>
  <c r="Z85" i="1" s="1"/>
  <c r="S85" i="1"/>
  <c r="Y85" i="1" s="1"/>
  <c r="R85" i="1"/>
  <c r="X85" i="1" s="1"/>
  <c r="Q85" i="1"/>
  <c r="W85" i="1" s="1"/>
  <c r="P85" i="1"/>
  <c r="V85" i="1" s="1"/>
  <c r="T84" i="1"/>
  <c r="Z84" i="1" s="1"/>
  <c r="S84" i="1"/>
  <c r="Y84" i="1" s="1"/>
  <c r="R84" i="1"/>
  <c r="X84" i="1" s="1"/>
  <c r="Q84" i="1"/>
  <c r="W84" i="1" s="1"/>
  <c r="P84" i="1"/>
  <c r="V84" i="1" s="1"/>
  <c r="N79" i="1" l="1"/>
  <c r="T79" i="1" s="1"/>
  <c r="Z79" i="1" s="1"/>
  <c r="M79" i="1"/>
  <c r="S79" i="1" s="1"/>
  <c r="Y79" i="1" s="1"/>
  <c r="L79" i="1"/>
  <c r="R79" i="1" s="1"/>
  <c r="X79" i="1" s="1"/>
  <c r="K79" i="1"/>
  <c r="Q79" i="1" s="1"/>
  <c r="W79" i="1" s="1"/>
  <c r="J79" i="1"/>
  <c r="P79" i="1" s="1"/>
  <c r="V79" i="1" s="1"/>
  <c r="N78" i="1"/>
  <c r="T78" i="1" s="1"/>
  <c r="Z78" i="1" s="1"/>
  <c r="M78" i="1"/>
  <c r="S78" i="1" s="1"/>
  <c r="Y78" i="1" s="1"/>
  <c r="L78" i="1"/>
  <c r="R78" i="1" s="1"/>
  <c r="X78" i="1" s="1"/>
  <c r="K78" i="1"/>
  <c r="Q78" i="1" s="1"/>
  <c r="W78" i="1" s="1"/>
  <c r="J78" i="1"/>
  <c r="P78" i="1" s="1"/>
  <c r="V78" i="1" s="1"/>
  <c r="N77" i="1"/>
  <c r="T77" i="1" s="1"/>
  <c r="Z77" i="1" s="1"/>
  <c r="M77" i="1"/>
  <c r="S77" i="1" s="1"/>
  <c r="Y77" i="1" s="1"/>
  <c r="L77" i="1"/>
  <c r="R77" i="1" s="1"/>
  <c r="X77" i="1" s="1"/>
  <c r="K77" i="1"/>
  <c r="Q77" i="1" s="1"/>
  <c r="W77" i="1" s="1"/>
  <c r="J77" i="1"/>
  <c r="P77" i="1" s="1"/>
  <c r="V77" i="1" s="1"/>
  <c r="N76" i="1"/>
  <c r="T76" i="1" s="1"/>
  <c r="Z76" i="1" s="1"/>
  <c r="M76" i="1"/>
  <c r="S76" i="1" s="1"/>
  <c r="Y76" i="1" s="1"/>
  <c r="L76" i="1"/>
  <c r="R76" i="1" s="1"/>
  <c r="X76" i="1" s="1"/>
  <c r="K76" i="1"/>
  <c r="Q76" i="1" s="1"/>
  <c r="W76" i="1" s="1"/>
  <c r="J76" i="1"/>
  <c r="P76" i="1" s="1"/>
  <c r="V76" i="1" s="1"/>
  <c r="N71" i="1"/>
  <c r="T71" i="1" s="1"/>
  <c r="Z71" i="1" s="1"/>
  <c r="M71" i="1"/>
  <c r="S71" i="1" s="1"/>
  <c r="Y71" i="1" s="1"/>
  <c r="L71" i="1"/>
  <c r="R71" i="1" s="1"/>
  <c r="X71" i="1" s="1"/>
  <c r="K71" i="1"/>
  <c r="Q71" i="1" s="1"/>
  <c r="W71" i="1" s="1"/>
  <c r="J71" i="1"/>
  <c r="P71" i="1" s="1"/>
  <c r="V71" i="1" s="1"/>
  <c r="N70" i="1"/>
  <c r="T70" i="1" s="1"/>
  <c r="Z70" i="1" s="1"/>
  <c r="M70" i="1"/>
  <c r="S70" i="1" s="1"/>
  <c r="Y70" i="1" s="1"/>
  <c r="L70" i="1"/>
  <c r="R70" i="1" s="1"/>
  <c r="X70" i="1" s="1"/>
  <c r="K70" i="1"/>
  <c r="Q70" i="1" s="1"/>
  <c r="W70" i="1" s="1"/>
  <c r="J70" i="1"/>
  <c r="P70" i="1" s="1"/>
  <c r="V70" i="1" s="1"/>
  <c r="N69" i="1"/>
  <c r="T69" i="1" s="1"/>
  <c r="Z69" i="1" s="1"/>
  <c r="M69" i="1"/>
  <c r="S69" i="1" s="1"/>
  <c r="Y69" i="1" s="1"/>
  <c r="L69" i="1"/>
  <c r="R69" i="1" s="1"/>
  <c r="X69" i="1" s="1"/>
  <c r="K69" i="1"/>
  <c r="Q69" i="1" s="1"/>
  <c r="W69" i="1" s="1"/>
  <c r="J69" i="1"/>
  <c r="P69" i="1" s="1"/>
  <c r="V69" i="1" s="1"/>
  <c r="N68" i="1"/>
  <c r="T68" i="1" s="1"/>
  <c r="Z68" i="1" s="1"/>
  <c r="M68" i="1"/>
  <c r="S68" i="1" s="1"/>
  <c r="Y68" i="1" s="1"/>
  <c r="L68" i="1"/>
  <c r="R68" i="1" s="1"/>
  <c r="X68" i="1" s="1"/>
  <c r="K68" i="1"/>
  <c r="Q68" i="1" s="1"/>
  <c r="W68" i="1" s="1"/>
  <c r="J68" i="1"/>
  <c r="P68" i="1" s="1"/>
  <c r="V68" i="1" s="1"/>
  <c r="N62" i="1"/>
  <c r="T62" i="1" s="1"/>
  <c r="Z62" i="1" s="1"/>
  <c r="M62" i="1"/>
  <c r="S62" i="1" s="1"/>
  <c r="Y62" i="1" s="1"/>
  <c r="L62" i="1"/>
  <c r="R62" i="1" s="1"/>
  <c r="X62" i="1" s="1"/>
  <c r="K62" i="1"/>
  <c r="Q62" i="1" s="1"/>
  <c r="W62" i="1" s="1"/>
  <c r="J62" i="1"/>
  <c r="P62" i="1" s="1"/>
  <c r="V62" i="1" s="1"/>
  <c r="N61" i="1"/>
  <c r="T61" i="1" s="1"/>
  <c r="Z61" i="1" s="1"/>
  <c r="M61" i="1"/>
  <c r="S61" i="1" s="1"/>
  <c r="Y61" i="1" s="1"/>
  <c r="L61" i="1"/>
  <c r="R61" i="1" s="1"/>
  <c r="X61" i="1" s="1"/>
  <c r="K61" i="1"/>
  <c r="Q61" i="1" s="1"/>
  <c r="W61" i="1" s="1"/>
  <c r="J61" i="1"/>
  <c r="P61" i="1" s="1"/>
  <c r="V61" i="1" s="1"/>
  <c r="N60" i="1"/>
  <c r="T60" i="1" s="1"/>
  <c r="Z60" i="1" s="1"/>
  <c r="M60" i="1"/>
  <c r="S60" i="1" s="1"/>
  <c r="Y60" i="1" s="1"/>
  <c r="L60" i="1"/>
  <c r="R60" i="1" s="1"/>
  <c r="X60" i="1" s="1"/>
  <c r="K60" i="1"/>
  <c r="Q60" i="1" s="1"/>
  <c r="W60" i="1" s="1"/>
  <c r="J60" i="1"/>
  <c r="P60" i="1" s="1"/>
  <c r="V60" i="1" s="1"/>
  <c r="V11" i="1"/>
  <c r="V12" i="1" s="1"/>
  <c r="U11" i="1"/>
  <c r="U12" i="1" s="1"/>
  <c r="T11" i="1"/>
  <c r="T12" i="1" s="1"/>
  <c r="S11" i="1"/>
  <c r="S12" i="1" s="1"/>
  <c r="R11" i="1"/>
  <c r="R12" i="1" s="1"/>
  <c r="K121" i="1" l="1"/>
  <c r="K122" i="1"/>
  <c r="K123" i="1"/>
  <c r="C123" i="1" l="1"/>
  <c r="J123" i="1"/>
  <c r="C122" i="1"/>
  <c r="J122" i="1"/>
  <c r="C121" i="1"/>
  <c r="J121" i="1"/>
  <c r="K118" i="1"/>
  <c r="K120" i="1"/>
  <c r="K119" i="1"/>
  <c r="C120" i="1" l="1"/>
  <c r="J120" i="1"/>
  <c r="C118" i="1"/>
  <c r="J118" i="1"/>
  <c r="C119" i="1"/>
  <c r="J119" i="1"/>
  <c r="U125" i="1"/>
  <c r="U126" i="1"/>
  <c r="U127" i="1"/>
  <c r="U128" i="1"/>
  <c r="U129" i="1"/>
  <c r="U130" i="1"/>
  <c r="U131" i="1"/>
  <c r="U132" i="1"/>
  <c r="U133" i="1"/>
  <c r="U134" i="1"/>
  <c r="U135" i="1"/>
  <c r="U136" i="1"/>
  <c r="U137" i="1"/>
  <c r="U138" i="1"/>
  <c r="U124" i="1"/>
</calcChain>
</file>

<file path=xl/sharedStrings.xml><?xml version="1.0" encoding="utf-8"?>
<sst xmlns="http://schemas.openxmlformats.org/spreadsheetml/2006/main" count="1168" uniqueCount="592">
  <si>
    <t>※２「特定化学物質の環境への排出量の把握等及び管理の改善の促進に関する法律」</t>
  </si>
  <si>
    <t>年度</t>
    <rPh sb="0" eb="2">
      <t>ネンド</t>
    </rPh>
    <phoneticPr fontId="13"/>
  </si>
  <si>
    <t>指標値</t>
    <rPh sb="0" eb="2">
      <t>シヒョウ</t>
    </rPh>
    <rPh sb="2" eb="3">
      <t>チ</t>
    </rPh>
    <phoneticPr fontId="13"/>
  </si>
  <si>
    <t>CO2</t>
    <phoneticPr fontId="13"/>
  </si>
  <si>
    <t>CH4</t>
    <phoneticPr fontId="13"/>
  </si>
  <si>
    <t>N2O</t>
    <phoneticPr fontId="13"/>
  </si>
  <si>
    <t>CFC-12</t>
  </si>
  <si>
    <t>CFC-113</t>
  </si>
  <si>
    <t>H08</t>
  </si>
  <si>
    <t>H09</t>
  </si>
  <si>
    <t>H02</t>
    <phoneticPr fontId="13"/>
  </si>
  <si>
    <t>H08</t>
    <phoneticPr fontId="13"/>
  </si>
  <si>
    <t>H09</t>
    <phoneticPr fontId="13"/>
  </si>
  <si>
    <t>H07</t>
  </si>
  <si>
    <t>H06</t>
    <phoneticPr fontId="13"/>
  </si>
  <si>
    <t>H02</t>
    <phoneticPr fontId="13"/>
  </si>
  <si>
    <t>H09</t>
    <phoneticPr fontId="13"/>
  </si>
  <si>
    <t>H10</t>
    <phoneticPr fontId="13"/>
  </si>
  <si>
    <t>H11</t>
    <phoneticPr fontId="13"/>
  </si>
  <si>
    <t>H06</t>
    <phoneticPr fontId="13"/>
  </si>
  <si>
    <t>H12</t>
  </si>
  <si>
    <t>備考</t>
    <rPh sb="0" eb="2">
      <t>ビコウ</t>
    </rPh>
    <phoneticPr fontId="13"/>
  </si>
  <si>
    <t>※1</t>
    <phoneticPr fontId="13"/>
  </si>
  <si>
    <t>※2</t>
  </si>
  <si>
    <t>H13</t>
  </si>
  <si>
    <t>H14</t>
  </si>
  <si>
    <t>H15</t>
  </si>
  <si>
    <t>H16</t>
  </si>
  <si>
    <t>H17</t>
  </si>
  <si>
    <t>H18</t>
  </si>
  <si>
    <t>H19</t>
  </si>
  <si>
    <t>H20</t>
  </si>
  <si>
    <t>H21</t>
  </si>
  <si>
    <t>H22</t>
  </si>
  <si>
    <t>H23</t>
  </si>
  <si>
    <t>H24</t>
  </si>
  <si>
    <t>H25</t>
  </si>
  <si>
    <t>&lt;白書H16&gt;以降</t>
    <rPh sb="1" eb="3">
      <t>ハクショ</t>
    </rPh>
    <rPh sb="7" eb="9">
      <t>イコウ</t>
    </rPh>
    <phoneticPr fontId="13"/>
  </si>
  <si>
    <t>温室効果ガスインベントリオフィス(国立環境研究所)</t>
    <rPh sb="17" eb="19">
      <t>コクリツ</t>
    </rPh>
    <rPh sb="19" eb="21">
      <t>カンキョウ</t>
    </rPh>
    <rPh sb="21" eb="24">
      <t>ケンキュウショ</t>
    </rPh>
    <phoneticPr fontId="20"/>
  </si>
  <si>
    <t>（日本フルオロカーボン協会）</t>
  </si>
  <si>
    <t>分類</t>
  </si>
  <si>
    <t>略称</t>
  </si>
  <si>
    <t>組成(化学式)</t>
  </si>
  <si>
    <t>混合比</t>
  </si>
  <si>
    <t>分子量</t>
  </si>
  <si>
    <t>沸点</t>
  </si>
  <si>
    <t>液密度</t>
  </si>
  <si>
    <t>大気中</t>
  </si>
  <si>
    <t>オゾン</t>
  </si>
  <si>
    <t>地球温暖化係数（GWP)*3</t>
  </si>
  <si>
    <t>許容濃度</t>
  </si>
  <si>
    <t>燃焼性</t>
  </si>
  <si>
    <t>安全性分類</t>
  </si>
  <si>
    <t>化審法</t>
  </si>
  <si>
    <t>CAS番号</t>
  </si>
  <si>
    <t>冷媒番号</t>
  </si>
  <si>
    <t>推定寿命</t>
  </si>
  <si>
    <t>破壊係数</t>
  </si>
  <si>
    <t>燃焼範囲</t>
  </si>
  <si>
    <t>番号</t>
  </si>
  <si>
    <t>(wt%)</t>
  </si>
  <si>
    <t>（℃）</t>
  </si>
  <si>
    <t>（25℃）</t>
  </si>
  <si>
    <t>(年）　*3</t>
  </si>
  <si>
    <t>ODP　*1</t>
  </si>
  <si>
    <t>法律値 *2</t>
  </si>
  <si>
    <t>20年</t>
  </si>
  <si>
    <t>100年</t>
  </si>
  <si>
    <t>(ppm) *4</t>
  </si>
  <si>
    <t>(Vol %）</t>
  </si>
  <si>
    <t>ASHRAE34 *5</t>
  </si>
  <si>
    <t>CFC</t>
  </si>
  <si>
    <t>CFC-11</t>
  </si>
  <si>
    <t>( CCl3F )</t>
  </si>
  <si>
    <t>-</t>
  </si>
  <si>
    <t>不燃</t>
  </si>
  <si>
    <t>A1</t>
  </si>
  <si>
    <t>2-2365</t>
  </si>
  <si>
    <t>75-69-4</t>
  </si>
  <si>
    <t>オゾン層破壊物質。1995年末で生産全廃。</t>
  </si>
  <si>
    <t>( CCl2F2 )</t>
  </si>
  <si>
    <t>2-50</t>
  </si>
  <si>
    <t>75-71-8</t>
  </si>
  <si>
    <t>CFC-13</t>
  </si>
  <si>
    <t>( CClF3 )</t>
  </si>
  <si>
    <t>1.298(-30℃)</t>
  </si>
  <si>
    <t>2-48</t>
  </si>
  <si>
    <t>75-72-9</t>
  </si>
  <si>
    <t>( CCl2FCClF2 )</t>
  </si>
  <si>
    <t>2-95</t>
  </si>
  <si>
    <t>76-13-1</t>
  </si>
  <si>
    <t>CFC-114</t>
  </si>
  <si>
    <t>( CClF2CClF2 )</t>
  </si>
  <si>
    <t>2-94</t>
  </si>
  <si>
    <t>76-14-2</t>
  </si>
  <si>
    <t>CFC-115</t>
  </si>
  <si>
    <t>( CClF2CF3 )</t>
  </si>
  <si>
    <t>2-87</t>
  </si>
  <si>
    <t>76-15-3</t>
  </si>
  <si>
    <t>R-500</t>
  </si>
  <si>
    <t>CFC-12/HFC-152a</t>
  </si>
  <si>
    <t>73.8/26.2</t>
  </si>
  <si>
    <t>56275-41-3</t>
  </si>
  <si>
    <t>R-502</t>
  </si>
  <si>
    <t>HCFC-22/CFC-115</t>
  </si>
  <si>
    <t>48.8/51.2</t>
  </si>
  <si>
    <t>39432-81-0</t>
  </si>
  <si>
    <t>HCFC</t>
  </si>
  <si>
    <t>HCFC-22</t>
  </si>
  <si>
    <t>( CHClF2 )</t>
  </si>
  <si>
    <t>2-93</t>
  </si>
  <si>
    <t>75-45-6</t>
  </si>
  <si>
    <t>オゾン層破壊物質。但し､破壊係数はCFCに比べ小さい。2019年末で生産全廃予定。</t>
  </si>
  <si>
    <t>HCFC-123</t>
  </si>
  <si>
    <t>( CHCl2CF3 )</t>
  </si>
  <si>
    <t>B1</t>
  </si>
  <si>
    <t>2-97</t>
  </si>
  <si>
    <t>306-83-2</t>
  </si>
  <si>
    <t>HCFC-124</t>
  </si>
  <si>
    <t>( CHClFCF3 )</t>
  </si>
  <si>
    <t>2-3676</t>
  </si>
  <si>
    <t>2837-89-0</t>
  </si>
  <si>
    <t>HCFC-141b</t>
  </si>
  <si>
    <t>( CH3CCl2F )</t>
  </si>
  <si>
    <t>9.0-15.4</t>
  </si>
  <si>
    <t>2-3682</t>
  </si>
  <si>
    <t>1717-00-6</t>
  </si>
  <si>
    <t>HCFC-142b</t>
  </si>
  <si>
    <t>( CH3CClF2 )</t>
  </si>
  <si>
    <t>6.8-18.2</t>
  </si>
  <si>
    <t>A2</t>
  </si>
  <si>
    <t>2-100</t>
  </si>
  <si>
    <t>75-68-3</t>
  </si>
  <si>
    <t>HCFC-225ca</t>
  </si>
  <si>
    <t>( CF3CF2CHCl2 )</t>
  </si>
  <si>
    <t>2-3586</t>
  </si>
  <si>
    <t>422-56-0</t>
  </si>
  <si>
    <t>HCFC-225cb</t>
  </si>
  <si>
    <t>( CClF2CF2CHClF )</t>
  </si>
  <si>
    <t>2-3587</t>
  </si>
  <si>
    <t>507-55-1</t>
  </si>
  <si>
    <t>HFC</t>
  </si>
  <si>
    <t>HFC-23</t>
  </si>
  <si>
    <t>( CHF3 )</t>
  </si>
  <si>
    <t>2-47</t>
  </si>
  <si>
    <t>75-46-7</t>
  </si>
  <si>
    <t>オゾン層は破壊しないが地球温暖化防止の観点から排出抑制。</t>
  </si>
  <si>
    <t>HFC-32</t>
  </si>
  <si>
    <t>( CH2F2 )</t>
  </si>
  <si>
    <t>13.3-29.3</t>
  </si>
  <si>
    <t>A2L</t>
  </si>
  <si>
    <t>2-3705</t>
  </si>
  <si>
    <t>HFC-125</t>
  </si>
  <si>
    <t>( CHF2CF3 )</t>
  </si>
  <si>
    <t>2-3713</t>
  </si>
  <si>
    <t>354-33-6</t>
  </si>
  <si>
    <t>HFC-134a</t>
  </si>
  <si>
    <t>( CH2FCF3 )</t>
  </si>
  <si>
    <t>2-3585</t>
  </si>
  <si>
    <t>811-97-2</t>
  </si>
  <si>
    <t>HFC-143a</t>
  </si>
  <si>
    <t>( CH3CF3 )</t>
  </si>
  <si>
    <t>7.0-19.0</t>
  </si>
  <si>
    <t>2-3584</t>
  </si>
  <si>
    <t>420-46-2</t>
  </si>
  <si>
    <t>HFC-152a</t>
  </si>
  <si>
    <t>( CH3CHF2 )</t>
  </si>
  <si>
    <t>4.0-19.6</t>
  </si>
  <si>
    <t>2-86</t>
  </si>
  <si>
    <t>75-37-6</t>
  </si>
  <si>
    <t>HFC-227ea</t>
  </si>
  <si>
    <t>( CF3CHFCF3 )</t>
  </si>
  <si>
    <t>2-3763</t>
  </si>
  <si>
    <t>431-89-0</t>
  </si>
  <si>
    <t>HFC-236fa</t>
  </si>
  <si>
    <t>( CF3CH2CF3 )</t>
  </si>
  <si>
    <t>2-3890</t>
  </si>
  <si>
    <t>690-39-1</t>
  </si>
  <si>
    <t>HFC-245fa</t>
  </si>
  <si>
    <t>( CHF2CH2CF3 )</t>
  </si>
  <si>
    <t>1.398(5℃)</t>
  </si>
  <si>
    <t>2-3783</t>
  </si>
  <si>
    <t>460-73-1</t>
  </si>
  <si>
    <t>HFC-365mfc</t>
  </si>
  <si>
    <t>( CH3CF2CH2CF3 )</t>
  </si>
  <si>
    <t>3.6-13.3</t>
  </si>
  <si>
    <t>2-3992</t>
  </si>
  <si>
    <t>406-58-6</t>
  </si>
  <si>
    <t>HFC-43-10mee</t>
  </si>
  <si>
    <t>(CF3CHFCHFCF2CF3)</t>
  </si>
  <si>
    <t>2-3859</t>
  </si>
  <si>
    <t>138495-42-8</t>
  </si>
  <si>
    <t>HFC-c447ef</t>
  </si>
  <si>
    <t>(c-CH2CHFCF2CF2CF2)</t>
  </si>
  <si>
    <t>3-4446</t>
  </si>
  <si>
    <t>15290-77-4</t>
  </si>
  <si>
    <t>HFC-76-13sf</t>
  </si>
  <si>
    <t>(CH3CH2CF2CF2CF2CF2CF2CF3)</t>
  </si>
  <si>
    <t>2-4062</t>
  </si>
  <si>
    <t>80793-17-5</t>
  </si>
  <si>
    <t>HFE</t>
  </si>
  <si>
    <t>HFE-347pc-f</t>
  </si>
  <si>
    <t>(CHF2CF2OCH2CF3)</t>
  </si>
  <si>
    <t>2-3983</t>
  </si>
  <si>
    <t>406-78-0</t>
  </si>
  <si>
    <t>HFO</t>
  </si>
  <si>
    <t>HFO-1234yf</t>
  </si>
  <si>
    <t>(CH2=CFCF3)</t>
  </si>
  <si>
    <t>10.5日</t>
  </si>
  <si>
    <t>&lt;1</t>
  </si>
  <si>
    <t>6.2-12.3</t>
  </si>
  <si>
    <t>2-4136</t>
  </si>
  <si>
    <t>754-12-1</t>
  </si>
  <si>
    <t>HFO-1234ze(E)</t>
  </si>
  <si>
    <t>(trans-CHF=CHCF3)</t>
  </si>
  <si>
    <t>16.4日</t>
  </si>
  <si>
    <t>7.0-9.5</t>
  </si>
  <si>
    <t>2-4137</t>
  </si>
  <si>
    <t>29118-24-9</t>
  </si>
  <si>
    <t>混合系</t>
  </si>
  <si>
    <t>R404A</t>
  </si>
  <si>
    <t>HFC-143a/125/134a</t>
  </si>
  <si>
    <t>52/44/4</t>
  </si>
  <si>
    <t>R407C</t>
  </si>
  <si>
    <t>HFC-32/125/134a</t>
  </si>
  <si>
    <t>23/25/52</t>
  </si>
  <si>
    <t>R407E</t>
  </si>
  <si>
    <t>25/15/60</t>
  </si>
  <si>
    <t>R410A</t>
  </si>
  <si>
    <t>HFC-32/125</t>
  </si>
  <si>
    <t>50/50</t>
  </si>
  <si>
    <t>R413A</t>
  </si>
  <si>
    <t>FC-218/134a/R600a</t>
  </si>
  <si>
    <t>9/88/3</t>
  </si>
  <si>
    <t>R417A</t>
  </si>
  <si>
    <t>HFC-125/134a/R600</t>
  </si>
  <si>
    <t>46.6/50.0/3.4</t>
  </si>
  <si>
    <t>R422A</t>
  </si>
  <si>
    <t>HFC-125/134a/R600a</t>
  </si>
  <si>
    <t>85.1/11.5/3.4</t>
  </si>
  <si>
    <t>R422D</t>
  </si>
  <si>
    <t>65.1/31.5/3.4</t>
  </si>
  <si>
    <t>R437A</t>
  </si>
  <si>
    <t>HFC-125/134a/R600/601</t>
  </si>
  <si>
    <t>19.5/78.5/1.4/0.6</t>
  </si>
  <si>
    <t>R507A</t>
  </si>
  <si>
    <t>HFC-143a/125</t>
  </si>
  <si>
    <t>R509A</t>
  </si>
  <si>
    <t>HCFC-22/FC-218</t>
  </si>
  <si>
    <t>44/56</t>
  </si>
  <si>
    <t>PFC</t>
  </si>
  <si>
    <t>FC-14</t>
  </si>
  <si>
    <t>(CF4)</t>
  </si>
  <si>
    <t>2-52</t>
  </si>
  <si>
    <t>75-73-0</t>
  </si>
  <si>
    <t>FC-116</t>
  </si>
  <si>
    <t>(CF3CF3)</t>
  </si>
  <si>
    <t>1.57(-78℃)</t>
  </si>
  <si>
    <t>2-88</t>
  </si>
  <si>
    <t>76-16-4</t>
  </si>
  <si>
    <t>FC-218</t>
  </si>
  <si>
    <t>(CF3CF2CF3)</t>
  </si>
  <si>
    <t>2-99</t>
  </si>
  <si>
    <t>76-19-7</t>
  </si>
  <si>
    <t>FC-31-10</t>
  </si>
  <si>
    <t>(CF3CF2CF2CF3)</t>
  </si>
  <si>
    <t>1.52(20℃)</t>
  </si>
  <si>
    <t>2-3814</t>
  </si>
  <si>
    <t>355-25-9</t>
  </si>
  <si>
    <t>FC-41-12</t>
  </si>
  <si>
    <t>(CF3CF2CF2CF2CF3)</t>
  </si>
  <si>
    <t>2-2366</t>
  </si>
  <si>
    <t>594-91-2</t>
  </si>
  <si>
    <t>FC-51-14</t>
  </si>
  <si>
    <t>(CF3CF2CF2CF2CF2CF3)</t>
  </si>
  <si>
    <t>355-42-0</t>
  </si>
  <si>
    <t>FC-c318</t>
  </si>
  <si>
    <t>(c-CF2CF2CF2CF2)</t>
  </si>
  <si>
    <t>3-2255</t>
  </si>
  <si>
    <t>115-25-3</t>
  </si>
  <si>
    <t>SF6</t>
  </si>
  <si>
    <t>(参考）</t>
  </si>
  <si>
    <t>1-340</t>
  </si>
  <si>
    <t>2551-62-4</t>
  </si>
  <si>
    <t>NF3</t>
  </si>
  <si>
    <t>(参考)</t>
  </si>
  <si>
    <t>1-1218</t>
  </si>
  <si>
    <t>7783-54-2</t>
  </si>
  <si>
    <t>*1：出典（オゾン層保護法等） *2：地球温暖化対策の推進に関する法律施行令記載数値。但し、CFC, HCFC, HFOと混合冷媒は、平成28年　経済産業省 環境省 告示第二号、又は、平成27年経済産業省告示第五十四号記載数値。</t>
  </si>
  <si>
    <t>*3：IPCC5次評価報告（2013）、但し混合製品は組成質量による加重平均（参考値）、HFC-c447efはAER社算出値を基にAR5に準じて計算　*4：日本産業衛生学会勧告値他</t>
  </si>
  <si>
    <t>*5 ASHRAE 34 冷媒安全性分類規格(American Society of Heating, Refrigerating and Air-conditioning Engeneers,Inc.米国冷凍空調技術者協会）；A低毒性、B毒性、1不燃性、2L微燃性、2弱燃性､3強燃性。</t>
  </si>
  <si>
    <t>HCFC-225</t>
    <phoneticPr fontId="13"/>
  </si>
  <si>
    <t>HCFC-141b</t>
    <phoneticPr fontId="13"/>
  </si>
  <si>
    <t>HCFC-123</t>
    <phoneticPr fontId="13"/>
  </si>
  <si>
    <t>破壊係数</t>
    <rPh sb="0" eb="2">
      <t>ハカイ</t>
    </rPh>
    <rPh sb="2" eb="4">
      <t>ケイスウ</t>
    </rPh>
    <phoneticPr fontId="13"/>
  </si>
  <si>
    <t>表-1 施行令第4条に定める地球温暖化係数一覧</t>
  </si>
  <si>
    <t>温室効果ガス</t>
  </si>
  <si>
    <t>PFC パーフルオロカーボン</t>
    <phoneticPr fontId="32"/>
  </si>
  <si>
    <t>パーフルオロシクロプロパン</t>
  </si>
  <si>
    <t>CFC-12</t>
    <phoneticPr fontId="32"/>
  </si>
  <si>
    <t>CFC-113</t>
    <phoneticPr fontId="32"/>
  </si>
  <si>
    <t>HFC ハイドロフルオロカーボン</t>
    <phoneticPr fontId="32"/>
  </si>
  <si>
    <t>CO2</t>
  </si>
  <si>
    <t>CH4</t>
  </si>
  <si>
    <t>N2O</t>
  </si>
  <si>
    <t>H26</t>
  </si>
  <si>
    <t>H27</t>
  </si>
  <si>
    <t>H10</t>
  </si>
  <si>
    <t>H11</t>
  </si>
  <si>
    <t>　○オゾン層破壊ガスとして、CFC-12とCFC-113を対象とした。</t>
  </si>
  <si>
    <t>　○オゾン層破壊係数は、CFC-12を1、CFC-113を0.8とした。</t>
  </si>
  <si>
    <t>オゾン層破壊負荷指標＝オゾン層破壊ガスごとの(排出量kg×オゾン層破壊係数)の総和</t>
  </si>
  <si>
    <t>　　による排出量の推計値(環境省・経済産業省)を参考に算出</t>
  </si>
  <si>
    <t>年度</t>
    <phoneticPr fontId="13"/>
  </si>
  <si>
    <t>指標値</t>
    <phoneticPr fontId="13"/>
  </si>
  <si>
    <t>(大気+廃棄物,kg)</t>
  </si>
  <si>
    <t>PRTR届出データによるオゾン層破壊物質の排出量</t>
    <rPh sb="4" eb="6">
      <t>トドケデ</t>
    </rPh>
    <rPh sb="15" eb="16">
      <t>ソウ</t>
    </rPh>
    <rPh sb="16" eb="18">
      <t>ハカイ</t>
    </rPh>
    <rPh sb="18" eb="20">
      <t>ブッシツ</t>
    </rPh>
    <rPh sb="21" eb="23">
      <t>ハイシュツ</t>
    </rPh>
    <rPh sb="23" eb="24">
      <t>リョウ</t>
    </rPh>
    <phoneticPr fontId="13"/>
  </si>
  <si>
    <t>コメント</t>
    <phoneticPr fontId="13"/>
  </si>
  <si>
    <t>白書でH14まで、地球温暖化負荷指標値(GWPI)を 5物質(CO2,CH4,N2O,CFC-12,CFC-113)の排出量から求めている</t>
    <rPh sb="0" eb="2">
      <t>ハクショ</t>
    </rPh>
    <rPh sb="28" eb="30">
      <t>ブッシツ</t>
    </rPh>
    <rPh sb="59" eb="61">
      <t>ハイシュツ</t>
    </rPh>
    <rPh sb="61" eb="62">
      <t>リョウ</t>
    </rPh>
    <rPh sb="64" eb="65">
      <t>モト</t>
    </rPh>
    <phoneticPr fontId="13"/>
  </si>
  <si>
    <t>PRTR届出データでは､ 5物質(CFC-11とHCFC 4物質)が県内で排出されている</t>
    <rPh sb="4" eb="6">
      <t>トドケデ</t>
    </rPh>
    <rPh sb="14" eb="16">
      <t>ブッシツ</t>
    </rPh>
    <rPh sb="30" eb="32">
      <t>ブッシツ</t>
    </rPh>
    <rPh sb="34" eb="36">
      <t>ケンナイ</t>
    </rPh>
    <rPh sb="37" eb="39">
      <t>ハイシュツ</t>
    </rPh>
    <phoneticPr fontId="13"/>
  </si>
  <si>
    <t>PRTR届出外データでは､14物質(CFC-11とHCFC 4物質)の排出が推定されている</t>
    <rPh sb="4" eb="6">
      <t>トドケデ</t>
    </rPh>
    <rPh sb="6" eb="7">
      <t>ガイ</t>
    </rPh>
    <rPh sb="15" eb="17">
      <t>ブッシツ</t>
    </rPh>
    <rPh sb="31" eb="33">
      <t>ブッシツ</t>
    </rPh>
    <rPh sb="35" eb="37">
      <t>ハイシュツ</t>
    </rPh>
    <rPh sb="38" eb="40">
      <t>スイテイ</t>
    </rPh>
    <phoneticPr fontId="13"/>
  </si>
  <si>
    <t>白書でH16以降、オゾン層破壊負荷指標値を 2物質(CFC-12,CFC-113)の届出外排出量から求めている</t>
    <rPh sb="0" eb="2">
      <t>ハクショ</t>
    </rPh>
    <rPh sb="6" eb="8">
      <t>イコウ</t>
    </rPh>
    <rPh sb="12" eb="13">
      <t>ソウ</t>
    </rPh>
    <rPh sb="13" eb="15">
      <t>ハカイ</t>
    </rPh>
    <rPh sb="23" eb="25">
      <t>ブッシツ</t>
    </rPh>
    <rPh sb="42" eb="44">
      <t>トドケデ</t>
    </rPh>
    <rPh sb="44" eb="45">
      <t>ガイ</t>
    </rPh>
    <rPh sb="45" eb="47">
      <t>ハイシュツ</t>
    </rPh>
    <rPh sb="47" eb="48">
      <t>リョウ</t>
    </rPh>
    <rPh sb="50" eb="51">
      <t>モト</t>
    </rPh>
    <phoneticPr fontId="13"/>
  </si>
  <si>
    <t>PRTRデータのあるH13以降､(届出+届出外)で計算するとオゾン層破壊負荷指標値は2倍以上となる</t>
    <rPh sb="13" eb="15">
      <t>イコウ</t>
    </rPh>
    <rPh sb="17" eb="19">
      <t>トドケデ</t>
    </rPh>
    <rPh sb="20" eb="22">
      <t>トドケデ</t>
    </rPh>
    <rPh sb="22" eb="23">
      <t>ガイ</t>
    </rPh>
    <rPh sb="25" eb="27">
      <t>ケイサン</t>
    </rPh>
    <rPh sb="43" eb="46">
      <t>バイイジョウ</t>
    </rPh>
    <phoneticPr fontId="13"/>
  </si>
  <si>
    <t>▼表3-1-2-1　オゾン層破壊負荷指標値の推移</t>
    <phoneticPr fontId="13"/>
  </si>
  <si>
    <t>オリジナリティはあるが、CO2換算温ガス排出量をズバリ使用すべき？</t>
    <rPh sb="15" eb="17">
      <t>カンサン</t>
    </rPh>
    <rPh sb="17" eb="18">
      <t>オン</t>
    </rPh>
    <rPh sb="20" eb="22">
      <t>ハイシュツ</t>
    </rPh>
    <rPh sb="22" eb="23">
      <t>リョウ</t>
    </rPh>
    <rPh sb="27" eb="29">
      <t>シヨウ</t>
    </rPh>
    <phoneticPr fontId="13"/>
  </si>
  <si>
    <t>GWPI,地球温暖化負荷指標値,オゾン層破壊負荷指標値はネット検索でも宮城県以外出てこない？地球温暖化係数GWPは出てくるが</t>
    <rPh sb="31" eb="33">
      <t>ケンサク</t>
    </rPh>
    <rPh sb="35" eb="38">
      <t>ミヤギケン</t>
    </rPh>
    <rPh sb="38" eb="40">
      <t>イガイ</t>
    </rPh>
    <rPh sb="40" eb="41">
      <t>デ</t>
    </rPh>
    <rPh sb="51" eb="53">
      <t>ケイスウ</t>
    </rPh>
    <rPh sb="57" eb="58">
      <t>デ</t>
    </rPh>
    <phoneticPr fontId="13"/>
  </si>
  <si>
    <t>H14白書の表2-4-1-3は、明らかに前年までの数値に44/12を掛けており、t-NO2である</t>
    <rPh sb="3" eb="5">
      <t>ハクショ</t>
    </rPh>
    <rPh sb="6" eb="7">
      <t>ヒョウ</t>
    </rPh>
    <rPh sb="16" eb="17">
      <t>アキ</t>
    </rPh>
    <rPh sb="20" eb="22">
      <t>ゼンネン</t>
    </rPh>
    <rPh sb="25" eb="27">
      <t>スウチ</t>
    </rPh>
    <rPh sb="34" eb="35">
      <t>カ</t>
    </rPh>
    <phoneticPr fontId="13"/>
  </si>
  <si>
    <t>CFC-11のほか､破壊係数は小さいもののHCFCは3桁台で推移している」</t>
    <rPh sb="10" eb="12">
      <t>ハカイ</t>
    </rPh>
    <rPh sb="12" eb="14">
      <t>ケイスウ</t>
    </rPh>
    <rPh sb="15" eb="16">
      <t>チイ</t>
    </rPh>
    <rPh sb="27" eb="28">
      <t>ケタ</t>
    </rPh>
    <rPh sb="28" eb="29">
      <t>ダイ</t>
    </rPh>
    <rPh sb="30" eb="32">
      <t>スイイ</t>
    </rPh>
    <phoneticPr fontId="13"/>
  </si>
  <si>
    <t>一方、地温対法では､ この2物質(CFC-12,CFC-113)は温ガスから外れてる。</t>
    <rPh sb="0" eb="2">
      <t>イッポウ</t>
    </rPh>
    <rPh sb="3" eb="5">
      <t>チオン</t>
    </rPh>
    <rPh sb="5" eb="6">
      <t>タイ</t>
    </rPh>
    <rPh sb="6" eb="7">
      <t>ホウ</t>
    </rPh>
    <rPh sb="33" eb="34">
      <t>オン</t>
    </rPh>
    <rPh sb="38" eb="39">
      <t>ハズ</t>
    </rPh>
    <phoneticPr fontId="13"/>
  </si>
  <si>
    <t>CFCsとHCFCsがセットで外れてる？温暖化係数がHFC並に高いのに、なぜか外れてる</t>
  </si>
  <si>
    <t>環境省の資料には、｢冷媒フロン回収による温ガス排出削減効果｣を試算したものもある(H19頃？)</t>
    <rPh sb="0" eb="2">
      <t>カンキョウ</t>
    </rPh>
    <rPh sb="2" eb="3">
      <t>ショウ</t>
    </rPh>
    <rPh sb="4" eb="6">
      <t>シリョウ</t>
    </rPh>
    <rPh sb="10" eb="12">
      <t>レイバイ</t>
    </rPh>
    <rPh sb="15" eb="17">
      <t>カイシュウ</t>
    </rPh>
    <rPh sb="20" eb="21">
      <t>オン</t>
    </rPh>
    <rPh sb="23" eb="25">
      <t>ハイシュツ</t>
    </rPh>
    <rPh sb="25" eb="27">
      <t>サクゲン</t>
    </rPh>
    <rPh sb="27" eb="29">
      <t>コウカ</t>
    </rPh>
    <rPh sb="31" eb="33">
      <t>シサン</t>
    </rPh>
    <rPh sb="44" eb="45">
      <t>ゴロ</t>
    </rPh>
    <phoneticPr fontId="13"/>
  </si>
  <si>
    <t>(Ｈ17 環境白書)</t>
    <rPh sb="5" eb="7">
      <t>カンキョウ</t>
    </rPh>
    <rPh sb="7" eb="9">
      <t>ハクショ</t>
    </rPh>
    <phoneticPr fontId="22"/>
  </si>
  <si>
    <t>ハロン</t>
  </si>
  <si>
    <t>1994年</t>
    <rPh sb="4" eb="5">
      <t>ネン</t>
    </rPh>
    <phoneticPr fontId="22"/>
  </si>
  <si>
    <t>Ｈ6</t>
  </si>
  <si>
    <t>全廃</t>
  </si>
  <si>
    <t>CFC(クロロフルオロカーボン)</t>
  </si>
  <si>
    <t>1996年</t>
    <rPh sb="4" eb="5">
      <t>ネン</t>
    </rPh>
    <phoneticPr fontId="22"/>
  </si>
  <si>
    <t>Ｈ8</t>
  </si>
  <si>
    <t>CCL4(四塩化炭素)</t>
    <rPh sb="5" eb="6">
      <t>４</t>
    </rPh>
    <rPh sb="6" eb="8">
      <t>エンカ</t>
    </rPh>
    <rPh sb="8" eb="10">
      <t>タンソ</t>
    </rPh>
    <phoneticPr fontId="22"/>
  </si>
  <si>
    <t>1,1,1-トリクロロエタン</t>
  </si>
  <si>
    <t>HBFC(ハイドロブロモフルオロカーボン)</t>
  </si>
  <si>
    <t>臭化メチル</t>
    <rPh sb="0" eb="2">
      <t>シュウカ</t>
    </rPh>
    <phoneticPr fontId="22"/>
  </si>
  <si>
    <t>2005年</t>
    <rPh sb="4" eb="5">
      <t>ネン</t>
    </rPh>
    <phoneticPr fontId="22"/>
  </si>
  <si>
    <t>Ｈ17</t>
  </si>
  <si>
    <t>HＣFC(ハイドロクロロフルオロカーボン)</t>
  </si>
  <si>
    <t>2020年</t>
    <rPh sb="4" eb="5">
      <t>ネン</t>
    </rPh>
    <phoneticPr fontId="22"/>
  </si>
  <si>
    <t>Ｈ32</t>
  </si>
  <si>
    <t>H</t>
    <phoneticPr fontId="13"/>
  </si>
  <si>
    <t>C</t>
    <phoneticPr fontId="13"/>
  </si>
  <si>
    <t>N</t>
    <phoneticPr fontId="13"/>
  </si>
  <si>
    <t>O</t>
    <phoneticPr fontId="13"/>
  </si>
  <si>
    <t>F</t>
    <phoneticPr fontId="13"/>
  </si>
  <si>
    <t>Cl</t>
    <phoneticPr fontId="13"/>
  </si>
  <si>
    <t>原子量</t>
    <rPh sb="0" eb="3">
      <t>ゲンシリョウ</t>
    </rPh>
    <phoneticPr fontId="13"/>
  </si>
  <si>
    <t>CO2</t>
    <phoneticPr fontId="13"/>
  </si>
  <si>
    <t>CH4</t>
    <phoneticPr fontId="13"/>
  </si>
  <si>
    <t>温暖化係数</t>
    <rPh sb="0" eb="3">
      <t>オンダンカ</t>
    </rPh>
    <rPh sb="3" eb="5">
      <t>ケイスウ</t>
    </rPh>
    <phoneticPr fontId="13"/>
  </si>
  <si>
    <t>分子量</t>
    <rPh sb="0" eb="3">
      <t>ブンシリョウ</t>
    </rPh>
    <phoneticPr fontId="13"/>
  </si>
  <si>
    <t>N2O</t>
    <phoneticPr fontId="13"/>
  </si>
  <si>
    <t>CFC-12</t>
    <phoneticPr fontId="13"/>
  </si>
  <si>
    <t>CFC-113</t>
    <phoneticPr fontId="13"/>
  </si>
  <si>
    <t>単位:千t-C</t>
    <rPh sb="3" eb="4">
      <t>セン</t>
    </rPh>
    <phoneticPr fontId="13"/>
  </si>
  <si>
    <t>単位:千t-CO2</t>
    <rPh sb="3" eb="4">
      <t>セン</t>
    </rPh>
    <phoneticPr fontId="13"/>
  </si>
  <si>
    <t>注) CFC-12：CCl2F2,CFC-113：CCl2FCClF2</t>
    <rPh sb="0" eb="1">
      <t>チュウ</t>
    </rPh>
    <phoneticPr fontId="13"/>
  </si>
  <si>
    <t>逆算排出量</t>
    <rPh sb="0" eb="2">
      <t>ギャクサン</t>
    </rPh>
    <rPh sb="2" eb="4">
      <t>ハイシュツ</t>
    </rPh>
    <rPh sb="4" eb="5">
      <t>リョウ</t>
    </rPh>
    <phoneticPr fontId="13"/>
  </si>
  <si>
    <t>分子量比_対CO2</t>
    <rPh sb="0" eb="3">
      <t>ブンシリョウ</t>
    </rPh>
    <rPh sb="3" eb="4">
      <t>ヒ</t>
    </rPh>
    <phoneticPr fontId="13"/>
  </si>
  <si>
    <t>CO2換算排出量</t>
    <rPh sb="3" eb="5">
      <t>カンサン</t>
    </rPh>
    <rPh sb="5" eb="7">
      <t>ハイシュツ</t>
    </rPh>
    <rPh sb="7" eb="8">
      <t>リョウ</t>
    </rPh>
    <phoneticPr fontId="13"/>
  </si>
  <si>
    <r>
      <t>H0</t>
    </r>
    <r>
      <rPr>
        <sz val="9"/>
        <color theme="1"/>
        <rFont val="Meiryo UI"/>
        <family val="2"/>
        <charset val="128"/>
      </rPr>
      <t>9</t>
    </r>
    <phoneticPr fontId="13"/>
  </si>
  <si>
    <t>単位:記載なし</t>
    <rPh sb="3" eb="5">
      <t>キサイ</t>
    </rPh>
    <phoneticPr fontId="13"/>
  </si>
  <si>
    <t>H10</t>
    <phoneticPr fontId="13"/>
  </si>
  <si>
    <t>H11</t>
    <phoneticPr fontId="13"/>
  </si>
  <si>
    <t>(注)各温室効果ガスの値は､各々の排出量に温暖化負荷係数を乗じている。</t>
    <rPh sb="1" eb="2">
      <t>チュウ</t>
    </rPh>
    <phoneticPr fontId="13"/>
  </si>
  <si>
    <t>○ 温室効果ガスとして､CO2､CH4､N2O､フロンであるCFC-12・CFC-113を対象とした。</t>
    <phoneticPr fontId="13"/>
  </si>
  <si>
    <t>○ CH4､N2Oの温暖化係数は、IPCC1995年報告書にあわせて改正した。</t>
    <phoneticPr fontId="13"/>
  </si>
  <si>
    <t>○ 指標の算定方法については、今後とも、科学的知見の充実や国内外の検討の動向に照らして改良することとする。</t>
    <phoneticPr fontId="13"/>
  </si>
  <si>
    <t>～H9</t>
    <phoneticPr fontId="13"/>
  </si>
  <si>
    <t>H10～</t>
    <phoneticPr fontId="13"/>
  </si>
  <si>
    <t>※1 各温室効果ガスの値は､各々の排出量に温暖化負荷係数を乗じている。</t>
    <phoneticPr fontId="13"/>
  </si>
  <si>
    <t>※2 CFC-12・CFC-113の平成7年度以降の排出量は､算出されていないため､平成7年度以降の指標値の算出に際しては､平成5年度の値を用いている｡</t>
    <rPh sb="18" eb="20">
      <t>ヘイセイ</t>
    </rPh>
    <rPh sb="21" eb="23">
      <t>ネンド</t>
    </rPh>
    <rPh sb="23" eb="25">
      <t>イコウ</t>
    </rPh>
    <rPh sb="26" eb="28">
      <t>ハイシュツ</t>
    </rPh>
    <rPh sb="28" eb="29">
      <t>リョウ</t>
    </rPh>
    <rPh sb="31" eb="33">
      <t>サンシュツ</t>
    </rPh>
    <rPh sb="42" eb="44">
      <t>ヘイセイ</t>
    </rPh>
    <rPh sb="45" eb="47">
      <t>ネンド</t>
    </rPh>
    <rPh sb="47" eb="49">
      <t>イコウ</t>
    </rPh>
    <rPh sb="50" eb="52">
      <t>シヒョウ</t>
    </rPh>
    <rPh sb="52" eb="53">
      <t>チ</t>
    </rPh>
    <rPh sb="54" eb="56">
      <t>サンシュツ</t>
    </rPh>
    <rPh sb="57" eb="58">
      <t>サイ</t>
    </rPh>
    <rPh sb="62" eb="64">
      <t>ヘイセイ</t>
    </rPh>
    <rPh sb="65" eb="67">
      <t>ネンド</t>
    </rPh>
    <rPh sb="68" eb="69">
      <t>アタイ</t>
    </rPh>
    <rPh sb="70" eb="71">
      <t>モチ</t>
    </rPh>
    <phoneticPr fontId="13"/>
  </si>
  <si>
    <t>&lt;白書H9&gt; 表2-4-1-3地球温暖化負荷指標値の推移</t>
    <rPh sb="7" eb="8">
      <t>ヒョウ</t>
    </rPh>
    <rPh sb="15" eb="17">
      <t>チキュウ</t>
    </rPh>
    <rPh sb="17" eb="20">
      <t>オンダンカ</t>
    </rPh>
    <rPh sb="20" eb="22">
      <t>フカ</t>
    </rPh>
    <rPh sb="22" eb="24">
      <t>シヒョウ</t>
    </rPh>
    <rPh sb="24" eb="25">
      <t>チ</t>
    </rPh>
    <rPh sb="26" eb="28">
      <t>スイイ</t>
    </rPh>
    <phoneticPr fontId="13"/>
  </si>
  <si>
    <t>&lt;白書H10&gt; 表2-4-1-2地球温暖化負荷指標値の推移</t>
    <rPh sb="8" eb="9">
      <t>ヒョウ</t>
    </rPh>
    <rPh sb="16" eb="18">
      <t>チキュウ</t>
    </rPh>
    <rPh sb="18" eb="21">
      <t>オンダンカ</t>
    </rPh>
    <rPh sb="21" eb="23">
      <t>フカ</t>
    </rPh>
    <rPh sb="23" eb="25">
      <t>シヒョウ</t>
    </rPh>
    <rPh sb="25" eb="26">
      <t>チ</t>
    </rPh>
    <rPh sb="27" eb="29">
      <t>スイイ</t>
    </rPh>
    <phoneticPr fontId="13"/>
  </si>
  <si>
    <t>&lt;白書H11&gt; 表2-4-1-2地球温暖化負荷指標値の推移</t>
    <rPh sb="8" eb="9">
      <t>ヒョウ</t>
    </rPh>
    <rPh sb="16" eb="18">
      <t>チキュウ</t>
    </rPh>
    <rPh sb="18" eb="21">
      <t>オンダンカ</t>
    </rPh>
    <rPh sb="21" eb="23">
      <t>フカ</t>
    </rPh>
    <rPh sb="23" eb="25">
      <t>シヒョウ</t>
    </rPh>
    <rPh sb="25" eb="26">
      <t>チ</t>
    </rPh>
    <rPh sb="27" eb="29">
      <t>スイイ</t>
    </rPh>
    <phoneticPr fontId="13"/>
  </si>
  <si>
    <t>&lt;白書H12&gt; 表2-4-1-3地球温暖化負荷指標値の推移</t>
    <rPh sb="8" eb="9">
      <t>ヒョウ</t>
    </rPh>
    <rPh sb="16" eb="18">
      <t>チキュウ</t>
    </rPh>
    <rPh sb="18" eb="21">
      <t>オンダンカ</t>
    </rPh>
    <rPh sb="21" eb="23">
      <t>フカ</t>
    </rPh>
    <rPh sb="23" eb="25">
      <t>シヒョウ</t>
    </rPh>
    <rPh sb="25" eb="26">
      <t>チ</t>
    </rPh>
    <rPh sb="27" eb="29">
      <t>スイイ</t>
    </rPh>
    <phoneticPr fontId="13"/>
  </si>
  <si>
    <r>
      <t>&lt;白書H13&gt;</t>
    </r>
    <r>
      <rPr>
        <sz val="9"/>
        <color theme="1"/>
        <rFont val="Meiryo UI"/>
        <family val="2"/>
        <charset val="128"/>
      </rPr>
      <t xml:space="preserve"> </t>
    </r>
    <r>
      <rPr>
        <sz val="9"/>
        <color theme="1"/>
        <rFont val="Meiryo UI"/>
        <family val="2"/>
        <charset val="128"/>
      </rPr>
      <t>表2-4-1-3　地球温暖化負荷指標値の推移</t>
    </r>
    <rPh sb="8" eb="9">
      <t>ヒョウ</t>
    </rPh>
    <rPh sb="17" eb="19">
      <t>チキュウ</t>
    </rPh>
    <rPh sb="19" eb="22">
      <t>オンダンカ</t>
    </rPh>
    <rPh sb="22" eb="24">
      <t>フカ</t>
    </rPh>
    <rPh sb="24" eb="26">
      <t>シヒョウ</t>
    </rPh>
    <rPh sb="26" eb="27">
      <t>チ</t>
    </rPh>
    <rPh sb="28" eb="30">
      <t>スイイ</t>
    </rPh>
    <phoneticPr fontId="13"/>
  </si>
  <si>
    <t>&lt;白書H14&gt; 表2-4-1-3地球温暖化負荷指標値の推移</t>
    <rPh sb="8" eb="9">
      <t>ヒョウ</t>
    </rPh>
    <rPh sb="16" eb="18">
      <t>チキュウ</t>
    </rPh>
    <rPh sb="18" eb="21">
      <t>オンダンカ</t>
    </rPh>
    <rPh sb="21" eb="23">
      <t>フカ</t>
    </rPh>
    <rPh sb="23" eb="25">
      <t>シヒョウ</t>
    </rPh>
    <rPh sb="25" eb="26">
      <t>チ</t>
    </rPh>
    <rPh sb="27" eb="29">
      <t>スイイ</t>
    </rPh>
    <phoneticPr fontId="13"/>
  </si>
  <si>
    <t>単位:kg</t>
    <phoneticPr fontId="13"/>
  </si>
  <si>
    <t>○ 温暖化係数は、二酸化炭素の温室効果を1としたときの相対値を表す。［CO2:1,CH4:12,N2O:290,CFC-12:7300,CFC-113:4200］</t>
    <phoneticPr fontId="13"/>
  </si>
  <si>
    <t>○ 温暖化係数は、二酸化炭素の温室効果を1としたときの相対値を表す。［CO2:1、CH4:21、N2O:310､CFC-12:7300、CFC-113:4200］</t>
    <phoneticPr fontId="13"/>
  </si>
  <si>
    <t>地球温暖化対策(環境省)</t>
    <rPh sb="0" eb="2">
      <t>チキュウ</t>
    </rPh>
    <rPh sb="2" eb="5">
      <t>オンダンカ</t>
    </rPh>
    <rPh sb="5" eb="7">
      <t>タイサク</t>
    </rPh>
    <rPh sb="8" eb="11">
      <t>カンキョウショウ</t>
    </rPh>
    <phoneticPr fontId="20"/>
  </si>
  <si>
    <t>都道府県別エネルギー消費統計(経産省資源エネ庁)</t>
    <rPh sb="15" eb="18">
      <t>ケイサンショウ</t>
    </rPh>
    <rPh sb="18" eb="20">
      <t>シゲン</t>
    </rPh>
    <rPh sb="22" eb="23">
      <t>チョウ</t>
    </rPh>
    <phoneticPr fontId="20"/>
  </si>
  <si>
    <t>環境政策課温暖化対策班(宮城県)</t>
    <rPh sb="0" eb="2">
      <t>カンキョウ</t>
    </rPh>
    <rPh sb="2" eb="4">
      <t>セイサク</t>
    </rPh>
    <rPh sb="4" eb="5">
      <t>カ</t>
    </rPh>
    <rPh sb="5" eb="8">
      <t>オンダンカ</t>
    </rPh>
    <rPh sb="8" eb="10">
      <t>タイサク</t>
    </rPh>
    <rPh sb="10" eb="11">
      <t>ハン</t>
    </rPh>
    <rPh sb="12" eb="15">
      <t>ミヤギケン</t>
    </rPh>
    <phoneticPr fontId="13"/>
  </si>
  <si>
    <t>環境総合データベース(環境省)</t>
    <rPh sb="0" eb="2">
      <t>カンキョウ</t>
    </rPh>
    <rPh sb="2" eb="4">
      <t>ソウゴウ</t>
    </rPh>
    <rPh sb="11" eb="14">
      <t>カンキョウショウ</t>
    </rPh>
    <phoneticPr fontId="20"/>
  </si>
  <si>
    <t>フロン排出抑制法に基づくフロン類の回収量(第一種特定製品及び第二種特定製品)(環境省)</t>
    <rPh sb="39" eb="42">
      <t>カンキョウショウ</t>
    </rPh>
    <phoneticPr fontId="20"/>
  </si>
  <si>
    <t>全国地球温暖化防止活動推進センター(JCCCA)</t>
    <rPh sb="0" eb="2">
      <t>ゼンコク</t>
    </rPh>
    <rPh sb="2" eb="4">
      <t>チキュウ</t>
    </rPh>
    <rPh sb="4" eb="7">
      <t>オンダンカ</t>
    </rPh>
    <rPh sb="7" eb="9">
      <t>ボウシ</t>
    </rPh>
    <rPh sb="9" eb="11">
      <t>カツドウ</t>
    </rPh>
    <rPh sb="11" eb="13">
      <t>スイシン</t>
    </rPh>
    <phoneticPr fontId="20"/>
  </si>
  <si>
    <t>温室効果ガス排出量算定・報告・公表制度のWebサイト</t>
    <rPh sb="0" eb="2">
      <t>オンシツ</t>
    </rPh>
    <phoneticPr fontId="20"/>
  </si>
  <si>
    <t>環境省_PRTRインフォメーション広場</t>
    <rPh sb="0" eb="3">
      <t>カンキョウショウ</t>
    </rPh>
    <rPh sb="17" eb="19">
      <t>ヒロバ</t>
    </rPh>
    <phoneticPr fontId="39"/>
  </si>
  <si>
    <t>オランダ｢環境政策パフォーマンス指標｣</t>
    <rPh sb="5" eb="7">
      <t>カンキョウ</t>
    </rPh>
    <rPh sb="7" eb="9">
      <t>セイサク</t>
    </rPh>
    <rPh sb="16" eb="18">
      <t>シヒョウ</t>
    </rPh>
    <phoneticPr fontId="31"/>
  </si>
  <si>
    <t>IPCC第四次評価報告書(2007)</t>
    <rPh sb="4" eb="5">
      <t>ダイ</t>
    </rPh>
    <rPh sb="5" eb="6">
      <t>ヨン</t>
    </rPh>
    <rPh sb="6" eb="7">
      <t>ジ</t>
    </rPh>
    <rPh sb="7" eb="9">
      <t>ヒョウカ</t>
    </rPh>
    <rPh sb="9" eb="12">
      <t>ホウコクショ</t>
    </rPh>
    <phoneticPr fontId="31"/>
  </si>
  <si>
    <t>参1</t>
    <rPh sb="0" eb="1">
      <t>サン</t>
    </rPh>
    <phoneticPr fontId="13"/>
  </si>
  <si>
    <t>参2</t>
    <rPh sb="0" eb="1">
      <t>サン</t>
    </rPh>
    <phoneticPr fontId="13"/>
  </si>
  <si>
    <t>参3</t>
    <rPh sb="0" eb="1">
      <t>サン</t>
    </rPh>
    <phoneticPr fontId="13"/>
  </si>
  <si>
    <t>参4</t>
    <rPh sb="0" eb="1">
      <t>サン</t>
    </rPh>
    <phoneticPr fontId="13"/>
  </si>
  <si>
    <t>参5</t>
    <rPh sb="0" eb="1">
      <t>サン</t>
    </rPh>
    <phoneticPr fontId="13"/>
  </si>
  <si>
    <t>参6</t>
    <rPh sb="0" eb="1">
      <t>サン</t>
    </rPh>
    <phoneticPr fontId="13"/>
  </si>
  <si>
    <t>参7</t>
    <rPh sb="0" eb="1">
      <t>サン</t>
    </rPh>
    <phoneticPr fontId="13"/>
  </si>
  <si>
    <t>CFC-11</t>
    <phoneticPr fontId="13"/>
  </si>
  <si>
    <t>CFC-114</t>
    <phoneticPr fontId="13"/>
  </si>
  <si>
    <t>CFC-115</t>
    <phoneticPr fontId="13"/>
  </si>
  <si>
    <t>CFC-1211</t>
    <phoneticPr fontId="13"/>
  </si>
  <si>
    <t>CFC-1301</t>
    <phoneticPr fontId="13"/>
  </si>
  <si>
    <t>注)</t>
    <rPh sb="0" eb="1">
      <t>チュウ</t>
    </rPh>
    <phoneticPr fontId="13"/>
  </si>
  <si>
    <t>二酸化炭素　　(CO2)</t>
  </si>
  <si>
    <t>メタン　　(CH4)</t>
  </si>
  <si>
    <t>一酸化二窒素　　(N2O)</t>
  </si>
  <si>
    <t>トリフルオロメタン　　(HFC-23)</t>
  </si>
  <si>
    <t>ジフルオロメタン　　(HFC-32)</t>
  </si>
  <si>
    <t>フルオロメタン　　(HFC-41)</t>
  </si>
  <si>
    <t>1,1,1,2,2 -ペンタフルオロエタン
　　　　　　　　　　　　(HFC-125)</t>
  </si>
  <si>
    <t>1,1,2,2 -テトラフルオロエタン
　　　　　　　　　　　　(HFC-134)</t>
  </si>
  <si>
    <t>1,1,1,2 -テトラフルオロエタン
　　　　　　　　　　　　(HFC-134a)</t>
  </si>
  <si>
    <t>1,1,2 -トリフルオロエタン
　　　　　　　　　　　　(HFC-143)</t>
  </si>
  <si>
    <t>1,1,1 -トリフルオロエタン
　　　　　　　　　　　　(HFC-143a)</t>
  </si>
  <si>
    <t>1,2 -ジフルオロエタン　　(HFC-152)</t>
  </si>
  <si>
    <t>1,1 -ジフルオロエタン　　(HFC-152a)</t>
  </si>
  <si>
    <t>フルオロエタン　　(HFC-161)</t>
  </si>
  <si>
    <t>1,1,1,2,3,3,3 -ヘプタフルオロプロパン
　　　　　　　　　　　　(HFC-227ea)</t>
  </si>
  <si>
    <t>1,1,1,2,2,3 -ヘキサフルオロプロパン
　　　　　　　　　　　　(HFC-236cb)</t>
  </si>
  <si>
    <t>1,1,1,2,3,3 -ヘキサフルオロプロパン
　　　　　　　　　　　　(HFC-236ea)</t>
  </si>
  <si>
    <t>1,1,1,3,3,3 -ヘキサフルオロプロパン
　　　　　　　　　　　　(HFC-236fa)</t>
  </si>
  <si>
    <t>1,1,2,2,3 -ペンタフルオロプロパン
　　　　　　　　　　　　(HFC-245ca)</t>
  </si>
  <si>
    <t>1,1,1,3,3,-ペンタフルオロプロパン
　　　　　　　　　　　　(HFC-245fa)</t>
  </si>
  <si>
    <t>1,1,1,3,3,-ペンタフルオロブタン
　　　　　　　　　　　　(HFC-365mfc)</t>
  </si>
  <si>
    <t>1,1,1,2,3,4,4,5,5,5 -デカフルオロペンタン
　　　　　　　　　　　　(HFC-43-10mee)</t>
  </si>
  <si>
    <t>パーフルオロメタン　　(PFC-14)</t>
  </si>
  <si>
    <t>パーフルオロエタン　　(PFC-116)</t>
  </si>
  <si>
    <t>パーフルオロプロパン　　(PFC-218)</t>
  </si>
  <si>
    <t>パーフルオロブタン　　(PFC-31-10)</t>
  </si>
  <si>
    <t>パーフルオロシクロブタン　　(PFC-c318)</t>
  </si>
  <si>
    <t>パーフルオロペンタン　　(PFC-41-12)</t>
  </si>
  <si>
    <t>パーフルオロヘキサン　　(PFC-51-14)</t>
  </si>
  <si>
    <t>パーフルオロデカリン 　　(PFC-9-1-18)</t>
  </si>
  <si>
    <t>六ふっ化硫黄　　(SF6)</t>
  </si>
  <si>
    <t>三ふっ化窒素　　(NF3)</t>
  </si>
  <si>
    <t>CFC、PCFCは温暖化係数が代替フロン並に大きいが､法対象外　　(オゾン層保護法でカバーしてるから？)</t>
    <rPh sb="9" eb="12">
      <t>オンダンカ</t>
    </rPh>
    <rPh sb="12" eb="14">
      <t>ケイスウ</t>
    </rPh>
    <rPh sb="15" eb="17">
      <t>ダイタイ</t>
    </rPh>
    <rPh sb="20" eb="21">
      <t>ナミ</t>
    </rPh>
    <rPh sb="22" eb="23">
      <t>オオ</t>
    </rPh>
    <rPh sb="27" eb="28">
      <t>ホウ</t>
    </rPh>
    <rPh sb="28" eb="30">
      <t>タイショウ</t>
    </rPh>
    <rPh sb="30" eb="31">
      <t>ガイ</t>
    </rPh>
    <rPh sb="37" eb="38">
      <t>ソウ</t>
    </rPh>
    <rPh sb="38" eb="40">
      <t>ホゴ</t>
    </rPh>
    <rPh sb="40" eb="41">
      <t>ホウ</t>
    </rPh>
    <phoneticPr fontId="13"/>
  </si>
  <si>
    <t>IPCC第二次評価報告書　(1995)</t>
    <rPh sb="4" eb="5">
      <t>ダイ</t>
    </rPh>
    <rPh sb="5" eb="7">
      <t>ニジ</t>
    </rPh>
    <rPh sb="7" eb="9">
      <t>ヒョウカ</t>
    </rPh>
    <rPh sb="9" eb="12">
      <t>ホウコクショ</t>
    </rPh>
    <phoneticPr fontId="31"/>
  </si>
  <si>
    <r>
      <t>H</t>
    </r>
    <r>
      <rPr>
        <sz val="9"/>
        <color theme="1"/>
        <rFont val="Meiryo UI"/>
        <family val="2"/>
        <charset val="128"/>
      </rPr>
      <t>12</t>
    </r>
    <phoneticPr fontId="13"/>
  </si>
  <si>
    <r>
      <t>&lt;環境基本計画H9.3資料編P167</t>
    </r>
    <r>
      <rPr>
        <sz val="9"/>
        <color theme="1"/>
        <rFont val="Meiryo UI"/>
        <family val="2"/>
        <charset val="128"/>
      </rPr>
      <t xml:space="preserve">&gt; </t>
    </r>
    <rPh sb="1" eb="3">
      <t>カンキョウ</t>
    </rPh>
    <rPh sb="3" eb="5">
      <t>キホン</t>
    </rPh>
    <rPh sb="5" eb="7">
      <t>ケイカク</t>
    </rPh>
    <rPh sb="11" eb="14">
      <t>シリョウヘン</t>
    </rPh>
    <phoneticPr fontId="13"/>
  </si>
  <si>
    <t>温室効果ガス排出量</t>
  </si>
  <si>
    <t>対策なしの場合の予測値</t>
    <rPh sb="0" eb="2">
      <t>タイサク</t>
    </rPh>
    <rPh sb="5" eb="7">
      <t>バアイ</t>
    </rPh>
    <rPh sb="8" eb="11">
      <t>ヨソクチ</t>
    </rPh>
    <phoneticPr fontId="13"/>
  </si>
  <si>
    <t>単位:GWPI</t>
    <rPh sb="0" eb="2">
      <t>タンイ</t>
    </rPh>
    <phoneticPr fontId="13"/>
  </si>
  <si>
    <t>主なオゾン層破壊物質に対するオゾン破壊係数と参考として地球温暖化係数の一覧を以下に示す。</t>
  </si>
  <si>
    <t>オゾン層を破壊する物質に関するモントリオール議定書に記載されているオゾン層破壊物質（特定物質）[1]</t>
  </si>
  <si>
    <t>モントリオール議定書</t>
  </si>
  <si>
    <t>物質名</t>
  </si>
  <si>
    <t>化学式</t>
  </si>
  <si>
    <t>オゾン破壊係数</t>
  </si>
  <si>
    <t>地球温暖化係数[2]</t>
  </si>
  <si>
    <t>附属書A</t>
  </si>
  <si>
    <t>グループI</t>
  </si>
  <si>
    <t>CCl3F</t>
  </si>
  <si>
    <t>（クロロフルオロカーボン）</t>
  </si>
  <si>
    <t>CCl2F2</t>
  </si>
  <si>
    <t>CCl2FCClF2</t>
  </si>
  <si>
    <t>CClF2CClF2</t>
  </si>
  <si>
    <t>CClF2CF3</t>
  </si>
  <si>
    <t>グループII</t>
  </si>
  <si>
    <t>ハロン1211</t>
  </si>
  <si>
    <t>CBrClF2</t>
  </si>
  <si>
    <t>（ハロン）</t>
  </si>
  <si>
    <t>ハロン1301</t>
  </si>
  <si>
    <t>CBrF3</t>
  </si>
  <si>
    <t>ハロン2402</t>
  </si>
  <si>
    <t>CBrF2CBrF2</t>
  </si>
  <si>
    <t>附属書B</t>
  </si>
  <si>
    <t>CClF3</t>
  </si>
  <si>
    <t>（その他のCFC）</t>
  </si>
  <si>
    <t>CFC-111</t>
  </si>
  <si>
    <t>CCl3CCl2F</t>
  </si>
  <si>
    <t>CFC-112</t>
  </si>
  <si>
    <t>CCl2FCCl2F</t>
  </si>
  <si>
    <t>など10物質</t>
  </si>
  <si>
    <t>四塩化炭素</t>
  </si>
  <si>
    <t>CCl4</t>
  </si>
  <si>
    <t>グループIII</t>
  </si>
  <si>
    <t>CH3CCl3</t>
  </si>
  <si>
    <t>附属書C</t>
  </si>
  <si>
    <t>CHClF2</t>
  </si>
  <si>
    <t>（ハイドロクロロフルオロカーボン）</t>
  </si>
  <si>
    <t>CHCl2CF3</t>
  </si>
  <si>
    <t>0.02-0.06</t>
  </si>
  <si>
    <t>CH3CCl2F</t>
  </si>
  <si>
    <t>CH3CClF2</t>
  </si>
  <si>
    <t>CF3CF2CHCl2</t>
  </si>
  <si>
    <t>CClF2CF2CHClF</t>
  </si>
  <si>
    <t>など40物質</t>
  </si>
  <si>
    <t>HBFC-22B1</t>
  </si>
  <si>
    <t>CHBrF2</t>
  </si>
  <si>
    <t>（ハイドロブロモフルオロカーボン）</t>
  </si>
  <si>
    <t>など34物質</t>
  </si>
  <si>
    <t>ブロモクロロメタン</t>
  </si>
  <si>
    <t>CH2BrCl</t>
  </si>
  <si>
    <t>附属書E</t>
  </si>
  <si>
    <t>ブロモメタン</t>
  </si>
  <si>
    <t>CH3Br</t>
  </si>
  <si>
    <t>脚注[編集]</t>
  </si>
  <si>
    <t>[ヘルプ]</t>
  </si>
  <si>
    <t>1. ^ “VII オゾン層破壊物質等の概要 (PDF)”. 平成17年度 オゾン層等の監視結果に関する年次報告書. 環境省. 2007年6月27日閲覧。</t>
  </si>
  <si>
    <t>2. ^ 気候変動に関する政府間パネル（IPCC）第三次評価報告書: Climate Change 2001 The Scientific Basis, Contribution of Working Group I to the ThirdAssessment Report of the Intergovernmental Panel on Climate Change (IPCC, 2001)</t>
  </si>
  <si>
    <t>単位:千t</t>
    <rPh sb="3" eb="4">
      <t>セン</t>
    </rPh>
    <phoneticPr fontId="13"/>
  </si>
  <si>
    <t>温室効果ガス全体</t>
    <rPh sb="0" eb="2">
      <t>オンシツ</t>
    </rPh>
    <rPh sb="2" eb="4">
      <t>コウカ</t>
    </rPh>
    <rPh sb="6" eb="8">
      <t>ゼンタイ</t>
    </rPh>
    <phoneticPr fontId="13"/>
  </si>
  <si>
    <t>基準年</t>
    <rPh sb="0" eb="2">
      <t>キジュン</t>
    </rPh>
    <rPh sb="2" eb="3">
      <t>ネン</t>
    </rPh>
    <phoneticPr fontId="13"/>
  </si>
  <si>
    <t>2000年</t>
    <rPh sb="4" eb="5">
      <t>ネン</t>
    </rPh>
    <phoneticPr fontId="13"/>
  </si>
  <si>
    <t>2010年(目標年)</t>
    <rPh sb="4" eb="5">
      <t>ネン</t>
    </rPh>
    <phoneticPr fontId="13"/>
  </si>
  <si>
    <t>将来予測*</t>
    <rPh sb="0" eb="2">
      <t>ショウライ</t>
    </rPh>
    <rPh sb="2" eb="4">
      <t>ヨソク</t>
    </rPh>
    <phoneticPr fontId="13"/>
  </si>
  <si>
    <t>目標値</t>
    <rPh sb="0" eb="3">
      <t>モクヒョウチ</t>
    </rPh>
    <phoneticPr fontId="13"/>
  </si>
  <si>
    <t>&lt;県民1人当たり年間排出量&gt;</t>
    <rPh sb="1" eb="3">
      <t>ケンミン</t>
    </rPh>
    <rPh sb="4" eb="5">
      <t>ニン</t>
    </rPh>
    <rPh sb="5" eb="6">
      <t>ア</t>
    </rPh>
    <rPh sb="8" eb="10">
      <t>ネンカン</t>
    </rPh>
    <rPh sb="10" eb="12">
      <t>ハイシュツ</t>
    </rPh>
    <rPh sb="12" eb="13">
      <t>リョウ</t>
    </rPh>
    <phoneticPr fontId="13"/>
  </si>
  <si>
    <t>単位:t-CO2/人</t>
    <rPh sb="0" eb="2">
      <t>タンイ</t>
    </rPh>
    <rPh sb="9" eb="10">
      <t>ニン</t>
    </rPh>
    <phoneticPr fontId="13"/>
  </si>
  <si>
    <t>－</t>
    <phoneticPr fontId="13"/>
  </si>
  <si>
    <t>増加率％(基準年比)</t>
    <rPh sb="0" eb="2">
      <t>ゾウカ</t>
    </rPh>
    <rPh sb="2" eb="3">
      <t>リツ</t>
    </rPh>
    <rPh sb="5" eb="7">
      <t>キジュン</t>
    </rPh>
    <rPh sb="7" eb="8">
      <t>ネン</t>
    </rPh>
    <rPh sb="8" eb="9">
      <t>ヒ</t>
    </rPh>
    <phoneticPr fontId="13"/>
  </si>
  <si>
    <t>&lt;各温室効果ガスの排出量&gt;</t>
    <rPh sb="1" eb="4">
      <t>カクオンシツ</t>
    </rPh>
    <rPh sb="4" eb="6">
      <t>コウカ</t>
    </rPh>
    <rPh sb="9" eb="11">
      <t>ハイシュツ</t>
    </rPh>
    <rPh sb="11" eb="12">
      <t>リョウ</t>
    </rPh>
    <phoneticPr fontId="13"/>
  </si>
  <si>
    <t>単位:t-CO2</t>
    <rPh sb="0" eb="2">
      <t>タンイ</t>
    </rPh>
    <phoneticPr fontId="13"/>
  </si>
  <si>
    <t>二酸化炭素</t>
    <rPh sb="0" eb="3">
      <t>ニサンカ</t>
    </rPh>
    <rPh sb="3" eb="5">
      <t>タンソ</t>
    </rPh>
    <phoneticPr fontId="13"/>
  </si>
  <si>
    <t>メタン</t>
    <phoneticPr fontId="13"/>
  </si>
  <si>
    <t>一酸化二窒素</t>
    <rPh sb="0" eb="1">
      <t>１</t>
    </rPh>
    <rPh sb="1" eb="3">
      <t>サンカ</t>
    </rPh>
    <rPh sb="3" eb="4">
      <t>２</t>
    </rPh>
    <rPh sb="4" eb="6">
      <t>チッソ</t>
    </rPh>
    <phoneticPr fontId="13"/>
  </si>
  <si>
    <t>HFC､PFC､SF6</t>
  </si>
  <si>
    <t>HFC､PFC､SF6</t>
    <phoneticPr fontId="13"/>
  </si>
  <si>
    <t>基準年：二酸化炭素､メタン､一酸化二窒素は1990年､HFC､PFC､SF6は1995年</t>
    <rPh sb="0" eb="2">
      <t>キジュン</t>
    </rPh>
    <rPh sb="2" eb="3">
      <t>ネン</t>
    </rPh>
    <rPh sb="4" eb="7">
      <t>ニサンカ</t>
    </rPh>
    <rPh sb="7" eb="9">
      <t>タンソ</t>
    </rPh>
    <rPh sb="14" eb="15">
      <t>１</t>
    </rPh>
    <rPh sb="15" eb="17">
      <t>サンカ</t>
    </rPh>
    <rPh sb="17" eb="18">
      <t>２</t>
    </rPh>
    <rPh sb="18" eb="20">
      <t>チッソ</t>
    </rPh>
    <rPh sb="25" eb="26">
      <t>ネン</t>
    </rPh>
    <rPh sb="43" eb="44">
      <t>ネン</t>
    </rPh>
    <phoneticPr fontId="13"/>
  </si>
  <si>
    <t>※将来予測：2000年以降､対策を講じずに1990~2000年の傾向のまま推移した場合を想定</t>
    <rPh sb="1" eb="3">
      <t>ショウライ</t>
    </rPh>
    <rPh sb="3" eb="5">
      <t>ヨソク</t>
    </rPh>
    <rPh sb="10" eb="13">
      <t>ネンイコウ</t>
    </rPh>
    <rPh sb="14" eb="16">
      <t>タイサク</t>
    </rPh>
    <rPh sb="17" eb="18">
      <t>コウ</t>
    </rPh>
    <rPh sb="30" eb="31">
      <t>ネン</t>
    </rPh>
    <rPh sb="32" eb="34">
      <t>ケイコウ</t>
    </rPh>
    <rPh sb="37" eb="39">
      <t>スイイ</t>
    </rPh>
    <rPh sb="41" eb="43">
      <t>バアイ</t>
    </rPh>
    <rPh sb="44" eb="46">
      <t>ソウテイ</t>
    </rPh>
    <phoneticPr fontId="13"/>
  </si>
  <si>
    <t>将来予測※</t>
    <rPh sb="0" eb="2">
      <t>ショウライ</t>
    </rPh>
    <rPh sb="2" eb="4">
      <t>ヨソク</t>
    </rPh>
    <phoneticPr fontId="13"/>
  </si>
  <si>
    <t>1990又は1995</t>
    <rPh sb="4" eb="5">
      <t>マタ</t>
    </rPh>
    <phoneticPr fontId="13"/>
  </si>
  <si>
    <t>2010年(対策なし)</t>
    <rPh sb="4" eb="5">
      <t>ネン</t>
    </rPh>
    <rPh sb="6" eb="8">
      <t>タイサク</t>
    </rPh>
    <phoneticPr fontId="13"/>
  </si>
  <si>
    <t>2010年(対策あり)</t>
    <rPh sb="4" eb="5">
      <t>ネン</t>
    </rPh>
    <rPh sb="6" eb="8">
      <t>タイサク</t>
    </rPh>
    <phoneticPr fontId="13"/>
  </si>
  <si>
    <t>H12</t>
    <phoneticPr fontId="13"/>
  </si>
  <si>
    <t>H22</t>
    <phoneticPr fontId="13"/>
  </si>
  <si>
    <t>H02又はH07</t>
    <rPh sb="3" eb="4">
      <t>マタ</t>
    </rPh>
    <phoneticPr fontId="13"/>
  </si>
  <si>
    <t>単位:t-CO2</t>
    <rPh sb="0" eb="2">
      <t>タンイ</t>
    </rPh>
    <phoneticPr fontId="13"/>
  </si>
  <si>
    <t>単位:t</t>
    <rPh sb="0" eb="2">
      <t>タンイ</t>
    </rPh>
    <phoneticPr fontId="13"/>
  </si>
  <si>
    <r>
      <t>&lt;白書H16</t>
    </r>
    <r>
      <rPr>
        <sz val="9"/>
        <color theme="1"/>
        <rFont val="Meiryo UI"/>
        <family val="2"/>
        <charset val="128"/>
      </rPr>
      <t>&gt; 表2-4-1-</t>
    </r>
    <r>
      <rPr>
        <sz val="9"/>
        <color theme="1"/>
        <rFont val="Meiryo UI"/>
        <family val="2"/>
        <charset val="128"/>
      </rPr>
      <t>1 温室効果ガス排出削減目標</t>
    </r>
    <rPh sb="8" eb="9">
      <t>ヒョウ</t>
    </rPh>
    <rPh sb="17" eb="19">
      <t>オンシツ</t>
    </rPh>
    <rPh sb="19" eb="21">
      <t>コウカ</t>
    </rPh>
    <rPh sb="23" eb="25">
      <t>ハイシュツ</t>
    </rPh>
    <rPh sb="25" eb="27">
      <t>サクゲン</t>
    </rPh>
    <rPh sb="27" eb="29">
      <t>モクヒョウ</t>
    </rPh>
    <phoneticPr fontId="13"/>
  </si>
  <si>
    <r>
      <t>&lt;白書H</t>
    </r>
    <r>
      <rPr>
        <sz val="9"/>
        <color theme="1"/>
        <rFont val="Meiryo UI"/>
        <family val="2"/>
        <charset val="128"/>
      </rPr>
      <t>8</t>
    </r>
    <r>
      <rPr>
        <sz val="9"/>
        <color theme="1"/>
        <rFont val="Meiryo UI"/>
        <family val="2"/>
        <charset val="128"/>
      </rPr>
      <t>&gt; 表2-4-1-3地球温暖化負荷指標値の推移</t>
    </r>
    <rPh sb="7" eb="8">
      <t>ヒョウ</t>
    </rPh>
    <rPh sb="15" eb="17">
      <t>チキュウ</t>
    </rPh>
    <rPh sb="17" eb="20">
      <t>オンダンカ</t>
    </rPh>
    <rPh sb="20" eb="22">
      <t>フカ</t>
    </rPh>
    <rPh sb="22" eb="24">
      <t>シヒョウ</t>
    </rPh>
    <rPh sb="24" eb="25">
      <t>チ</t>
    </rPh>
    <rPh sb="26" eb="28">
      <t>スイイ</t>
    </rPh>
    <phoneticPr fontId="13"/>
  </si>
  <si>
    <t>≧2013*</t>
    <phoneticPr fontId="13"/>
  </si>
  <si>
    <t>2012≦*</t>
    <phoneticPr fontId="13"/>
  </si>
  <si>
    <t>京都議定書第1約束期間は2012年まで,2013年以降は第2約束期間</t>
    <rPh sb="0" eb="2">
      <t>キョウト</t>
    </rPh>
    <rPh sb="2" eb="5">
      <t>ギテイショ</t>
    </rPh>
    <rPh sb="5" eb="6">
      <t>ダイ</t>
    </rPh>
    <rPh sb="7" eb="9">
      <t>ヤクソク</t>
    </rPh>
    <rPh sb="9" eb="11">
      <t>キカン</t>
    </rPh>
    <rPh sb="16" eb="17">
      <t>ネン</t>
    </rPh>
    <rPh sb="24" eb="27">
      <t>ネンイコウ</t>
    </rPh>
    <rPh sb="28" eb="29">
      <t>ダイ</t>
    </rPh>
    <rPh sb="30" eb="32">
      <t>ヤクソク</t>
    </rPh>
    <rPh sb="32" eb="34">
      <t>キカン</t>
    </rPh>
    <phoneticPr fontId="13"/>
  </si>
  <si>
    <t>(％)</t>
  </si>
  <si>
    <t>単位:GWPI：Global Warming Potential Index地球温暖化負荷指標＝温室効果ガスごとの(排出量［10^6 t-C］×温暖化負荷係数)の総和</t>
  </si>
  <si>
    <t>※１　排出量実態調査(事業者アンケート)による算出</t>
  </si>
  <si>
    <t>地球温暖化対策実行計画(区域施策編)策定支援サイト</t>
  </si>
  <si>
    <r>
      <t>&lt;白書H15&gt; ｢</t>
    </r>
    <r>
      <rPr>
        <u val="doubleAccounting"/>
        <sz val="9"/>
        <color theme="1"/>
        <rFont val="Meiryo UI"/>
        <family val="3"/>
        <charset val="128"/>
      </rPr>
      <t>表2-4-1-3 地球温暖化負荷指標値の推移｣ は記載がない？</t>
    </r>
    <rPh sb="1" eb="3">
      <t>ハクショ</t>
    </rPh>
    <rPh sb="34" eb="36">
      <t>キサイ</t>
    </rPh>
    <phoneticPr fontId="13"/>
  </si>
  <si>
    <t>単位:GWPI：Global Warming Potential Index地球温暖化負荷指標＝温室効果ガスごとの(排出量×温暖化負荷係数)の総和</t>
    <phoneticPr fontId="13"/>
  </si>
  <si>
    <r>
      <rPr>
        <sz val="9"/>
        <color theme="1"/>
        <rFont val="Meiryo UI"/>
        <family val="3"/>
        <charset val="128"/>
      </rPr>
      <t>◆ オゾン層保護法による特定フロン等の規制スケジュール</t>
    </r>
    <rPh sb="5" eb="6">
      <t>ソウ</t>
    </rPh>
    <rPh sb="6" eb="8">
      <t>ホゴ</t>
    </rPh>
    <rPh sb="8" eb="9">
      <t>ホウ</t>
    </rPh>
    <rPh sb="12" eb="14">
      <t>トクテイ</t>
    </rPh>
    <rPh sb="17" eb="18">
      <t>トウ</t>
    </rPh>
    <rPh sb="19" eb="21">
      <t>キセイ</t>
    </rPh>
    <phoneticPr fontId="22"/>
  </si>
  <si>
    <t>地球温暖化負荷指標値</t>
    <phoneticPr fontId="13"/>
  </si>
  <si>
    <t>宮城県環境白書で採用していた独自の指標値</t>
    <rPh sb="0" eb="3">
      <t>ミヤギケン</t>
    </rPh>
    <rPh sb="3" eb="5">
      <t>カンキョウ</t>
    </rPh>
    <rPh sb="5" eb="7">
      <t>ハクショ</t>
    </rPh>
    <rPh sb="8" eb="10">
      <t>サイヨウ</t>
    </rPh>
    <rPh sb="14" eb="16">
      <t>ドクジ</t>
    </rPh>
    <rPh sb="17" eb="19">
      <t>シヒョウ</t>
    </rPh>
    <rPh sb="19" eb="20">
      <t>チ</t>
    </rPh>
    <phoneticPr fontId="13"/>
  </si>
  <si>
    <t>http://www.jfma.org/database/table.html</t>
    <phoneticPr fontId="13"/>
  </si>
  <si>
    <t>◎　特定フロン（CFC/HCFC）およびフルオロカーボン類の環境・安全データ一覧表</t>
    <phoneticPr fontId="32"/>
  </si>
  <si>
    <t>◎　ウィキペディア　　主なオゾン層破壊物質のオゾン破壊係数[編集]</t>
    <phoneticPr fontId="13"/>
  </si>
  <si>
    <t>◎　施行令第4条に定める地球温暖化係数一覧</t>
    <phoneticPr fontId="32"/>
  </si>
  <si>
    <t>≧2013*</t>
    <phoneticPr fontId="13"/>
  </si>
  <si>
    <t>2012≦*</t>
    <phoneticPr fontId="13"/>
  </si>
  <si>
    <t>HFC ハイドロフルオロカーボン</t>
    <phoneticPr fontId="32"/>
  </si>
  <si>
    <t>1,2 -ジフルオロエタン(HFC-152)</t>
    <phoneticPr fontId="32"/>
  </si>
  <si>
    <t>1,1 -ジフルオロエタン(HFC-152a)</t>
    <phoneticPr fontId="32"/>
  </si>
  <si>
    <t>1,1,1,3,3,3 -ヘキサフルオロプロパン
　　　　　　　　　　　　(HFC-236fa)</t>
    <phoneticPr fontId="32"/>
  </si>
  <si>
    <t>1,1,2,2,3 -ペンタフルオロプロパン
　　　　　　　　　　　　(HFC-245ca)</t>
    <phoneticPr fontId="32"/>
  </si>
  <si>
    <t>パーフルオロメタン(PFC-14)</t>
    <phoneticPr fontId="32"/>
  </si>
  <si>
    <t>PFC パーフルオロカーボン</t>
    <phoneticPr fontId="32"/>
  </si>
  <si>
    <t>パーフルオロエタン(PFC-116)</t>
    <phoneticPr fontId="32"/>
  </si>
  <si>
    <t>パーフルオロプロパン(PFC-218)</t>
    <phoneticPr fontId="32"/>
  </si>
  <si>
    <t>パーフルオロブタン(PFC-31-10)</t>
    <phoneticPr fontId="32"/>
  </si>
  <si>
    <t>パーフルオロシクロブタン(PFC-c318)</t>
    <phoneticPr fontId="32"/>
  </si>
  <si>
    <t>パーフルオロペンタン(PFC-41-12)</t>
    <phoneticPr fontId="32"/>
  </si>
  <si>
    <t>パーフルオロヘキサン(PFC-51-14)</t>
    <phoneticPr fontId="32"/>
  </si>
  <si>
    <t>パーフルオロデカリン (PFC-9-1-18)</t>
    <phoneticPr fontId="32"/>
  </si>
  <si>
    <r>
      <rPr>
        <sz val="14"/>
        <color theme="1"/>
        <rFont val="Meiryo UI"/>
        <family val="3"/>
        <charset val="128"/>
      </rPr>
      <t>◎　</t>
    </r>
    <r>
      <rPr>
        <sz val="12"/>
        <color theme="1"/>
        <rFont val="Meiryo UI"/>
        <family val="3"/>
        <charset val="128"/>
      </rPr>
      <t>オゾン層保護法による特定フロン等の規制スケジュール</t>
    </r>
    <rPh sb="5" eb="6">
      <t>ソウ</t>
    </rPh>
    <rPh sb="6" eb="8">
      <t>ホゴ</t>
    </rPh>
    <rPh sb="8" eb="9">
      <t>ホウ</t>
    </rPh>
    <rPh sb="12" eb="14">
      <t>トクテイ</t>
    </rPh>
    <rPh sb="17" eb="18">
      <t>トウ</t>
    </rPh>
    <rPh sb="19" eb="21">
      <t>キセイ</t>
    </rPh>
    <phoneticPr fontId="13"/>
  </si>
  <si>
    <t>(環境白書)</t>
    <rPh sb="1" eb="3">
      <t>カンキョウ</t>
    </rPh>
    <rPh sb="3" eb="5">
      <t>ハクショ</t>
    </rPh>
    <phoneticPr fontId="2"/>
  </si>
  <si>
    <t>1994年</t>
    <rPh sb="4" eb="5">
      <t>ネン</t>
    </rPh>
    <phoneticPr fontId="2"/>
  </si>
  <si>
    <t>1996年</t>
    <rPh sb="4" eb="5">
      <t>ネン</t>
    </rPh>
    <phoneticPr fontId="2"/>
  </si>
  <si>
    <t>CCL4(四塩化炭素)</t>
    <rPh sb="5" eb="6">
      <t>４</t>
    </rPh>
    <rPh sb="6" eb="8">
      <t>エンカ</t>
    </rPh>
    <rPh sb="8" eb="10">
      <t>タンソ</t>
    </rPh>
    <phoneticPr fontId="2"/>
  </si>
  <si>
    <t>CFC-12</t>
    <phoneticPr fontId="32"/>
  </si>
  <si>
    <t>CFC-113</t>
    <phoneticPr fontId="32"/>
  </si>
  <si>
    <t>CFC-11</t>
    <phoneticPr fontId="13"/>
  </si>
  <si>
    <t>臭化メチル</t>
    <rPh sb="0" eb="2">
      <t>シュウカ</t>
    </rPh>
    <phoneticPr fontId="2"/>
  </si>
  <si>
    <t>2005年</t>
    <rPh sb="4" eb="5">
      <t>ネン</t>
    </rPh>
    <phoneticPr fontId="2"/>
  </si>
  <si>
    <t>CFC-114</t>
    <phoneticPr fontId="13"/>
  </si>
  <si>
    <t>2020年</t>
    <rPh sb="4" eb="5">
      <t>ネン</t>
    </rPh>
    <phoneticPr fontId="2"/>
  </si>
  <si>
    <t>CFC-115</t>
    <phoneticPr fontId="13"/>
  </si>
  <si>
    <t>CFC-1211</t>
    <phoneticPr fontId="13"/>
  </si>
  <si>
    <t>CFC-1301</t>
    <phoneticPr fontId="13"/>
  </si>
  <si>
    <r>
      <t>C</t>
    </r>
    <r>
      <rPr>
        <sz val="8.5"/>
        <color theme="1"/>
        <rFont val="Meiryo UI"/>
        <family val="3"/>
        <charset val="128"/>
      </rPr>
      <t>FC-11</t>
    </r>
    <phoneticPr fontId="13"/>
  </si>
  <si>
    <t>HCFC-22</t>
    <phoneticPr fontId="13"/>
  </si>
  <si>
    <t>オゾン層等の監視結果に関する年次報告書</t>
    <phoneticPr fontId="20"/>
  </si>
  <si>
    <t>フロン類の回収・破壊等の状況</t>
    <phoneticPr fontId="20"/>
  </si>
  <si>
    <t>再生可能エネルギー導入ポテンシャル調査</t>
    <phoneticPr fontId="20"/>
  </si>
</sst>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00"/>
    <numFmt numFmtId="177" formatCode="0.0"/>
    <numFmt numFmtId="178" formatCode="0.0E+00"/>
  </numFmts>
  <fonts count="48">
    <font>
      <sz val="11"/>
      <color theme="1"/>
      <name val="Meiryo UI"/>
      <family val="2"/>
      <charset val="128"/>
    </font>
    <font>
      <sz val="9"/>
      <color theme="1"/>
      <name val="Meiryo UI"/>
      <family val="2"/>
      <charset val="128"/>
    </font>
    <font>
      <sz val="9"/>
      <color theme="1"/>
      <name val="Meiryo UI"/>
      <family val="2"/>
      <charset val="128"/>
    </font>
    <font>
      <sz val="9"/>
      <color theme="1"/>
      <name val="Meiryo UI"/>
      <family val="2"/>
      <charset val="128"/>
    </font>
    <font>
      <sz val="9"/>
      <color theme="1"/>
      <name val="Meiryo UI"/>
      <family val="2"/>
      <charset val="128"/>
    </font>
    <font>
      <sz val="9"/>
      <color theme="1"/>
      <name val="Meiryo UI"/>
      <family val="2"/>
      <charset val="128"/>
    </font>
    <font>
      <sz val="9"/>
      <color theme="1"/>
      <name val="Meiryo UI"/>
      <family val="2"/>
      <charset val="128"/>
    </font>
    <font>
      <sz val="9"/>
      <color theme="1"/>
      <name val="Meiryo UI"/>
      <family val="2"/>
      <charset val="128"/>
    </font>
    <font>
      <sz val="9"/>
      <color theme="1"/>
      <name val="Meiryo UI"/>
      <family val="2"/>
      <charset val="128"/>
    </font>
    <font>
      <sz val="9"/>
      <color theme="1"/>
      <name val="Meiryo UI"/>
      <family val="2"/>
      <charset val="128"/>
    </font>
    <font>
      <sz val="9"/>
      <color theme="1"/>
      <name val="Meiryo UI"/>
      <family val="2"/>
      <charset val="128"/>
    </font>
    <font>
      <sz val="9"/>
      <color theme="1"/>
      <name val="Meiryo UI"/>
      <family val="2"/>
      <charset val="128"/>
    </font>
    <font>
      <sz val="9"/>
      <color theme="1"/>
      <name val="Meiryo UI"/>
      <family val="2"/>
      <charset val="128"/>
    </font>
    <font>
      <sz val="6"/>
      <name val="Meiryo UI"/>
      <family val="2"/>
      <charset val="128"/>
    </font>
    <font>
      <sz val="9"/>
      <color theme="1"/>
      <name val="Meiryo UI"/>
      <family val="2"/>
      <charset val="128"/>
    </font>
    <font>
      <sz val="8"/>
      <color theme="1"/>
      <name val="Meiryo UI"/>
      <family val="2"/>
      <charset val="128"/>
    </font>
    <font>
      <sz val="8"/>
      <color theme="1"/>
      <name val="Meiryo UI"/>
      <family val="3"/>
      <charset val="128"/>
    </font>
    <font>
      <sz val="9"/>
      <name val="Meiryo UI"/>
      <family val="3"/>
      <charset val="128"/>
    </font>
    <font>
      <u/>
      <sz val="11"/>
      <color theme="10"/>
      <name val="ＭＳ Ｐゴシック"/>
      <family val="3"/>
      <charset val="128"/>
    </font>
    <font>
      <u/>
      <sz val="9"/>
      <color theme="10"/>
      <name val="Meiryo UI"/>
      <family val="3"/>
      <charset val="128"/>
    </font>
    <font>
      <sz val="6"/>
      <name val="明朝"/>
      <family val="3"/>
      <charset val="128"/>
    </font>
    <font>
      <sz val="9"/>
      <color theme="1"/>
      <name val="Meiryo UI"/>
      <family val="3"/>
      <charset val="128"/>
    </font>
    <font>
      <u/>
      <sz val="9"/>
      <color theme="10"/>
      <name val="Meiryo UI"/>
      <family val="2"/>
      <charset val="128"/>
    </font>
    <font>
      <sz val="11"/>
      <color theme="1"/>
      <name val="Meiryo UI"/>
      <family val="3"/>
      <charset val="128"/>
    </font>
    <font>
      <sz val="11"/>
      <name val="ＭＳ Ｐゴシック"/>
      <family val="3"/>
      <charset val="128"/>
    </font>
    <font>
      <sz val="11"/>
      <name val="ＭＳ ゴシック"/>
      <family val="3"/>
      <charset val="128"/>
    </font>
    <font>
      <sz val="9"/>
      <color theme="1"/>
      <name val="ＭＳ Ｐゴシック"/>
      <family val="3"/>
      <charset val="128"/>
      <scheme val="minor"/>
    </font>
    <font>
      <sz val="11"/>
      <name val="明朝"/>
      <family val="1"/>
      <charset val="128"/>
    </font>
    <font>
      <sz val="10"/>
      <name val="ＭＳ 明朝"/>
      <family val="1"/>
      <charset val="128"/>
    </font>
    <font>
      <sz val="11"/>
      <name val="Meiryo UI"/>
      <family val="3"/>
      <charset val="128"/>
    </font>
    <font>
      <sz val="7"/>
      <name val="Meiryo UI"/>
      <family val="3"/>
      <charset val="128"/>
    </font>
    <font>
      <sz val="8"/>
      <color indexed="9"/>
      <name val="明朝"/>
      <family val="1"/>
      <charset val="128"/>
    </font>
    <font>
      <sz val="6"/>
      <name val="明朝"/>
      <family val="1"/>
      <charset val="128"/>
    </font>
    <font>
      <sz val="7.5"/>
      <color theme="1"/>
      <name val="Meiryo UI"/>
      <family val="2"/>
      <charset val="128"/>
    </font>
    <font>
      <sz val="14"/>
      <color theme="1"/>
      <name val="Meiryo UI"/>
      <family val="3"/>
      <charset val="128"/>
    </font>
    <font>
      <sz val="12"/>
      <color theme="1"/>
      <name val="Meiryo UI"/>
      <family val="3"/>
      <charset val="128"/>
    </font>
    <font>
      <u/>
      <sz val="8"/>
      <color theme="10"/>
      <name val="Meiryo UI"/>
      <family val="3"/>
      <charset val="128"/>
    </font>
    <font>
      <sz val="8"/>
      <name val="Meiryo UI"/>
      <family val="3"/>
      <charset val="128"/>
    </font>
    <font>
      <sz val="7.5"/>
      <color theme="1"/>
      <name val="Meiryo UI"/>
      <family val="3"/>
      <charset val="128"/>
    </font>
    <font>
      <b/>
      <sz val="18"/>
      <color theme="3"/>
      <name val="ＭＳ Ｐゴシック"/>
      <family val="2"/>
      <charset val="128"/>
      <scheme val="major"/>
    </font>
    <font>
      <sz val="7.5"/>
      <name val="Meiryo UI"/>
      <family val="3"/>
      <charset val="128"/>
    </font>
    <font>
      <u val="doubleAccounting"/>
      <sz val="9"/>
      <color theme="1"/>
      <name val="Meiryo UI"/>
      <family val="2"/>
      <charset val="128"/>
    </font>
    <font>
      <u val="doubleAccounting"/>
      <sz val="9"/>
      <color theme="1"/>
      <name val="Meiryo UI"/>
      <family val="3"/>
      <charset val="128"/>
    </font>
    <font>
      <sz val="10"/>
      <color theme="1"/>
      <name val="Meiryo UI"/>
      <family val="3"/>
      <charset val="128"/>
    </font>
    <font>
      <sz val="10"/>
      <name val="Meiryo UI"/>
      <family val="3"/>
      <charset val="128"/>
    </font>
    <font>
      <sz val="8.5"/>
      <color theme="1"/>
      <name val="Meiryo UI"/>
      <family val="2"/>
      <charset val="128"/>
    </font>
    <font>
      <sz val="8.5"/>
      <color theme="1"/>
      <name val="Meiryo UI"/>
      <family val="3"/>
      <charset val="128"/>
    </font>
    <font>
      <sz val="7"/>
      <color theme="1"/>
      <name val="Meiryo UI"/>
      <family val="3"/>
      <charset val="128"/>
    </font>
  </fonts>
  <fills count="12">
    <fill>
      <patternFill patternType="none"/>
    </fill>
    <fill>
      <patternFill patternType="gray125"/>
    </fill>
    <fill>
      <patternFill patternType="solid">
        <fgColor rgb="FFCCFFCC"/>
        <bgColor indexed="64"/>
      </patternFill>
    </fill>
    <fill>
      <patternFill patternType="solid">
        <fgColor rgb="FFFFFF00"/>
        <bgColor indexed="64"/>
      </patternFill>
    </fill>
    <fill>
      <patternFill patternType="solid">
        <fgColor theme="0" tint="-0.14999847407452621"/>
        <bgColor indexed="64"/>
      </patternFill>
    </fill>
    <fill>
      <patternFill patternType="solid">
        <fgColor theme="7" tint="0.59999389629810485"/>
        <bgColor indexed="64"/>
      </patternFill>
    </fill>
    <fill>
      <patternFill patternType="solid">
        <fgColor rgb="FF99FF99"/>
        <bgColor indexed="64"/>
      </patternFill>
    </fill>
    <fill>
      <patternFill patternType="solid">
        <fgColor rgb="FFDBEEF3"/>
        <bgColor indexed="64"/>
      </patternFill>
    </fill>
    <fill>
      <patternFill patternType="solid">
        <fgColor rgb="FFFFFFCC"/>
        <bgColor indexed="64"/>
      </patternFill>
    </fill>
    <fill>
      <patternFill patternType="solid">
        <fgColor rgb="FFF2DDDC"/>
        <bgColor indexed="64"/>
      </patternFill>
    </fill>
    <fill>
      <patternFill patternType="solid">
        <fgColor rgb="FFD8D8D8"/>
        <bgColor indexed="64"/>
      </patternFill>
    </fill>
    <fill>
      <patternFill patternType="solid">
        <fgColor theme="3" tint="0.79998168889431442"/>
        <bgColor indexed="64"/>
      </patternFill>
    </fill>
  </fills>
  <borders count="78">
    <border>
      <left/>
      <right/>
      <top/>
      <bottom/>
      <diagonal/>
    </border>
    <border>
      <left style="hair">
        <color auto="1"/>
      </left>
      <right style="hair">
        <color auto="1"/>
      </right>
      <top style="hair">
        <color auto="1"/>
      </top>
      <bottom style="hair">
        <color auto="1"/>
      </bottom>
      <diagonal/>
    </border>
    <border>
      <left/>
      <right/>
      <top/>
      <bottom style="thick">
        <color indexed="64"/>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medium">
        <color indexed="64"/>
      </left>
      <right/>
      <top style="thick">
        <color indexed="64"/>
      </top>
      <bottom/>
      <diagonal/>
    </border>
    <border>
      <left/>
      <right/>
      <top style="thick">
        <color indexed="64"/>
      </top>
      <bottom/>
      <diagonal/>
    </border>
    <border>
      <left/>
      <right style="medium">
        <color indexed="64"/>
      </right>
      <top style="thick">
        <color indexed="64"/>
      </top>
      <bottom/>
      <diagonal/>
    </border>
    <border>
      <left style="medium">
        <color indexed="64"/>
      </left>
      <right style="thick">
        <color indexed="64"/>
      </right>
      <top style="thick">
        <color indexed="64"/>
      </top>
      <bottom/>
      <diagonal/>
    </border>
    <border>
      <left style="thick">
        <color indexed="64"/>
      </left>
      <right style="medium">
        <color indexed="64"/>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ck">
        <color indexed="64"/>
      </right>
      <top/>
      <bottom/>
      <diagonal/>
    </border>
    <border>
      <left style="thick">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ck">
        <color indexed="64"/>
      </right>
      <top/>
      <bottom style="medium">
        <color indexed="64"/>
      </bottom>
      <diagonal/>
    </border>
    <border>
      <left style="thick">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bottom/>
      <diagonal/>
    </border>
    <border>
      <left style="medium">
        <color indexed="64"/>
      </left>
      <right/>
      <top/>
      <bottom/>
      <diagonal/>
    </border>
    <border>
      <left/>
      <right style="thick">
        <color indexed="64"/>
      </right>
      <top/>
      <bottom style="medium">
        <color auto="1"/>
      </bottom>
      <diagonal/>
    </border>
    <border>
      <left/>
      <right style="thick">
        <color indexed="64"/>
      </right>
      <top style="medium">
        <color indexed="64"/>
      </top>
      <bottom/>
      <diagonal/>
    </border>
    <border>
      <left style="thick">
        <color indexed="64"/>
      </left>
      <right style="medium">
        <color indexed="64"/>
      </right>
      <top/>
      <bottom style="thick">
        <color indexed="64"/>
      </bottom>
      <diagonal/>
    </border>
    <border>
      <left/>
      <right style="medium">
        <color indexed="64"/>
      </right>
      <top/>
      <bottom style="thick">
        <color indexed="64"/>
      </bottom>
      <diagonal/>
    </border>
    <border>
      <left style="medium">
        <color indexed="64"/>
      </left>
      <right style="medium">
        <color indexed="64"/>
      </right>
      <top/>
      <bottom style="thick">
        <color indexed="64"/>
      </bottom>
      <diagonal/>
    </border>
    <border>
      <left/>
      <right style="thick">
        <color indexed="64"/>
      </right>
      <top/>
      <bottom style="thick">
        <color indexed="64"/>
      </bottom>
      <diagonal/>
    </border>
    <border>
      <left/>
      <right style="thick">
        <color indexed="64"/>
      </right>
      <top/>
      <bottom/>
      <diagonal/>
    </border>
    <border>
      <left style="thick">
        <color indexed="64"/>
      </left>
      <right style="medium">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right style="thick">
        <color indexed="64"/>
      </right>
      <top style="thick">
        <color indexed="64"/>
      </top>
      <bottom style="thick">
        <color indexed="64"/>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bottom/>
      <diagonal/>
    </border>
    <border>
      <left style="hair">
        <color auto="1"/>
      </left>
      <right/>
      <top style="hair">
        <color auto="1"/>
      </top>
      <bottom/>
      <diagonal/>
    </border>
    <border>
      <left/>
      <right style="hair">
        <color indexed="64"/>
      </right>
      <top style="hair">
        <color indexed="64"/>
      </top>
      <bottom/>
      <diagonal/>
    </border>
    <border>
      <left style="hair">
        <color auto="1"/>
      </left>
      <right/>
      <top/>
      <bottom/>
      <diagonal/>
    </border>
    <border>
      <left/>
      <right style="hair">
        <color auto="1"/>
      </right>
      <top/>
      <bottom/>
      <diagonal/>
    </border>
    <border>
      <left style="hair">
        <color indexed="64"/>
      </left>
      <right/>
      <top/>
      <bottom style="hair">
        <color indexed="64"/>
      </bottom>
      <diagonal/>
    </border>
    <border>
      <left/>
      <right style="hair">
        <color indexed="64"/>
      </right>
      <top/>
      <bottom style="hair">
        <color indexed="64"/>
      </bottom>
      <diagonal/>
    </border>
    <border>
      <left/>
      <right/>
      <top/>
      <bottom style="hair">
        <color auto="1"/>
      </bottom>
      <diagonal/>
    </border>
    <border diagonalUp="1">
      <left style="hair">
        <color auto="1"/>
      </left>
      <right style="hair">
        <color auto="1"/>
      </right>
      <top style="hair">
        <color auto="1"/>
      </top>
      <bottom style="hair">
        <color auto="1"/>
      </bottom>
      <diagonal style="hair">
        <color auto="1"/>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hair">
        <color auto="1"/>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top style="thin">
        <color auto="1"/>
      </top>
      <bottom/>
      <diagonal/>
    </border>
    <border>
      <left style="thin">
        <color indexed="64"/>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diagonal/>
    </border>
    <border>
      <left style="thin">
        <color auto="1"/>
      </left>
      <right/>
      <top/>
      <bottom/>
      <diagonal/>
    </border>
    <border>
      <left style="thin">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auto="1"/>
      </left>
      <right/>
      <top/>
      <bottom style="thin">
        <color auto="1"/>
      </bottom>
      <diagonal/>
    </border>
    <border>
      <left style="thin">
        <color indexed="64"/>
      </left>
      <right/>
      <top style="hair">
        <color indexed="64"/>
      </top>
      <bottom style="thin">
        <color indexed="64"/>
      </bottom>
      <diagonal/>
    </border>
    <border>
      <left/>
      <right style="hair">
        <color auto="1"/>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hair">
        <color auto="1"/>
      </right>
      <top/>
      <bottom style="thin">
        <color indexed="64"/>
      </bottom>
      <diagonal/>
    </border>
    <border>
      <left style="hair">
        <color indexed="64"/>
      </left>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hair">
        <color auto="1"/>
      </top>
      <bottom style="hair">
        <color auto="1"/>
      </bottom>
      <diagonal/>
    </border>
    <border>
      <left/>
      <right/>
      <top style="hair">
        <color auto="1"/>
      </top>
      <bottom/>
      <diagonal/>
    </border>
  </borders>
  <cellStyleXfs count="12">
    <xf numFmtId="0" fontId="0" fillId="0" borderId="0">
      <alignment vertical="center"/>
    </xf>
    <xf numFmtId="0" fontId="18" fillId="0" borderId="0" applyNumberFormat="0" applyFill="0" applyBorder="0" applyAlignment="0" applyProtection="0">
      <alignment vertical="center"/>
    </xf>
    <xf numFmtId="0" fontId="12" fillId="0" borderId="0">
      <alignment vertical="center"/>
    </xf>
    <xf numFmtId="0" fontId="22" fillId="0" borderId="0" applyNumberFormat="0" applyFill="0" applyBorder="0" applyAlignment="0" applyProtection="0">
      <alignment vertical="center"/>
    </xf>
    <xf numFmtId="38" fontId="24" fillId="0" borderId="0" applyFont="0" applyFill="0" applyBorder="0" applyAlignment="0" applyProtection="0">
      <alignment vertical="center"/>
    </xf>
    <xf numFmtId="0" fontId="25" fillId="0" borderId="0">
      <alignment vertical="center"/>
    </xf>
    <xf numFmtId="0" fontId="26" fillId="0" borderId="0">
      <alignment vertical="center"/>
    </xf>
    <xf numFmtId="0" fontId="27" fillId="0" borderId="0"/>
    <xf numFmtId="0" fontId="28" fillId="0" borderId="0" applyNumberFormat="0" applyFont="0" applyFill="0" applyBorder="0" applyProtection="0">
      <alignment vertical="center"/>
    </xf>
    <xf numFmtId="0" fontId="12" fillId="0" borderId="0">
      <alignment vertical="center"/>
    </xf>
    <xf numFmtId="0" fontId="27" fillId="0" borderId="0"/>
    <xf numFmtId="0" fontId="24" fillId="0" borderId="0"/>
  </cellStyleXfs>
  <cellXfs count="334">
    <xf numFmtId="0" fontId="0" fillId="0" borderId="0" xfId="0">
      <alignment vertical="center"/>
    </xf>
    <xf numFmtId="0" fontId="14" fillId="0" borderId="0" xfId="0" applyFont="1">
      <alignment vertical="center"/>
    </xf>
    <xf numFmtId="0" fontId="14" fillId="0" borderId="1" xfId="0" applyFont="1" applyBorder="1" applyAlignment="1">
      <alignment horizontal="center" vertical="center"/>
    </xf>
    <xf numFmtId="2" fontId="14" fillId="0" borderId="1" xfId="0" applyNumberFormat="1" applyFont="1" applyBorder="1">
      <alignment vertical="center"/>
    </xf>
    <xf numFmtId="0" fontId="16" fillId="0" borderId="0" xfId="0" applyFont="1">
      <alignment vertical="center"/>
    </xf>
    <xf numFmtId="0" fontId="15" fillId="0" borderId="0" xfId="0" applyFont="1" applyAlignment="1">
      <alignment horizontal="right" vertical="center"/>
    </xf>
    <xf numFmtId="0" fontId="16" fillId="0" borderId="0" xfId="0" applyFont="1" applyAlignment="1">
      <alignment horizontal="right" vertical="center"/>
    </xf>
    <xf numFmtId="0" fontId="15" fillId="0" borderId="0" xfId="0" applyFont="1">
      <alignment vertical="center"/>
    </xf>
    <xf numFmtId="0" fontId="17" fillId="0" borderId="0" xfId="0" applyFont="1" applyFill="1" applyBorder="1" applyAlignment="1">
      <alignment vertical="center"/>
    </xf>
    <xf numFmtId="0" fontId="19" fillId="0" borderId="0" xfId="3" applyFont="1" applyAlignment="1">
      <alignment vertical="center"/>
    </xf>
    <xf numFmtId="0" fontId="12" fillId="0" borderId="1" xfId="0" applyFont="1" applyBorder="1">
      <alignment vertical="center"/>
    </xf>
    <xf numFmtId="0" fontId="14" fillId="0" borderId="1" xfId="0" applyFont="1" applyBorder="1" applyAlignment="1">
      <alignment vertical="center" shrinkToFit="1"/>
    </xf>
    <xf numFmtId="2" fontId="14" fillId="2" borderId="1" xfId="0" applyNumberFormat="1" applyFont="1" applyFill="1" applyBorder="1" applyAlignment="1">
      <alignment vertical="center" shrinkToFit="1"/>
    </xf>
    <xf numFmtId="0" fontId="10" fillId="0" borderId="0" xfId="0" applyFont="1">
      <alignment vertical="center"/>
    </xf>
    <xf numFmtId="0" fontId="9" fillId="0" borderId="0" xfId="0" applyFont="1">
      <alignment vertical="center"/>
    </xf>
    <xf numFmtId="0" fontId="33" fillId="0" borderId="0" xfId="0" applyFont="1" applyAlignment="1">
      <alignment horizontal="left" vertical="center" indent="1"/>
    </xf>
    <xf numFmtId="0" fontId="36" fillId="0" borderId="0" xfId="1" applyFont="1" applyFill="1" applyBorder="1" applyAlignment="1">
      <alignment vertical="center"/>
    </xf>
    <xf numFmtId="0" fontId="37" fillId="0" borderId="0" xfId="0" applyFont="1" applyFill="1" applyBorder="1" applyAlignment="1">
      <alignment vertical="center"/>
    </xf>
    <xf numFmtId="0" fontId="37" fillId="0" borderId="0" xfId="0" applyFont="1" applyAlignment="1">
      <alignment vertical="center"/>
    </xf>
    <xf numFmtId="3" fontId="37" fillId="4" borderId="39" xfId="11" applyNumberFormat="1" applyFont="1" applyFill="1" applyBorder="1" applyAlignment="1">
      <alignment vertical="center"/>
    </xf>
    <xf numFmtId="3" fontId="17" fillId="4" borderId="40" xfId="11" applyNumberFormat="1" applyFont="1" applyFill="1" applyBorder="1" applyAlignment="1">
      <alignment vertical="center"/>
    </xf>
    <xf numFmtId="0" fontId="17" fillId="4" borderId="1" xfId="11" applyNumberFormat="1" applyFont="1" applyFill="1" applyBorder="1" applyAlignment="1">
      <alignment horizontal="center" vertical="center"/>
    </xf>
    <xf numFmtId="3" fontId="37" fillId="0" borderId="39" xfId="11" applyNumberFormat="1" applyFont="1" applyFill="1" applyBorder="1" applyAlignment="1">
      <alignment vertical="center"/>
    </xf>
    <xf numFmtId="3" fontId="17" fillId="0" borderId="40" xfId="11" applyNumberFormat="1" applyFont="1" applyFill="1" applyBorder="1" applyAlignment="1">
      <alignment vertical="center"/>
    </xf>
    <xf numFmtId="2" fontId="17" fillId="0" borderId="1" xfId="11" applyNumberFormat="1" applyFont="1" applyFill="1" applyBorder="1" applyAlignment="1">
      <alignment vertical="center" shrinkToFit="1"/>
    </xf>
    <xf numFmtId="3" fontId="17" fillId="4" borderId="42" xfId="11" applyNumberFormat="1" applyFont="1" applyFill="1" applyBorder="1" applyAlignment="1">
      <alignment vertical="center"/>
    </xf>
    <xf numFmtId="3" fontId="17" fillId="4" borderId="43" xfId="11" applyNumberFormat="1" applyFont="1" applyFill="1" applyBorder="1" applyAlignment="1">
      <alignment vertical="center"/>
    </xf>
    <xf numFmtId="0" fontId="21" fillId="4" borderId="44" xfId="0" applyFont="1" applyFill="1" applyBorder="1" applyAlignment="1">
      <alignment vertical="center"/>
    </xf>
    <xf numFmtId="0" fontId="21" fillId="4" borderId="45" xfId="0" applyFont="1" applyFill="1" applyBorder="1" applyAlignment="1">
      <alignment vertical="center"/>
    </xf>
    <xf numFmtId="3" fontId="17" fillId="4" borderId="46" xfId="11" applyNumberFormat="1" applyFont="1" applyFill="1" applyBorder="1" applyAlignment="1">
      <alignment vertical="center"/>
    </xf>
    <xf numFmtId="3" fontId="17" fillId="4" borderId="47" xfId="11" applyNumberFormat="1" applyFont="1" applyFill="1" applyBorder="1" applyAlignment="1">
      <alignment vertical="center"/>
    </xf>
    <xf numFmtId="3" fontId="17" fillId="0" borderId="39" xfId="11" applyNumberFormat="1" applyFont="1" applyFill="1" applyBorder="1" applyAlignment="1">
      <alignment vertical="center"/>
    </xf>
    <xf numFmtId="0" fontId="17" fillId="0" borderId="1" xfId="11" applyNumberFormat="1" applyFont="1" applyFill="1" applyBorder="1" applyAlignment="1">
      <alignment vertical="center"/>
    </xf>
    <xf numFmtId="3" fontId="37" fillId="0" borderId="0" xfId="11" applyNumberFormat="1" applyFont="1" applyFill="1" applyBorder="1" applyAlignment="1">
      <alignment vertical="center"/>
    </xf>
    <xf numFmtId="1" fontId="14" fillId="2" borderId="1" xfId="0" applyNumberFormat="1" applyFont="1" applyFill="1" applyBorder="1" applyAlignment="1">
      <alignment vertical="center" shrinkToFit="1"/>
    </xf>
    <xf numFmtId="176" fontId="14" fillId="2" borderId="1" xfId="0" applyNumberFormat="1" applyFont="1" applyFill="1" applyBorder="1" applyAlignment="1">
      <alignment vertical="center" shrinkToFit="1"/>
    </xf>
    <xf numFmtId="2" fontId="14" fillId="0" borderId="1" xfId="0" applyNumberFormat="1" applyFont="1" applyBorder="1" applyAlignment="1">
      <alignment vertical="center" shrinkToFit="1"/>
    </xf>
    <xf numFmtId="0" fontId="14" fillId="0" borderId="0" xfId="0" applyFont="1" applyAlignment="1">
      <alignment vertical="center" shrinkToFit="1"/>
    </xf>
    <xf numFmtId="0" fontId="7" fillId="0" borderId="0" xfId="0" applyFont="1">
      <alignment vertical="center"/>
    </xf>
    <xf numFmtId="0" fontId="38" fillId="0" borderId="0" xfId="0" applyFont="1" applyAlignment="1">
      <alignment horizontal="right" vertical="center"/>
    </xf>
    <xf numFmtId="0" fontId="14" fillId="0" borderId="1" xfId="0" applyFont="1" applyBorder="1" applyAlignment="1">
      <alignment horizontal="center" vertical="top" wrapText="1"/>
    </xf>
    <xf numFmtId="0" fontId="14" fillId="0" borderId="0" xfId="0" applyFont="1" applyAlignment="1">
      <alignment horizontal="center" vertical="top" wrapText="1"/>
    </xf>
    <xf numFmtId="0" fontId="14" fillId="2" borderId="1" xfId="0" applyFont="1" applyFill="1" applyBorder="1" applyAlignment="1">
      <alignment horizontal="center" vertical="top" wrapText="1"/>
    </xf>
    <xf numFmtId="0" fontId="15" fillId="0" borderId="1" xfId="0" applyFont="1" applyBorder="1" applyAlignment="1">
      <alignment horizontal="center" vertical="top" wrapText="1"/>
    </xf>
    <xf numFmtId="0" fontId="38" fillId="0" borderId="1" xfId="0" applyFont="1" applyBorder="1" applyAlignment="1">
      <alignment horizontal="center" vertical="top" wrapText="1"/>
    </xf>
    <xf numFmtId="0" fontId="38" fillId="2" borderId="1" xfId="0" applyFont="1" applyFill="1" applyBorder="1" applyAlignment="1">
      <alignment horizontal="center" vertical="top" wrapText="1"/>
    </xf>
    <xf numFmtId="0" fontId="15" fillId="0" borderId="0" xfId="0" applyFont="1" applyAlignment="1">
      <alignment vertical="center"/>
    </xf>
    <xf numFmtId="0" fontId="14" fillId="0" borderId="0" xfId="0" applyFont="1" applyBorder="1" applyAlignment="1">
      <alignment horizontal="center" vertical="center"/>
    </xf>
    <xf numFmtId="2" fontId="14" fillId="0" borderId="0" xfId="0" applyNumberFormat="1" applyFont="1" applyBorder="1" applyAlignment="1">
      <alignment vertical="center" shrinkToFit="1"/>
    </xf>
    <xf numFmtId="0" fontId="14" fillId="2" borderId="1" xfId="0" applyFont="1" applyFill="1" applyBorder="1" applyAlignment="1">
      <alignment vertical="center" shrinkToFit="1"/>
    </xf>
    <xf numFmtId="0" fontId="14" fillId="0" borderId="37" xfId="0" applyFont="1" applyBorder="1" applyAlignment="1">
      <alignment horizontal="center" vertical="center"/>
    </xf>
    <xf numFmtId="2" fontId="14" fillId="0" borderId="37" xfId="0" applyNumberFormat="1" applyFont="1" applyBorder="1" applyAlignment="1">
      <alignment vertical="center" shrinkToFit="1"/>
    </xf>
    <xf numFmtId="177" fontId="14" fillId="2" borderId="38" xfId="0" applyNumberFormat="1" applyFont="1" applyFill="1" applyBorder="1" applyAlignment="1">
      <alignment vertical="center" shrinkToFit="1"/>
    </xf>
    <xf numFmtId="0" fontId="14" fillId="0" borderId="0" xfId="0" applyFont="1" applyFill="1" applyBorder="1" applyAlignment="1">
      <alignment horizontal="center" vertical="center"/>
    </xf>
    <xf numFmtId="2" fontId="14" fillId="0" borderId="0" xfId="0" applyNumberFormat="1" applyFont="1" applyFill="1" applyBorder="1">
      <alignment vertical="center"/>
    </xf>
    <xf numFmtId="0" fontId="14" fillId="0" borderId="0" xfId="0" applyFont="1" applyFill="1">
      <alignment vertical="center"/>
    </xf>
    <xf numFmtId="1" fontId="14" fillId="0" borderId="0" xfId="0" applyNumberFormat="1" applyFont="1" applyFill="1" applyBorder="1" applyAlignment="1">
      <alignment vertical="center" shrinkToFit="1"/>
    </xf>
    <xf numFmtId="2" fontId="14" fillId="0" borderId="0" xfId="0" applyNumberFormat="1" applyFont="1" applyFill="1" applyBorder="1" applyAlignment="1">
      <alignment vertical="center" shrinkToFit="1"/>
    </xf>
    <xf numFmtId="176" fontId="14" fillId="0" borderId="0" xfId="0" applyNumberFormat="1" applyFont="1" applyFill="1" applyBorder="1" applyAlignment="1">
      <alignment vertical="center" shrinkToFit="1"/>
    </xf>
    <xf numFmtId="0" fontId="7" fillId="0" borderId="37" xfId="0" applyFont="1" applyBorder="1" applyAlignment="1">
      <alignment horizontal="center" vertical="center"/>
    </xf>
    <xf numFmtId="2" fontId="16" fillId="0" borderId="0" xfId="0" applyNumberFormat="1" applyFont="1">
      <alignment vertical="center"/>
    </xf>
    <xf numFmtId="0" fontId="16" fillId="0" borderId="0" xfId="0" applyFont="1" applyFill="1" applyBorder="1" applyAlignment="1">
      <alignment horizontal="center" vertical="center"/>
    </xf>
    <xf numFmtId="177" fontId="16" fillId="0" borderId="0" xfId="0" applyNumberFormat="1" applyFont="1" applyFill="1" applyBorder="1" applyAlignment="1">
      <alignment vertical="center" shrinkToFit="1"/>
    </xf>
    <xf numFmtId="0" fontId="16" fillId="0" borderId="0" xfId="0" applyFont="1" applyFill="1">
      <alignment vertical="center"/>
    </xf>
    <xf numFmtId="1" fontId="16" fillId="0" borderId="0" xfId="0" applyNumberFormat="1" applyFont="1" applyFill="1" applyBorder="1" applyAlignment="1">
      <alignment vertical="center" shrinkToFit="1"/>
    </xf>
    <xf numFmtId="2" fontId="16" fillId="0" borderId="0" xfId="0" applyNumberFormat="1" applyFont="1" applyFill="1" applyBorder="1" applyAlignment="1">
      <alignment vertical="center" shrinkToFit="1"/>
    </xf>
    <xf numFmtId="176" fontId="16" fillId="0" borderId="0" xfId="0" applyNumberFormat="1" applyFont="1" applyFill="1" applyBorder="1" applyAlignment="1">
      <alignment vertical="center" shrinkToFit="1"/>
    </xf>
    <xf numFmtId="2" fontId="33" fillId="0" borderId="0" xfId="0" applyNumberFormat="1" applyFont="1">
      <alignment vertical="center"/>
    </xf>
    <xf numFmtId="0" fontId="38" fillId="0" borderId="0" xfId="0" applyFont="1">
      <alignment vertical="center"/>
    </xf>
    <xf numFmtId="0" fontId="38" fillId="0" borderId="0" xfId="0" applyNumberFormat="1" applyFont="1" applyFill="1" applyBorder="1" applyAlignment="1">
      <alignment vertical="center"/>
    </xf>
    <xf numFmtId="0" fontId="38" fillId="0" borderId="0" xfId="0" applyFont="1" applyAlignment="1">
      <alignment vertical="center"/>
    </xf>
    <xf numFmtId="2" fontId="38" fillId="0" borderId="0" xfId="0" applyNumberFormat="1" applyFont="1">
      <alignment vertical="center"/>
    </xf>
    <xf numFmtId="0" fontId="7" fillId="2" borderId="38" xfId="0" applyFont="1" applyFill="1" applyBorder="1" applyAlignment="1">
      <alignment horizontal="center" vertical="center"/>
    </xf>
    <xf numFmtId="0" fontId="36" fillId="0" borderId="0" xfId="1" applyFont="1">
      <alignment vertical="center"/>
    </xf>
    <xf numFmtId="0" fontId="16" fillId="0" borderId="0" xfId="0" applyFont="1" applyAlignment="1">
      <alignment horizontal="center" vertical="center"/>
    </xf>
    <xf numFmtId="0" fontId="6" fillId="0" borderId="0" xfId="0" applyFont="1">
      <alignment vertical="center"/>
    </xf>
    <xf numFmtId="0" fontId="37" fillId="0" borderId="1" xfId="10" applyFont="1" applyBorder="1" applyAlignment="1">
      <alignment vertical="top" wrapText="1"/>
    </xf>
    <xf numFmtId="0" fontId="40" fillId="0" borderId="1" xfId="10" applyFont="1" applyBorder="1" applyAlignment="1">
      <alignment vertical="top" wrapText="1"/>
    </xf>
    <xf numFmtId="0" fontId="17" fillId="0" borderId="0" xfId="10" applyFont="1" applyAlignment="1">
      <alignment vertical="top"/>
    </xf>
    <xf numFmtId="0" fontId="17" fillId="0" borderId="1" xfId="10" applyFont="1" applyBorder="1" applyAlignment="1">
      <alignment vertical="top"/>
    </xf>
    <xf numFmtId="0" fontId="17" fillId="0" borderId="1" xfId="10" applyFont="1" applyBorder="1" applyAlignment="1">
      <alignment horizontal="center" vertical="top" shrinkToFit="1"/>
    </xf>
    <xf numFmtId="0" fontId="17" fillId="0" borderId="1" xfId="10" applyFont="1" applyFill="1" applyBorder="1" applyAlignment="1">
      <alignment vertical="top"/>
    </xf>
    <xf numFmtId="0" fontId="17" fillId="0" borderId="1" xfId="10" applyFont="1" applyFill="1" applyBorder="1" applyAlignment="1">
      <alignment horizontal="right" vertical="top"/>
    </xf>
    <xf numFmtId="3" fontId="17" fillId="0" borderId="1" xfId="10" applyNumberFormat="1" applyFont="1" applyFill="1" applyBorder="1" applyAlignment="1">
      <alignment vertical="top"/>
    </xf>
    <xf numFmtId="3" fontId="17" fillId="0" borderId="49" xfId="10" applyNumberFormat="1" applyFont="1" applyFill="1" applyBorder="1" applyAlignment="1">
      <alignment horizontal="center" vertical="top"/>
    </xf>
    <xf numFmtId="0" fontId="17" fillId="0" borderId="1" xfId="10" applyFont="1" applyBorder="1" applyAlignment="1">
      <alignment horizontal="center" vertical="center" shrinkToFit="1"/>
    </xf>
    <xf numFmtId="0" fontId="29" fillId="0" borderId="48" xfId="10" applyFont="1" applyBorder="1" applyAlignment="1">
      <alignment vertical="center"/>
    </xf>
    <xf numFmtId="0" fontId="0" fillId="0" borderId="48" xfId="0" applyBorder="1" applyAlignment="1">
      <alignment vertical="center"/>
    </xf>
    <xf numFmtId="0" fontId="17" fillId="0" borderId="0" xfId="10" applyFont="1" applyAlignment="1">
      <alignment vertical="center"/>
    </xf>
    <xf numFmtId="0" fontId="40" fillId="0" borderId="0" xfId="10" applyFont="1" applyAlignment="1">
      <alignment vertical="top"/>
    </xf>
    <xf numFmtId="0" fontId="40" fillId="0" borderId="0" xfId="10" applyFont="1" applyAlignment="1">
      <alignment horizontal="center" vertical="top"/>
    </xf>
    <xf numFmtId="0" fontId="30" fillId="0" borderId="1" xfId="10" applyFont="1" applyBorder="1" applyAlignment="1">
      <alignment vertical="top" wrapText="1"/>
    </xf>
    <xf numFmtId="1" fontId="6" fillId="0" borderId="1" xfId="0" applyNumberFormat="1" applyFont="1" applyBorder="1" applyAlignment="1">
      <alignment vertical="center" shrinkToFit="1"/>
    </xf>
    <xf numFmtId="177" fontId="14" fillId="0" borderId="1" xfId="0" applyNumberFormat="1" applyFont="1" applyBorder="1" applyAlignment="1">
      <alignment vertical="center" shrinkToFit="1"/>
    </xf>
    <xf numFmtId="1" fontId="14" fillId="0" borderId="1" xfId="0" applyNumberFormat="1" applyFont="1" applyBorder="1" applyAlignment="1">
      <alignment vertical="center" shrinkToFit="1"/>
    </xf>
    <xf numFmtId="176" fontId="14" fillId="0" borderId="1" xfId="0" applyNumberFormat="1" applyFont="1" applyBorder="1" applyAlignment="1">
      <alignment vertical="center" shrinkToFit="1"/>
    </xf>
    <xf numFmtId="0" fontId="6" fillId="0" borderId="1" xfId="0" applyFont="1" applyBorder="1" applyAlignment="1">
      <alignment horizontal="center" vertical="center"/>
    </xf>
    <xf numFmtId="0" fontId="40" fillId="0" borderId="0" xfId="0" applyFont="1" applyFill="1" applyBorder="1" applyAlignment="1">
      <alignment vertical="center"/>
    </xf>
    <xf numFmtId="3" fontId="40" fillId="0" borderId="0" xfId="11" applyNumberFormat="1" applyFont="1" applyFill="1" applyBorder="1" applyAlignment="1">
      <alignment vertical="center"/>
    </xf>
    <xf numFmtId="0" fontId="38" fillId="0" borderId="0" xfId="0" applyFont="1" applyBorder="1" applyAlignment="1">
      <alignment horizontal="left" vertical="center" indent="1"/>
    </xf>
    <xf numFmtId="178" fontId="14" fillId="2" borderId="1" xfId="0" applyNumberFormat="1" applyFont="1" applyFill="1" applyBorder="1" applyAlignment="1">
      <alignment vertical="center" shrinkToFit="1"/>
    </xf>
    <xf numFmtId="0" fontId="5" fillId="0" borderId="0" xfId="0" applyFont="1">
      <alignment vertical="center"/>
    </xf>
    <xf numFmtId="0" fontId="5" fillId="0" borderId="42" xfId="0" applyFont="1" applyBorder="1">
      <alignment vertical="center"/>
    </xf>
    <xf numFmtId="0" fontId="14" fillId="0" borderId="77" xfId="0" applyFont="1" applyBorder="1">
      <alignment vertical="center"/>
    </xf>
    <xf numFmtId="0" fontId="14" fillId="0" borderId="43" xfId="0" applyFont="1" applyBorder="1">
      <alignment vertical="center"/>
    </xf>
    <xf numFmtId="0" fontId="5" fillId="0" borderId="46" xfId="0" applyFont="1" applyBorder="1">
      <alignment vertical="center"/>
    </xf>
    <xf numFmtId="0" fontId="14" fillId="0" borderId="48" xfId="0" applyFont="1" applyBorder="1">
      <alignment vertical="center"/>
    </xf>
    <xf numFmtId="0" fontId="14" fillId="0" borderId="47" xfId="0" applyFont="1" applyBorder="1">
      <alignment vertical="center"/>
    </xf>
    <xf numFmtId="0" fontId="5" fillId="0" borderId="39" xfId="0" applyFont="1" applyBorder="1">
      <alignment vertical="center"/>
    </xf>
    <xf numFmtId="0" fontId="14" fillId="0" borderId="76" xfId="0" applyFont="1" applyBorder="1">
      <alignment vertical="center"/>
    </xf>
    <xf numFmtId="0" fontId="14" fillId="0" borderId="40" xfId="0" applyFont="1" applyBorder="1">
      <alignment vertical="center"/>
    </xf>
    <xf numFmtId="0" fontId="14" fillId="0" borderId="0" xfId="0" applyFont="1" applyBorder="1">
      <alignment vertical="center"/>
    </xf>
    <xf numFmtId="0" fontId="5" fillId="0" borderId="0" xfId="0" applyFont="1" applyBorder="1" applyAlignment="1">
      <alignment horizontal="center" vertical="center" shrinkToFit="1"/>
    </xf>
    <xf numFmtId="0" fontId="0" fillId="0" borderId="0" xfId="0" applyBorder="1" applyAlignment="1">
      <alignment horizontal="center" vertical="center" shrinkToFit="1"/>
    </xf>
    <xf numFmtId="0" fontId="14" fillId="0" borderId="0" xfId="0" applyFont="1" applyBorder="1" applyAlignment="1">
      <alignment vertical="center" shrinkToFit="1"/>
    </xf>
    <xf numFmtId="0" fontId="0" fillId="0" borderId="0" xfId="0" applyBorder="1" applyAlignment="1">
      <alignment vertical="center" shrinkToFit="1"/>
    </xf>
    <xf numFmtId="0" fontId="15" fillId="0" borderId="0" xfId="0" applyFont="1" applyBorder="1" applyAlignment="1">
      <alignment horizontal="left" vertical="center" indent="1"/>
    </xf>
    <xf numFmtId="0" fontId="4" fillId="0" borderId="0" xfId="0" applyFont="1">
      <alignment vertical="center"/>
    </xf>
    <xf numFmtId="0" fontId="38" fillId="0" borderId="0" xfId="0" applyFont="1" applyAlignment="1">
      <alignment horizontal="left" vertical="center" indent="1"/>
    </xf>
    <xf numFmtId="0" fontId="16" fillId="0" borderId="0" xfId="0" applyFont="1" applyAlignment="1">
      <alignment horizontal="left" vertical="center" indent="1"/>
    </xf>
    <xf numFmtId="0" fontId="33" fillId="0" borderId="0" xfId="0" applyFont="1" applyBorder="1" applyAlignment="1">
      <alignment horizontal="left" vertical="center" indent="1"/>
    </xf>
    <xf numFmtId="2" fontId="14" fillId="3" borderId="1" xfId="0" applyNumberFormat="1" applyFont="1" applyFill="1" applyBorder="1" applyAlignment="1">
      <alignment vertical="center" shrinkToFit="1"/>
    </xf>
    <xf numFmtId="0" fontId="33" fillId="0" borderId="0" xfId="0" applyFont="1">
      <alignment vertical="center"/>
    </xf>
    <xf numFmtId="1" fontId="11" fillId="0" borderId="1" xfId="0" applyNumberFormat="1" applyFont="1" applyFill="1" applyBorder="1" applyAlignment="1">
      <alignment vertical="center" shrinkToFit="1"/>
    </xf>
    <xf numFmtId="1" fontId="11" fillId="2" borderId="1" xfId="0" applyNumberFormat="1" applyFont="1" applyFill="1" applyBorder="1" applyAlignment="1">
      <alignment vertical="center" shrinkToFit="1"/>
    </xf>
    <xf numFmtId="0" fontId="0" fillId="0" borderId="0" xfId="0" applyAlignment="1">
      <alignment vertical="center"/>
    </xf>
    <xf numFmtId="0" fontId="3" fillId="0" borderId="0" xfId="0" applyFont="1">
      <alignment vertical="center"/>
    </xf>
    <xf numFmtId="0" fontId="29" fillId="0" borderId="0" xfId="0" applyFont="1" applyFill="1" applyBorder="1" applyAlignment="1">
      <alignment vertical="center"/>
    </xf>
    <xf numFmtId="0" fontId="16" fillId="0" borderId="0" xfId="0" applyFont="1" applyAlignment="1"/>
    <xf numFmtId="0" fontId="21" fillId="0" borderId="0" xfId="10" applyFont="1" applyAlignment="1">
      <alignment vertical="center"/>
    </xf>
    <xf numFmtId="0" fontId="27" fillId="0" borderId="0" xfId="10" applyAlignment="1">
      <alignment vertical="center"/>
    </xf>
    <xf numFmtId="0" fontId="23" fillId="0" borderId="2" xfId="10" applyFont="1" applyBorder="1" applyAlignment="1">
      <alignment vertical="center"/>
    </xf>
    <xf numFmtId="0" fontId="21" fillId="0" borderId="2" xfId="10" applyFont="1" applyBorder="1" applyAlignment="1">
      <alignment vertical="center"/>
    </xf>
    <xf numFmtId="0" fontId="21" fillId="0" borderId="3" xfId="10" applyFont="1" applyBorder="1" applyAlignment="1">
      <alignment vertical="center"/>
    </xf>
    <xf numFmtId="0" fontId="21" fillId="0" borderId="4" xfId="10" applyFont="1" applyBorder="1" applyAlignment="1">
      <alignment vertical="center"/>
    </xf>
    <xf numFmtId="0" fontId="21" fillId="0" borderId="5" xfId="10" applyFont="1" applyBorder="1" applyAlignment="1">
      <alignment vertical="center"/>
    </xf>
    <xf numFmtId="0" fontId="21" fillId="0" borderId="6" xfId="10" applyFont="1" applyBorder="1" applyAlignment="1">
      <alignment vertical="center"/>
    </xf>
    <xf numFmtId="0" fontId="21" fillId="0" borderId="7" xfId="10" applyFont="1" applyBorder="1" applyAlignment="1">
      <alignment vertical="center"/>
    </xf>
    <xf numFmtId="0" fontId="21" fillId="0" borderId="8" xfId="10" applyFont="1" applyBorder="1" applyAlignment="1">
      <alignment vertical="center"/>
    </xf>
    <xf numFmtId="0" fontId="21" fillId="0" borderId="9" xfId="10" applyFont="1" applyBorder="1" applyAlignment="1">
      <alignment vertical="center"/>
    </xf>
    <xf numFmtId="0" fontId="21" fillId="0" borderId="10" xfId="10" applyFont="1" applyBorder="1" applyAlignment="1">
      <alignment vertical="center"/>
    </xf>
    <xf numFmtId="0" fontId="21" fillId="0" borderId="11" xfId="10" applyFont="1" applyBorder="1" applyAlignment="1">
      <alignment vertical="center"/>
    </xf>
    <xf numFmtId="0" fontId="21" fillId="0" borderId="12" xfId="10" applyFont="1" applyBorder="1" applyAlignment="1">
      <alignment vertical="center"/>
    </xf>
    <xf numFmtId="0" fontId="21" fillId="0" borderId="13" xfId="10" applyFont="1" applyBorder="1" applyAlignment="1">
      <alignment vertical="center"/>
    </xf>
    <xf numFmtId="0" fontId="21" fillId="0" borderId="14" xfId="10" applyFont="1" applyBorder="1" applyAlignment="1">
      <alignment vertical="center"/>
    </xf>
    <xf numFmtId="0" fontId="21" fillId="0" borderId="15" xfId="10" applyFont="1" applyBorder="1" applyAlignment="1">
      <alignment vertical="center"/>
    </xf>
    <xf numFmtId="0" fontId="21" fillId="0" borderId="16" xfId="10" applyFont="1" applyBorder="1" applyAlignment="1">
      <alignment vertical="center"/>
    </xf>
    <xf numFmtId="0" fontId="21" fillId="0" borderId="17" xfId="10" applyFont="1" applyBorder="1" applyAlignment="1">
      <alignment vertical="center"/>
    </xf>
    <xf numFmtId="0" fontId="21" fillId="0" borderId="18" xfId="10" applyFont="1" applyBorder="1" applyAlignment="1">
      <alignment vertical="center"/>
    </xf>
    <xf numFmtId="0" fontId="21" fillId="0" borderId="19" xfId="10" applyFont="1" applyBorder="1" applyAlignment="1">
      <alignment vertical="center"/>
    </xf>
    <xf numFmtId="0" fontId="21" fillId="0" borderId="20" xfId="10" applyFont="1" applyBorder="1" applyAlignment="1">
      <alignment vertical="center"/>
    </xf>
    <xf numFmtId="0" fontId="21" fillId="0" borderId="21" xfId="10" applyFont="1" applyBorder="1" applyAlignment="1">
      <alignment vertical="center"/>
    </xf>
    <xf numFmtId="0" fontId="21" fillId="0" borderId="22" xfId="10" applyFont="1" applyBorder="1" applyAlignment="1">
      <alignment vertical="center"/>
    </xf>
    <xf numFmtId="0" fontId="21" fillId="0" borderId="24" xfId="10" applyFont="1" applyBorder="1" applyAlignment="1">
      <alignment vertical="center"/>
    </xf>
    <xf numFmtId="0" fontId="21" fillId="0" borderId="0" xfId="10" applyFont="1" applyBorder="1" applyAlignment="1">
      <alignment vertical="center"/>
    </xf>
    <xf numFmtId="0" fontId="21" fillId="6" borderId="9" xfId="10" applyFont="1" applyFill="1" applyBorder="1" applyAlignment="1">
      <alignment vertical="center"/>
    </xf>
    <xf numFmtId="0" fontId="21" fillId="6" borderId="24" xfId="10" applyFont="1" applyFill="1" applyBorder="1" applyAlignment="1">
      <alignment vertical="center"/>
    </xf>
    <xf numFmtId="0" fontId="21" fillId="6" borderId="10" xfId="10" applyFont="1" applyFill="1" applyBorder="1" applyAlignment="1">
      <alignment vertical="center"/>
    </xf>
    <xf numFmtId="0" fontId="21" fillId="6" borderId="0" xfId="10" applyFont="1" applyFill="1" applyBorder="1" applyAlignment="1">
      <alignment vertical="center"/>
    </xf>
    <xf numFmtId="0" fontId="21" fillId="7" borderId="9" xfId="10" applyFont="1" applyFill="1" applyBorder="1" applyAlignment="1">
      <alignment vertical="center"/>
    </xf>
    <xf numFmtId="0" fontId="21" fillId="7" borderId="24" xfId="10" applyFont="1" applyFill="1" applyBorder="1" applyAlignment="1">
      <alignment vertical="center"/>
    </xf>
    <xf numFmtId="0" fontId="21" fillId="7" borderId="10" xfId="10" applyFont="1" applyFill="1" applyBorder="1" applyAlignment="1">
      <alignment vertical="center"/>
    </xf>
    <xf numFmtId="0" fontId="21" fillId="7" borderId="0" xfId="10" applyFont="1" applyFill="1" applyBorder="1" applyAlignment="1">
      <alignment vertical="center"/>
    </xf>
    <xf numFmtId="0" fontId="21" fillId="7" borderId="16" xfId="10" applyFont="1" applyFill="1" applyBorder="1" applyAlignment="1">
      <alignment vertical="center"/>
    </xf>
    <xf numFmtId="0" fontId="21" fillId="7" borderId="14" xfId="10" applyFont="1" applyFill="1" applyBorder="1" applyAlignment="1">
      <alignment vertical="center"/>
    </xf>
    <xf numFmtId="0" fontId="21" fillId="7" borderId="11" xfId="10" applyFont="1" applyFill="1" applyBorder="1" applyAlignment="1">
      <alignment vertical="center"/>
    </xf>
    <xf numFmtId="0" fontId="21" fillId="7" borderId="13" xfId="10" applyFont="1" applyFill="1" applyBorder="1" applyAlignment="1">
      <alignment vertical="center"/>
    </xf>
    <xf numFmtId="14" fontId="21" fillId="0" borderId="0" xfId="10" applyNumberFormat="1" applyFont="1" applyBorder="1" applyAlignment="1">
      <alignment vertical="center"/>
    </xf>
    <xf numFmtId="0" fontId="21" fillId="8" borderId="9" xfId="10" applyFont="1" applyFill="1" applyBorder="1" applyAlignment="1">
      <alignment vertical="center"/>
    </xf>
    <xf numFmtId="0" fontId="21" fillId="8" borderId="24" xfId="10" applyFont="1" applyFill="1" applyBorder="1" applyAlignment="1">
      <alignment vertical="center"/>
    </xf>
    <xf numFmtId="0" fontId="21" fillId="8" borderId="10" xfId="10" applyFont="1" applyFill="1" applyBorder="1" applyAlignment="1">
      <alignment vertical="center"/>
    </xf>
    <xf numFmtId="0" fontId="21" fillId="8" borderId="0" xfId="10" applyFont="1" applyFill="1" applyBorder="1" applyAlignment="1">
      <alignment vertical="center"/>
    </xf>
    <xf numFmtId="0" fontId="21" fillId="0" borderId="26" xfId="10" applyFont="1" applyBorder="1" applyAlignment="1">
      <alignment vertical="center"/>
    </xf>
    <xf numFmtId="0" fontId="21" fillId="8" borderId="19" xfId="10" applyFont="1" applyFill="1" applyBorder="1" applyAlignment="1">
      <alignment vertical="center"/>
    </xf>
    <xf numFmtId="0" fontId="21" fillId="8" borderId="20" xfId="10" applyFont="1" applyFill="1" applyBorder="1" applyAlignment="1">
      <alignment vertical="center"/>
    </xf>
    <xf numFmtId="0" fontId="21" fillId="8" borderId="21" xfId="10" applyFont="1" applyFill="1" applyBorder="1" applyAlignment="1">
      <alignment vertical="center"/>
    </xf>
    <xf numFmtId="0" fontId="21" fillId="8" borderId="27" xfId="10" applyFont="1" applyFill="1" applyBorder="1" applyAlignment="1">
      <alignment vertical="center"/>
    </xf>
    <xf numFmtId="0" fontId="21" fillId="0" borderId="28" xfId="10" applyFont="1" applyBorder="1" applyAlignment="1">
      <alignment vertical="center"/>
    </xf>
    <xf numFmtId="0" fontId="21" fillId="0" borderId="29" xfId="10" applyFont="1" applyBorder="1" applyAlignment="1">
      <alignment vertical="center"/>
    </xf>
    <xf numFmtId="0" fontId="21" fillId="0" borderId="30" xfId="10" applyFont="1" applyBorder="1" applyAlignment="1">
      <alignment vertical="center"/>
    </xf>
    <xf numFmtId="0" fontId="21" fillId="0" borderId="31" xfId="10" applyFont="1" applyBorder="1" applyAlignment="1">
      <alignment vertical="center"/>
    </xf>
    <xf numFmtId="0" fontId="21" fillId="0" borderId="32" xfId="10" applyFont="1" applyBorder="1" applyAlignment="1">
      <alignment vertical="center"/>
    </xf>
    <xf numFmtId="0" fontId="21" fillId="9" borderId="9" xfId="10" applyFont="1" applyFill="1" applyBorder="1" applyAlignment="1">
      <alignment vertical="center"/>
    </xf>
    <xf numFmtId="0" fontId="21" fillId="9" borderId="24" xfId="10" applyFont="1" applyFill="1" applyBorder="1" applyAlignment="1">
      <alignment vertical="center"/>
    </xf>
    <xf numFmtId="0" fontId="21" fillId="9" borderId="10" xfId="10" applyFont="1" applyFill="1" applyBorder="1" applyAlignment="1">
      <alignment vertical="center"/>
    </xf>
    <xf numFmtId="0" fontId="21" fillId="9" borderId="32" xfId="10" applyFont="1" applyFill="1" applyBorder="1" applyAlignment="1">
      <alignment vertical="center"/>
    </xf>
    <xf numFmtId="0" fontId="21" fillId="9" borderId="28" xfId="10" applyFont="1" applyFill="1" applyBorder="1" applyAlignment="1">
      <alignment vertical="center"/>
    </xf>
    <xf numFmtId="0" fontId="21" fillId="9" borderId="29" xfId="10" applyFont="1" applyFill="1" applyBorder="1" applyAlignment="1">
      <alignment vertical="center"/>
    </xf>
    <xf numFmtId="0" fontId="21" fillId="9" borderId="30" xfId="10" applyFont="1" applyFill="1" applyBorder="1" applyAlignment="1">
      <alignment vertical="center"/>
    </xf>
    <xf numFmtId="0" fontId="21" fillId="9" borderId="31" xfId="10" applyFont="1" applyFill="1" applyBorder="1" applyAlignment="1">
      <alignment vertical="center"/>
    </xf>
    <xf numFmtId="0" fontId="21" fillId="10" borderId="9" xfId="10" applyFont="1" applyFill="1" applyBorder="1" applyAlignment="1">
      <alignment vertical="center"/>
    </xf>
    <xf numFmtId="0" fontId="21" fillId="10" borderId="24" xfId="10" applyFont="1" applyFill="1" applyBorder="1" applyAlignment="1">
      <alignment vertical="center"/>
    </xf>
    <xf numFmtId="0" fontId="21" fillId="10" borderId="10" xfId="10" applyFont="1" applyFill="1" applyBorder="1" applyAlignment="1">
      <alignment vertical="center"/>
    </xf>
    <xf numFmtId="0" fontId="21" fillId="10" borderId="0" xfId="10" applyFont="1" applyFill="1" applyBorder="1" applyAlignment="1">
      <alignment vertical="center"/>
    </xf>
    <xf numFmtId="0" fontId="21" fillId="0" borderId="33" xfId="10" applyFont="1" applyBorder="1" applyAlignment="1">
      <alignment vertical="center"/>
    </xf>
    <xf numFmtId="0" fontId="21" fillId="0" borderId="34" xfId="10" applyFont="1" applyBorder="1" applyAlignment="1">
      <alignment vertical="center"/>
    </xf>
    <xf numFmtId="0" fontId="21" fillId="0" borderId="35" xfId="10" applyFont="1" applyBorder="1" applyAlignment="1">
      <alignment vertical="center"/>
    </xf>
    <xf numFmtId="0" fontId="21" fillId="0" borderId="36" xfId="10" applyFont="1" applyBorder="1" applyAlignment="1">
      <alignment vertical="center"/>
    </xf>
    <xf numFmtId="0" fontId="21" fillId="10" borderId="28" xfId="10" applyFont="1" applyFill="1" applyBorder="1" applyAlignment="1">
      <alignment vertical="center"/>
    </xf>
    <xf numFmtId="0" fontId="21" fillId="10" borderId="29" xfId="10" applyFont="1" applyFill="1" applyBorder="1" applyAlignment="1">
      <alignment vertical="center"/>
    </xf>
    <xf numFmtId="0" fontId="21" fillId="10" borderId="30" xfId="10" applyFont="1" applyFill="1" applyBorder="1" applyAlignment="1">
      <alignment vertical="center"/>
    </xf>
    <xf numFmtId="0" fontId="21" fillId="10" borderId="32" xfId="10" applyFont="1" applyFill="1" applyBorder="1" applyAlignment="1">
      <alignment vertical="center"/>
    </xf>
    <xf numFmtId="0" fontId="43" fillId="0" borderId="0" xfId="10" applyFont="1" applyAlignment="1">
      <alignment vertical="center"/>
    </xf>
    <xf numFmtId="0" fontId="44" fillId="0" borderId="48" xfId="10" applyFont="1" applyBorder="1" applyAlignment="1">
      <alignment vertical="center"/>
    </xf>
    <xf numFmtId="0" fontId="21" fillId="0" borderId="50" xfId="10" applyFont="1" applyBorder="1" applyAlignment="1">
      <alignment vertical="center"/>
    </xf>
    <xf numFmtId="0" fontId="21" fillId="0" borderId="51" xfId="10" applyFont="1" applyBorder="1" applyAlignment="1">
      <alignment vertical="center"/>
    </xf>
    <xf numFmtId="0" fontId="21" fillId="0" borderId="52" xfId="10" applyFont="1" applyBorder="1" applyAlignment="1">
      <alignment vertical="center"/>
    </xf>
    <xf numFmtId="0" fontId="21" fillId="0" borderId="53" xfId="10" applyFont="1" applyBorder="1" applyAlignment="1">
      <alignment vertical="center"/>
    </xf>
    <xf numFmtId="0" fontId="21" fillId="0" borderId="54" xfId="10" applyFont="1" applyBorder="1" applyAlignment="1">
      <alignment vertical="center"/>
    </xf>
    <xf numFmtId="0" fontId="21" fillId="0" borderId="55" xfId="10" applyFont="1" applyBorder="1" applyAlignment="1">
      <alignment vertical="center"/>
    </xf>
    <xf numFmtId="0" fontId="17" fillId="0" borderId="39" xfId="10" applyFont="1" applyBorder="1" applyAlignment="1">
      <alignment horizontal="center" vertical="center" shrinkToFit="1"/>
    </xf>
    <xf numFmtId="0" fontId="17" fillId="0" borderId="76" xfId="10" applyFont="1" applyFill="1" applyBorder="1" applyAlignment="1">
      <alignment vertical="top"/>
    </xf>
    <xf numFmtId="0" fontId="17" fillId="0" borderId="40" xfId="10" applyFont="1" applyFill="1" applyBorder="1" applyAlignment="1">
      <alignment vertical="top"/>
    </xf>
    <xf numFmtId="0" fontId="21" fillId="0" borderId="56" xfId="10" applyFont="1" applyBorder="1" applyAlignment="1">
      <alignment vertical="center"/>
    </xf>
    <xf numFmtId="0" fontId="21" fillId="0" borderId="57" xfId="10" applyFont="1" applyBorder="1" applyAlignment="1">
      <alignment vertical="center"/>
    </xf>
    <xf numFmtId="0" fontId="21" fillId="0" borderId="58" xfId="10" applyFont="1" applyBorder="1" applyAlignment="1">
      <alignment vertical="center"/>
    </xf>
    <xf numFmtId="0" fontId="21" fillId="0" borderId="47" xfId="10" applyFont="1" applyBorder="1" applyAlignment="1">
      <alignment vertical="center"/>
    </xf>
    <xf numFmtId="0" fontId="21" fillId="0" borderId="46" xfId="10" applyFont="1" applyBorder="1" applyAlignment="1">
      <alignment vertical="center"/>
    </xf>
    <xf numFmtId="0" fontId="21" fillId="0" borderId="38" xfId="10" applyFont="1" applyBorder="1" applyAlignment="1">
      <alignment vertical="center"/>
    </xf>
    <xf numFmtId="3" fontId="21" fillId="0" borderId="38" xfId="10" applyNumberFormat="1" applyFont="1" applyBorder="1" applyAlignment="1">
      <alignment vertical="center"/>
    </xf>
    <xf numFmtId="0" fontId="21" fillId="0" borderId="59" xfId="10" applyFont="1" applyBorder="1" applyAlignment="1">
      <alignment vertical="center"/>
    </xf>
    <xf numFmtId="0" fontId="17" fillId="0" borderId="39" xfId="10" applyFont="1" applyBorder="1" applyAlignment="1">
      <alignment vertical="top"/>
    </xf>
    <xf numFmtId="0" fontId="21" fillId="0" borderId="60" xfId="10" applyFont="1" applyBorder="1" applyAlignment="1">
      <alignment vertical="center"/>
    </xf>
    <xf numFmtId="0" fontId="21" fillId="0" borderId="61" xfId="10" applyFont="1" applyBorder="1" applyAlignment="1">
      <alignment vertical="center"/>
    </xf>
    <xf numFmtId="0" fontId="21" fillId="0" borderId="62" xfId="10" applyFont="1" applyBorder="1" applyAlignment="1">
      <alignment vertical="center"/>
    </xf>
    <xf numFmtId="0" fontId="21" fillId="0" borderId="40" xfId="10" applyFont="1" applyBorder="1" applyAlignment="1">
      <alignment vertical="center"/>
    </xf>
    <xf numFmtId="0" fontId="21" fillId="0" borderId="39" xfId="10" applyFont="1" applyBorder="1" applyAlignment="1">
      <alignment vertical="center"/>
    </xf>
    <xf numFmtId="0" fontId="21" fillId="0" borderId="1" xfId="10" applyFont="1" applyBorder="1" applyAlignment="1">
      <alignment vertical="center"/>
    </xf>
    <xf numFmtId="3" fontId="21" fillId="0" borderId="1" xfId="10" applyNumberFormat="1" applyFont="1" applyBorder="1" applyAlignment="1">
      <alignment vertical="center"/>
    </xf>
    <xf numFmtId="0" fontId="21" fillId="0" borderId="63" xfId="10" applyFont="1" applyBorder="1" applyAlignment="1">
      <alignment vertical="center"/>
    </xf>
    <xf numFmtId="0" fontId="17" fillId="0" borderId="76" xfId="10" applyFont="1" applyFill="1" applyBorder="1" applyAlignment="1">
      <alignment horizontal="center" vertical="center" textRotation="180"/>
    </xf>
    <xf numFmtId="0" fontId="17" fillId="0" borderId="40" xfId="10" applyFont="1" applyFill="1" applyBorder="1" applyAlignment="1">
      <alignment horizontal="center" vertical="center" textRotation="180"/>
    </xf>
    <xf numFmtId="0" fontId="21" fillId="0" borderId="64" xfId="10" applyFont="1" applyBorder="1" applyAlignment="1">
      <alignment vertical="center"/>
    </xf>
    <xf numFmtId="0" fontId="21" fillId="0" borderId="65" xfId="10" applyFont="1" applyBorder="1" applyAlignment="1">
      <alignment vertical="center"/>
    </xf>
    <xf numFmtId="0" fontId="21" fillId="0" borderId="66" xfId="10" applyFont="1" applyBorder="1" applyAlignment="1">
      <alignment vertical="center"/>
    </xf>
    <xf numFmtId="0" fontId="21" fillId="0" borderId="67" xfId="10" applyFont="1" applyBorder="1" applyAlignment="1">
      <alignment vertical="center"/>
    </xf>
    <xf numFmtId="0" fontId="21" fillId="0" borderId="68" xfId="10" applyFont="1" applyBorder="1" applyAlignment="1">
      <alignment vertical="center"/>
    </xf>
    <xf numFmtId="3" fontId="21" fillId="0" borderId="68" xfId="10" applyNumberFormat="1" applyFont="1" applyBorder="1" applyAlignment="1">
      <alignment vertical="center"/>
    </xf>
    <xf numFmtId="0" fontId="21" fillId="0" borderId="69" xfId="10" applyFont="1" applyBorder="1" applyAlignment="1">
      <alignment vertical="center"/>
    </xf>
    <xf numFmtId="0" fontId="27" fillId="0" borderId="76" xfId="10" applyFill="1" applyBorder="1" applyAlignment="1">
      <alignment horizontal="center" vertical="center" textRotation="180"/>
    </xf>
    <xf numFmtId="0" fontId="27" fillId="0" borderId="40" xfId="10" applyFill="1" applyBorder="1" applyAlignment="1">
      <alignment horizontal="center" vertical="center" textRotation="180"/>
    </xf>
    <xf numFmtId="0" fontId="21" fillId="0" borderId="70" xfId="10" applyFont="1" applyBorder="1" applyAlignment="1">
      <alignment vertical="center"/>
    </xf>
    <xf numFmtId="0" fontId="37" fillId="0" borderId="39" xfId="10" applyFont="1" applyBorder="1" applyAlignment="1">
      <alignment vertical="top"/>
    </xf>
    <xf numFmtId="0" fontId="40" fillId="0" borderId="39" xfId="10" applyFont="1" applyBorder="1" applyAlignment="1">
      <alignment vertical="top"/>
    </xf>
    <xf numFmtId="0" fontId="21" fillId="0" borderId="71" xfId="10" applyFont="1" applyBorder="1" applyAlignment="1">
      <alignment vertical="center"/>
    </xf>
    <xf numFmtId="0" fontId="21" fillId="0" borderId="72" xfId="10" applyFont="1" applyBorder="1" applyAlignment="1">
      <alignment vertical="center"/>
    </xf>
    <xf numFmtId="0" fontId="21" fillId="0" borderId="73" xfId="10" applyFont="1" applyBorder="1" applyAlignment="1">
      <alignment vertical="center"/>
    </xf>
    <xf numFmtId="0" fontId="21" fillId="0" borderId="74" xfId="10" applyFont="1" applyBorder="1" applyAlignment="1">
      <alignment vertical="center"/>
    </xf>
    <xf numFmtId="0" fontId="21" fillId="0" borderId="75" xfId="10" applyFont="1" applyBorder="1" applyAlignment="1">
      <alignment vertical="center"/>
    </xf>
    <xf numFmtId="0" fontId="38" fillId="0" borderId="0" xfId="10" applyFont="1" applyAlignment="1">
      <alignment vertical="center"/>
    </xf>
    <xf numFmtId="0" fontId="23" fillId="0" borderId="0" xfId="10" applyFont="1" applyAlignment="1">
      <alignment vertical="center"/>
    </xf>
    <xf numFmtId="0" fontId="17" fillId="0" borderId="0" xfId="0" applyFont="1" applyAlignment="1">
      <alignment vertical="center"/>
    </xf>
    <xf numFmtId="0" fontId="2" fillId="0" borderId="0" xfId="0" applyFont="1" applyAlignment="1">
      <alignment vertical="center"/>
    </xf>
    <xf numFmtId="0" fontId="2" fillId="0" borderId="39" xfId="0" applyFont="1" applyBorder="1" applyAlignment="1">
      <alignment vertical="center"/>
    </xf>
    <xf numFmtId="0" fontId="2" fillId="0" borderId="40" xfId="0" applyFont="1" applyBorder="1" applyAlignment="1">
      <alignment vertical="center"/>
    </xf>
    <xf numFmtId="0" fontId="2" fillId="0" borderId="1" xfId="0" applyFont="1" applyBorder="1" applyAlignment="1">
      <alignment vertical="center"/>
    </xf>
    <xf numFmtId="0" fontId="47" fillId="0" borderId="1" xfId="0" applyFont="1" applyBorder="1" applyAlignment="1">
      <alignment horizontal="center" vertical="top" wrapText="1"/>
    </xf>
    <xf numFmtId="0" fontId="47" fillId="2" borderId="1" xfId="0" applyFont="1" applyFill="1" applyBorder="1" applyAlignment="1">
      <alignment horizontal="center" vertical="top" wrapText="1"/>
    </xf>
    <xf numFmtId="177" fontId="17" fillId="0" borderId="1" xfId="11" applyNumberFormat="1" applyFont="1" applyFill="1" applyBorder="1" applyAlignment="1">
      <alignment vertical="center" shrinkToFit="1"/>
    </xf>
    <xf numFmtId="0" fontId="17" fillId="0" borderId="1" xfId="11" applyNumberFormat="1" applyFont="1" applyFill="1" applyBorder="1" applyAlignment="1">
      <alignment vertical="center" shrinkToFit="1"/>
    </xf>
    <xf numFmtId="1" fontId="17" fillId="0" borderId="1" xfId="11" applyNumberFormat="1" applyFont="1" applyFill="1" applyBorder="1" applyAlignment="1">
      <alignment vertical="center" shrinkToFit="1"/>
    </xf>
    <xf numFmtId="0" fontId="41" fillId="0" borderId="0" xfId="0" applyFont="1" applyAlignment="1">
      <alignment vertical="center"/>
    </xf>
    <xf numFmtId="0" fontId="0" fillId="0" borderId="0" xfId="0" applyAlignment="1">
      <alignment vertical="center"/>
    </xf>
    <xf numFmtId="0" fontId="0" fillId="4" borderId="37" xfId="0" applyFont="1" applyFill="1" applyBorder="1" applyAlignment="1">
      <alignment horizontal="center" vertical="center" wrapText="1"/>
    </xf>
    <xf numFmtId="0" fontId="0" fillId="4" borderId="41" xfId="0" applyFill="1" applyBorder="1" applyAlignment="1">
      <alignment horizontal="center" vertical="center" wrapText="1"/>
    </xf>
    <xf numFmtId="0" fontId="0" fillId="4" borderId="38" xfId="0" applyFill="1" applyBorder="1" applyAlignment="1">
      <alignment horizontal="center" vertical="center" wrapText="1"/>
    </xf>
    <xf numFmtId="0" fontId="8" fillId="4" borderId="43" xfId="0" applyFont="1" applyFill="1" applyBorder="1" applyAlignment="1">
      <alignment horizontal="center" vertical="center" wrapText="1"/>
    </xf>
    <xf numFmtId="0" fontId="0" fillId="4" borderId="45" xfId="0" applyFill="1" applyBorder="1" applyAlignment="1">
      <alignment horizontal="center" vertical="center" wrapText="1"/>
    </xf>
    <xf numFmtId="0" fontId="8" fillId="4" borderId="37" xfId="0" applyFont="1" applyFill="1" applyBorder="1" applyAlignment="1">
      <alignment horizontal="center" vertical="center" wrapText="1"/>
    </xf>
    <xf numFmtId="0" fontId="5" fillId="0" borderId="77" xfId="0" applyFont="1" applyBorder="1" applyAlignment="1">
      <alignment horizontal="center" vertical="center" shrinkToFit="1"/>
    </xf>
    <xf numFmtId="0" fontId="0" fillId="0" borderId="43" xfId="0" applyBorder="1" applyAlignment="1">
      <alignment horizontal="center" vertical="center" shrinkToFit="1"/>
    </xf>
    <xf numFmtId="0" fontId="0" fillId="0" borderId="0" xfId="0" applyBorder="1" applyAlignment="1">
      <alignment horizontal="center" vertical="center" shrinkToFit="1"/>
    </xf>
    <xf numFmtId="0" fontId="0" fillId="0" borderId="45" xfId="0" applyBorder="1" applyAlignment="1">
      <alignment horizontal="center" vertical="center" shrinkToFit="1"/>
    </xf>
    <xf numFmtId="0" fontId="5" fillId="0" borderId="42" xfId="0" applyFont="1" applyBorder="1" applyAlignment="1">
      <alignment horizontal="center" vertical="center" shrinkToFit="1"/>
    </xf>
    <xf numFmtId="0" fontId="0" fillId="0" borderId="46" xfId="0" applyBorder="1" applyAlignment="1">
      <alignment horizontal="center" vertical="center" shrinkToFit="1"/>
    </xf>
    <xf numFmtId="0" fontId="0" fillId="0" borderId="47" xfId="0" applyBorder="1" applyAlignment="1">
      <alignment horizontal="center" vertical="center" shrinkToFit="1"/>
    </xf>
    <xf numFmtId="0" fontId="5" fillId="0" borderId="39" xfId="0" applyFont="1" applyBorder="1" applyAlignment="1">
      <alignment horizontal="center" vertical="center" shrinkToFit="1"/>
    </xf>
    <xf numFmtId="0" fontId="0" fillId="0" borderId="76" xfId="0" applyBorder="1" applyAlignment="1">
      <alignment horizontal="center" vertical="center" shrinkToFit="1"/>
    </xf>
    <xf numFmtId="0" fontId="0" fillId="0" borderId="40" xfId="0" applyBorder="1" applyAlignment="1">
      <alignment horizontal="center" vertical="center" shrinkToFit="1"/>
    </xf>
    <xf numFmtId="0" fontId="14" fillId="0" borderId="39" xfId="0" applyFont="1" applyBorder="1" applyAlignment="1">
      <alignment vertical="center" shrinkToFit="1"/>
    </xf>
    <xf numFmtId="0" fontId="0" fillId="0" borderId="40" xfId="0" applyBorder="1" applyAlignment="1">
      <alignment vertical="center" shrinkToFit="1"/>
    </xf>
    <xf numFmtId="0" fontId="5" fillId="0" borderId="39" xfId="0" applyFont="1" applyBorder="1" applyAlignment="1">
      <alignment vertical="center" shrinkToFit="1"/>
    </xf>
    <xf numFmtId="1" fontId="14" fillId="2" borderId="39" xfId="0" applyNumberFormat="1" applyFont="1" applyFill="1" applyBorder="1" applyAlignment="1">
      <alignment horizontal="center" vertical="center" shrinkToFit="1"/>
    </xf>
    <xf numFmtId="1" fontId="0" fillId="0" borderId="40" xfId="0" applyNumberFormat="1" applyBorder="1" applyAlignment="1">
      <alignment horizontal="center" vertical="center" shrinkToFit="1"/>
    </xf>
    <xf numFmtId="176" fontId="14" fillId="2" borderId="39" xfId="0" applyNumberFormat="1" applyFont="1" applyFill="1" applyBorder="1" applyAlignment="1">
      <alignment vertical="center" shrinkToFit="1"/>
    </xf>
    <xf numFmtId="11" fontId="14" fillId="2" borderId="39" xfId="0" applyNumberFormat="1" applyFont="1" applyFill="1" applyBorder="1" applyAlignment="1">
      <alignment horizontal="center" vertical="center" shrinkToFit="1"/>
    </xf>
    <xf numFmtId="11" fontId="0" fillId="0" borderId="40" xfId="0" applyNumberFormat="1" applyBorder="1" applyAlignment="1">
      <alignment horizontal="center" vertical="center" shrinkToFit="1"/>
    </xf>
    <xf numFmtId="0" fontId="16" fillId="0" borderId="37" xfId="0" applyFont="1" applyBorder="1" applyAlignment="1">
      <alignment horizontal="center" vertical="top" wrapText="1"/>
    </xf>
    <xf numFmtId="0" fontId="0" fillId="0" borderId="41" xfId="0" applyBorder="1" applyAlignment="1">
      <alignment horizontal="center" vertical="top" wrapText="1"/>
    </xf>
    <xf numFmtId="0" fontId="0" fillId="0" borderId="38" xfId="0" applyBorder="1" applyAlignment="1">
      <alignment horizontal="center" vertical="top" wrapText="1"/>
    </xf>
    <xf numFmtId="0" fontId="46" fillId="0" borderId="37" xfId="0" applyFont="1" applyBorder="1" applyAlignment="1">
      <alignment horizontal="center" vertical="top" wrapText="1"/>
    </xf>
    <xf numFmtId="0" fontId="46" fillId="0" borderId="41" xfId="0" applyFont="1" applyBorder="1" applyAlignment="1">
      <alignment horizontal="center" vertical="top" wrapText="1"/>
    </xf>
    <xf numFmtId="0" fontId="46" fillId="0" borderId="38" xfId="0" applyFont="1" applyBorder="1" applyAlignment="1">
      <alignment horizontal="center" vertical="top" wrapText="1"/>
    </xf>
    <xf numFmtId="0" fontId="15" fillId="0" borderId="37" xfId="0" applyFont="1" applyBorder="1" applyAlignment="1">
      <alignment horizontal="center" vertical="top" wrapText="1"/>
    </xf>
    <xf numFmtId="0" fontId="16" fillId="2" borderId="37" xfId="0" applyFont="1" applyFill="1" applyBorder="1" applyAlignment="1">
      <alignment horizontal="center" vertical="top" wrapText="1"/>
    </xf>
    <xf numFmtId="0" fontId="0" fillId="2" borderId="41" xfId="0" applyFill="1" applyBorder="1" applyAlignment="1">
      <alignment horizontal="center" vertical="top" wrapText="1"/>
    </xf>
    <xf numFmtId="0" fontId="0" fillId="2" borderId="38" xfId="0" applyFill="1" applyBorder="1" applyAlignment="1">
      <alignment horizontal="center" vertical="top" wrapText="1"/>
    </xf>
    <xf numFmtId="0" fontId="45" fillId="0" borderId="37" xfId="0" applyFont="1" applyBorder="1" applyAlignment="1">
      <alignment horizontal="center" vertical="top" wrapText="1"/>
    </xf>
    <xf numFmtId="0" fontId="38" fillId="0" borderId="37" xfId="0" applyFont="1" applyBorder="1" applyAlignment="1">
      <alignment horizontal="center" vertical="top" wrapText="1"/>
    </xf>
    <xf numFmtId="0" fontId="38" fillId="0" borderId="41" xfId="0" applyFont="1" applyBorder="1" applyAlignment="1">
      <alignment horizontal="center" vertical="top" wrapText="1"/>
    </xf>
    <xf numFmtId="0" fontId="38" fillId="0" borderId="38" xfId="0" applyFont="1" applyBorder="1" applyAlignment="1">
      <alignment horizontal="center" vertical="top" wrapText="1"/>
    </xf>
    <xf numFmtId="0" fontId="30" fillId="0" borderId="37" xfId="10" applyFont="1" applyBorder="1" applyAlignment="1">
      <alignment horizontal="center" vertical="center" wrapText="1"/>
    </xf>
    <xf numFmtId="0" fontId="0" fillId="0" borderId="38" xfId="0" applyBorder="1" applyAlignment="1">
      <alignment horizontal="center" vertical="center" wrapText="1"/>
    </xf>
    <xf numFmtId="57" fontId="21" fillId="0" borderId="2" xfId="10" applyNumberFormat="1" applyFont="1" applyBorder="1" applyAlignment="1">
      <alignment horizontal="center" vertical="center" shrinkToFit="1"/>
    </xf>
    <xf numFmtId="0" fontId="27" fillId="0" borderId="2" xfId="10" applyBorder="1" applyAlignment="1">
      <alignment horizontal="center" vertical="center" shrinkToFit="1"/>
    </xf>
    <xf numFmtId="0" fontId="21" fillId="0" borderId="23" xfId="10" applyFont="1" applyBorder="1" applyAlignment="1">
      <alignment vertical="center" wrapText="1"/>
    </xf>
    <xf numFmtId="0" fontId="27" fillId="0" borderId="20" xfId="10" applyBorder="1" applyAlignment="1">
      <alignment vertical="center" wrapText="1"/>
    </xf>
    <xf numFmtId="0" fontId="27" fillId="0" borderId="25" xfId="10" applyBorder="1" applyAlignment="1">
      <alignment vertical="center" wrapText="1"/>
    </xf>
    <xf numFmtId="0" fontId="27" fillId="0" borderId="24" xfId="10" applyBorder="1" applyAlignment="1">
      <alignment vertical="center" wrapText="1"/>
    </xf>
    <xf numFmtId="0" fontId="27" fillId="0" borderId="12" xfId="10" applyBorder="1" applyAlignment="1">
      <alignment vertical="center" wrapText="1"/>
    </xf>
    <xf numFmtId="0" fontId="27" fillId="0" borderId="14" xfId="10" applyBorder="1" applyAlignment="1">
      <alignment vertical="center" wrapText="1"/>
    </xf>
    <xf numFmtId="0" fontId="17" fillId="11" borderId="37" xfId="10" applyFont="1" applyFill="1" applyBorder="1" applyAlignment="1">
      <alignment horizontal="center" vertical="center" textRotation="180" shrinkToFit="1"/>
    </xf>
    <xf numFmtId="0" fontId="0" fillId="0" borderId="41" xfId="0" applyBorder="1" applyAlignment="1">
      <alignment horizontal="center" vertical="center" textRotation="180" shrinkToFit="1"/>
    </xf>
    <xf numFmtId="0" fontId="0" fillId="0" borderId="38" xfId="0" applyBorder="1" applyAlignment="1">
      <alignment horizontal="center" vertical="center" textRotation="180" shrinkToFit="1"/>
    </xf>
    <xf numFmtId="0" fontId="17" fillId="5" borderId="37" xfId="10" applyFont="1" applyFill="1" applyBorder="1" applyAlignment="1">
      <alignment horizontal="center" vertical="center" textRotation="180" shrinkToFit="1"/>
    </xf>
    <xf numFmtId="0" fontId="17" fillId="0" borderId="37" xfId="10" applyFont="1" applyBorder="1" applyAlignment="1">
      <alignment horizontal="center" vertical="center" wrapText="1"/>
    </xf>
    <xf numFmtId="0" fontId="17" fillId="0" borderId="42" xfId="10" applyFont="1" applyBorder="1" applyAlignment="1">
      <alignment horizontal="center" vertical="center" wrapText="1" shrinkToFit="1"/>
    </xf>
    <xf numFmtId="0" fontId="0" fillId="0" borderId="77" xfId="0" applyBorder="1" applyAlignment="1">
      <alignment horizontal="center" vertical="center" wrapText="1"/>
    </xf>
    <xf numFmtId="0" fontId="0" fillId="0" borderId="43" xfId="0" applyBorder="1" applyAlignment="1">
      <alignment horizontal="center" vertical="center" wrapText="1"/>
    </xf>
    <xf numFmtId="0" fontId="0" fillId="0" borderId="46" xfId="0" applyBorder="1" applyAlignment="1">
      <alignment horizontal="center" vertical="center" wrapText="1"/>
    </xf>
    <xf numFmtId="0" fontId="0" fillId="0" borderId="48" xfId="0" applyBorder="1" applyAlignment="1">
      <alignment horizontal="center" vertical="center" wrapText="1"/>
    </xf>
    <xf numFmtId="0" fontId="0" fillId="0" borderId="47" xfId="0" applyBorder="1" applyAlignment="1">
      <alignment horizontal="center" vertical="center" wrapText="1"/>
    </xf>
    <xf numFmtId="0" fontId="17" fillId="11" borderId="37" xfId="10" applyFont="1" applyFill="1" applyBorder="1" applyAlignment="1">
      <alignment horizontal="center" vertical="center" textRotation="180"/>
    </xf>
    <xf numFmtId="0" fontId="27" fillId="11" borderId="41" xfId="10" applyFill="1" applyBorder="1" applyAlignment="1">
      <alignment horizontal="center" vertical="center" textRotation="180"/>
    </xf>
    <xf numFmtId="0" fontId="27" fillId="11" borderId="38" xfId="10" applyFill="1" applyBorder="1" applyAlignment="1">
      <alignment horizontal="center" vertical="center" textRotation="180"/>
    </xf>
    <xf numFmtId="0" fontId="17" fillId="5" borderId="37" xfId="10" applyFont="1" applyFill="1" applyBorder="1" applyAlignment="1">
      <alignment horizontal="center" vertical="center" textRotation="180"/>
    </xf>
    <xf numFmtId="0" fontId="27" fillId="5" borderId="41" xfId="10" applyFill="1" applyBorder="1" applyAlignment="1">
      <alignment horizontal="center" vertical="center" textRotation="180"/>
    </xf>
    <xf numFmtId="0" fontId="27" fillId="5" borderId="38" xfId="10" applyFill="1" applyBorder="1" applyAlignment="1">
      <alignment horizontal="center" vertical="center" textRotation="180"/>
    </xf>
    <xf numFmtId="0" fontId="36" fillId="0" borderId="0" xfId="1" applyFont="1" applyAlignment="1">
      <alignment vertical="center"/>
    </xf>
    <xf numFmtId="0" fontId="16" fillId="0" borderId="0" xfId="0" applyFont="1" applyAlignment="1">
      <alignment vertical="center"/>
    </xf>
    <xf numFmtId="0" fontId="36" fillId="0" borderId="0" xfId="3" applyFont="1" applyBorder="1" applyAlignment="1">
      <alignment vertical="center"/>
    </xf>
    <xf numFmtId="0" fontId="16" fillId="0" borderId="0" xfId="0" applyFont="1" applyBorder="1" applyAlignment="1">
      <alignment vertical="center"/>
    </xf>
    <xf numFmtId="0" fontId="36" fillId="0" borderId="0" xfId="3" applyFont="1" applyAlignment="1">
      <alignment vertical="center"/>
    </xf>
    <xf numFmtId="0" fontId="37" fillId="0" borderId="0" xfId="0" applyNumberFormat="1" applyFont="1" applyBorder="1" applyAlignment="1">
      <alignment vertical="center"/>
    </xf>
  </cellXfs>
  <cellStyles count="12">
    <cellStyle name="ハイパーリンク" xfId="1" builtinId="8"/>
    <cellStyle name="ハイパーリンク 2" xfId="3"/>
    <cellStyle name="桁区切り 2 2" xfId="4"/>
    <cellStyle name="標準" xfId="0" builtinId="0"/>
    <cellStyle name="標準 2" xfId="2"/>
    <cellStyle name="標準 2 2" xfId="10"/>
    <cellStyle name="標準 2 2 2" xfId="5"/>
    <cellStyle name="標準 3" xfId="6"/>
    <cellStyle name="標準 4" xfId="7"/>
    <cellStyle name="標準 5" xfId="8"/>
    <cellStyle name="標準 6" xfId="9"/>
    <cellStyle name="標準_Ｈ１２年-ＰＲＴＲ３５４物質リスト②_総括表'06.01.19" xfId="11"/>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pref.miyagi.jp/soshiki/kankyo-s/" TargetMode="External"/><Relationship Id="rId13" Type="http://schemas.openxmlformats.org/officeDocument/2006/relationships/hyperlink" Target="http://www.env.go.jp/earth/report/h23-03/index.html" TargetMode="External"/><Relationship Id="rId3" Type="http://schemas.openxmlformats.org/officeDocument/2006/relationships/hyperlink" Target="http://www-gio.nies.go.jp/faq/faq-j.html" TargetMode="External"/><Relationship Id="rId7" Type="http://schemas.openxmlformats.org/officeDocument/2006/relationships/hyperlink" Target="http://www.enecho.meti.go.jp/statistics/energy_consumption/ec002/results.html" TargetMode="External"/><Relationship Id="rId12" Type="http://schemas.openxmlformats.org/officeDocument/2006/relationships/hyperlink" Target="http://www.env.go.jp/earth/ozone/cfc/report.html" TargetMode="External"/><Relationship Id="rId2" Type="http://schemas.openxmlformats.org/officeDocument/2006/relationships/hyperlink" Target="http://www.env.go.jp/sogodb/index.html" TargetMode="External"/><Relationship Id="rId1" Type="http://schemas.openxmlformats.org/officeDocument/2006/relationships/hyperlink" Target="http://www.env.go.jp/earth/ozone/cfc/report.html" TargetMode="External"/><Relationship Id="rId6" Type="http://schemas.openxmlformats.org/officeDocument/2006/relationships/hyperlink" Target="http://ghg-santeikohyo.env.go.jp/" TargetMode="External"/><Relationship Id="rId11" Type="http://schemas.openxmlformats.org/officeDocument/2006/relationships/hyperlink" Target="http://www.env.go.jp/earth/ozone/o3_report/index.html" TargetMode="External"/><Relationship Id="rId5" Type="http://schemas.openxmlformats.org/officeDocument/2006/relationships/hyperlink" Target="http://www.env.go.jp/policy/local_keikaku/kuiki/index.html" TargetMode="External"/><Relationship Id="rId10" Type="http://schemas.openxmlformats.org/officeDocument/2006/relationships/hyperlink" Target="http://www.env.go.jp/chemi/prtr/risk0.html" TargetMode="External"/><Relationship Id="rId4" Type="http://schemas.openxmlformats.org/officeDocument/2006/relationships/hyperlink" Target="http://www.env.go.jp/seisaku/list/ondanka.html" TargetMode="External"/><Relationship Id="rId9" Type="http://schemas.openxmlformats.org/officeDocument/2006/relationships/hyperlink" Target="http://www.jccca.org/" TargetMode="External"/><Relationship Id="rId1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hyperlink" Target="http://www.jfma.org/database/table.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G170"/>
  <sheetViews>
    <sheetView tabSelected="1" zoomScale="90" zoomScaleNormal="90" workbookViewId="0">
      <selection activeCell="M19" sqref="M19"/>
    </sheetView>
  </sheetViews>
  <sheetFormatPr defaultRowHeight="9.9499999999999993" customHeight="1"/>
  <cols>
    <col min="1" max="1" width="1.44140625" style="1" customWidth="1"/>
    <col min="2" max="14" width="3.88671875" style="1" customWidth="1"/>
    <col min="15" max="15" width="3.5546875" style="1" customWidth="1"/>
    <col min="16" max="34" width="3.88671875" style="1" customWidth="1"/>
    <col min="35" max="49" width="4.5546875" style="1" customWidth="1"/>
    <col min="50" max="16384" width="8.88671875" style="1"/>
  </cols>
  <sheetData>
    <row r="1" spans="1:24" s="8" customFormat="1" ht="5.25" customHeight="1">
      <c r="A1" s="17"/>
      <c r="B1" s="17"/>
      <c r="C1" s="74"/>
      <c r="D1" s="4"/>
      <c r="E1" s="4"/>
      <c r="F1" s="4"/>
      <c r="G1" s="4"/>
      <c r="H1" s="16"/>
      <c r="I1" s="17"/>
      <c r="J1" s="17"/>
      <c r="K1" s="17"/>
    </row>
    <row r="2" spans="1:24" s="8" customFormat="1" ht="14.25" customHeight="1">
      <c r="A2" s="17"/>
      <c r="B2" s="127" t="s">
        <v>550</v>
      </c>
      <c r="C2" s="74"/>
      <c r="D2" s="4"/>
      <c r="E2" s="4"/>
      <c r="F2" s="4"/>
      <c r="G2" s="128" t="s">
        <v>551</v>
      </c>
      <c r="H2" s="16"/>
      <c r="I2" s="17"/>
      <c r="J2" s="17"/>
      <c r="K2" s="17"/>
    </row>
    <row r="3" spans="1:24" s="8" customFormat="1" ht="5.25" customHeight="1">
      <c r="A3" s="17"/>
      <c r="B3" s="17"/>
      <c r="C3" s="74"/>
      <c r="D3" s="4"/>
      <c r="E3" s="4"/>
      <c r="F3" s="4"/>
      <c r="G3" s="4"/>
      <c r="H3" s="16"/>
      <c r="I3" s="17"/>
      <c r="J3" s="17"/>
      <c r="K3" s="17"/>
    </row>
    <row r="4" spans="1:24" s="8" customFormat="1" ht="9.9499999999999993" customHeight="1">
      <c r="A4" s="17"/>
      <c r="B4" s="328" t="s">
        <v>389</v>
      </c>
      <c r="C4" s="329"/>
      <c r="D4" s="329"/>
      <c r="E4" s="329"/>
      <c r="F4" s="329"/>
      <c r="G4" s="329"/>
      <c r="H4" s="329"/>
      <c r="I4" s="329"/>
      <c r="J4" s="329"/>
      <c r="K4" s="18"/>
      <c r="L4" s="18"/>
      <c r="P4" s="19"/>
      <c r="Q4" s="20"/>
      <c r="R4" s="21" t="s">
        <v>348</v>
      </c>
      <c r="S4" s="21" t="s">
        <v>349</v>
      </c>
      <c r="T4" s="21" t="s">
        <v>350</v>
      </c>
      <c r="U4" s="21" t="s">
        <v>351</v>
      </c>
      <c r="V4" s="21" t="s">
        <v>352</v>
      </c>
      <c r="W4" s="21" t="s">
        <v>353</v>
      </c>
    </row>
    <row r="5" spans="1:24" s="8" customFormat="1" ht="9.9499999999999993" customHeight="1">
      <c r="A5" s="17"/>
      <c r="B5" s="328" t="s">
        <v>392</v>
      </c>
      <c r="C5" s="329"/>
      <c r="D5" s="329"/>
      <c r="E5" s="329"/>
      <c r="F5" s="329"/>
      <c r="G5" s="329"/>
      <c r="H5" s="329"/>
      <c r="I5" s="329"/>
      <c r="J5" s="329"/>
      <c r="K5" s="17"/>
      <c r="L5" s="7"/>
      <c r="P5" s="22" t="s">
        <v>354</v>
      </c>
      <c r="Q5" s="23"/>
      <c r="R5" s="24">
        <v>1.008</v>
      </c>
      <c r="S5" s="24">
        <v>12.01</v>
      </c>
      <c r="T5" s="24">
        <v>14.01</v>
      </c>
      <c r="U5" s="24">
        <v>16</v>
      </c>
      <c r="V5" s="24">
        <v>19</v>
      </c>
      <c r="W5" s="24">
        <v>35.450000000000003</v>
      </c>
    </row>
    <row r="6" spans="1:24" s="8" customFormat="1" ht="9.9499999999999993" customHeight="1">
      <c r="A6" s="17"/>
      <c r="B6" s="328" t="s">
        <v>393</v>
      </c>
      <c r="C6" s="329"/>
      <c r="D6" s="329"/>
      <c r="E6" s="329"/>
      <c r="F6" s="329"/>
      <c r="G6" s="329"/>
      <c r="H6" s="329"/>
      <c r="I6" s="329"/>
      <c r="J6" s="329"/>
      <c r="K6" s="73"/>
      <c r="L6" s="17"/>
      <c r="P6" s="25"/>
      <c r="Q6" s="26"/>
      <c r="R6" s="266" t="s">
        <v>355</v>
      </c>
      <c r="S6" s="268" t="s">
        <v>356</v>
      </c>
      <c r="T6" s="268" t="s">
        <v>359</v>
      </c>
      <c r="U6" s="268" t="s">
        <v>360</v>
      </c>
      <c r="V6" s="268" t="s">
        <v>361</v>
      </c>
      <c r="W6" s="263"/>
    </row>
    <row r="7" spans="1:24" s="8" customFormat="1" ht="9.9499999999999993" customHeight="1">
      <c r="A7" s="17"/>
      <c r="B7" s="328" t="s">
        <v>38</v>
      </c>
      <c r="C7" s="329"/>
      <c r="D7" s="329"/>
      <c r="E7" s="329"/>
      <c r="F7" s="329"/>
      <c r="G7" s="329"/>
      <c r="H7" s="329"/>
      <c r="I7" s="329"/>
      <c r="J7" s="329"/>
      <c r="K7" s="18"/>
      <c r="L7" s="18"/>
      <c r="P7" s="27"/>
      <c r="Q7" s="28"/>
      <c r="R7" s="267"/>
      <c r="S7" s="264"/>
      <c r="T7" s="264"/>
      <c r="U7" s="264"/>
      <c r="V7" s="264"/>
      <c r="W7" s="264"/>
    </row>
    <row r="8" spans="1:24" s="8" customFormat="1" ht="9.9499999999999993" customHeight="1">
      <c r="A8" s="17"/>
      <c r="B8" s="328" t="s">
        <v>394</v>
      </c>
      <c r="C8" s="328"/>
      <c r="D8" s="328"/>
      <c r="E8" s="328"/>
      <c r="F8" s="328"/>
      <c r="G8" s="328"/>
      <c r="H8" s="328"/>
      <c r="I8" s="328"/>
      <c r="J8" s="328"/>
      <c r="K8" s="17"/>
      <c r="L8" s="17"/>
      <c r="P8" s="29"/>
      <c r="Q8" s="30"/>
      <c r="R8" s="267"/>
      <c r="S8" s="264"/>
      <c r="T8" s="265"/>
      <c r="U8" s="265"/>
      <c r="V8" s="265"/>
      <c r="W8" s="265"/>
    </row>
    <row r="9" spans="1:24" s="8" customFormat="1" ht="9.9499999999999993" customHeight="1">
      <c r="A9" s="17"/>
      <c r="B9" s="328" t="s">
        <v>546</v>
      </c>
      <c r="C9" s="329"/>
      <c r="D9" s="329"/>
      <c r="E9" s="329"/>
      <c r="F9" s="329"/>
      <c r="G9" s="329"/>
      <c r="H9" s="329"/>
      <c r="I9" s="329"/>
      <c r="J9" s="329"/>
      <c r="K9" s="17"/>
      <c r="L9" s="17"/>
      <c r="P9" s="31" t="s">
        <v>357</v>
      </c>
      <c r="Q9" s="23"/>
      <c r="R9" s="259">
        <v>1</v>
      </c>
      <c r="S9" s="259">
        <v>12</v>
      </c>
      <c r="T9" s="259">
        <v>290</v>
      </c>
      <c r="U9" s="260">
        <v>7300</v>
      </c>
      <c r="V9" s="260">
        <v>4200</v>
      </c>
      <c r="W9" s="32"/>
      <c r="X9" s="8" t="s">
        <v>376</v>
      </c>
    </row>
    <row r="10" spans="1:24" s="8" customFormat="1" ht="9.9499999999999993" customHeight="1">
      <c r="A10" s="17"/>
      <c r="B10" s="328" t="s">
        <v>395</v>
      </c>
      <c r="C10" s="329"/>
      <c r="D10" s="329"/>
      <c r="E10" s="329"/>
      <c r="F10" s="329"/>
      <c r="G10" s="329"/>
      <c r="H10" s="329"/>
      <c r="I10" s="329"/>
      <c r="J10" s="329"/>
      <c r="P10" s="31" t="s">
        <v>357</v>
      </c>
      <c r="Q10" s="23"/>
      <c r="R10" s="259">
        <v>1</v>
      </c>
      <c r="S10" s="259">
        <v>21</v>
      </c>
      <c r="T10" s="259">
        <v>310</v>
      </c>
      <c r="U10" s="260">
        <v>7300</v>
      </c>
      <c r="V10" s="260">
        <v>4200</v>
      </c>
      <c r="W10" s="32"/>
      <c r="X10" s="8" t="s">
        <v>377</v>
      </c>
    </row>
    <row r="11" spans="1:24" s="8" customFormat="1" ht="9.9499999999999993" customHeight="1">
      <c r="A11" s="17"/>
      <c r="B11" s="328" t="s">
        <v>390</v>
      </c>
      <c r="C11" s="329"/>
      <c r="D11" s="329"/>
      <c r="E11" s="329"/>
      <c r="F11" s="329"/>
      <c r="G11" s="329"/>
      <c r="H11" s="329"/>
      <c r="I11" s="329"/>
      <c r="J11" s="329"/>
      <c r="P11" s="22" t="s">
        <v>358</v>
      </c>
      <c r="Q11" s="23"/>
      <c r="R11" s="24">
        <f>R5+U5*2</f>
        <v>33.008000000000003</v>
      </c>
      <c r="S11" s="24">
        <f>S5+R5*4</f>
        <v>16.042000000000002</v>
      </c>
      <c r="T11" s="24">
        <f>T5*2+U5</f>
        <v>44.019999999999996</v>
      </c>
      <c r="U11" s="258">
        <f>S5+W5*2+V5*2</f>
        <v>120.91000000000001</v>
      </c>
      <c r="V11" s="258">
        <f>S5*2+W5*3+V5*3</f>
        <v>187.37</v>
      </c>
      <c r="W11" s="32"/>
    </row>
    <row r="12" spans="1:24" s="8" customFormat="1" ht="9.9499999999999993" customHeight="1">
      <c r="A12" s="17"/>
      <c r="B12" s="16" t="s">
        <v>391</v>
      </c>
      <c r="C12" s="329"/>
      <c r="D12" s="329"/>
      <c r="E12" s="329"/>
      <c r="F12" s="329"/>
      <c r="G12" s="329"/>
      <c r="H12" s="329"/>
      <c r="I12" s="329"/>
      <c r="J12" s="329"/>
      <c r="P12" s="22" t="s">
        <v>366</v>
      </c>
      <c r="Q12" s="23"/>
      <c r="R12" s="24">
        <f>R11/33.01</f>
        <v>0.99993941229930339</v>
      </c>
      <c r="S12" s="24">
        <f t="shared" ref="S12:V12" si="0">S11/33.01</f>
        <v>0.48597394728870047</v>
      </c>
      <c r="T12" s="24">
        <f t="shared" si="0"/>
        <v>1.3335352923356558</v>
      </c>
      <c r="U12" s="24">
        <f t="shared" si="0"/>
        <v>3.6628294456225392</v>
      </c>
      <c r="V12" s="24">
        <f t="shared" si="0"/>
        <v>5.6761587397758264</v>
      </c>
      <c r="W12" s="32"/>
    </row>
    <row r="13" spans="1:24" s="8" customFormat="1" ht="9.9499999999999993" customHeight="1">
      <c r="A13" s="17"/>
      <c r="B13" s="330" t="s">
        <v>396</v>
      </c>
      <c r="C13" s="331"/>
      <c r="D13" s="331"/>
      <c r="E13" s="331"/>
      <c r="F13" s="331"/>
      <c r="G13" s="17"/>
      <c r="H13" s="17"/>
      <c r="I13" s="17"/>
      <c r="J13" s="17"/>
      <c r="P13" s="15" t="s">
        <v>364</v>
      </c>
      <c r="Q13" s="33"/>
      <c r="R13" s="17"/>
      <c r="S13" s="33"/>
      <c r="T13" s="33"/>
      <c r="U13" s="33"/>
      <c r="V13" s="33"/>
    </row>
    <row r="14" spans="1:24" s="8" customFormat="1" ht="9.9499999999999993" customHeight="1">
      <c r="A14" s="17"/>
      <c r="B14" s="332" t="s">
        <v>591</v>
      </c>
      <c r="C14" s="333"/>
      <c r="D14" s="333"/>
      <c r="E14" s="333"/>
      <c r="F14" s="333"/>
      <c r="G14" s="17"/>
      <c r="H14" s="17"/>
      <c r="I14" s="17"/>
      <c r="J14" s="17"/>
      <c r="P14" s="15"/>
      <c r="Q14" s="33"/>
      <c r="R14" s="17"/>
      <c r="S14" s="33"/>
      <c r="T14" s="33"/>
      <c r="U14" s="33"/>
      <c r="V14" s="33"/>
    </row>
    <row r="15" spans="1:24" s="8" customFormat="1" ht="9.9499999999999993" customHeight="1">
      <c r="A15" s="17"/>
      <c r="B15" s="332" t="s">
        <v>589</v>
      </c>
      <c r="C15" s="333"/>
      <c r="D15" s="333"/>
      <c r="E15" s="333"/>
      <c r="F15" s="333"/>
      <c r="G15" s="17"/>
      <c r="H15" s="17"/>
      <c r="I15" s="17"/>
      <c r="J15" s="17"/>
      <c r="P15" s="15"/>
      <c r="Q15" s="33"/>
      <c r="R15" s="17"/>
      <c r="S15" s="33"/>
      <c r="T15" s="33"/>
      <c r="U15" s="33"/>
      <c r="V15" s="33"/>
    </row>
    <row r="16" spans="1:24" s="8" customFormat="1" ht="9.9499999999999993" customHeight="1">
      <c r="A16" s="17"/>
      <c r="B16" s="332" t="s">
        <v>590</v>
      </c>
      <c r="C16" s="333"/>
      <c r="D16" s="333"/>
      <c r="E16" s="333"/>
      <c r="F16" s="333"/>
      <c r="G16" s="17"/>
      <c r="H16" s="17"/>
      <c r="I16" s="17"/>
      <c r="J16" s="17"/>
      <c r="P16" s="15"/>
      <c r="Q16" s="33"/>
      <c r="R16" s="17"/>
      <c r="S16" s="33"/>
      <c r="T16" s="33"/>
      <c r="U16" s="33"/>
      <c r="V16" s="33"/>
    </row>
    <row r="17" spans="2:33" s="8" customFormat="1" ht="5.25" customHeight="1">
      <c r="B17" s="99"/>
      <c r="C17" s="98"/>
      <c r="D17" s="97"/>
      <c r="E17" s="98"/>
      <c r="F17" s="98"/>
      <c r="G17" s="98"/>
      <c r="H17" s="98"/>
      <c r="I17" s="97"/>
      <c r="J17" s="97"/>
    </row>
    <row r="18" spans="2:33" ht="9.9499999999999993" customHeight="1">
      <c r="B18" s="126" t="s">
        <v>539</v>
      </c>
      <c r="J18" s="4" t="s">
        <v>450</v>
      </c>
      <c r="P18" s="38"/>
      <c r="T18" s="39" t="s">
        <v>363</v>
      </c>
      <c r="U18" s="8"/>
      <c r="V18" s="38"/>
      <c r="Z18" s="39" t="s">
        <v>509</v>
      </c>
      <c r="AA18" s="8"/>
      <c r="AB18" s="8"/>
      <c r="AC18" s="8"/>
      <c r="AD18" s="8"/>
      <c r="AE18" s="8"/>
      <c r="AF18" s="8"/>
      <c r="AG18" s="8"/>
    </row>
    <row r="19" spans="2:33" s="41" customFormat="1" ht="21.75" customHeight="1">
      <c r="B19" s="40" t="s">
        <v>1</v>
      </c>
      <c r="C19" s="43" t="s">
        <v>2</v>
      </c>
      <c r="D19" s="40" t="s">
        <v>3</v>
      </c>
      <c r="E19" s="40" t="s">
        <v>4</v>
      </c>
      <c r="F19" s="40" t="s">
        <v>5</v>
      </c>
      <c r="G19" s="44" t="s">
        <v>6</v>
      </c>
      <c r="H19" s="44" t="s">
        <v>7</v>
      </c>
      <c r="J19" s="39"/>
      <c r="P19" s="42" t="s">
        <v>302</v>
      </c>
      <c r="Q19" s="42" t="s">
        <v>303</v>
      </c>
      <c r="R19" s="42" t="s">
        <v>304</v>
      </c>
      <c r="S19" s="45" t="s">
        <v>6</v>
      </c>
      <c r="T19" s="45" t="s">
        <v>7</v>
      </c>
      <c r="U19" s="8"/>
      <c r="V19" s="42" t="s">
        <v>302</v>
      </c>
      <c r="W19" s="42" t="s">
        <v>303</v>
      </c>
      <c r="X19" s="42" t="s">
        <v>304</v>
      </c>
      <c r="Y19" s="45" t="s">
        <v>6</v>
      </c>
      <c r="Z19" s="45" t="s">
        <v>7</v>
      </c>
      <c r="AA19" s="8"/>
      <c r="AB19" s="8"/>
      <c r="AC19" s="8"/>
      <c r="AD19" s="8"/>
      <c r="AE19" s="8"/>
      <c r="AF19" s="8"/>
      <c r="AG19" s="8"/>
    </row>
    <row r="20" spans="2:33" ht="9.9499999999999993" customHeight="1">
      <c r="B20" s="2" t="s">
        <v>10</v>
      </c>
      <c r="C20" s="36">
        <v>18.29</v>
      </c>
      <c r="D20" s="36">
        <v>16.149999999999999</v>
      </c>
      <c r="E20" s="36">
        <v>0.17</v>
      </c>
      <c r="F20" s="36">
        <v>0.17</v>
      </c>
      <c r="G20" s="36">
        <v>1</v>
      </c>
      <c r="H20" s="36">
        <v>0.8</v>
      </c>
      <c r="P20" s="34">
        <f>D20/1*1000</f>
        <v>16149.999999999998</v>
      </c>
      <c r="Q20" s="12">
        <f>E20/12*1000</f>
        <v>14.166666666666668</v>
      </c>
      <c r="R20" s="35">
        <f>F20/290*1000</f>
        <v>0.5862068965517242</v>
      </c>
      <c r="S20" s="35">
        <f>G20/7300*1000</f>
        <v>0.13698630136986301</v>
      </c>
      <c r="T20" s="35">
        <f>H20/4200*1000</f>
        <v>0.19047619047619049</v>
      </c>
      <c r="U20" s="8"/>
      <c r="V20" s="34">
        <f>P20/1</f>
        <v>16149.999999999998</v>
      </c>
      <c r="W20" s="12">
        <f>Q20/12</f>
        <v>1.1805555555555556</v>
      </c>
      <c r="X20" s="100">
        <f>R20/290</f>
        <v>2.0214030915576696E-3</v>
      </c>
      <c r="Y20" s="100">
        <f>S20/7300</f>
        <v>1.8765246762994933E-5</v>
      </c>
      <c r="Z20" s="100">
        <f>T20/4200</f>
        <v>4.5351473922902495E-5</v>
      </c>
      <c r="AA20" s="8"/>
      <c r="AB20" s="8"/>
      <c r="AC20" s="8"/>
      <c r="AD20" s="8"/>
      <c r="AE20" s="8"/>
      <c r="AF20" s="8"/>
      <c r="AG20" s="8"/>
    </row>
    <row r="21" spans="2:33" ht="9.9499999999999993" customHeight="1">
      <c r="B21" s="2" t="s">
        <v>14</v>
      </c>
      <c r="C21" s="36">
        <v>18.79</v>
      </c>
      <c r="D21" s="36">
        <v>16.89</v>
      </c>
      <c r="E21" s="36">
        <v>0.18</v>
      </c>
      <c r="F21" s="36">
        <v>0.17</v>
      </c>
      <c r="G21" s="36">
        <v>1.0900000000000001</v>
      </c>
      <c r="H21" s="36">
        <v>0.46</v>
      </c>
      <c r="P21" s="34">
        <f>D21/1*1000</f>
        <v>16890</v>
      </c>
      <c r="Q21" s="12">
        <f>E21/12*1000</f>
        <v>15</v>
      </c>
      <c r="R21" s="35">
        <f>F21/290*1000</f>
        <v>0.5862068965517242</v>
      </c>
      <c r="S21" s="35">
        <f>G21/7300*1000</f>
        <v>0.14931506849315071</v>
      </c>
      <c r="T21" s="35">
        <f>H21/4200*1000</f>
        <v>0.10952380952380954</v>
      </c>
      <c r="U21" s="8"/>
      <c r="V21" s="34">
        <f t="shared" ref="V21:V22" si="1">P21/1</f>
        <v>16890</v>
      </c>
      <c r="W21" s="12">
        <f t="shared" ref="W21:W22" si="2">Q21/12</f>
        <v>1.25</v>
      </c>
      <c r="X21" s="100">
        <f t="shared" ref="X21:X22" si="3">R21/290</f>
        <v>2.0214030915576696E-3</v>
      </c>
      <c r="Y21" s="100">
        <f t="shared" ref="Y21:Y22" si="4">S21/7300</f>
        <v>2.0454118971664481E-5</v>
      </c>
      <c r="Z21" s="100">
        <f t="shared" ref="Z21:Z22" si="5">T21/4200</f>
        <v>2.6077097505668939E-5</v>
      </c>
      <c r="AA21" s="8"/>
      <c r="AB21" s="8"/>
      <c r="AC21" s="8"/>
      <c r="AD21" s="8"/>
      <c r="AE21" s="8"/>
      <c r="AF21" s="8"/>
      <c r="AG21" s="8"/>
    </row>
    <row r="22" spans="2:33" ht="9.9499999999999993" customHeight="1">
      <c r="B22" s="50" t="s">
        <v>13</v>
      </c>
      <c r="C22" s="51">
        <v>19.239999999999998</v>
      </c>
      <c r="D22" s="51">
        <v>17.34</v>
      </c>
      <c r="E22" s="51">
        <v>0.18</v>
      </c>
      <c r="F22" s="51">
        <v>0.17</v>
      </c>
      <c r="G22" s="51">
        <v>1.0900000000000001</v>
      </c>
      <c r="H22" s="51">
        <v>0.46</v>
      </c>
      <c r="P22" s="34">
        <f>D22/1*1000</f>
        <v>17340</v>
      </c>
      <c r="Q22" s="12">
        <f>E22/12*1000</f>
        <v>15</v>
      </c>
      <c r="R22" s="35">
        <f>F22/290*1000</f>
        <v>0.5862068965517242</v>
      </c>
      <c r="S22" s="35">
        <f>G22/7300*1000</f>
        <v>0.14931506849315071</v>
      </c>
      <c r="T22" s="35">
        <f>H22/4200*1000</f>
        <v>0.10952380952380954</v>
      </c>
      <c r="U22" s="8"/>
      <c r="V22" s="34">
        <f t="shared" si="1"/>
        <v>17340</v>
      </c>
      <c r="W22" s="12">
        <f t="shared" si="2"/>
        <v>1.25</v>
      </c>
      <c r="X22" s="100">
        <f t="shared" si="3"/>
        <v>2.0214030915576696E-3</v>
      </c>
      <c r="Y22" s="100">
        <f t="shared" si="4"/>
        <v>2.0454118971664481E-5</v>
      </c>
      <c r="Z22" s="100">
        <f t="shared" si="5"/>
        <v>2.6077097505668939E-5</v>
      </c>
      <c r="AA22" s="8"/>
      <c r="AB22" s="8"/>
      <c r="AC22" s="8"/>
      <c r="AD22" s="8"/>
      <c r="AE22" s="8"/>
      <c r="AF22" s="8"/>
      <c r="AG22" s="8"/>
    </row>
    <row r="23" spans="2:33" ht="9.9499999999999993" customHeight="1">
      <c r="B23" s="72" t="s">
        <v>543</v>
      </c>
      <c r="C23" s="52">
        <f>C22/19.24*100</f>
        <v>100</v>
      </c>
      <c r="D23" s="52">
        <f t="shared" ref="D23:H23" si="6">D22/19.24*100</f>
        <v>90.124740124740129</v>
      </c>
      <c r="E23" s="52">
        <f t="shared" si="6"/>
        <v>0.9355509355509356</v>
      </c>
      <c r="F23" s="52">
        <f t="shared" si="6"/>
        <v>0.88357588357588357</v>
      </c>
      <c r="G23" s="52">
        <f t="shared" si="6"/>
        <v>5.6652806652806662</v>
      </c>
      <c r="H23" s="52">
        <f t="shared" si="6"/>
        <v>2.3908523908523911</v>
      </c>
      <c r="P23" s="8"/>
      <c r="Q23" s="8"/>
      <c r="R23" s="8"/>
      <c r="S23" s="8"/>
      <c r="T23" s="8"/>
      <c r="U23" s="8"/>
      <c r="V23" s="67"/>
      <c r="W23" s="8"/>
      <c r="X23" s="8"/>
      <c r="Y23" s="8"/>
      <c r="Z23" s="8"/>
      <c r="AA23" s="8"/>
      <c r="AB23" s="8"/>
      <c r="AC23" s="8"/>
      <c r="AD23" s="8"/>
      <c r="AE23" s="8"/>
      <c r="AF23" s="8"/>
      <c r="AG23" s="8"/>
    </row>
    <row r="24" spans="2:33" s="4" customFormat="1" ht="9.9499999999999993" customHeight="1">
      <c r="B24" s="5"/>
      <c r="C24" s="67" t="s">
        <v>548</v>
      </c>
      <c r="D24" s="60"/>
      <c r="E24" s="60"/>
      <c r="F24" s="60"/>
      <c r="G24" s="60"/>
      <c r="H24" s="60"/>
      <c r="P24" s="8"/>
      <c r="Q24" s="8"/>
      <c r="R24" s="8"/>
      <c r="S24" s="8"/>
      <c r="T24" s="8"/>
      <c r="U24" s="8"/>
      <c r="V24" s="8"/>
      <c r="W24" s="8"/>
      <c r="X24" s="8"/>
      <c r="Y24" s="8"/>
      <c r="Z24" s="8"/>
      <c r="AA24" s="8"/>
      <c r="AB24" s="8"/>
      <c r="AC24" s="8"/>
      <c r="AD24" s="8"/>
      <c r="AE24" s="8"/>
      <c r="AF24" s="8"/>
      <c r="AG24" s="8"/>
    </row>
    <row r="25" spans="2:33" s="63" customFormat="1" ht="9.9499999999999993" customHeight="1">
      <c r="B25" s="61"/>
      <c r="C25" s="69" t="s">
        <v>373</v>
      </c>
      <c r="D25" s="62"/>
      <c r="E25" s="62"/>
      <c r="F25" s="62"/>
      <c r="G25" s="62"/>
      <c r="H25" s="62"/>
      <c r="J25" s="64"/>
      <c r="K25" s="65"/>
      <c r="L25" s="66"/>
      <c r="M25" s="66"/>
      <c r="N25" s="66"/>
      <c r="P25" s="64"/>
      <c r="Q25" s="65"/>
      <c r="R25" s="66"/>
      <c r="S25" s="66"/>
      <c r="T25" s="66"/>
      <c r="V25" s="64"/>
      <c r="W25" s="65"/>
      <c r="X25" s="66"/>
      <c r="Y25" s="66"/>
      <c r="Z25" s="66"/>
      <c r="AB25" s="64"/>
      <c r="AC25" s="65"/>
      <c r="AD25" s="66"/>
      <c r="AE25" s="66"/>
      <c r="AF25" s="66"/>
    </row>
    <row r="26" spans="2:33" s="8" customFormat="1" ht="5.25" customHeight="1">
      <c r="B26" s="99"/>
      <c r="C26" s="98"/>
      <c r="D26" s="97"/>
      <c r="E26" s="98"/>
      <c r="F26" s="98"/>
      <c r="G26" s="98"/>
      <c r="H26" s="98"/>
      <c r="I26" s="97"/>
      <c r="J26" s="97"/>
    </row>
    <row r="27" spans="2:33" ht="9.9499999999999993" customHeight="1">
      <c r="B27" s="75" t="s">
        <v>447</v>
      </c>
      <c r="H27" s="39" t="s">
        <v>450</v>
      </c>
      <c r="P27" s="1" t="s">
        <v>448</v>
      </c>
      <c r="T27" s="39" t="s">
        <v>363</v>
      </c>
      <c r="Z27" s="39" t="s">
        <v>509</v>
      </c>
      <c r="AB27" s="8"/>
      <c r="AC27" s="8"/>
      <c r="AD27" s="8"/>
      <c r="AE27" s="8"/>
      <c r="AF27" s="8"/>
      <c r="AG27" s="8"/>
    </row>
    <row r="28" spans="2:33" s="8" customFormat="1" ht="21.75" customHeight="1">
      <c r="B28" s="40" t="s">
        <v>1</v>
      </c>
      <c r="C28" s="43" t="s">
        <v>2</v>
      </c>
      <c r="D28" s="40" t="s">
        <v>3</v>
      </c>
      <c r="E28" s="40" t="s">
        <v>4</v>
      </c>
      <c r="F28" s="40" t="s">
        <v>5</v>
      </c>
      <c r="G28" s="44" t="s">
        <v>6</v>
      </c>
      <c r="H28" s="44" t="s">
        <v>7</v>
      </c>
      <c r="P28" s="42" t="s">
        <v>302</v>
      </c>
      <c r="Q28" s="42" t="s">
        <v>303</v>
      </c>
      <c r="R28" s="42" t="s">
        <v>304</v>
      </c>
      <c r="S28" s="45" t="s">
        <v>6</v>
      </c>
      <c r="T28" s="45" t="s">
        <v>7</v>
      </c>
      <c r="V28" s="42" t="s">
        <v>302</v>
      </c>
      <c r="W28" s="42" t="s">
        <v>303</v>
      </c>
      <c r="X28" s="42" t="s">
        <v>304</v>
      </c>
      <c r="Y28" s="45" t="s">
        <v>6</v>
      </c>
      <c r="Z28" s="45" t="s">
        <v>7</v>
      </c>
    </row>
    <row r="29" spans="2:33" s="8" customFormat="1" ht="9.9499999999999993" customHeight="1">
      <c r="B29" s="2" t="s">
        <v>10</v>
      </c>
      <c r="C29" s="36">
        <v>18.29</v>
      </c>
      <c r="D29" s="36">
        <v>16.149999999999999</v>
      </c>
      <c r="E29" s="36">
        <v>0.17</v>
      </c>
      <c r="F29" s="36">
        <v>0.17</v>
      </c>
      <c r="G29" s="36">
        <v>1</v>
      </c>
      <c r="H29" s="36">
        <v>0.8</v>
      </c>
      <c r="P29" s="92">
        <v>16200</v>
      </c>
      <c r="Q29" s="93">
        <v>14</v>
      </c>
      <c r="R29" s="95">
        <v>0.59099999999999997</v>
      </c>
      <c r="S29" s="95">
        <v>0.13700000000000001</v>
      </c>
      <c r="T29" s="95">
        <v>0.191</v>
      </c>
      <c r="V29" s="34">
        <f>P29/1</f>
        <v>16200</v>
      </c>
      <c r="W29" s="12">
        <f>Q29/12</f>
        <v>1.1666666666666667</v>
      </c>
      <c r="X29" s="100">
        <f>R29/290</f>
        <v>2.0379310344827584E-3</v>
      </c>
      <c r="Y29" s="100">
        <f>S29/7300</f>
        <v>1.8767123287671235E-5</v>
      </c>
      <c r="Z29" s="100">
        <f>T29/4200</f>
        <v>4.5476190476190474E-5</v>
      </c>
    </row>
    <row r="30" spans="2:33" s="8" customFormat="1" ht="9.9499999999999993" customHeight="1">
      <c r="B30" s="2" t="s">
        <v>14</v>
      </c>
      <c r="C30" s="36">
        <v>18.79</v>
      </c>
      <c r="D30" s="36">
        <v>16.89</v>
      </c>
      <c r="E30" s="36">
        <v>0.18</v>
      </c>
      <c r="F30" s="36">
        <v>0.17</v>
      </c>
      <c r="G30" s="36">
        <v>1.0900000000000001</v>
      </c>
      <c r="H30" s="36">
        <v>0.46</v>
      </c>
      <c r="P30" s="94">
        <v>16900</v>
      </c>
      <c r="Q30" s="93">
        <v>14.8</v>
      </c>
      <c r="R30" s="95">
        <v>0.59</v>
      </c>
      <c r="S30" s="95">
        <v>0.14899999999999999</v>
      </c>
      <c r="T30" s="95">
        <v>0.11</v>
      </c>
      <c r="V30" s="34">
        <f t="shared" ref="V30:V31" si="7">P30/1</f>
        <v>16900</v>
      </c>
      <c r="W30" s="12">
        <f t="shared" ref="W30:W31" si="8">Q30/12</f>
        <v>1.2333333333333334</v>
      </c>
      <c r="X30" s="100">
        <f t="shared" ref="X30:X31" si="9">R30/290</f>
        <v>2.0344827586206895E-3</v>
      </c>
      <c r="Y30" s="100">
        <f t="shared" ref="Y30:Y31" si="10">S30/7300</f>
        <v>2.0410958904109588E-5</v>
      </c>
      <c r="Z30" s="100">
        <f t="shared" ref="Z30:Z31" si="11">T30/4200</f>
        <v>2.6190476190476192E-5</v>
      </c>
    </row>
    <row r="31" spans="2:33" s="8" customFormat="1" ht="9.9499999999999993" customHeight="1">
      <c r="B31" s="96" t="s">
        <v>446</v>
      </c>
      <c r="C31" s="36">
        <v>20.04</v>
      </c>
      <c r="D31" s="36">
        <v>18.010000000000002</v>
      </c>
      <c r="E31" s="36">
        <v>0.19</v>
      </c>
      <c r="F31" s="36">
        <v>0.17</v>
      </c>
      <c r="G31" s="36">
        <v>1.21</v>
      </c>
      <c r="H31" s="36">
        <v>0.46</v>
      </c>
      <c r="I31" s="97" t="s">
        <v>449</v>
      </c>
      <c r="P31" s="94">
        <v>18000</v>
      </c>
      <c r="Q31" s="93">
        <v>15.9</v>
      </c>
      <c r="R31" s="95">
        <v>0.58899999999999997</v>
      </c>
      <c r="S31" s="95">
        <v>0.16600000000000001</v>
      </c>
      <c r="T31" s="95">
        <v>0.11</v>
      </c>
      <c r="V31" s="34">
        <f t="shared" si="7"/>
        <v>18000</v>
      </c>
      <c r="W31" s="12">
        <f t="shared" si="8"/>
        <v>1.325</v>
      </c>
      <c r="X31" s="100">
        <f t="shared" si="9"/>
        <v>2.0310344827586205E-3</v>
      </c>
      <c r="Y31" s="100">
        <f t="shared" si="10"/>
        <v>2.273972602739726E-5</v>
      </c>
      <c r="Z31" s="100">
        <f t="shared" si="11"/>
        <v>2.6190476190476192E-5</v>
      </c>
    </row>
    <row r="32" spans="2:33" s="8" customFormat="1" ht="5.25" customHeight="1">
      <c r="B32" s="15"/>
      <c r="C32" s="33"/>
      <c r="D32" s="17"/>
      <c r="E32" s="33"/>
      <c r="F32" s="33"/>
      <c r="G32" s="33"/>
      <c r="H32" s="33"/>
    </row>
    <row r="33" spans="2:33" ht="9.9499999999999993" customHeight="1">
      <c r="B33" s="38" t="s">
        <v>380</v>
      </c>
      <c r="J33" s="7" t="s">
        <v>450</v>
      </c>
      <c r="P33" s="38" t="s">
        <v>365</v>
      </c>
      <c r="T33" s="39" t="s">
        <v>363</v>
      </c>
      <c r="U33" s="8"/>
      <c r="V33" s="38" t="s">
        <v>365</v>
      </c>
      <c r="Z33" s="39" t="s">
        <v>509</v>
      </c>
      <c r="AA33" s="8"/>
      <c r="AB33" s="8"/>
      <c r="AC33" s="8"/>
      <c r="AD33" s="8"/>
      <c r="AE33" s="8"/>
      <c r="AF33" s="8"/>
      <c r="AG33" s="8"/>
    </row>
    <row r="34" spans="2:33" s="41" customFormat="1" ht="21.75" customHeight="1">
      <c r="B34" s="40" t="s">
        <v>1</v>
      </c>
      <c r="C34" s="43" t="s">
        <v>2</v>
      </c>
      <c r="D34" s="40" t="s">
        <v>3</v>
      </c>
      <c r="E34" s="40" t="s">
        <v>4</v>
      </c>
      <c r="F34" s="40" t="s">
        <v>5</v>
      </c>
      <c r="G34" s="44" t="s">
        <v>6</v>
      </c>
      <c r="H34" s="44" t="s">
        <v>7</v>
      </c>
      <c r="J34" s="39"/>
      <c r="P34" s="42" t="s">
        <v>302</v>
      </c>
      <c r="Q34" s="42" t="s">
        <v>303</v>
      </c>
      <c r="R34" s="42" t="s">
        <v>304</v>
      </c>
      <c r="S34" s="45" t="s">
        <v>6</v>
      </c>
      <c r="T34" s="45" t="s">
        <v>7</v>
      </c>
      <c r="U34" s="8"/>
      <c r="V34" s="42" t="s">
        <v>302</v>
      </c>
      <c r="W34" s="42" t="s">
        <v>303</v>
      </c>
      <c r="X34" s="42" t="s">
        <v>304</v>
      </c>
      <c r="Y34" s="45" t="s">
        <v>6</v>
      </c>
      <c r="Z34" s="45" t="s">
        <v>7</v>
      </c>
      <c r="AA34" s="8"/>
      <c r="AB34" s="8"/>
      <c r="AC34" s="8"/>
      <c r="AD34" s="8"/>
      <c r="AE34" s="8"/>
      <c r="AF34" s="8"/>
      <c r="AG34" s="8"/>
    </row>
    <row r="35" spans="2:33" ht="9.9499999999999993" customHeight="1">
      <c r="B35" s="2" t="s">
        <v>10</v>
      </c>
      <c r="C35" s="36">
        <v>18.29</v>
      </c>
      <c r="D35" s="36">
        <v>16.149999999999999</v>
      </c>
      <c r="E35" s="36">
        <v>0.17</v>
      </c>
      <c r="F35" s="36">
        <v>0.17</v>
      </c>
      <c r="G35" s="36">
        <v>1</v>
      </c>
      <c r="H35" s="36">
        <v>0.8</v>
      </c>
      <c r="P35" s="34">
        <f>D35/1*1000</f>
        <v>16149.999999999998</v>
      </c>
      <c r="Q35" s="12">
        <f>E35/12*1000</f>
        <v>14.166666666666668</v>
      </c>
      <c r="R35" s="35">
        <f>F35/290*1000</f>
        <v>0.5862068965517242</v>
      </c>
      <c r="S35" s="35">
        <f>G35/7300*1000</f>
        <v>0.13698630136986301</v>
      </c>
      <c r="T35" s="35">
        <f>H35/4200*1000</f>
        <v>0.19047619047619049</v>
      </c>
      <c r="U35" s="8"/>
      <c r="V35" s="34">
        <f>P35/1</f>
        <v>16149.999999999998</v>
      </c>
      <c r="W35" s="12">
        <f>Q35/12</f>
        <v>1.1805555555555556</v>
      </c>
      <c r="X35" s="100">
        <f>R35/290</f>
        <v>2.0214030915576696E-3</v>
      </c>
      <c r="Y35" s="100">
        <f>S35/7300</f>
        <v>1.8765246762994933E-5</v>
      </c>
      <c r="Z35" s="100">
        <f>T35/4200</f>
        <v>4.5351473922902495E-5</v>
      </c>
      <c r="AA35" s="8"/>
      <c r="AB35" s="8"/>
      <c r="AC35" s="8"/>
      <c r="AD35" s="8"/>
      <c r="AE35" s="8"/>
      <c r="AF35" s="8"/>
      <c r="AG35" s="8"/>
    </row>
    <row r="36" spans="2:33" ht="9.9499999999999993" customHeight="1">
      <c r="B36" s="2" t="s">
        <v>14</v>
      </c>
      <c r="C36" s="36">
        <v>18.79</v>
      </c>
      <c r="D36" s="36">
        <v>16.89</v>
      </c>
      <c r="E36" s="36">
        <v>0.18</v>
      </c>
      <c r="F36" s="36">
        <v>0.17</v>
      </c>
      <c r="G36" s="36">
        <v>1.0900000000000001</v>
      </c>
      <c r="H36" s="36">
        <v>0.46</v>
      </c>
      <c r="P36" s="34">
        <f>D36/1*1000</f>
        <v>16890</v>
      </c>
      <c r="Q36" s="12">
        <f>E36/12*1000</f>
        <v>15</v>
      </c>
      <c r="R36" s="35">
        <f>F36/290*1000</f>
        <v>0.5862068965517242</v>
      </c>
      <c r="S36" s="35">
        <f>G36/7300*1000</f>
        <v>0.14931506849315071</v>
      </c>
      <c r="T36" s="35">
        <f>H36/4200*1000</f>
        <v>0.10952380952380954</v>
      </c>
      <c r="U36" s="8"/>
      <c r="V36" s="34">
        <f t="shared" ref="V36:V37" si="12">P36/1</f>
        <v>16890</v>
      </c>
      <c r="W36" s="12">
        <f t="shared" ref="W36:W37" si="13">Q36/12</f>
        <v>1.25</v>
      </c>
      <c r="X36" s="100">
        <f t="shared" ref="X36:X37" si="14">R36/290</f>
        <v>2.0214030915576696E-3</v>
      </c>
      <c r="Y36" s="100">
        <f t="shared" ref="Y36:Y37" si="15">S36/7300</f>
        <v>2.0454118971664481E-5</v>
      </c>
      <c r="Z36" s="100">
        <f t="shared" ref="Z36:Z37" si="16">T36/4200</f>
        <v>2.6077097505668939E-5</v>
      </c>
      <c r="AA36" s="8"/>
      <c r="AB36" s="8"/>
      <c r="AC36" s="8"/>
      <c r="AD36" s="8"/>
      <c r="AE36" s="8"/>
      <c r="AF36" s="8"/>
      <c r="AG36" s="8"/>
    </row>
    <row r="37" spans="2:33" ht="9.9499999999999993" customHeight="1">
      <c r="B37" s="50" t="s">
        <v>13</v>
      </c>
      <c r="C37" s="51">
        <v>19.239999999999998</v>
      </c>
      <c r="D37" s="51">
        <v>17.34</v>
      </c>
      <c r="E37" s="51">
        <v>0.18</v>
      </c>
      <c r="F37" s="51">
        <v>0.17</v>
      </c>
      <c r="G37" s="51">
        <v>1.0900000000000001</v>
      </c>
      <c r="H37" s="51">
        <v>0.46</v>
      </c>
      <c r="P37" s="34">
        <f>D37/1*1000</f>
        <v>17340</v>
      </c>
      <c r="Q37" s="12">
        <f>E37/12*1000</f>
        <v>15</v>
      </c>
      <c r="R37" s="35">
        <f>F37/290*1000</f>
        <v>0.5862068965517242</v>
      </c>
      <c r="S37" s="35">
        <f>G37/7300*1000</f>
        <v>0.14931506849315071</v>
      </c>
      <c r="T37" s="35">
        <f>H37/4200*1000</f>
        <v>0.10952380952380954</v>
      </c>
      <c r="U37" s="8"/>
      <c r="V37" s="34">
        <f t="shared" si="12"/>
        <v>17340</v>
      </c>
      <c r="W37" s="12">
        <f t="shared" si="13"/>
        <v>1.25</v>
      </c>
      <c r="X37" s="100">
        <f t="shared" si="14"/>
        <v>2.0214030915576696E-3</v>
      </c>
      <c r="Y37" s="100">
        <f t="shared" si="15"/>
        <v>2.0454118971664481E-5</v>
      </c>
      <c r="Z37" s="100">
        <f t="shared" si="16"/>
        <v>2.6077097505668939E-5</v>
      </c>
      <c r="AA37" s="8"/>
      <c r="AB37" s="8"/>
      <c r="AC37" s="8"/>
      <c r="AD37" s="8"/>
      <c r="AE37" s="8"/>
      <c r="AF37" s="8"/>
      <c r="AG37" s="8"/>
    </row>
    <row r="38" spans="2:33" ht="9.9499999999999993" customHeight="1">
      <c r="B38" s="72" t="s">
        <v>543</v>
      </c>
      <c r="C38" s="52">
        <f>C37/19.24*100</f>
        <v>100</v>
      </c>
      <c r="D38" s="52">
        <f t="shared" ref="D38:H38" si="17">D37/19.24*100</f>
        <v>90.124740124740129</v>
      </c>
      <c r="E38" s="52">
        <f t="shared" si="17"/>
        <v>0.9355509355509356</v>
      </c>
      <c r="F38" s="52">
        <f t="shared" si="17"/>
        <v>0.88357588357588357</v>
      </c>
      <c r="G38" s="52">
        <f t="shared" si="17"/>
        <v>5.6652806652806662</v>
      </c>
      <c r="H38" s="52">
        <f t="shared" si="17"/>
        <v>2.3908523908523911</v>
      </c>
      <c r="P38" s="8"/>
      <c r="Q38" s="8"/>
      <c r="R38" s="8"/>
      <c r="S38" s="8"/>
      <c r="T38" s="8"/>
      <c r="U38" s="8"/>
      <c r="V38" s="67"/>
      <c r="W38" s="8"/>
      <c r="X38" s="8"/>
      <c r="Y38" s="8"/>
      <c r="Z38" s="8"/>
      <c r="AA38" s="8"/>
      <c r="AB38" s="8"/>
      <c r="AC38" s="8"/>
      <c r="AD38" s="8"/>
      <c r="AE38" s="8"/>
      <c r="AF38" s="8"/>
      <c r="AG38" s="8"/>
    </row>
    <row r="39" spans="2:33" s="4" customFormat="1" ht="9.9499999999999993" customHeight="1">
      <c r="B39" s="5"/>
      <c r="C39" s="67" t="s">
        <v>548</v>
      </c>
      <c r="D39" s="60"/>
      <c r="E39" s="60"/>
      <c r="F39" s="60"/>
      <c r="G39" s="60"/>
      <c r="H39" s="60"/>
      <c r="P39" s="8"/>
      <c r="Q39" s="8"/>
      <c r="R39" s="8"/>
      <c r="S39" s="8"/>
      <c r="T39" s="8"/>
      <c r="U39" s="8"/>
      <c r="V39" s="8"/>
      <c r="W39" s="8"/>
      <c r="X39" s="8"/>
      <c r="Y39" s="8"/>
      <c r="Z39" s="8"/>
      <c r="AA39" s="8"/>
      <c r="AB39" s="8"/>
      <c r="AC39" s="8"/>
      <c r="AD39" s="8"/>
      <c r="AE39" s="8"/>
      <c r="AF39" s="8"/>
      <c r="AG39" s="8"/>
    </row>
    <row r="40" spans="2:33" s="63" customFormat="1" ht="9.9499999999999993" customHeight="1">
      <c r="B40" s="61"/>
      <c r="C40" s="69" t="s">
        <v>373</v>
      </c>
      <c r="D40" s="62"/>
      <c r="E40" s="62"/>
      <c r="F40" s="62"/>
      <c r="G40" s="62"/>
      <c r="H40" s="62"/>
      <c r="J40" s="64"/>
      <c r="K40" s="65"/>
      <c r="L40" s="66"/>
      <c r="M40" s="66"/>
      <c r="N40" s="66"/>
      <c r="P40" s="64"/>
      <c r="Q40" s="65"/>
      <c r="R40" s="66"/>
      <c r="S40" s="66"/>
      <c r="T40" s="66"/>
      <c r="V40" s="64"/>
      <c r="W40" s="65"/>
      <c r="X40" s="66"/>
      <c r="Y40" s="66"/>
      <c r="Z40" s="66"/>
      <c r="AB40" s="64"/>
      <c r="AC40" s="65"/>
      <c r="AD40" s="66"/>
      <c r="AE40" s="66"/>
      <c r="AF40" s="66"/>
    </row>
    <row r="41" spans="2:33" s="63" customFormat="1" ht="9.9499999999999993" customHeight="1">
      <c r="B41" s="61"/>
      <c r="C41" s="69" t="s">
        <v>387</v>
      </c>
      <c r="D41" s="62"/>
      <c r="E41" s="62"/>
      <c r="F41" s="62"/>
      <c r="G41" s="62"/>
      <c r="H41" s="62"/>
      <c r="J41" s="64"/>
      <c r="K41" s="65"/>
      <c r="L41" s="66"/>
      <c r="M41" s="66"/>
      <c r="N41" s="66"/>
      <c r="P41" s="64"/>
      <c r="Q41" s="65"/>
      <c r="R41" s="66"/>
      <c r="S41" s="66"/>
      <c r="T41" s="66"/>
      <c r="V41" s="64"/>
      <c r="W41" s="65"/>
      <c r="X41" s="66"/>
      <c r="Y41" s="66"/>
      <c r="Z41" s="66"/>
      <c r="AB41" s="64"/>
      <c r="AC41" s="65"/>
      <c r="AD41" s="66"/>
      <c r="AE41" s="66"/>
      <c r="AF41" s="66"/>
    </row>
    <row r="42" spans="2:33" s="4" customFormat="1" ht="9.9499999999999993" customHeight="1">
      <c r="B42" s="6"/>
      <c r="C42" s="70" t="s">
        <v>372</v>
      </c>
    </row>
    <row r="43" spans="2:33" s="17" customFormat="1" ht="5.25" customHeight="1">
      <c r="B43" s="5"/>
      <c r="C43" s="33"/>
      <c r="E43" s="33"/>
      <c r="F43" s="33"/>
      <c r="G43" s="33"/>
      <c r="H43" s="33"/>
    </row>
    <row r="44" spans="2:33" ht="9.9499999999999993" customHeight="1">
      <c r="B44" s="38" t="s">
        <v>381</v>
      </c>
      <c r="J44" s="38" t="s">
        <v>365</v>
      </c>
      <c r="N44" s="39" t="s">
        <v>362</v>
      </c>
      <c r="P44" s="38" t="s">
        <v>367</v>
      </c>
      <c r="T44" s="39" t="s">
        <v>363</v>
      </c>
      <c r="V44" s="38" t="s">
        <v>365</v>
      </c>
      <c r="Z44" s="39" t="s">
        <v>509</v>
      </c>
      <c r="AA44" s="17"/>
      <c r="AB44" s="17"/>
      <c r="AC44" s="17"/>
      <c r="AD44" s="17"/>
      <c r="AE44" s="17"/>
      <c r="AF44" s="17"/>
    </row>
    <row r="45" spans="2:33" s="41" customFormat="1" ht="21.75" customHeight="1">
      <c r="B45" s="40" t="s">
        <v>1</v>
      </c>
      <c r="C45" s="43" t="s">
        <v>2</v>
      </c>
      <c r="D45" s="40" t="s">
        <v>3</v>
      </c>
      <c r="E45" s="40" t="s">
        <v>4</v>
      </c>
      <c r="F45" s="40" t="s">
        <v>5</v>
      </c>
      <c r="G45" s="44" t="s">
        <v>6</v>
      </c>
      <c r="H45" s="44" t="s">
        <v>7</v>
      </c>
      <c r="J45" s="42" t="s">
        <v>302</v>
      </c>
      <c r="K45" s="42" t="s">
        <v>303</v>
      </c>
      <c r="L45" s="42" t="s">
        <v>304</v>
      </c>
      <c r="M45" s="45" t="s">
        <v>6</v>
      </c>
      <c r="N45" s="45" t="s">
        <v>7</v>
      </c>
      <c r="P45" s="42" t="s">
        <v>302</v>
      </c>
      <c r="Q45" s="42" t="s">
        <v>303</v>
      </c>
      <c r="R45" s="42" t="s">
        <v>304</v>
      </c>
      <c r="S45" s="45" t="s">
        <v>6</v>
      </c>
      <c r="T45" s="45" t="s">
        <v>7</v>
      </c>
      <c r="V45" s="42" t="s">
        <v>302</v>
      </c>
      <c r="W45" s="42" t="s">
        <v>303</v>
      </c>
      <c r="X45" s="42" t="s">
        <v>304</v>
      </c>
      <c r="Y45" s="45" t="s">
        <v>6</v>
      </c>
      <c r="Z45" s="45" t="s">
        <v>7</v>
      </c>
      <c r="AA45" s="4"/>
      <c r="AB45" s="4"/>
      <c r="AC45" s="4"/>
      <c r="AD45" s="4"/>
      <c r="AE45" s="4"/>
      <c r="AF45" s="4"/>
    </row>
    <row r="46" spans="2:33" ht="9.9499999999999993" customHeight="1">
      <c r="B46" s="2" t="s">
        <v>10</v>
      </c>
      <c r="C46" s="36">
        <v>4.96</v>
      </c>
      <c r="D46" s="36">
        <v>4.4000000000000004</v>
      </c>
      <c r="E46" s="36">
        <v>0.09</v>
      </c>
      <c r="F46" s="36">
        <v>0.14000000000000001</v>
      </c>
      <c r="G46" s="36">
        <v>0.27</v>
      </c>
      <c r="H46" s="36">
        <v>0.05</v>
      </c>
      <c r="J46" s="34">
        <f>D46/1*1000</f>
        <v>4400</v>
      </c>
      <c r="K46" s="12">
        <f>E46/21*1000</f>
        <v>4.2857142857142856</v>
      </c>
      <c r="L46" s="35">
        <f>F46/310*1000</f>
        <v>0.45161290322580649</v>
      </c>
      <c r="M46" s="35">
        <f>G46/7300*1000</f>
        <v>3.6986301369863021E-2</v>
      </c>
      <c r="N46" s="35">
        <f>H46/4200*1000</f>
        <v>1.1904761904761906E-2</v>
      </c>
      <c r="P46" s="34">
        <f t="shared" ref="P46:T49" si="18">J46*44/12</f>
        <v>16133.333333333334</v>
      </c>
      <c r="Q46" s="12">
        <f t="shared" si="18"/>
        <v>15.714285714285714</v>
      </c>
      <c r="R46" s="35">
        <f t="shared" si="18"/>
        <v>1.655913978494624</v>
      </c>
      <c r="S46" s="35">
        <f t="shared" si="18"/>
        <v>0.13561643835616441</v>
      </c>
      <c r="T46" s="35">
        <f t="shared" si="18"/>
        <v>4.3650793650793655E-2</v>
      </c>
      <c r="V46" s="34">
        <f>P46/1</f>
        <v>16133.333333333334</v>
      </c>
      <c r="W46" s="12">
        <f>Q46/21</f>
        <v>0.7482993197278911</v>
      </c>
      <c r="X46" s="100">
        <f>R46/310</f>
        <v>5.3416579951439487E-3</v>
      </c>
      <c r="Y46" s="100">
        <f>S46/7300</f>
        <v>1.8577594295364986E-5</v>
      </c>
      <c r="Z46" s="100">
        <f>T46/4200</f>
        <v>1.0393046107331823E-5</v>
      </c>
      <c r="AA46" s="17"/>
      <c r="AB46" s="17"/>
      <c r="AC46" s="17"/>
      <c r="AD46" s="17"/>
      <c r="AE46" s="17"/>
      <c r="AF46" s="17"/>
    </row>
    <row r="47" spans="2:33" ht="9.9499999999999993" customHeight="1">
      <c r="B47" s="2" t="s">
        <v>14</v>
      </c>
      <c r="C47" s="36">
        <v>5.47</v>
      </c>
      <c r="D47" s="36">
        <v>4.82</v>
      </c>
      <c r="E47" s="36">
        <v>0.1</v>
      </c>
      <c r="F47" s="36">
        <v>0.14000000000000001</v>
      </c>
      <c r="G47" s="36">
        <v>0.3</v>
      </c>
      <c r="H47" s="36">
        <v>0.13</v>
      </c>
      <c r="J47" s="34">
        <f>D47/1*1000</f>
        <v>4820</v>
      </c>
      <c r="K47" s="12">
        <f>E47/21*1000</f>
        <v>4.7619047619047628</v>
      </c>
      <c r="L47" s="35">
        <f>F47/310*1000</f>
        <v>0.45161290322580649</v>
      </c>
      <c r="M47" s="35">
        <f>G47/7300*1000</f>
        <v>4.1095890410958902E-2</v>
      </c>
      <c r="N47" s="35">
        <f>H47/4200*1000</f>
        <v>3.0952380952380953E-2</v>
      </c>
      <c r="P47" s="34">
        <f t="shared" si="18"/>
        <v>17673.333333333332</v>
      </c>
      <c r="Q47" s="12">
        <f t="shared" si="18"/>
        <v>17.460317460317466</v>
      </c>
      <c r="R47" s="35">
        <f t="shared" si="18"/>
        <v>1.655913978494624</v>
      </c>
      <c r="S47" s="35">
        <f t="shared" si="18"/>
        <v>0.15068493150684931</v>
      </c>
      <c r="T47" s="35">
        <f t="shared" si="18"/>
        <v>0.11349206349206349</v>
      </c>
      <c r="V47" s="34">
        <f t="shared" ref="V47:V49" si="19">P47/1</f>
        <v>17673.333333333332</v>
      </c>
      <c r="W47" s="12">
        <f t="shared" ref="W47:W49" si="20">Q47/21</f>
        <v>0.83144368858654594</v>
      </c>
      <c r="X47" s="100">
        <f t="shared" ref="X47:X49" si="21">R47/310</f>
        <v>5.3416579951439487E-3</v>
      </c>
      <c r="Y47" s="100">
        <f t="shared" ref="Y47:Y49" si="22">S47/7300</f>
        <v>2.0641771439294424E-5</v>
      </c>
      <c r="Z47" s="100">
        <f t="shared" ref="Z47:Z49" si="23">T47/4200</f>
        <v>2.7021919879062737E-5</v>
      </c>
      <c r="AA47" s="4"/>
      <c r="AB47" s="4"/>
      <c r="AC47" s="4"/>
      <c r="AD47" s="4"/>
      <c r="AE47" s="4"/>
      <c r="AF47" s="4"/>
    </row>
    <row r="48" spans="2:33" ht="9.9499999999999993" customHeight="1">
      <c r="B48" s="50" t="s">
        <v>13</v>
      </c>
      <c r="C48" s="51">
        <v>5.39</v>
      </c>
      <c r="D48" s="51">
        <v>4.7300000000000004</v>
      </c>
      <c r="E48" s="51">
        <v>0.09</v>
      </c>
      <c r="F48" s="51">
        <v>0.13</v>
      </c>
      <c r="G48" s="51">
        <v>0.3</v>
      </c>
      <c r="H48" s="51">
        <v>0.14000000000000001</v>
      </c>
      <c r="J48" s="34">
        <f>D48/1*1000</f>
        <v>4730</v>
      </c>
      <c r="K48" s="12">
        <f>E48/21*1000</f>
        <v>4.2857142857142856</v>
      </c>
      <c r="L48" s="35">
        <f>F48/310*1000</f>
        <v>0.41935483870967744</v>
      </c>
      <c r="M48" s="35">
        <f>G48/7300*1000</f>
        <v>4.1095890410958902E-2</v>
      </c>
      <c r="N48" s="35">
        <f>H48/4200*1000</f>
        <v>3.3333333333333333E-2</v>
      </c>
      <c r="P48" s="34">
        <f t="shared" si="18"/>
        <v>17343.333333333332</v>
      </c>
      <c r="Q48" s="12">
        <f t="shared" si="18"/>
        <v>15.714285714285714</v>
      </c>
      <c r="R48" s="35">
        <f t="shared" si="18"/>
        <v>1.5376344086021507</v>
      </c>
      <c r="S48" s="35">
        <f t="shared" si="18"/>
        <v>0.15068493150684931</v>
      </c>
      <c r="T48" s="35">
        <f t="shared" si="18"/>
        <v>0.12222222222222222</v>
      </c>
      <c r="V48" s="34">
        <f t="shared" si="19"/>
        <v>17343.333333333332</v>
      </c>
      <c r="W48" s="12">
        <f t="shared" si="20"/>
        <v>0.7482993197278911</v>
      </c>
      <c r="X48" s="100">
        <f t="shared" si="21"/>
        <v>4.9601109954908089E-3</v>
      </c>
      <c r="Y48" s="100">
        <f t="shared" si="22"/>
        <v>2.0641771439294424E-5</v>
      </c>
      <c r="Z48" s="100">
        <f t="shared" si="23"/>
        <v>2.9100529100529099E-5</v>
      </c>
      <c r="AA48" s="17"/>
      <c r="AB48" s="17"/>
      <c r="AC48" s="17"/>
      <c r="AD48" s="17"/>
      <c r="AE48" s="17"/>
      <c r="AF48" s="17"/>
    </row>
    <row r="49" spans="2:32" ht="9.9499999999999993" customHeight="1">
      <c r="B49" s="50" t="s">
        <v>8</v>
      </c>
      <c r="C49" s="51">
        <v>5.59</v>
      </c>
      <c r="D49" s="51">
        <v>4.91</v>
      </c>
      <c r="E49" s="51">
        <v>0.09</v>
      </c>
      <c r="F49" s="51">
        <v>0.13</v>
      </c>
      <c r="G49" s="51">
        <v>0.3</v>
      </c>
      <c r="H49" s="51">
        <v>0.16</v>
      </c>
      <c r="J49" s="34">
        <f>D49/1*1000</f>
        <v>4910</v>
      </c>
      <c r="K49" s="12">
        <f>E49/21*1000</f>
        <v>4.2857142857142856</v>
      </c>
      <c r="L49" s="35">
        <f>F49/310*1000</f>
        <v>0.41935483870967744</v>
      </c>
      <c r="M49" s="35">
        <f>G49/7300*1000</f>
        <v>4.1095890410958902E-2</v>
      </c>
      <c r="N49" s="35">
        <f>H49/4200*1000</f>
        <v>3.8095238095238099E-2</v>
      </c>
      <c r="P49" s="34">
        <f t="shared" si="18"/>
        <v>18003.333333333332</v>
      </c>
      <c r="Q49" s="12">
        <f t="shared" si="18"/>
        <v>15.714285714285714</v>
      </c>
      <c r="R49" s="35">
        <f t="shared" si="18"/>
        <v>1.5376344086021507</v>
      </c>
      <c r="S49" s="35">
        <f t="shared" si="18"/>
        <v>0.15068493150684931</v>
      </c>
      <c r="T49" s="35">
        <f t="shared" si="18"/>
        <v>0.13968253968253971</v>
      </c>
      <c r="V49" s="34">
        <f t="shared" si="19"/>
        <v>18003.333333333332</v>
      </c>
      <c r="W49" s="12">
        <f t="shared" si="20"/>
        <v>0.7482993197278911</v>
      </c>
      <c r="X49" s="100">
        <f t="shared" si="21"/>
        <v>4.9601109954908089E-3</v>
      </c>
      <c r="Y49" s="100">
        <f t="shared" si="22"/>
        <v>2.0641771439294424E-5</v>
      </c>
      <c r="Z49" s="100">
        <f t="shared" si="23"/>
        <v>3.3257747543461835E-5</v>
      </c>
      <c r="AA49" s="4"/>
      <c r="AB49" s="4"/>
      <c r="AC49" s="4"/>
      <c r="AD49" s="4"/>
      <c r="AE49" s="4"/>
      <c r="AF49" s="4"/>
    </row>
    <row r="50" spans="2:32" ht="9.9499999999999993" customHeight="1">
      <c r="B50" s="72" t="s">
        <v>543</v>
      </c>
      <c r="C50" s="52">
        <f>C49/5.59*100</f>
        <v>100</v>
      </c>
      <c r="D50" s="52">
        <f t="shared" ref="D50:H50" si="24">D49/5.59*100</f>
        <v>87.835420393559943</v>
      </c>
      <c r="E50" s="52">
        <f t="shared" si="24"/>
        <v>1.6100178890876566</v>
      </c>
      <c r="F50" s="52">
        <f t="shared" si="24"/>
        <v>2.3255813953488373</v>
      </c>
      <c r="G50" s="52">
        <f t="shared" si="24"/>
        <v>5.3667262969588547</v>
      </c>
      <c r="H50" s="52">
        <f t="shared" si="24"/>
        <v>2.8622540250447228</v>
      </c>
      <c r="V50" s="17"/>
      <c r="W50" s="17"/>
      <c r="X50" s="17"/>
      <c r="Y50" s="17"/>
      <c r="Z50" s="17"/>
      <c r="AA50" s="17"/>
      <c r="AB50" s="17"/>
      <c r="AC50" s="17"/>
      <c r="AD50" s="17"/>
      <c r="AE50" s="17"/>
      <c r="AF50" s="17"/>
    </row>
    <row r="51" spans="2:32" s="4" customFormat="1" ht="9.9499999999999993" customHeight="1">
      <c r="B51" s="5"/>
      <c r="C51" s="71" t="s">
        <v>544</v>
      </c>
      <c r="D51" s="60"/>
      <c r="E51" s="60"/>
      <c r="F51" s="60"/>
      <c r="G51" s="60"/>
      <c r="H51" s="60"/>
    </row>
    <row r="52" spans="2:32" s="4" customFormat="1" ht="9.9499999999999993" customHeight="1">
      <c r="C52" s="68" t="s">
        <v>373</v>
      </c>
    </row>
    <row r="53" spans="2:32" s="4" customFormat="1" ht="9.9499999999999993" customHeight="1">
      <c r="C53" s="68" t="s">
        <v>388</v>
      </c>
      <c r="V53" s="17"/>
      <c r="W53" s="17"/>
      <c r="X53" s="17"/>
      <c r="Y53" s="17"/>
      <c r="Z53" s="17"/>
      <c r="AA53" s="17"/>
      <c r="AB53" s="17"/>
      <c r="AC53" s="17"/>
      <c r="AD53" s="17"/>
      <c r="AE53" s="17"/>
      <c r="AF53" s="17"/>
    </row>
    <row r="54" spans="2:32" s="4" customFormat="1" ht="9.9499999999999993" customHeight="1">
      <c r="C54" s="68" t="s">
        <v>374</v>
      </c>
      <c r="V54" s="17"/>
      <c r="W54" s="17"/>
      <c r="X54" s="17"/>
      <c r="Y54" s="17"/>
      <c r="Z54" s="17"/>
      <c r="AA54" s="17"/>
      <c r="AB54" s="17"/>
      <c r="AC54" s="17"/>
      <c r="AD54" s="17"/>
      <c r="AE54" s="17"/>
      <c r="AF54" s="17"/>
    </row>
    <row r="55" spans="2:32" s="4" customFormat="1" ht="9.9499999999999993" customHeight="1">
      <c r="C55" s="68" t="s">
        <v>375</v>
      </c>
    </row>
    <row r="56" spans="2:32" s="4" customFormat="1" ht="9.9499999999999993" customHeight="1">
      <c r="B56" s="6"/>
      <c r="C56" s="70" t="s">
        <v>372</v>
      </c>
      <c r="V56" s="17"/>
      <c r="W56" s="17"/>
      <c r="X56" s="17"/>
      <c r="Y56" s="17"/>
      <c r="Z56" s="17"/>
      <c r="AA56" s="17"/>
      <c r="AB56" s="17"/>
      <c r="AC56" s="17"/>
      <c r="AD56" s="17"/>
      <c r="AE56" s="17"/>
      <c r="AF56" s="17"/>
    </row>
    <row r="57" spans="2:32" s="17" customFormat="1" ht="5.25" customHeight="1">
      <c r="B57" s="5"/>
      <c r="C57" s="33"/>
      <c r="E57" s="33"/>
      <c r="F57" s="33"/>
      <c r="G57" s="33"/>
      <c r="H57" s="33"/>
      <c r="V57" s="4"/>
      <c r="W57" s="4"/>
      <c r="X57" s="4"/>
      <c r="Y57" s="4"/>
      <c r="Z57" s="4"/>
      <c r="AA57" s="4"/>
      <c r="AB57" s="4"/>
      <c r="AC57" s="4"/>
      <c r="AD57" s="4"/>
      <c r="AE57" s="4"/>
      <c r="AF57" s="4"/>
    </row>
    <row r="58" spans="2:32" ht="9.9499999999999993" customHeight="1">
      <c r="B58" s="38" t="s">
        <v>382</v>
      </c>
      <c r="J58" s="38" t="s">
        <v>365</v>
      </c>
      <c r="N58" s="39" t="s">
        <v>362</v>
      </c>
      <c r="P58" s="38" t="s">
        <v>367</v>
      </c>
      <c r="T58" s="39" t="s">
        <v>363</v>
      </c>
      <c r="V58" s="38" t="s">
        <v>365</v>
      </c>
      <c r="Z58" s="39" t="s">
        <v>509</v>
      </c>
      <c r="AA58" s="4"/>
      <c r="AB58" s="4"/>
      <c r="AC58" s="4"/>
      <c r="AD58" s="4"/>
      <c r="AE58" s="4"/>
      <c r="AF58" s="4"/>
    </row>
    <row r="59" spans="2:32" s="41" customFormat="1" ht="21.75" customHeight="1">
      <c r="B59" s="40" t="s">
        <v>1</v>
      </c>
      <c r="C59" s="43" t="s">
        <v>2</v>
      </c>
      <c r="D59" s="40" t="s">
        <v>3</v>
      </c>
      <c r="E59" s="40" t="s">
        <v>4</v>
      </c>
      <c r="F59" s="40" t="s">
        <v>5</v>
      </c>
      <c r="G59" s="256" t="s">
        <v>6</v>
      </c>
      <c r="H59" s="256" t="s">
        <v>7</v>
      </c>
      <c r="J59" s="42" t="s">
        <v>302</v>
      </c>
      <c r="K59" s="42" t="s">
        <v>303</v>
      </c>
      <c r="L59" s="42" t="s">
        <v>304</v>
      </c>
      <c r="M59" s="257" t="s">
        <v>6</v>
      </c>
      <c r="N59" s="257" t="s">
        <v>7</v>
      </c>
      <c r="P59" s="42" t="s">
        <v>302</v>
      </c>
      <c r="Q59" s="42" t="s">
        <v>303</v>
      </c>
      <c r="R59" s="42" t="s">
        <v>304</v>
      </c>
      <c r="S59" s="45" t="s">
        <v>6</v>
      </c>
      <c r="T59" s="45" t="s">
        <v>7</v>
      </c>
      <c r="V59" s="42" t="s">
        <v>302</v>
      </c>
      <c r="W59" s="42" t="s">
        <v>303</v>
      </c>
      <c r="X59" s="42" t="s">
        <v>304</v>
      </c>
      <c r="Y59" s="45" t="s">
        <v>6</v>
      </c>
      <c r="Z59" s="45" t="s">
        <v>7</v>
      </c>
      <c r="AA59" s="17"/>
      <c r="AB59" s="17"/>
      <c r="AC59" s="17"/>
      <c r="AD59" s="17"/>
      <c r="AE59" s="17"/>
      <c r="AF59" s="17"/>
    </row>
    <row r="60" spans="2:32" ht="9.9499999999999993" customHeight="1">
      <c r="B60" s="2" t="s">
        <v>10</v>
      </c>
      <c r="C60" s="3">
        <v>4.9300000000000006</v>
      </c>
      <c r="D60" s="3">
        <v>4.4000000000000004</v>
      </c>
      <c r="E60" s="3">
        <v>0.09</v>
      </c>
      <c r="F60" s="3">
        <v>0.12</v>
      </c>
      <c r="G60" s="3">
        <v>0.27</v>
      </c>
      <c r="H60" s="3">
        <v>0.05</v>
      </c>
      <c r="J60" s="34">
        <f>D60/1*1000</f>
        <v>4400</v>
      </c>
      <c r="K60" s="12">
        <f>E60/21*1000</f>
        <v>4.2857142857142856</v>
      </c>
      <c r="L60" s="35">
        <f>F60/310*1000</f>
        <v>0.38709677419354838</v>
      </c>
      <c r="M60" s="35">
        <f>G60/7300*1000</f>
        <v>3.6986301369863021E-2</v>
      </c>
      <c r="N60" s="35">
        <f>H60/4200*1000</f>
        <v>1.1904761904761906E-2</v>
      </c>
      <c r="P60" s="34">
        <f t="shared" ref="P60:T63" si="25">J60*44/12</f>
        <v>16133.333333333334</v>
      </c>
      <c r="Q60" s="12">
        <f t="shared" si="25"/>
        <v>15.714285714285714</v>
      </c>
      <c r="R60" s="35">
        <f t="shared" si="25"/>
        <v>1.4193548387096773</v>
      </c>
      <c r="S60" s="35">
        <f t="shared" si="25"/>
        <v>0.13561643835616441</v>
      </c>
      <c r="T60" s="35">
        <f t="shared" si="25"/>
        <v>4.3650793650793655E-2</v>
      </c>
      <c r="V60" s="34">
        <f>P60/1</f>
        <v>16133.333333333334</v>
      </c>
      <c r="W60" s="12">
        <f>Q60/21</f>
        <v>0.7482993197278911</v>
      </c>
      <c r="X60" s="100">
        <f>R60/310</f>
        <v>4.5785639958376683E-3</v>
      </c>
      <c r="Y60" s="100">
        <f>S60/7300</f>
        <v>1.8577594295364986E-5</v>
      </c>
      <c r="Z60" s="100">
        <f>T60/4200</f>
        <v>1.0393046107331823E-5</v>
      </c>
      <c r="AA60" s="4"/>
      <c r="AB60" s="4"/>
      <c r="AC60" s="4"/>
      <c r="AD60" s="4"/>
      <c r="AE60" s="4"/>
      <c r="AF60" s="4"/>
    </row>
    <row r="61" spans="2:32" ht="9.9499999999999993" customHeight="1">
      <c r="B61" s="2" t="s">
        <v>13</v>
      </c>
      <c r="C61" s="3">
        <v>5.38</v>
      </c>
      <c r="D61" s="3">
        <v>4.7300000000000004</v>
      </c>
      <c r="E61" s="3">
        <v>0.09</v>
      </c>
      <c r="F61" s="3">
        <v>0.12</v>
      </c>
      <c r="G61" s="3">
        <v>0.3</v>
      </c>
      <c r="H61" s="3">
        <v>0.14000000000000001</v>
      </c>
      <c r="J61" s="34">
        <f>D61/1*1000</f>
        <v>4730</v>
      </c>
      <c r="K61" s="12">
        <f>E61/21*1000</f>
        <v>4.2857142857142856</v>
      </c>
      <c r="L61" s="35">
        <f>F61/310*1000</f>
        <v>0.38709677419354838</v>
      </c>
      <c r="M61" s="35">
        <f>G61/7300*1000</f>
        <v>4.1095890410958902E-2</v>
      </c>
      <c r="N61" s="35">
        <f>H61/4200*1000</f>
        <v>3.3333333333333333E-2</v>
      </c>
      <c r="P61" s="34">
        <f t="shared" si="25"/>
        <v>17343.333333333332</v>
      </c>
      <c r="Q61" s="12">
        <f t="shared" si="25"/>
        <v>15.714285714285714</v>
      </c>
      <c r="R61" s="35">
        <f t="shared" si="25"/>
        <v>1.4193548387096773</v>
      </c>
      <c r="S61" s="35">
        <f t="shared" si="25"/>
        <v>0.15068493150684931</v>
      </c>
      <c r="T61" s="35">
        <f t="shared" si="25"/>
        <v>0.12222222222222222</v>
      </c>
      <c r="V61" s="34">
        <f t="shared" ref="V61:V63" si="26">P61/1</f>
        <v>17343.333333333332</v>
      </c>
      <c r="W61" s="12">
        <f t="shared" ref="W61:W63" si="27">Q61/21</f>
        <v>0.7482993197278911</v>
      </c>
      <c r="X61" s="100">
        <f t="shared" ref="X61:X63" si="28">R61/310</f>
        <v>4.5785639958376683E-3</v>
      </c>
      <c r="Y61" s="100">
        <f t="shared" ref="Y61:Y63" si="29">S61/7300</f>
        <v>2.0641771439294424E-5</v>
      </c>
      <c r="Z61" s="100">
        <f t="shared" ref="Z61:Z63" si="30">T61/4200</f>
        <v>2.9100529100529099E-5</v>
      </c>
      <c r="AA61" s="17"/>
      <c r="AB61" s="17"/>
      <c r="AC61" s="17"/>
      <c r="AD61" s="17"/>
      <c r="AE61" s="17"/>
      <c r="AF61" s="17"/>
    </row>
    <row r="62" spans="2:32" ht="9.9499999999999993" customHeight="1">
      <c r="B62" s="2" t="s">
        <v>8</v>
      </c>
      <c r="C62" s="3">
        <v>5.55</v>
      </c>
      <c r="D62" s="3">
        <v>4.91</v>
      </c>
      <c r="E62" s="3">
        <v>0.09</v>
      </c>
      <c r="F62" s="3">
        <v>0.11</v>
      </c>
      <c r="G62" s="3">
        <v>0.3</v>
      </c>
      <c r="H62" s="3">
        <v>0.14000000000000001</v>
      </c>
      <c r="J62" s="34">
        <f>D62/1*1000</f>
        <v>4910</v>
      </c>
      <c r="K62" s="12">
        <f>E62/21*1000</f>
        <v>4.2857142857142856</v>
      </c>
      <c r="L62" s="35">
        <f>F62/310*1000</f>
        <v>0.35483870967741937</v>
      </c>
      <c r="M62" s="35">
        <f>G62/7300*1000</f>
        <v>4.1095890410958902E-2</v>
      </c>
      <c r="N62" s="35">
        <f>H62/4200*1000</f>
        <v>3.3333333333333333E-2</v>
      </c>
      <c r="P62" s="34">
        <f t="shared" si="25"/>
        <v>18003.333333333332</v>
      </c>
      <c r="Q62" s="12">
        <f t="shared" si="25"/>
        <v>15.714285714285714</v>
      </c>
      <c r="R62" s="35">
        <f t="shared" si="25"/>
        <v>1.3010752688172043</v>
      </c>
      <c r="S62" s="35">
        <f t="shared" si="25"/>
        <v>0.15068493150684931</v>
      </c>
      <c r="T62" s="35">
        <f t="shared" si="25"/>
        <v>0.12222222222222222</v>
      </c>
      <c r="V62" s="34">
        <f t="shared" si="26"/>
        <v>18003.333333333332</v>
      </c>
      <c r="W62" s="12">
        <f t="shared" si="27"/>
        <v>0.7482993197278911</v>
      </c>
      <c r="X62" s="100">
        <f t="shared" si="28"/>
        <v>4.1970169961845294E-3</v>
      </c>
      <c r="Y62" s="100">
        <f t="shared" si="29"/>
        <v>2.0641771439294424E-5</v>
      </c>
      <c r="Z62" s="100">
        <f t="shared" si="30"/>
        <v>2.9100529100529099E-5</v>
      </c>
      <c r="AA62" s="4"/>
      <c r="AB62" s="4"/>
      <c r="AC62" s="4"/>
      <c r="AD62" s="4"/>
      <c r="AE62" s="4"/>
      <c r="AF62" s="4"/>
    </row>
    <row r="63" spans="2:32" ht="9.9499999999999993" customHeight="1">
      <c r="B63" s="59" t="s">
        <v>368</v>
      </c>
      <c r="C63" s="51">
        <v>5.65</v>
      </c>
      <c r="D63" s="51">
        <v>5</v>
      </c>
      <c r="E63" s="51">
        <v>0.09</v>
      </c>
      <c r="F63" s="51">
        <v>0.12</v>
      </c>
      <c r="G63" s="51">
        <v>0.3</v>
      </c>
      <c r="H63" s="51">
        <v>0.14000000000000001</v>
      </c>
      <c r="J63" s="34">
        <f>D63/1*1000</f>
        <v>5000</v>
      </c>
      <c r="K63" s="12">
        <f>E63/21*1000</f>
        <v>4.2857142857142856</v>
      </c>
      <c r="L63" s="35">
        <f>F63/310*1000</f>
        <v>0.38709677419354838</v>
      </c>
      <c r="M63" s="35">
        <f>G63/7300*1000</f>
        <v>4.1095890410958902E-2</v>
      </c>
      <c r="N63" s="35">
        <f>H63/4200*1000</f>
        <v>3.3333333333333333E-2</v>
      </c>
      <c r="P63" s="34">
        <f t="shared" si="25"/>
        <v>18333.333333333332</v>
      </c>
      <c r="Q63" s="12">
        <f t="shared" si="25"/>
        <v>15.714285714285714</v>
      </c>
      <c r="R63" s="35">
        <f t="shared" si="25"/>
        <v>1.4193548387096773</v>
      </c>
      <c r="S63" s="35">
        <f t="shared" si="25"/>
        <v>0.15068493150684931</v>
      </c>
      <c r="T63" s="35">
        <f t="shared" si="25"/>
        <v>0.12222222222222222</v>
      </c>
      <c r="V63" s="34">
        <f t="shared" si="26"/>
        <v>18333.333333333332</v>
      </c>
      <c r="W63" s="12">
        <f t="shared" si="27"/>
        <v>0.7482993197278911</v>
      </c>
      <c r="X63" s="100">
        <f t="shared" si="28"/>
        <v>4.5785639958376683E-3</v>
      </c>
      <c r="Y63" s="100">
        <f t="shared" si="29"/>
        <v>2.0641771439294424E-5</v>
      </c>
      <c r="Z63" s="100">
        <f t="shared" si="30"/>
        <v>2.9100529100529099E-5</v>
      </c>
      <c r="AA63" s="17"/>
      <c r="AB63" s="17"/>
      <c r="AC63" s="17"/>
      <c r="AD63" s="17"/>
      <c r="AE63" s="17"/>
      <c r="AF63" s="17"/>
    </row>
    <row r="64" spans="2:32" ht="9.9499999999999993" customHeight="1">
      <c r="B64" s="72" t="s">
        <v>543</v>
      </c>
      <c r="C64" s="52">
        <f>C63/5.65*100</f>
        <v>100</v>
      </c>
      <c r="D64" s="52">
        <f t="shared" ref="D64:H64" si="31">D63/5.65*100</f>
        <v>88.495575221238937</v>
      </c>
      <c r="E64" s="52">
        <f t="shared" si="31"/>
        <v>1.5929203539823009</v>
      </c>
      <c r="F64" s="52">
        <f t="shared" si="31"/>
        <v>2.1238938053097343</v>
      </c>
      <c r="G64" s="52">
        <f t="shared" si="31"/>
        <v>5.3097345132743357</v>
      </c>
      <c r="H64" s="52">
        <f t="shared" si="31"/>
        <v>2.4778761061946901</v>
      </c>
      <c r="V64" s="4"/>
      <c r="W64" s="4"/>
      <c r="X64" s="4"/>
      <c r="Y64" s="4"/>
      <c r="Z64" s="4"/>
      <c r="AA64" s="4"/>
      <c r="AB64" s="4"/>
      <c r="AC64" s="4"/>
      <c r="AD64" s="4"/>
      <c r="AE64" s="4"/>
      <c r="AF64" s="4"/>
    </row>
    <row r="65" spans="2:32" s="8" customFormat="1" ht="5.25" customHeight="1">
      <c r="B65" s="5"/>
      <c r="C65" s="33"/>
      <c r="D65" s="17"/>
      <c r="E65" s="33"/>
      <c r="F65" s="33"/>
      <c r="G65" s="33"/>
      <c r="H65" s="33"/>
      <c r="V65" s="17"/>
      <c r="W65" s="17"/>
      <c r="X65" s="17"/>
      <c r="Y65" s="17"/>
      <c r="Z65" s="17"/>
      <c r="AA65" s="17"/>
      <c r="AB65" s="17"/>
      <c r="AC65" s="17"/>
      <c r="AD65" s="17"/>
      <c r="AE65" s="17"/>
      <c r="AF65" s="17"/>
    </row>
    <row r="66" spans="2:32" ht="9.9499999999999993" customHeight="1">
      <c r="B66" s="38" t="s">
        <v>383</v>
      </c>
      <c r="J66" s="38" t="s">
        <v>365</v>
      </c>
      <c r="N66" s="39" t="s">
        <v>362</v>
      </c>
      <c r="P66" s="38" t="s">
        <v>367</v>
      </c>
      <c r="T66" s="39" t="s">
        <v>363</v>
      </c>
      <c r="V66" s="38" t="s">
        <v>365</v>
      </c>
      <c r="Z66" s="39" t="s">
        <v>509</v>
      </c>
      <c r="AA66" s="17"/>
      <c r="AB66" s="17"/>
      <c r="AC66" s="17"/>
      <c r="AD66" s="17"/>
      <c r="AE66" s="17"/>
      <c r="AF66" s="17"/>
    </row>
    <row r="67" spans="2:32" s="41" customFormat="1" ht="21.75" customHeight="1">
      <c r="B67" s="40" t="s">
        <v>1</v>
      </c>
      <c r="C67" s="43" t="s">
        <v>2</v>
      </c>
      <c r="D67" s="40" t="s">
        <v>3</v>
      </c>
      <c r="E67" s="40" t="s">
        <v>4</v>
      </c>
      <c r="F67" s="40" t="s">
        <v>5</v>
      </c>
      <c r="G67" s="256" t="s">
        <v>6</v>
      </c>
      <c r="H67" s="256" t="s">
        <v>7</v>
      </c>
      <c r="J67" s="42" t="s">
        <v>302</v>
      </c>
      <c r="K67" s="42" t="s">
        <v>303</v>
      </c>
      <c r="L67" s="42" t="s">
        <v>304</v>
      </c>
      <c r="M67" s="257" t="s">
        <v>6</v>
      </c>
      <c r="N67" s="257" t="s">
        <v>7</v>
      </c>
      <c r="P67" s="42" t="s">
        <v>302</v>
      </c>
      <c r="Q67" s="42" t="s">
        <v>303</v>
      </c>
      <c r="R67" s="42" t="s">
        <v>304</v>
      </c>
      <c r="S67" s="45" t="s">
        <v>6</v>
      </c>
      <c r="T67" s="45" t="s">
        <v>7</v>
      </c>
      <c r="V67" s="42" t="s">
        <v>302</v>
      </c>
      <c r="W67" s="42" t="s">
        <v>303</v>
      </c>
      <c r="X67" s="42" t="s">
        <v>304</v>
      </c>
      <c r="Y67" s="45" t="s">
        <v>6</v>
      </c>
      <c r="Z67" s="45" t="s">
        <v>7</v>
      </c>
      <c r="AA67" s="4"/>
      <c r="AB67" s="4"/>
      <c r="AC67" s="4"/>
      <c r="AD67" s="4"/>
      <c r="AE67" s="4"/>
      <c r="AF67" s="4"/>
    </row>
    <row r="68" spans="2:32" ht="9.9499999999999993" customHeight="1">
      <c r="B68" s="2" t="s">
        <v>10</v>
      </c>
      <c r="C68" s="3">
        <v>4.93</v>
      </c>
      <c r="D68" s="3">
        <v>4.4000000000000004</v>
      </c>
      <c r="E68" s="3">
        <v>0.09</v>
      </c>
      <c r="F68" s="3">
        <v>0.12</v>
      </c>
      <c r="G68" s="3">
        <v>0.27</v>
      </c>
      <c r="H68" s="3">
        <v>0.05</v>
      </c>
      <c r="J68" s="34">
        <f>D68/1*1000</f>
        <v>4400</v>
      </c>
      <c r="K68" s="12">
        <f>E68/21*1000</f>
        <v>4.2857142857142856</v>
      </c>
      <c r="L68" s="35">
        <f>F68/310*1000</f>
        <v>0.38709677419354838</v>
      </c>
      <c r="M68" s="35">
        <f>G68/7300*1000</f>
        <v>3.6986301369863021E-2</v>
      </c>
      <c r="N68" s="35">
        <f>H68/4200*1000</f>
        <v>1.1904761904761906E-2</v>
      </c>
      <c r="P68" s="34">
        <f t="shared" ref="P68:T71" si="32">J68*44/12</f>
        <v>16133.333333333334</v>
      </c>
      <c r="Q68" s="12">
        <f t="shared" si="32"/>
        <v>15.714285714285714</v>
      </c>
      <c r="R68" s="35">
        <f t="shared" si="32"/>
        <v>1.4193548387096773</v>
      </c>
      <c r="S68" s="35">
        <f t="shared" si="32"/>
        <v>0.13561643835616441</v>
      </c>
      <c r="T68" s="35">
        <f t="shared" si="32"/>
        <v>4.3650793650793655E-2</v>
      </c>
      <c r="V68" s="34">
        <f>P68/1</f>
        <v>16133.333333333334</v>
      </c>
      <c r="W68" s="12">
        <f>Q68/21</f>
        <v>0.7482993197278911</v>
      </c>
      <c r="X68" s="100">
        <f>R68/310</f>
        <v>4.5785639958376683E-3</v>
      </c>
      <c r="Y68" s="100">
        <f>S68/7300</f>
        <v>1.8577594295364986E-5</v>
      </c>
      <c r="Z68" s="100">
        <f>T68/4200</f>
        <v>1.0393046107331823E-5</v>
      </c>
      <c r="AA68" s="17"/>
      <c r="AB68" s="17"/>
      <c r="AC68" s="17"/>
      <c r="AD68" s="17"/>
      <c r="AE68" s="17"/>
      <c r="AF68" s="17"/>
    </row>
    <row r="69" spans="2:32" ht="9.9499999999999993" customHeight="1">
      <c r="B69" s="2" t="s">
        <v>11</v>
      </c>
      <c r="C69" s="3">
        <v>5.55</v>
      </c>
      <c r="D69" s="3">
        <v>4.91</v>
      </c>
      <c r="E69" s="3">
        <v>0.09</v>
      </c>
      <c r="F69" s="3">
        <v>0.11</v>
      </c>
      <c r="G69" s="3">
        <v>0.3</v>
      </c>
      <c r="H69" s="3">
        <v>0.14000000000000001</v>
      </c>
      <c r="J69" s="34">
        <f>D69/1*1000</f>
        <v>4910</v>
      </c>
      <c r="K69" s="12">
        <f>E69/21*1000</f>
        <v>4.2857142857142856</v>
      </c>
      <c r="L69" s="35">
        <f>F69/310*1000</f>
        <v>0.35483870967741937</v>
      </c>
      <c r="M69" s="35">
        <f>G69/7300*1000</f>
        <v>4.1095890410958902E-2</v>
      </c>
      <c r="N69" s="35">
        <f>H69/4200*1000</f>
        <v>3.3333333333333333E-2</v>
      </c>
      <c r="P69" s="34">
        <f t="shared" si="32"/>
        <v>18003.333333333332</v>
      </c>
      <c r="Q69" s="12">
        <f t="shared" si="32"/>
        <v>15.714285714285714</v>
      </c>
      <c r="R69" s="35">
        <f t="shared" si="32"/>
        <v>1.3010752688172043</v>
      </c>
      <c r="S69" s="35">
        <f t="shared" si="32"/>
        <v>0.15068493150684931</v>
      </c>
      <c r="T69" s="35">
        <f t="shared" si="32"/>
        <v>0.12222222222222222</v>
      </c>
      <c r="V69" s="34">
        <f t="shared" ref="V69:V71" si="33">P69/1</f>
        <v>18003.333333333332</v>
      </c>
      <c r="W69" s="12">
        <f t="shared" ref="W69:W71" si="34">Q69/21</f>
        <v>0.7482993197278911</v>
      </c>
      <c r="X69" s="100">
        <f t="shared" ref="X69:X71" si="35">R69/310</f>
        <v>4.1970169961845294E-3</v>
      </c>
      <c r="Y69" s="100">
        <f t="shared" ref="Y69:Y71" si="36">S69/7300</f>
        <v>2.0641771439294424E-5</v>
      </c>
      <c r="Z69" s="100">
        <f t="shared" ref="Z69:Z71" si="37">T69/4200</f>
        <v>2.9100529100529099E-5</v>
      </c>
      <c r="AA69" s="4"/>
      <c r="AB69" s="4"/>
      <c r="AC69" s="4"/>
      <c r="AD69" s="4"/>
      <c r="AE69" s="4"/>
      <c r="AF69" s="4"/>
    </row>
    <row r="70" spans="2:32" ht="9.9499999999999993" customHeight="1">
      <c r="B70" s="2" t="s">
        <v>12</v>
      </c>
      <c r="C70" s="3">
        <v>5.65</v>
      </c>
      <c r="D70" s="3">
        <v>5</v>
      </c>
      <c r="E70" s="3">
        <v>0.09</v>
      </c>
      <c r="F70" s="3">
        <v>0.12</v>
      </c>
      <c r="G70" s="3">
        <v>0.3</v>
      </c>
      <c r="H70" s="3">
        <v>0.14000000000000001</v>
      </c>
      <c r="J70" s="34">
        <f>D70/1*1000</f>
        <v>5000</v>
      </c>
      <c r="K70" s="12">
        <f>E70/21*1000</f>
        <v>4.2857142857142856</v>
      </c>
      <c r="L70" s="35">
        <f>F70/310*1000</f>
        <v>0.38709677419354838</v>
      </c>
      <c r="M70" s="35">
        <f>G70/7300*1000</f>
        <v>4.1095890410958902E-2</v>
      </c>
      <c r="N70" s="35">
        <f>H70/4200*1000</f>
        <v>3.3333333333333333E-2</v>
      </c>
      <c r="P70" s="34">
        <f t="shared" si="32"/>
        <v>18333.333333333332</v>
      </c>
      <c r="Q70" s="12">
        <f t="shared" si="32"/>
        <v>15.714285714285714</v>
      </c>
      <c r="R70" s="35">
        <f t="shared" si="32"/>
        <v>1.4193548387096773</v>
      </c>
      <c r="S70" s="35">
        <f t="shared" si="32"/>
        <v>0.15068493150684931</v>
      </c>
      <c r="T70" s="35">
        <f t="shared" si="32"/>
        <v>0.12222222222222222</v>
      </c>
      <c r="V70" s="34">
        <f t="shared" si="33"/>
        <v>18333.333333333332</v>
      </c>
      <c r="W70" s="12">
        <f t="shared" si="34"/>
        <v>0.7482993197278911</v>
      </c>
      <c r="X70" s="100">
        <f t="shared" si="35"/>
        <v>4.5785639958376683E-3</v>
      </c>
      <c r="Y70" s="100">
        <f t="shared" si="36"/>
        <v>2.0641771439294424E-5</v>
      </c>
      <c r="Z70" s="100">
        <f t="shared" si="37"/>
        <v>2.9100529100529099E-5</v>
      </c>
      <c r="AA70" s="17"/>
      <c r="AB70" s="17"/>
      <c r="AC70" s="17"/>
      <c r="AD70" s="17"/>
      <c r="AE70" s="17"/>
      <c r="AF70" s="17"/>
    </row>
    <row r="71" spans="2:32" ht="9.9499999999999993" customHeight="1">
      <c r="B71" s="59" t="s">
        <v>370</v>
      </c>
      <c r="C71" s="51">
        <v>5.54</v>
      </c>
      <c r="D71" s="51">
        <v>4.8899999999999997</v>
      </c>
      <c r="E71" s="51">
        <v>0.09</v>
      </c>
      <c r="F71" s="51">
        <v>0.12</v>
      </c>
      <c r="G71" s="51">
        <v>0.3</v>
      </c>
      <c r="H71" s="51">
        <v>0.14000000000000001</v>
      </c>
      <c r="J71" s="34">
        <f>D71/1*1000</f>
        <v>4890</v>
      </c>
      <c r="K71" s="12">
        <f>E71/21*1000</f>
        <v>4.2857142857142856</v>
      </c>
      <c r="L71" s="35">
        <f>F71/310*1000</f>
        <v>0.38709677419354838</v>
      </c>
      <c r="M71" s="35">
        <f>G71/7300*1000</f>
        <v>4.1095890410958902E-2</v>
      </c>
      <c r="N71" s="35">
        <f>H71/4200*1000</f>
        <v>3.3333333333333333E-2</v>
      </c>
      <c r="P71" s="34">
        <f t="shared" si="32"/>
        <v>17930</v>
      </c>
      <c r="Q71" s="12">
        <f t="shared" si="32"/>
        <v>15.714285714285714</v>
      </c>
      <c r="R71" s="35">
        <f t="shared" si="32"/>
        <v>1.4193548387096773</v>
      </c>
      <c r="S71" s="35">
        <f t="shared" si="32"/>
        <v>0.15068493150684931</v>
      </c>
      <c r="T71" s="35">
        <f t="shared" si="32"/>
        <v>0.12222222222222222</v>
      </c>
      <c r="V71" s="34">
        <f t="shared" si="33"/>
        <v>17930</v>
      </c>
      <c r="W71" s="12">
        <f t="shared" si="34"/>
        <v>0.7482993197278911</v>
      </c>
      <c r="X71" s="100">
        <f t="shared" si="35"/>
        <v>4.5785639958376683E-3</v>
      </c>
      <c r="Y71" s="100">
        <f t="shared" si="36"/>
        <v>2.0641771439294424E-5</v>
      </c>
      <c r="Z71" s="100">
        <f t="shared" si="37"/>
        <v>2.9100529100529099E-5</v>
      </c>
      <c r="AA71" s="4"/>
      <c r="AB71" s="4"/>
      <c r="AC71" s="4"/>
      <c r="AD71" s="4"/>
      <c r="AE71" s="4"/>
      <c r="AF71" s="4"/>
    </row>
    <row r="72" spans="2:32" ht="9.9499999999999993" customHeight="1">
      <c r="B72" s="72" t="s">
        <v>543</v>
      </c>
      <c r="C72" s="52">
        <f>C71/5.54*100</f>
        <v>100</v>
      </c>
      <c r="D72" s="52">
        <f t="shared" ref="D72:H72" si="38">D71/5.54*100</f>
        <v>88.267148014440423</v>
      </c>
      <c r="E72" s="52">
        <f t="shared" si="38"/>
        <v>1.6245487364620936</v>
      </c>
      <c r="F72" s="52">
        <f t="shared" si="38"/>
        <v>2.1660649819494582</v>
      </c>
      <c r="G72" s="52">
        <f t="shared" si="38"/>
        <v>5.4151624548736459</v>
      </c>
      <c r="H72" s="52">
        <f t="shared" si="38"/>
        <v>2.5270758122743686</v>
      </c>
      <c r="X72" s="17"/>
      <c r="Y72" s="17"/>
      <c r="Z72" s="17"/>
      <c r="AA72" s="17"/>
      <c r="AB72" s="17"/>
      <c r="AC72" s="17"/>
      <c r="AD72" s="17"/>
      <c r="AE72" s="17"/>
      <c r="AF72" s="17"/>
    </row>
    <row r="73" spans="2:32" s="55" customFormat="1" ht="5.25" customHeight="1">
      <c r="B73" s="53"/>
      <c r="C73" s="54"/>
      <c r="D73" s="54"/>
      <c r="E73" s="54"/>
      <c r="F73" s="54"/>
      <c r="G73" s="54"/>
      <c r="H73" s="54"/>
      <c r="J73" s="56"/>
      <c r="K73" s="57"/>
      <c r="L73" s="58"/>
      <c r="M73" s="58"/>
      <c r="N73" s="58"/>
      <c r="P73" s="56"/>
      <c r="Q73" s="57"/>
      <c r="R73" s="58"/>
      <c r="S73" s="58"/>
      <c r="T73" s="58"/>
      <c r="V73" s="4"/>
      <c r="W73" s="4"/>
      <c r="X73" s="4"/>
      <c r="Y73" s="4"/>
      <c r="Z73" s="4"/>
      <c r="AA73" s="4"/>
      <c r="AB73" s="4"/>
      <c r="AC73" s="4"/>
      <c r="AD73" s="4"/>
      <c r="AE73" s="4"/>
      <c r="AF73" s="4"/>
    </row>
    <row r="74" spans="2:32" ht="9.9499999999999993" customHeight="1">
      <c r="B74" s="38" t="s">
        <v>384</v>
      </c>
      <c r="J74" s="38" t="s">
        <v>365</v>
      </c>
      <c r="N74" s="39" t="s">
        <v>362</v>
      </c>
      <c r="P74" s="38" t="s">
        <v>367</v>
      </c>
      <c r="T74" s="39" t="s">
        <v>363</v>
      </c>
      <c r="V74" s="38" t="s">
        <v>365</v>
      </c>
      <c r="Z74" s="39" t="s">
        <v>509</v>
      </c>
      <c r="AA74" s="4"/>
      <c r="AB74" s="4"/>
      <c r="AC74" s="4"/>
      <c r="AD74" s="4"/>
      <c r="AE74" s="4"/>
      <c r="AF74" s="4"/>
    </row>
    <row r="75" spans="2:32" s="41" customFormat="1" ht="21.75" customHeight="1">
      <c r="B75" s="40" t="s">
        <v>1</v>
      </c>
      <c r="C75" s="43" t="s">
        <v>2</v>
      </c>
      <c r="D75" s="40" t="s">
        <v>3</v>
      </c>
      <c r="E75" s="40" t="s">
        <v>4</v>
      </c>
      <c r="F75" s="40" t="s">
        <v>5</v>
      </c>
      <c r="G75" s="256" t="s">
        <v>6</v>
      </c>
      <c r="H75" s="256" t="s">
        <v>7</v>
      </c>
      <c r="J75" s="42" t="s">
        <v>302</v>
      </c>
      <c r="K75" s="42" t="s">
        <v>303</v>
      </c>
      <c r="L75" s="42" t="s">
        <v>304</v>
      </c>
      <c r="M75" s="257" t="s">
        <v>6</v>
      </c>
      <c r="N75" s="257" t="s">
        <v>7</v>
      </c>
      <c r="P75" s="42" t="s">
        <v>302</v>
      </c>
      <c r="Q75" s="42" t="s">
        <v>303</v>
      </c>
      <c r="R75" s="42" t="s">
        <v>304</v>
      </c>
      <c r="S75" s="45" t="s">
        <v>6</v>
      </c>
      <c r="T75" s="45" t="s">
        <v>7</v>
      </c>
      <c r="V75" s="42" t="s">
        <v>302</v>
      </c>
      <c r="W75" s="42" t="s">
        <v>303</v>
      </c>
      <c r="X75" s="42" t="s">
        <v>304</v>
      </c>
      <c r="Y75" s="45" t="s">
        <v>6</v>
      </c>
      <c r="Z75" s="45" t="s">
        <v>7</v>
      </c>
      <c r="AA75" s="17"/>
      <c r="AB75" s="17"/>
      <c r="AC75" s="17"/>
      <c r="AD75" s="17"/>
      <c r="AE75" s="17"/>
      <c r="AF75" s="17"/>
    </row>
    <row r="76" spans="2:32" ht="9.9499999999999993" customHeight="1">
      <c r="B76" s="2" t="s">
        <v>15</v>
      </c>
      <c r="C76" s="36">
        <v>4.96</v>
      </c>
      <c r="D76" s="36">
        <v>4.4000000000000004</v>
      </c>
      <c r="E76" s="36">
        <v>0.09</v>
      </c>
      <c r="F76" s="36">
        <v>0.14000000000000001</v>
      </c>
      <c r="G76" s="36">
        <v>0.27</v>
      </c>
      <c r="H76" s="36">
        <v>0.05</v>
      </c>
      <c r="I76" s="37"/>
      <c r="J76" s="34">
        <f>D76/1*1000</f>
        <v>4400</v>
      </c>
      <c r="K76" s="12">
        <f>E76/21*1000</f>
        <v>4.2857142857142856</v>
      </c>
      <c r="L76" s="35">
        <f>F76/310*1000</f>
        <v>0.45161290322580649</v>
      </c>
      <c r="M76" s="35">
        <f>G76/7300*1000</f>
        <v>3.6986301369863021E-2</v>
      </c>
      <c r="N76" s="35">
        <f>H76/4200*1000</f>
        <v>1.1904761904761906E-2</v>
      </c>
      <c r="O76" s="37"/>
      <c r="P76" s="34">
        <f t="shared" ref="P76:T79" si="39">J76*44/12</f>
        <v>16133.333333333334</v>
      </c>
      <c r="Q76" s="12">
        <f t="shared" si="39"/>
        <v>15.714285714285714</v>
      </c>
      <c r="R76" s="35">
        <f t="shared" si="39"/>
        <v>1.655913978494624</v>
      </c>
      <c r="S76" s="35">
        <f t="shared" si="39"/>
        <v>0.13561643835616441</v>
      </c>
      <c r="T76" s="35">
        <f t="shared" si="39"/>
        <v>4.3650793650793655E-2</v>
      </c>
      <c r="V76" s="34">
        <f>P76/1</f>
        <v>16133.333333333334</v>
      </c>
      <c r="W76" s="12">
        <f>Q76/21</f>
        <v>0.7482993197278911</v>
      </c>
      <c r="X76" s="100">
        <f>R76/310</f>
        <v>5.3416579951439487E-3</v>
      </c>
      <c r="Y76" s="100">
        <f>S76/7300</f>
        <v>1.8577594295364986E-5</v>
      </c>
      <c r="Z76" s="100">
        <f>T76/4200</f>
        <v>1.0393046107331823E-5</v>
      </c>
      <c r="AA76" s="4"/>
      <c r="AB76" s="4"/>
      <c r="AC76" s="4"/>
      <c r="AD76" s="4"/>
      <c r="AE76" s="4"/>
      <c r="AF76" s="4"/>
    </row>
    <row r="77" spans="2:32" ht="9.9499999999999993" customHeight="1">
      <c r="B77" s="2" t="s">
        <v>16</v>
      </c>
      <c r="C77" s="36">
        <v>5.6499999999999995</v>
      </c>
      <c r="D77" s="36">
        <v>5</v>
      </c>
      <c r="E77" s="36">
        <v>0.09</v>
      </c>
      <c r="F77" s="36">
        <v>0.12</v>
      </c>
      <c r="G77" s="36">
        <v>0.3</v>
      </c>
      <c r="H77" s="36">
        <v>0.14000000000000001</v>
      </c>
      <c r="I77" s="37"/>
      <c r="J77" s="34">
        <f>D77/1*1000</f>
        <v>5000</v>
      </c>
      <c r="K77" s="12">
        <f>E77/21*1000</f>
        <v>4.2857142857142856</v>
      </c>
      <c r="L77" s="35">
        <f>F77/310*1000</f>
        <v>0.38709677419354838</v>
      </c>
      <c r="M77" s="35">
        <f>G77/7300*1000</f>
        <v>4.1095890410958902E-2</v>
      </c>
      <c r="N77" s="35">
        <f>H77/4200*1000</f>
        <v>3.3333333333333333E-2</v>
      </c>
      <c r="O77" s="37"/>
      <c r="P77" s="34">
        <f t="shared" si="39"/>
        <v>18333.333333333332</v>
      </c>
      <c r="Q77" s="12">
        <f t="shared" si="39"/>
        <v>15.714285714285714</v>
      </c>
      <c r="R77" s="35">
        <f t="shared" si="39"/>
        <v>1.4193548387096773</v>
      </c>
      <c r="S77" s="35">
        <f t="shared" si="39"/>
        <v>0.15068493150684931</v>
      </c>
      <c r="T77" s="35">
        <f t="shared" si="39"/>
        <v>0.12222222222222222</v>
      </c>
      <c r="V77" s="34">
        <f t="shared" ref="V77:V79" si="40">P77/1</f>
        <v>18333.333333333332</v>
      </c>
      <c r="W77" s="12">
        <f t="shared" ref="W77:W79" si="41">Q77/21</f>
        <v>0.7482993197278911</v>
      </c>
      <c r="X77" s="100">
        <f t="shared" ref="X77:X79" si="42">R77/310</f>
        <v>4.5785639958376683E-3</v>
      </c>
      <c r="Y77" s="100">
        <f t="shared" ref="Y77:Y79" si="43">S77/7300</f>
        <v>2.0641771439294424E-5</v>
      </c>
      <c r="Z77" s="100">
        <f t="shared" ref="Z77:Z79" si="44">T77/4200</f>
        <v>2.9100529100529099E-5</v>
      </c>
      <c r="AA77" s="4"/>
      <c r="AB77" s="4"/>
      <c r="AC77" s="4"/>
      <c r="AD77" s="4"/>
      <c r="AE77" s="4"/>
      <c r="AF77" s="4"/>
    </row>
    <row r="78" spans="2:32" ht="9.9499999999999993" customHeight="1">
      <c r="B78" s="2" t="s">
        <v>17</v>
      </c>
      <c r="C78" s="36">
        <v>5.5399999999999991</v>
      </c>
      <c r="D78" s="36">
        <v>4.8899999999999997</v>
      </c>
      <c r="E78" s="36">
        <v>0.09</v>
      </c>
      <c r="F78" s="36">
        <v>0.12</v>
      </c>
      <c r="G78" s="36">
        <v>0.3</v>
      </c>
      <c r="H78" s="36">
        <v>0.14000000000000001</v>
      </c>
      <c r="I78" s="37"/>
      <c r="J78" s="34">
        <f>D78/1*1000</f>
        <v>4890</v>
      </c>
      <c r="K78" s="12">
        <f>E78/21*1000</f>
        <v>4.2857142857142856</v>
      </c>
      <c r="L78" s="35">
        <f>F78/310*1000</f>
        <v>0.38709677419354838</v>
      </c>
      <c r="M78" s="35">
        <f>G78/7300*1000</f>
        <v>4.1095890410958902E-2</v>
      </c>
      <c r="N78" s="35">
        <f>H78/4200*1000</f>
        <v>3.3333333333333333E-2</v>
      </c>
      <c r="O78" s="37"/>
      <c r="P78" s="34">
        <f t="shared" si="39"/>
        <v>17930</v>
      </c>
      <c r="Q78" s="12">
        <f t="shared" si="39"/>
        <v>15.714285714285714</v>
      </c>
      <c r="R78" s="35">
        <f t="shared" si="39"/>
        <v>1.4193548387096773</v>
      </c>
      <c r="S78" s="35">
        <f t="shared" si="39"/>
        <v>0.15068493150684931</v>
      </c>
      <c r="T78" s="35">
        <f t="shared" si="39"/>
        <v>0.12222222222222222</v>
      </c>
      <c r="V78" s="34">
        <f t="shared" si="40"/>
        <v>17930</v>
      </c>
      <c r="W78" s="12">
        <f t="shared" si="41"/>
        <v>0.7482993197278911</v>
      </c>
      <c r="X78" s="100">
        <f t="shared" si="42"/>
        <v>4.5785639958376683E-3</v>
      </c>
      <c r="Y78" s="100">
        <f t="shared" si="43"/>
        <v>2.0641771439294424E-5</v>
      </c>
      <c r="Z78" s="100">
        <f t="shared" si="44"/>
        <v>2.9100529100529099E-5</v>
      </c>
      <c r="AA78" s="4"/>
      <c r="AB78" s="4"/>
      <c r="AC78" s="4"/>
      <c r="AD78" s="4"/>
      <c r="AE78" s="4"/>
      <c r="AF78" s="4"/>
    </row>
    <row r="79" spans="2:32" ht="9.9499999999999993" customHeight="1">
      <c r="B79" s="59" t="s">
        <v>371</v>
      </c>
      <c r="C79" s="51">
        <v>5.5699999999999994</v>
      </c>
      <c r="D79" s="51">
        <v>4.92</v>
      </c>
      <c r="E79" s="51">
        <v>0.09</v>
      </c>
      <c r="F79" s="51">
        <v>0.12</v>
      </c>
      <c r="G79" s="51">
        <v>0.3</v>
      </c>
      <c r="H79" s="51">
        <v>0.14000000000000001</v>
      </c>
      <c r="J79" s="34">
        <f>D79/1*1000</f>
        <v>4920</v>
      </c>
      <c r="K79" s="12">
        <f>E79/21*1000</f>
        <v>4.2857142857142856</v>
      </c>
      <c r="L79" s="35">
        <f>F79/310*1000</f>
        <v>0.38709677419354838</v>
      </c>
      <c r="M79" s="35">
        <f>G79/7300*1000</f>
        <v>4.1095890410958902E-2</v>
      </c>
      <c r="N79" s="35">
        <f>H79/4200*1000</f>
        <v>3.3333333333333333E-2</v>
      </c>
      <c r="P79" s="34">
        <f t="shared" si="39"/>
        <v>18040</v>
      </c>
      <c r="Q79" s="12">
        <f t="shared" si="39"/>
        <v>15.714285714285714</v>
      </c>
      <c r="R79" s="35">
        <f t="shared" si="39"/>
        <v>1.4193548387096773</v>
      </c>
      <c r="S79" s="35">
        <f t="shared" si="39"/>
        <v>0.15068493150684931</v>
      </c>
      <c r="T79" s="35">
        <f t="shared" si="39"/>
        <v>0.12222222222222222</v>
      </c>
      <c r="V79" s="34">
        <f t="shared" si="40"/>
        <v>18040</v>
      </c>
      <c r="W79" s="12">
        <f t="shared" si="41"/>
        <v>0.7482993197278911</v>
      </c>
      <c r="X79" s="100">
        <f t="shared" si="42"/>
        <v>4.5785639958376683E-3</v>
      </c>
      <c r="Y79" s="100">
        <f t="shared" si="43"/>
        <v>2.0641771439294424E-5</v>
      </c>
      <c r="Z79" s="100">
        <f t="shared" si="44"/>
        <v>2.9100529100529099E-5</v>
      </c>
      <c r="AA79" s="4"/>
      <c r="AB79" s="4"/>
      <c r="AC79" s="4"/>
      <c r="AD79" s="4"/>
      <c r="AE79" s="4"/>
      <c r="AF79" s="4"/>
    </row>
    <row r="80" spans="2:32" ht="9.9499999999999993" customHeight="1">
      <c r="B80" s="72" t="s">
        <v>543</v>
      </c>
      <c r="C80" s="52">
        <f>C79/5.57*100</f>
        <v>99.999999999999986</v>
      </c>
      <c r="D80" s="52">
        <f t="shared" ref="D80:H80" si="45">D79/5.57*100</f>
        <v>88.330341113105916</v>
      </c>
      <c r="E80" s="52">
        <f t="shared" si="45"/>
        <v>1.6157989228007179</v>
      </c>
      <c r="F80" s="52">
        <f t="shared" si="45"/>
        <v>2.1543985637342904</v>
      </c>
      <c r="G80" s="52">
        <f t="shared" si="45"/>
        <v>5.3859964093357267</v>
      </c>
      <c r="H80" s="52">
        <f t="shared" si="45"/>
        <v>2.5134649910233393</v>
      </c>
      <c r="V80" s="4"/>
      <c r="W80" s="4"/>
      <c r="X80" s="4"/>
      <c r="Y80" s="4"/>
      <c r="Z80" s="4"/>
      <c r="AA80" s="4"/>
      <c r="AB80" s="4"/>
      <c r="AC80" s="4"/>
      <c r="AD80" s="4"/>
      <c r="AE80" s="4"/>
      <c r="AF80" s="4"/>
    </row>
    <row r="81" spans="2:33" ht="5.25" customHeight="1">
      <c r="B81" s="47"/>
      <c r="C81" s="48"/>
      <c r="D81" s="48"/>
      <c r="E81" s="48"/>
      <c r="F81" s="48"/>
      <c r="G81" s="48"/>
      <c r="H81" s="48"/>
      <c r="I81" s="48"/>
      <c r="J81" s="48"/>
      <c r="K81" s="48"/>
      <c r="L81" s="48"/>
      <c r="M81" s="48"/>
      <c r="N81" s="48"/>
      <c r="O81" s="48"/>
      <c r="P81" s="48"/>
      <c r="Q81" s="48"/>
      <c r="R81" s="48"/>
      <c r="S81" s="48"/>
      <c r="T81" s="48"/>
      <c r="U81" s="48"/>
      <c r="V81" s="4"/>
      <c r="W81" s="4"/>
      <c r="X81" s="4"/>
      <c r="Y81" s="4"/>
      <c r="Z81" s="4"/>
      <c r="AA81" s="4"/>
      <c r="AB81" s="4"/>
      <c r="AC81" s="4"/>
      <c r="AD81" s="4"/>
      <c r="AE81" s="4"/>
      <c r="AF81" s="4"/>
    </row>
    <row r="82" spans="2:33" ht="9.9499999999999993" customHeight="1">
      <c r="B82" s="117" t="s">
        <v>385</v>
      </c>
      <c r="J82" s="7" t="s">
        <v>450</v>
      </c>
      <c r="P82" s="38" t="s">
        <v>365</v>
      </c>
      <c r="T82" s="39" t="s">
        <v>363</v>
      </c>
      <c r="V82" s="38" t="s">
        <v>365</v>
      </c>
      <c r="Z82" s="39" t="s">
        <v>509</v>
      </c>
      <c r="AA82" s="4"/>
      <c r="AB82" s="4"/>
      <c r="AC82" s="4"/>
      <c r="AD82" s="4"/>
      <c r="AE82" s="4"/>
      <c r="AF82" s="4"/>
    </row>
    <row r="83" spans="2:33" s="41" customFormat="1" ht="21.75" customHeight="1">
      <c r="B83" s="40" t="s">
        <v>1</v>
      </c>
      <c r="C83" s="43" t="s">
        <v>2</v>
      </c>
      <c r="D83" s="40" t="s">
        <v>3</v>
      </c>
      <c r="E83" s="40" t="s">
        <v>4</v>
      </c>
      <c r="F83" s="40" t="s">
        <v>5</v>
      </c>
      <c r="G83" s="256" t="s">
        <v>6</v>
      </c>
      <c r="H83" s="256" t="s">
        <v>7</v>
      </c>
      <c r="P83" s="42" t="s">
        <v>302</v>
      </c>
      <c r="Q83" s="42" t="s">
        <v>303</v>
      </c>
      <c r="R83" s="42" t="s">
        <v>304</v>
      </c>
      <c r="S83" s="45" t="s">
        <v>6</v>
      </c>
      <c r="T83" s="45" t="s">
        <v>7</v>
      </c>
      <c r="V83" s="42" t="s">
        <v>302</v>
      </c>
      <c r="W83" s="42" t="s">
        <v>303</v>
      </c>
      <c r="X83" s="42" t="s">
        <v>304</v>
      </c>
      <c r="Y83" s="45" t="s">
        <v>6</v>
      </c>
      <c r="Z83" s="45" t="s">
        <v>7</v>
      </c>
      <c r="AA83" s="4"/>
      <c r="AB83" s="4"/>
      <c r="AC83" s="4"/>
      <c r="AD83" s="4"/>
      <c r="AE83" s="4"/>
      <c r="AF83" s="4"/>
      <c r="AG83" s="1"/>
    </row>
    <row r="84" spans="2:33" ht="9.9499999999999993" customHeight="1">
      <c r="B84" s="2" t="s">
        <v>15</v>
      </c>
      <c r="C84" s="36">
        <v>18.290000000000003</v>
      </c>
      <c r="D84" s="36">
        <v>16.149999999999999</v>
      </c>
      <c r="E84" s="36">
        <v>0.17</v>
      </c>
      <c r="F84" s="36">
        <v>0.17</v>
      </c>
      <c r="G84" s="36">
        <v>1</v>
      </c>
      <c r="H84" s="36">
        <v>0.8</v>
      </c>
      <c r="I84" s="37"/>
      <c r="P84" s="34">
        <f>D84/1*1000</f>
        <v>16149.999999999998</v>
      </c>
      <c r="Q84" s="12">
        <f>E84/21*1000</f>
        <v>8.0952380952380967</v>
      </c>
      <c r="R84" s="35">
        <f>F84/310*1000</f>
        <v>0.54838709677419362</v>
      </c>
      <c r="S84" s="35">
        <f>G84/7300*1000</f>
        <v>0.13698630136986301</v>
      </c>
      <c r="T84" s="35">
        <f>H84/4200*1000</f>
        <v>0.19047619047619049</v>
      </c>
      <c r="U84" s="37"/>
      <c r="V84" s="34">
        <f>P84/1</f>
        <v>16149.999999999998</v>
      </c>
      <c r="W84" s="12">
        <f>Q84/21</f>
        <v>0.38548752834467126</v>
      </c>
      <c r="X84" s="100">
        <f>R84/310</f>
        <v>1.7689906347554633E-3</v>
      </c>
      <c r="Y84" s="100">
        <f>S84/7300</f>
        <v>1.8765246762994933E-5</v>
      </c>
      <c r="Z84" s="100">
        <f>T84/4200</f>
        <v>4.5351473922902495E-5</v>
      </c>
      <c r="AA84" s="4"/>
      <c r="AB84" s="4"/>
      <c r="AC84" s="4"/>
      <c r="AD84" s="4"/>
      <c r="AE84" s="4"/>
      <c r="AF84" s="4"/>
    </row>
    <row r="85" spans="2:33" ht="9.9499999999999993" customHeight="1">
      <c r="B85" s="2" t="s">
        <v>19</v>
      </c>
      <c r="C85" s="36">
        <v>18.790000000000003</v>
      </c>
      <c r="D85" s="36">
        <v>16.89</v>
      </c>
      <c r="E85" s="36">
        <v>0.18</v>
      </c>
      <c r="F85" s="36">
        <v>0.17</v>
      </c>
      <c r="G85" s="36">
        <v>1.0900000000000001</v>
      </c>
      <c r="H85" s="36">
        <v>0.46</v>
      </c>
      <c r="I85" s="37"/>
      <c r="P85" s="34">
        <f>D85/1*1000</f>
        <v>16890</v>
      </c>
      <c r="Q85" s="12">
        <f>E85/21*1000</f>
        <v>8.5714285714285712</v>
      </c>
      <c r="R85" s="35">
        <f>F85/310*1000</f>
        <v>0.54838709677419362</v>
      </c>
      <c r="S85" s="35">
        <f>G85/7300*1000</f>
        <v>0.14931506849315071</v>
      </c>
      <c r="T85" s="35">
        <f>H85/4200*1000</f>
        <v>0.10952380952380954</v>
      </c>
      <c r="U85" s="37"/>
      <c r="V85" s="34">
        <f t="shared" ref="V85:V87" si="46">P85/1</f>
        <v>16890</v>
      </c>
      <c r="W85" s="12">
        <f t="shared" ref="W85:W87" si="47">Q85/21</f>
        <v>0.40816326530612246</v>
      </c>
      <c r="X85" s="100">
        <f t="shared" ref="X85:X87" si="48">R85/310</f>
        <v>1.7689906347554633E-3</v>
      </c>
      <c r="Y85" s="100">
        <f t="shared" ref="Y85:Y87" si="49">S85/7300</f>
        <v>2.0454118971664481E-5</v>
      </c>
      <c r="Z85" s="100">
        <f t="shared" ref="Z85:Z87" si="50">T85/4200</f>
        <v>2.6077097505668939E-5</v>
      </c>
      <c r="AA85" s="4"/>
      <c r="AB85" s="4"/>
      <c r="AC85" s="4"/>
      <c r="AD85" s="4"/>
      <c r="AE85" s="4"/>
      <c r="AF85" s="4"/>
    </row>
    <row r="86" spans="2:33" ht="9.9499999999999993" customHeight="1">
      <c r="B86" s="2" t="s">
        <v>17</v>
      </c>
      <c r="C86" s="36">
        <v>20.25</v>
      </c>
      <c r="D86" s="36">
        <v>17.95</v>
      </c>
      <c r="E86" s="121">
        <v>0.32</v>
      </c>
      <c r="F86" s="121">
        <v>0.43</v>
      </c>
      <c r="G86" s="36">
        <v>1.0900000000000001</v>
      </c>
      <c r="H86" s="36">
        <v>0.46</v>
      </c>
      <c r="I86" s="37"/>
      <c r="P86" s="34">
        <f>D86/1*1000</f>
        <v>17950</v>
      </c>
      <c r="Q86" s="12">
        <f>E86/21*1000</f>
        <v>15.238095238095237</v>
      </c>
      <c r="R86" s="35">
        <f>F86/310*1000</f>
        <v>1.3870967741935485</v>
      </c>
      <c r="S86" s="35">
        <f>G86/7300*1000</f>
        <v>0.14931506849315071</v>
      </c>
      <c r="T86" s="35">
        <f>H86/4200*1000</f>
        <v>0.10952380952380954</v>
      </c>
      <c r="U86" s="37"/>
      <c r="V86" s="34">
        <f t="shared" si="46"/>
        <v>17950</v>
      </c>
      <c r="W86" s="12">
        <f t="shared" si="47"/>
        <v>0.7256235827664399</v>
      </c>
      <c r="X86" s="100">
        <f t="shared" si="48"/>
        <v>4.4745057232049952E-3</v>
      </c>
      <c r="Y86" s="100">
        <f t="shared" si="49"/>
        <v>2.0454118971664481E-5</v>
      </c>
      <c r="Z86" s="100">
        <f t="shared" si="50"/>
        <v>2.6077097505668939E-5</v>
      </c>
      <c r="AA86" s="4"/>
      <c r="AB86" s="4"/>
      <c r="AC86" s="4"/>
      <c r="AD86" s="4"/>
      <c r="AE86" s="4"/>
      <c r="AF86" s="4"/>
    </row>
    <row r="87" spans="2:33" ht="9.9499999999999993" customHeight="1">
      <c r="B87" s="2" t="s">
        <v>18</v>
      </c>
      <c r="C87" s="36">
        <v>20.36</v>
      </c>
      <c r="D87" s="36">
        <v>18.059999999999999</v>
      </c>
      <c r="E87" s="121">
        <v>0.32</v>
      </c>
      <c r="F87" s="121">
        <v>0.43</v>
      </c>
      <c r="G87" s="36">
        <v>1.0900000000000001</v>
      </c>
      <c r="H87" s="36">
        <v>0.46</v>
      </c>
      <c r="I87" s="37"/>
      <c r="P87" s="34">
        <f>D87/1*1000</f>
        <v>18060</v>
      </c>
      <c r="Q87" s="12">
        <f>E87/21*1000</f>
        <v>15.238095238095237</v>
      </c>
      <c r="R87" s="35">
        <f>F87/310*1000</f>
        <v>1.3870967741935485</v>
      </c>
      <c r="S87" s="35">
        <f>G87/7300*1000</f>
        <v>0.14931506849315071</v>
      </c>
      <c r="T87" s="35">
        <f>H87/4200*1000</f>
        <v>0.10952380952380954</v>
      </c>
      <c r="U87" s="37"/>
      <c r="V87" s="34">
        <f t="shared" si="46"/>
        <v>18060</v>
      </c>
      <c r="W87" s="12">
        <f t="shared" si="47"/>
        <v>0.7256235827664399</v>
      </c>
      <c r="X87" s="100">
        <f t="shared" si="48"/>
        <v>4.4745057232049952E-3</v>
      </c>
      <c r="Y87" s="100">
        <f t="shared" si="49"/>
        <v>2.0454118971664481E-5</v>
      </c>
      <c r="Z87" s="100">
        <f t="shared" si="50"/>
        <v>2.6077097505668939E-5</v>
      </c>
      <c r="AA87" s="4"/>
      <c r="AB87" s="4"/>
      <c r="AC87" s="4"/>
      <c r="AD87" s="4"/>
      <c r="AE87" s="4"/>
      <c r="AF87" s="4"/>
    </row>
    <row r="88" spans="2:33" ht="9.9499999999999993" customHeight="1">
      <c r="B88" s="2" t="s">
        <v>20</v>
      </c>
      <c r="C88" s="36">
        <v>21.28</v>
      </c>
      <c r="D88" s="36">
        <v>18.98</v>
      </c>
      <c r="E88" s="121">
        <v>0.3</v>
      </c>
      <c r="F88" s="121">
        <v>0.45</v>
      </c>
      <c r="G88" s="36">
        <v>1.0900000000000001</v>
      </c>
      <c r="H88" s="36">
        <v>0.46</v>
      </c>
      <c r="I88" s="37"/>
      <c r="P88" s="34">
        <f>D88/1*1000</f>
        <v>18980</v>
      </c>
      <c r="Q88" s="12">
        <f>E88/21*1000</f>
        <v>14.285714285714285</v>
      </c>
      <c r="R88" s="35">
        <f>F88/310*1000</f>
        <v>1.4516129032258065</v>
      </c>
      <c r="S88" s="35">
        <f>G88/7300*1000</f>
        <v>0.14931506849315071</v>
      </c>
      <c r="T88" s="35">
        <f>H88/4200*1000</f>
        <v>0.10952380952380954</v>
      </c>
      <c r="U88" s="37"/>
      <c r="V88" s="34">
        <f t="shared" ref="V88" si="51">P88/1</f>
        <v>18980</v>
      </c>
      <c r="W88" s="12">
        <f t="shared" ref="W88" si="52">Q88/21</f>
        <v>0.68027210884353739</v>
      </c>
      <c r="X88" s="100">
        <f t="shared" ref="X88" si="53">R88/310</f>
        <v>4.6826222684703432E-3</v>
      </c>
      <c r="Y88" s="100">
        <f t="shared" ref="Y88" si="54">S88/7300</f>
        <v>2.0454118971664481E-5</v>
      </c>
      <c r="Z88" s="100">
        <f t="shared" ref="Z88" si="55">T88/4200</f>
        <v>2.6077097505668939E-5</v>
      </c>
      <c r="AA88" s="4"/>
      <c r="AB88" s="4"/>
      <c r="AC88" s="4"/>
      <c r="AD88" s="4"/>
      <c r="AE88" s="4"/>
      <c r="AF88" s="4"/>
    </row>
    <row r="89" spans="2:33" s="4" customFormat="1" ht="9.9499999999999993" customHeight="1">
      <c r="B89" s="118" t="s">
        <v>378</v>
      </c>
      <c r="C89" s="119"/>
      <c r="AG89" s="1"/>
    </row>
    <row r="90" spans="2:33" s="4" customFormat="1" ht="9.9499999999999993" customHeight="1">
      <c r="B90" s="118" t="s">
        <v>379</v>
      </c>
      <c r="C90" s="119"/>
      <c r="AG90" s="1"/>
    </row>
    <row r="91" spans="2:33" ht="9.9499999999999993" customHeight="1">
      <c r="X91" s="4"/>
      <c r="Y91" s="4"/>
      <c r="Z91" s="4"/>
      <c r="AA91" s="4"/>
      <c r="AB91" s="4"/>
      <c r="AC91" s="4"/>
      <c r="AD91" s="4"/>
      <c r="AE91" s="4"/>
      <c r="AF91" s="4"/>
    </row>
    <row r="92" spans="2:33" s="8" customFormat="1" ht="9.9499999999999993" customHeight="1">
      <c r="B92" s="261" t="s">
        <v>547</v>
      </c>
      <c r="C92" s="262"/>
      <c r="D92" s="262"/>
      <c r="E92" s="262"/>
      <c r="F92" s="262"/>
      <c r="G92" s="262"/>
      <c r="H92" s="262"/>
      <c r="I92" s="262"/>
      <c r="J92" s="262"/>
      <c r="K92" s="262"/>
      <c r="L92" s="262"/>
      <c r="X92" s="4"/>
      <c r="Y92" s="4"/>
      <c r="Z92" s="4"/>
      <c r="AA92" s="4"/>
      <c r="AB92" s="4"/>
      <c r="AC92" s="4"/>
      <c r="AD92" s="4"/>
      <c r="AE92" s="4"/>
      <c r="AF92" s="4"/>
      <c r="AG92" s="1"/>
    </row>
    <row r="93" spans="2:33" ht="9.9499999999999993" customHeight="1">
      <c r="X93" s="4"/>
      <c r="Y93" s="4"/>
      <c r="Z93" s="4"/>
      <c r="AA93" s="4"/>
      <c r="AB93" s="4"/>
      <c r="AC93" s="4"/>
      <c r="AD93" s="4"/>
      <c r="AE93" s="4"/>
      <c r="AF93" s="4"/>
    </row>
    <row r="94" spans="2:33" ht="9.9499999999999993" customHeight="1">
      <c r="B94" s="101" t="s">
        <v>538</v>
      </c>
      <c r="P94" s="38" t="s">
        <v>365</v>
      </c>
      <c r="T94" s="39" t="s">
        <v>369</v>
      </c>
      <c r="U94" s="8"/>
      <c r="V94" s="38" t="s">
        <v>365</v>
      </c>
      <c r="Z94" s="39" t="s">
        <v>509</v>
      </c>
      <c r="AA94" s="8"/>
      <c r="AB94" s="8"/>
      <c r="AC94" s="8"/>
      <c r="AD94" s="8"/>
      <c r="AE94" s="8"/>
      <c r="AF94" s="8"/>
      <c r="AG94" s="8"/>
    </row>
    <row r="95" spans="2:33" ht="9.9499999999999993" customHeight="1">
      <c r="B95" s="101" t="s">
        <v>516</v>
      </c>
      <c r="J95" s="101" t="s">
        <v>517</v>
      </c>
      <c r="P95" s="38"/>
      <c r="T95" s="39"/>
      <c r="U95" s="8"/>
      <c r="V95" s="38"/>
      <c r="Z95" s="39"/>
      <c r="AA95" s="8"/>
      <c r="AB95" s="8"/>
      <c r="AC95" s="8"/>
      <c r="AD95" s="8"/>
      <c r="AE95" s="8"/>
      <c r="AF95" s="8"/>
      <c r="AG95" s="8"/>
    </row>
    <row r="96" spans="2:33" ht="9.9499999999999993" customHeight="1">
      <c r="B96" s="102"/>
      <c r="C96" s="103"/>
      <c r="D96" s="104"/>
      <c r="E96" s="269" t="s">
        <v>511</v>
      </c>
      <c r="F96" s="270"/>
      <c r="G96" s="273" t="s">
        <v>512</v>
      </c>
      <c r="H96" s="270"/>
      <c r="I96" s="276" t="s">
        <v>513</v>
      </c>
      <c r="J96" s="277"/>
      <c r="K96" s="277"/>
      <c r="L96" s="278"/>
      <c r="P96" s="38"/>
      <c r="T96" s="39"/>
      <c r="U96" s="8"/>
      <c r="V96" s="38"/>
      <c r="Z96" s="39"/>
      <c r="AA96" s="8"/>
      <c r="AB96" s="8"/>
      <c r="AC96" s="8"/>
      <c r="AD96" s="8"/>
      <c r="AE96" s="8"/>
      <c r="AF96" s="8"/>
      <c r="AG96" s="8"/>
    </row>
    <row r="97" spans="2:33" ht="9.9499999999999993" customHeight="1">
      <c r="B97" s="105"/>
      <c r="C97" s="106"/>
      <c r="D97" s="107"/>
      <c r="E97" s="271"/>
      <c r="F97" s="272"/>
      <c r="G97" s="274"/>
      <c r="H97" s="275"/>
      <c r="I97" s="276" t="s">
        <v>529</v>
      </c>
      <c r="J97" s="278"/>
      <c r="K97" s="276" t="s">
        <v>515</v>
      </c>
      <c r="L97" s="278"/>
      <c r="P97" s="38"/>
      <c r="T97" s="39"/>
      <c r="U97" s="8"/>
      <c r="V97" s="38"/>
      <c r="Z97" s="39"/>
      <c r="AA97" s="8"/>
      <c r="AB97" s="8"/>
      <c r="AC97" s="8"/>
      <c r="AD97" s="8"/>
      <c r="AE97" s="8"/>
      <c r="AF97" s="8"/>
      <c r="AG97" s="8"/>
    </row>
    <row r="98" spans="2:33" ht="9.9499999999999993" customHeight="1">
      <c r="B98" s="108" t="s">
        <v>510</v>
      </c>
      <c r="C98" s="109"/>
      <c r="D98" s="110"/>
      <c r="E98" s="279">
        <v>7.75</v>
      </c>
      <c r="F98" s="280"/>
      <c r="G98" s="279">
        <v>9.52</v>
      </c>
      <c r="H98" s="280"/>
      <c r="I98" s="279">
        <v>10.28</v>
      </c>
      <c r="J98" s="280"/>
      <c r="K98" s="279">
        <v>7.56</v>
      </c>
      <c r="L98" s="280"/>
      <c r="P98" s="38"/>
      <c r="T98" s="39"/>
      <c r="U98" s="8"/>
      <c r="V98" s="38"/>
      <c r="Z98" s="39"/>
      <c r="AA98" s="8"/>
      <c r="AB98" s="8"/>
      <c r="AC98" s="8"/>
      <c r="AD98" s="8"/>
      <c r="AE98" s="8"/>
      <c r="AF98" s="8"/>
      <c r="AG98" s="8"/>
    </row>
    <row r="99" spans="2:33" ht="9.9499999999999993" customHeight="1">
      <c r="B99" s="108" t="s">
        <v>519</v>
      </c>
      <c r="C99" s="109"/>
      <c r="D99" s="110"/>
      <c r="E99" s="276" t="s">
        <v>518</v>
      </c>
      <c r="F99" s="278"/>
      <c r="G99" s="279">
        <v>22.8</v>
      </c>
      <c r="H99" s="280"/>
      <c r="I99" s="279">
        <v>32.6</v>
      </c>
      <c r="J99" s="280"/>
      <c r="K99" s="279">
        <v>-2.4</v>
      </c>
      <c r="L99" s="280"/>
      <c r="P99" s="38"/>
      <c r="T99" s="39"/>
      <c r="U99" s="8"/>
      <c r="V99" s="38"/>
      <c r="Z99" s="39"/>
      <c r="AA99" s="8"/>
      <c r="AB99" s="8"/>
      <c r="AC99" s="8"/>
      <c r="AD99" s="8"/>
      <c r="AE99" s="8"/>
      <c r="AF99" s="8"/>
      <c r="AG99" s="8"/>
    </row>
    <row r="100" spans="2:33" ht="9.9499999999999993" customHeight="1">
      <c r="B100" s="101" t="s">
        <v>520</v>
      </c>
      <c r="J100" s="101" t="s">
        <v>521</v>
      </c>
      <c r="P100" s="38"/>
      <c r="T100" s="39"/>
      <c r="U100" s="8"/>
      <c r="V100" s="38"/>
      <c r="Z100" s="39"/>
      <c r="AA100" s="8"/>
      <c r="AB100" s="8"/>
      <c r="AC100" s="8"/>
      <c r="AD100" s="8"/>
      <c r="AE100" s="8"/>
      <c r="AF100" s="8"/>
      <c r="AG100" s="8"/>
    </row>
    <row r="101" spans="2:33" ht="9.9499999999999993" customHeight="1">
      <c r="B101" s="102"/>
      <c r="C101" s="103"/>
      <c r="D101" s="104"/>
      <c r="E101" s="269" t="s">
        <v>511</v>
      </c>
      <c r="F101" s="270"/>
      <c r="G101" s="273" t="s">
        <v>512</v>
      </c>
      <c r="H101" s="270"/>
      <c r="I101" s="276" t="s">
        <v>513</v>
      </c>
      <c r="J101" s="277"/>
      <c r="K101" s="277"/>
      <c r="L101" s="278"/>
      <c r="P101" s="38"/>
      <c r="T101" s="39"/>
      <c r="U101" s="8"/>
      <c r="V101" s="38"/>
      <c r="Z101" s="39"/>
      <c r="AA101" s="8"/>
      <c r="AB101" s="8"/>
      <c r="AC101" s="8"/>
      <c r="AD101" s="8"/>
      <c r="AE101" s="8"/>
      <c r="AF101" s="8"/>
      <c r="AG101" s="8"/>
    </row>
    <row r="102" spans="2:33" ht="9.9499999999999993" customHeight="1">
      <c r="B102" s="105"/>
      <c r="C102" s="106"/>
      <c r="D102" s="107"/>
      <c r="E102" s="271"/>
      <c r="F102" s="272"/>
      <c r="G102" s="274"/>
      <c r="H102" s="275"/>
      <c r="I102" s="276" t="s">
        <v>514</v>
      </c>
      <c r="J102" s="278"/>
      <c r="K102" s="276" t="s">
        <v>515</v>
      </c>
      <c r="L102" s="278"/>
      <c r="P102" s="38"/>
      <c r="T102" s="39" t="s">
        <v>536</v>
      </c>
      <c r="U102" s="8"/>
      <c r="V102" s="38"/>
      <c r="Z102" s="39" t="s">
        <v>537</v>
      </c>
      <c r="AA102" s="8"/>
      <c r="AB102" s="8"/>
      <c r="AC102" s="8"/>
      <c r="AD102" s="8"/>
      <c r="AE102" s="8"/>
      <c r="AF102" s="8"/>
      <c r="AG102" s="8"/>
    </row>
    <row r="103" spans="2:33" ht="9.9499999999999993" customHeight="1">
      <c r="B103" s="108" t="s">
        <v>522</v>
      </c>
      <c r="C103" s="109"/>
      <c r="D103" s="110"/>
      <c r="E103" s="279">
        <v>15721</v>
      </c>
      <c r="F103" s="280"/>
      <c r="G103" s="279">
        <v>20912</v>
      </c>
      <c r="H103" s="280"/>
      <c r="I103" s="279">
        <v>23603</v>
      </c>
      <c r="J103" s="280"/>
      <c r="K103" s="279">
        <v>17185</v>
      </c>
      <c r="L103" s="280"/>
      <c r="P103" s="42" t="s">
        <v>302</v>
      </c>
      <c r="Q103" s="42" t="s">
        <v>303</v>
      </c>
      <c r="R103" s="42" t="s">
        <v>304</v>
      </c>
      <c r="S103" s="284" t="s">
        <v>525</v>
      </c>
      <c r="T103" s="280"/>
      <c r="U103" s="8"/>
      <c r="V103" s="42" t="s">
        <v>302</v>
      </c>
      <c r="W103" s="42" t="s">
        <v>303</v>
      </c>
      <c r="X103" s="42" t="s">
        <v>304</v>
      </c>
      <c r="Y103" s="284" t="s">
        <v>525</v>
      </c>
      <c r="Z103" s="280"/>
      <c r="AA103" s="8"/>
      <c r="AB103" s="8"/>
      <c r="AC103" s="8"/>
      <c r="AD103" s="8"/>
      <c r="AE103" s="8"/>
      <c r="AF103" s="8"/>
      <c r="AG103" s="8"/>
    </row>
    <row r="104" spans="2:33" ht="9.9499999999999993" customHeight="1">
      <c r="B104" s="108" t="s">
        <v>523</v>
      </c>
      <c r="C104" s="109"/>
      <c r="D104" s="110"/>
      <c r="E104" s="281">
        <v>775</v>
      </c>
      <c r="F104" s="280"/>
      <c r="G104" s="279">
        <v>619</v>
      </c>
      <c r="H104" s="280"/>
      <c r="I104" s="279">
        <v>642</v>
      </c>
      <c r="J104" s="280"/>
      <c r="K104" s="279">
        <v>619</v>
      </c>
      <c r="L104" s="280"/>
      <c r="O104" s="5" t="s">
        <v>530</v>
      </c>
      <c r="P104" s="34">
        <f>E103</f>
        <v>15721</v>
      </c>
      <c r="Q104" s="34">
        <f>E104</f>
        <v>775</v>
      </c>
      <c r="R104" s="34">
        <f>E105</f>
        <v>632</v>
      </c>
      <c r="S104" s="282">
        <f>E106</f>
        <v>300</v>
      </c>
      <c r="T104" s="283"/>
      <c r="U104" s="8" t="s">
        <v>535</v>
      </c>
      <c r="V104" s="34">
        <f>P104/1</f>
        <v>15721</v>
      </c>
      <c r="W104" s="12">
        <f t="shared" ref="W104:W107" si="56">Q104/12</f>
        <v>64.583333333333329</v>
      </c>
      <c r="X104" s="100">
        <f t="shared" ref="X104:X107" si="57">R104/290</f>
        <v>2.1793103448275861</v>
      </c>
      <c r="Y104" s="285">
        <f>S104/5000</f>
        <v>0.06</v>
      </c>
      <c r="Z104" s="286"/>
      <c r="AA104" s="8"/>
      <c r="AB104" s="8"/>
      <c r="AC104" s="8"/>
      <c r="AD104" s="8"/>
      <c r="AE104" s="8"/>
      <c r="AF104" s="8"/>
      <c r="AG104" s="8"/>
    </row>
    <row r="105" spans="2:33" ht="9.9499999999999993" customHeight="1">
      <c r="B105" s="108" t="s">
        <v>524</v>
      </c>
      <c r="C105" s="109"/>
      <c r="D105" s="110"/>
      <c r="E105" s="279">
        <v>632</v>
      </c>
      <c r="F105" s="280"/>
      <c r="G105" s="279">
        <v>632</v>
      </c>
      <c r="H105" s="280"/>
      <c r="I105" s="279">
        <v>651</v>
      </c>
      <c r="J105" s="280"/>
      <c r="K105" s="279">
        <v>597</v>
      </c>
      <c r="L105" s="280"/>
      <c r="O105" s="5" t="s">
        <v>512</v>
      </c>
      <c r="P105" s="34">
        <f>G103</f>
        <v>20912</v>
      </c>
      <c r="Q105" s="34">
        <f>G104</f>
        <v>619</v>
      </c>
      <c r="R105" s="34">
        <f>G105</f>
        <v>632</v>
      </c>
      <c r="S105" s="282">
        <f>G106</f>
        <v>349</v>
      </c>
      <c r="T105" s="283"/>
      <c r="U105" s="8" t="s">
        <v>533</v>
      </c>
      <c r="V105" s="34">
        <f>P105/1</f>
        <v>20912</v>
      </c>
      <c r="W105" s="12">
        <f t="shared" si="56"/>
        <v>51.583333333333336</v>
      </c>
      <c r="X105" s="100">
        <f t="shared" si="57"/>
        <v>2.1793103448275861</v>
      </c>
      <c r="Y105" s="285">
        <f t="shared" ref="Y105:Y107" si="58">S105/5000</f>
        <v>6.9800000000000001E-2</v>
      </c>
      <c r="Z105" s="286"/>
      <c r="AA105" s="8"/>
      <c r="AB105" s="8"/>
      <c r="AC105" s="8"/>
      <c r="AD105" s="8"/>
      <c r="AE105" s="8"/>
      <c r="AF105" s="8"/>
      <c r="AG105" s="8"/>
    </row>
    <row r="106" spans="2:33" ht="9.9499999999999993" customHeight="1">
      <c r="B106" s="108" t="s">
        <v>526</v>
      </c>
      <c r="C106" s="109"/>
      <c r="D106" s="110"/>
      <c r="E106" s="281">
        <v>300</v>
      </c>
      <c r="F106" s="280"/>
      <c r="G106" s="279">
        <v>349</v>
      </c>
      <c r="H106" s="280"/>
      <c r="I106" s="279">
        <v>365</v>
      </c>
      <c r="J106" s="280"/>
      <c r="K106" s="279">
        <v>184</v>
      </c>
      <c r="L106" s="280"/>
      <c r="O106" s="5" t="s">
        <v>531</v>
      </c>
      <c r="P106" s="34">
        <f>I103</f>
        <v>23603</v>
      </c>
      <c r="Q106" s="34">
        <f>I104</f>
        <v>642</v>
      </c>
      <c r="R106" s="34">
        <f>I105</f>
        <v>651</v>
      </c>
      <c r="S106" s="282">
        <f>I106</f>
        <v>365</v>
      </c>
      <c r="T106" s="283"/>
      <c r="U106" s="8" t="s">
        <v>534</v>
      </c>
      <c r="V106" s="34">
        <f>P106/1</f>
        <v>23603</v>
      </c>
      <c r="W106" s="12">
        <f t="shared" si="56"/>
        <v>53.5</v>
      </c>
      <c r="X106" s="100">
        <f t="shared" si="57"/>
        <v>2.2448275862068967</v>
      </c>
      <c r="Y106" s="285">
        <f t="shared" si="58"/>
        <v>7.2999999999999995E-2</v>
      </c>
      <c r="Z106" s="286"/>
      <c r="AA106" s="8"/>
      <c r="AB106" s="8"/>
      <c r="AC106" s="8"/>
      <c r="AD106" s="8"/>
      <c r="AE106" s="8"/>
      <c r="AF106" s="8"/>
      <c r="AG106" s="8"/>
    </row>
    <row r="107" spans="2:33" ht="9.9499999999999993" customHeight="1">
      <c r="B107" s="108" t="s">
        <v>510</v>
      </c>
      <c r="C107" s="109"/>
      <c r="D107" s="110"/>
      <c r="E107" s="279">
        <v>17427</v>
      </c>
      <c r="F107" s="280"/>
      <c r="G107" s="279">
        <v>22512</v>
      </c>
      <c r="H107" s="280"/>
      <c r="I107" s="279">
        <v>25262</v>
      </c>
      <c r="J107" s="280"/>
      <c r="K107" s="279">
        <v>18585</v>
      </c>
      <c r="L107" s="280"/>
      <c r="O107" s="5" t="s">
        <v>532</v>
      </c>
      <c r="P107" s="34">
        <f>K103</f>
        <v>17185</v>
      </c>
      <c r="Q107" s="34">
        <f>K104</f>
        <v>619</v>
      </c>
      <c r="R107" s="34">
        <f>K105</f>
        <v>597</v>
      </c>
      <c r="S107" s="282">
        <f>K106</f>
        <v>184</v>
      </c>
      <c r="T107" s="283"/>
      <c r="U107" s="8" t="s">
        <v>534</v>
      </c>
      <c r="V107" s="34">
        <f>P107/1</f>
        <v>17185</v>
      </c>
      <c r="W107" s="12">
        <f t="shared" si="56"/>
        <v>51.583333333333336</v>
      </c>
      <c r="X107" s="100">
        <f t="shared" si="57"/>
        <v>2.0586206896551724</v>
      </c>
      <c r="Y107" s="285">
        <f t="shared" si="58"/>
        <v>3.6799999999999999E-2</v>
      </c>
      <c r="Z107" s="286"/>
      <c r="AA107" s="8"/>
      <c r="AB107" s="8"/>
      <c r="AC107" s="8"/>
      <c r="AD107" s="8"/>
      <c r="AE107" s="8"/>
      <c r="AF107" s="8"/>
      <c r="AG107" s="8"/>
    </row>
    <row r="108" spans="2:33" ht="9.9499999999999993" customHeight="1">
      <c r="B108" s="120" t="s">
        <v>527</v>
      </c>
      <c r="C108" s="111"/>
      <c r="D108" s="111"/>
      <c r="E108" s="112"/>
      <c r="F108" s="113"/>
      <c r="G108" s="114"/>
      <c r="H108" s="115"/>
      <c r="I108" s="114"/>
      <c r="J108" s="115"/>
      <c r="K108" s="114"/>
      <c r="L108" s="115"/>
      <c r="P108" s="38"/>
      <c r="T108" s="39"/>
      <c r="U108" s="8"/>
      <c r="V108" s="38"/>
      <c r="Z108" s="39"/>
      <c r="AA108" s="8"/>
      <c r="AB108" s="8"/>
      <c r="AC108" s="8"/>
      <c r="AD108" s="8"/>
      <c r="AE108" s="8"/>
      <c r="AF108" s="8"/>
      <c r="AG108" s="8"/>
    </row>
    <row r="109" spans="2:33" ht="9.9499999999999993" customHeight="1">
      <c r="B109" s="99" t="s">
        <v>528</v>
      </c>
      <c r="C109" s="111"/>
      <c r="D109" s="111"/>
      <c r="E109" s="112"/>
      <c r="F109" s="113"/>
      <c r="G109" s="114"/>
      <c r="H109" s="115"/>
      <c r="I109" s="114"/>
      <c r="J109" s="115"/>
      <c r="K109" s="114"/>
      <c r="L109" s="115"/>
      <c r="P109" s="38"/>
      <c r="T109" s="39"/>
      <c r="U109" s="8"/>
      <c r="V109" s="38"/>
      <c r="Z109" s="39"/>
      <c r="AA109" s="8"/>
      <c r="AB109" s="8"/>
      <c r="AC109" s="8"/>
    </row>
    <row r="110" spans="2:33" ht="9.9499999999999993" customHeight="1">
      <c r="B110" s="116"/>
      <c r="C110" s="111"/>
      <c r="D110" s="111"/>
      <c r="E110" s="112"/>
      <c r="F110" s="113"/>
      <c r="G110" s="114"/>
      <c r="H110" s="115"/>
      <c r="I110" s="114"/>
      <c r="J110" s="115"/>
      <c r="K110" s="114"/>
      <c r="L110" s="115"/>
      <c r="O110" s="13" t="s">
        <v>316</v>
      </c>
      <c r="V110" s="38"/>
      <c r="Z110" s="39"/>
      <c r="AA110" s="8"/>
      <c r="AB110" s="8"/>
      <c r="AC110" s="8"/>
    </row>
    <row r="111" spans="2:33" ht="9.9499999999999993" customHeight="1">
      <c r="B111" s="46" t="s">
        <v>37</v>
      </c>
      <c r="S111" s="1" t="s">
        <v>315</v>
      </c>
    </row>
    <row r="112" spans="2:33" ht="9.9499999999999993" customHeight="1">
      <c r="B112" s="14" t="s">
        <v>323</v>
      </c>
      <c r="J112" s="38" t="s">
        <v>365</v>
      </c>
      <c r="M112" s="41"/>
      <c r="N112" s="10" t="s">
        <v>294</v>
      </c>
      <c r="O112" s="10"/>
      <c r="P112" s="11">
        <v>1</v>
      </c>
      <c r="Q112" s="11">
        <v>0.02</v>
      </c>
      <c r="R112" s="11">
        <v>0.11</v>
      </c>
      <c r="S112" s="11">
        <v>5.5E-2</v>
      </c>
      <c r="T112" s="11">
        <v>0.03</v>
      </c>
      <c r="U112" s="49"/>
    </row>
    <row r="113" spans="2:21" s="41" customFormat="1" ht="12" customHeight="1">
      <c r="B113" s="287" t="s">
        <v>313</v>
      </c>
      <c r="C113" s="290" t="s">
        <v>314</v>
      </c>
      <c r="D113" s="293" t="s">
        <v>6</v>
      </c>
      <c r="E113" s="287" t="s">
        <v>7</v>
      </c>
      <c r="F113" s="287" t="s">
        <v>21</v>
      </c>
      <c r="G113" s="1"/>
      <c r="J113" s="293" t="s">
        <v>6</v>
      </c>
      <c r="K113" s="287" t="s">
        <v>7</v>
      </c>
      <c r="M113" s="39" t="s">
        <v>386</v>
      </c>
      <c r="N113" s="287" t="s">
        <v>313</v>
      </c>
      <c r="O113" s="287" t="s">
        <v>313</v>
      </c>
      <c r="P113" s="297" t="s">
        <v>587</v>
      </c>
      <c r="Q113" s="290" t="s">
        <v>293</v>
      </c>
      <c r="R113" s="298" t="s">
        <v>292</v>
      </c>
      <c r="S113" s="297" t="s">
        <v>588</v>
      </c>
      <c r="T113" s="290" t="s">
        <v>291</v>
      </c>
      <c r="U113" s="294" t="s">
        <v>314</v>
      </c>
    </row>
    <row r="114" spans="2:21" s="41" customFormat="1" ht="12" customHeight="1">
      <c r="B114" s="288"/>
      <c r="C114" s="291"/>
      <c r="D114" s="288"/>
      <c r="E114" s="288"/>
      <c r="F114" s="288"/>
      <c r="G114" s="1"/>
      <c r="J114" s="288"/>
      <c r="K114" s="288"/>
      <c r="M114" s="39"/>
      <c r="N114" s="288"/>
      <c r="O114" s="288"/>
      <c r="P114" s="291"/>
      <c r="Q114" s="291"/>
      <c r="R114" s="299"/>
      <c r="S114" s="291"/>
      <c r="T114" s="291"/>
      <c r="U114" s="295"/>
    </row>
    <row r="115" spans="2:21" s="41" customFormat="1" ht="5.25" customHeight="1">
      <c r="B115" s="289"/>
      <c r="C115" s="292"/>
      <c r="D115" s="289"/>
      <c r="E115" s="289"/>
      <c r="F115" s="289"/>
      <c r="G115" s="1"/>
      <c r="J115" s="289"/>
      <c r="K115" s="289"/>
      <c r="M115" s="39"/>
      <c r="N115" s="289"/>
      <c r="O115" s="289"/>
      <c r="P115" s="292"/>
      <c r="Q115" s="292"/>
      <c r="R115" s="300"/>
      <c r="S115" s="292"/>
      <c r="T115" s="292"/>
      <c r="U115" s="296"/>
    </row>
    <row r="116" spans="2:21" ht="9.9499999999999993" customHeight="1">
      <c r="B116" s="2" t="s">
        <v>10</v>
      </c>
      <c r="C116" s="123">
        <v>289.8</v>
      </c>
      <c r="D116" s="11">
        <v>137</v>
      </c>
      <c r="E116" s="11">
        <v>191</v>
      </c>
      <c r="F116" s="11" t="s">
        <v>22</v>
      </c>
      <c r="G116" s="37"/>
      <c r="H116" s="37"/>
      <c r="I116" s="37"/>
      <c r="J116" s="11">
        <f>D116/1</f>
        <v>137</v>
      </c>
      <c r="K116" s="11">
        <f>E116/0.8</f>
        <v>238.75</v>
      </c>
      <c r="N116" s="2" t="s">
        <v>10</v>
      </c>
      <c r="O116" s="11">
        <v>1990</v>
      </c>
      <c r="P116" s="11"/>
      <c r="Q116" s="11"/>
      <c r="R116" s="11"/>
      <c r="S116" s="11"/>
      <c r="T116" s="11"/>
      <c r="U116" s="49"/>
    </row>
    <row r="117" spans="2:21" ht="9.9499999999999993" customHeight="1">
      <c r="B117" s="2" t="s">
        <v>14</v>
      </c>
      <c r="C117" s="123">
        <v>237</v>
      </c>
      <c r="D117" s="11">
        <v>149</v>
      </c>
      <c r="E117" s="11">
        <v>110</v>
      </c>
      <c r="F117" s="11" t="s">
        <v>22</v>
      </c>
      <c r="G117" s="37"/>
      <c r="H117" s="37"/>
      <c r="I117" s="37"/>
      <c r="J117" s="11">
        <f t="shared" ref="J117:J136" si="59">D117/1</f>
        <v>149</v>
      </c>
      <c r="K117" s="11">
        <f t="shared" ref="K117:K136" si="60">E117/0.8</f>
        <v>137.5</v>
      </c>
      <c r="N117" s="2" t="s">
        <v>14</v>
      </c>
      <c r="O117" s="11">
        <v>1994</v>
      </c>
      <c r="P117" s="11"/>
      <c r="Q117" s="11"/>
      <c r="R117" s="11"/>
      <c r="S117" s="11"/>
      <c r="T117" s="11"/>
      <c r="U117" s="49"/>
    </row>
    <row r="118" spans="2:21" ht="9.9499999999999993" customHeight="1">
      <c r="B118" s="2" t="s">
        <v>13</v>
      </c>
      <c r="C118" s="124">
        <f>D118+E118</f>
        <v>272.90715372907152</v>
      </c>
      <c r="D118" s="34">
        <f>Y61*1000*7300</f>
        <v>150.6849315068493</v>
      </c>
      <c r="E118" s="34">
        <f>Z61*1000*4200</f>
        <v>122.22222222222221</v>
      </c>
      <c r="F118" s="49"/>
      <c r="G118" s="37"/>
      <c r="H118" s="37"/>
      <c r="I118" s="37"/>
      <c r="J118" s="94">
        <f t="shared" si="59"/>
        <v>150.6849315068493</v>
      </c>
      <c r="K118" s="94">
        <f t="shared" si="60"/>
        <v>152.77777777777777</v>
      </c>
      <c r="N118" s="2" t="s">
        <v>13</v>
      </c>
      <c r="O118" s="11">
        <v>1995</v>
      </c>
      <c r="P118" s="11"/>
      <c r="Q118" s="11"/>
      <c r="R118" s="11"/>
      <c r="S118" s="11"/>
      <c r="T118" s="11"/>
      <c r="U118" s="49"/>
    </row>
    <row r="119" spans="2:21" ht="9.9499999999999993" customHeight="1">
      <c r="B119" s="2" t="s">
        <v>8</v>
      </c>
      <c r="C119" s="124">
        <f t="shared" ref="C119:C123" si="61">D119+E119</f>
        <v>272.90715372907152</v>
      </c>
      <c r="D119" s="34">
        <f t="shared" ref="D119:D120" si="62">Y62*1000*7300</f>
        <v>150.6849315068493</v>
      </c>
      <c r="E119" s="34">
        <f t="shared" ref="E119:E120" si="63">Z62*1000*4200</f>
        <v>122.22222222222221</v>
      </c>
      <c r="F119" s="49"/>
      <c r="G119" s="37"/>
      <c r="H119" s="37"/>
      <c r="I119" s="37"/>
      <c r="J119" s="94">
        <f t="shared" si="59"/>
        <v>150.6849315068493</v>
      </c>
      <c r="K119" s="94">
        <f t="shared" si="60"/>
        <v>152.77777777777777</v>
      </c>
      <c r="N119" s="2" t="s">
        <v>8</v>
      </c>
      <c r="O119" s="11">
        <v>1996</v>
      </c>
      <c r="P119" s="11"/>
      <c r="Q119" s="11"/>
      <c r="R119" s="11"/>
      <c r="S119" s="11"/>
      <c r="T119" s="11"/>
      <c r="U119" s="49"/>
    </row>
    <row r="120" spans="2:21" ht="9.9499999999999993" customHeight="1">
      <c r="B120" s="2" t="s">
        <v>9</v>
      </c>
      <c r="C120" s="124">
        <f t="shared" si="61"/>
        <v>272.90715372907152</v>
      </c>
      <c r="D120" s="34">
        <f t="shared" si="62"/>
        <v>150.6849315068493</v>
      </c>
      <c r="E120" s="34">
        <f t="shared" si="63"/>
        <v>122.22222222222221</v>
      </c>
      <c r="F120" s="49"/>
      <c r="G120" s="37"/>
      <c r="H120" s="37"/>
      <c r="I120" s="37"/>
      <c r="J120" s="94">
        <f t="shared" si="59"/>
        <v>150.6849315068493</v>
      </c>
      <c r="K120" s="94">
        <f t="shared" si="60"/>
        <v>152.77777777777777</v>
      </c>
      <c r="N120" s="2" t="s">
        <v>9</v>
      </c>
      <c r="O120" s="11">
        <v>1997</v>
      </c>
      <c r="P120" s="11"/>
      <c r="Q120" s="11"/>
      <c r="R120" s="11"/>
      <c r="S120" s="11"/>
      <c r="T120" s="11"/>
      <c r="U120" s="49"/>
    </row>
    <row r="121" spans="2:21" ht="9.9499999999999993" customHeight="1">
      <c r="B121" s="2" t="s">
        <v>307</v>
      </c>
      <c r="C121" s="124">
        <f t="shared" si="61"/>
        <v>258.83887801696022</v>
      </c>
      <c r="D121" s="34">
        <f>Y86*1000*7300</f>
        <v>149.3150684931507</v>
      </c>
      <c r="E121" s="34">
        <f>Z86*1000*4200</f>
        <v>109.52380952380953</v>
      </c>
      <c r="F121" s="49"/>
      <c r="G121" s="37"/>
      <c r="H121" s="37"/>
      <c r="I121" s="37"/>
      <c r="J121" s="94">
        <f t="shared" si="59"/>
        <v>149.3150684931507</v>
      </c>
      <c r="K121" s="94">
        <f t="shared" si="60"/>
        <v>136.9047619047619</v>
      </c>
      <c r="N121" s="2" t="s">
        <v>307</v>
      </c>
      <c r="O121" s="11">
        <v>1998</v>
      </c>
      <c r="P121" s="11"/>
      <c r="Q121" s="11"/>
      <c r="R121" s="11"/>
      <c r="S121" s="11"/>
      <c r="T121" s="11"/>
      <c r="U121" s="49"/>
    </row>
    <row r="122" spans="2:21" ht="9.9499999999999993" customHeight="1">
      <c r="B122" s="2" t="s">
        <v>308</v>
      </c>
      <c r="C122" s="124">
        <f t="shared" si="61"/>
        <v>258.83887801696022</v>
      </c>
      <c r="D122" s="34">
        <f t="shared" ref="D122:D123" si="64">Y87*1000*7300</f>
        <v>149.3150684931507</v>
      </c>
      <c r="E122" s="34">
        <f>Z87*1000*4200</f>
        <v>109.52380952380953</v>
      </c>
      <c r="F122" s="49"/>
      <c r="G122" s="37"/>
      <c r="H122" s="37"/>
      <c r="I122" s="37"/>
      <c r="J122" s="94">
        <f t="shared" si="59"/>
        <v>149.3150684931507</v>
      </c>
      <c r="K122" s="94">
        <f t="shared" si="60"/>
        <v>136.9047619047619</v>
      </c>
      <c r="N122" s="2" t="s">
        <v>308</v>
      </c>
      <c r="O122" s="11">
        <v>1999</v>
      </c>
      <c r="P122" s="11"/>
      <c r="Q122" s="11"/>
      <c r="R122" s="11"/>
      <c r="S122" s="11"/>
      <c r="T122" s="11"/>
      <c r="U122" s="49"/>
    </row>
    <row r="123" spans="2:21" ht="9.9499999999999993" customHeight="1">
      <c r="B123" s="2" t="s">
        <v>20</v>
      </c>
      <c r="C123" s="124">
        <f t="shared" si="61"/>
        <v>258.83887801696022</v>
      </c>
      <c r="D123" s="34">
        <f t="shared" si="64"/>
        <v>149.3150684931507</v>
      </c>
      <c r="E123" s="34">
        <f>Z88*1000*4200</f>
        <v>109.52380952380953</v>
      </c>
      <c r="F123" s="49"/>
      <c r="G123" s="37"/>
      <c r="H123" s="37"/>
      <c r="I123" s="37"/>
      <c r="J123" s="94">
        <f t="shared" si="59"/>
        <v>149.3150684931507</v>
      </c>
      <c r="K123" s="94">
        <f t="shared" si="60"/>
        <v>136.9047619047619</v>
      </c>
      <c r="N123" s="2" t="s">
        <v>20</v>
      </c>
      <c r="O123" s="11">
        <v>2000</v>
      </c>
      <c r="P123" s="11"/>
      <c r="Q123" s="11"/>
      <c r="R123" s="11"/>
      <c r="S123" s="11"/>
      <c r="T123" s="11"/>
      <c r="U123" s="49"/>
    </row>
    <row r="124" spans="2:21" ht="9.9499999999999993" customHeight="1">
      <c r="B124" s="2" t="s">
        <v>24</v>
      </c>
      <c r="C124" s="123">
        <v>67</v>
      </c>
      <c r="D124" s="11">
        <v>67</v>
      </c>
      <c r="E124" s="11">
        <v>0</v>
      </c>
      <c r="F124" s="11" t="s">
        <v>23</v>
      </c>
      <c r="G124" s="37"/>
      <c r="H124" s="37"/>
      <c r="I124" s="37"/>
      <c r="J124" s="11">
        <f t="shared" si="59"/>
        <v>67</v>
      </c>
      <c r="K124" s="11">
        <f t="shared" si="60"/>
        <v>0</v>
      </c>
      <c r="N124" s="2" t="s">
        <v>24</v>
      </c>
      <c r="O124" s="11">
        <v>2001</v>
      </c>
      <c r="P124" s="11">
        <v>0</v>
      </c>
      <c r="Q124" s="11">
        <v>0</v>
      </c>
      <c r="R124" s="11">
        <v>180000</v>
      </c>
      <c r="S124" s="11">
        <v>17</v>
      </c>
      <c r="T124" s="11">
        <v>0</v>
      </c>
      <c r="U124" s="34">
        <f>P124*1+Q124*0.02+R124*0.11+S124*0.055+T124*0.03</f>
        <v>19800.935000000001</v>
      </c>
    </row>
    <row r="125" spans="2:21" ht="9.9499999999999993" customHeight="1">
      <c r="B125" s="2" t="s">
        <v>25</v>
      </c>
      <c r="C125" s="123">
        <v>46</v>
      </c>
      <c r="D125" s="11">
        <v>46</v>
      </c>
      <c r="E125" s="11">
        <v>0</v>
      </c>
      <c r="F125" s="11" t="s">
        <v>23</v>
      </c>
      <c r="G125" s="37"/>
      <c r="H125" s="37"/>
      <c r="I125" s="37"/>
      <c r="J125" s="11">
        <f t="shared" si="59"/>
        <v>46</v>
      </c>
      <c r="K125" s="11">
        <f t="shared" si="60"/>
        <v>0</v>
      </c>
      <c r="N125" s="2" t="s">
        <v>25</v>
      </c>
      <c r="O125" s="11">
        <v>2002</v>
      </c>
      <c r="P125" s="11">
        <v>0</v>
      </c>
      <c r="Q125" s="11">
        <v>0</v>
      </c>
      <c r="R125" s="11">
        <v>106200</v>
      </c>
      <c r="S125" s="11">
        <v>2112</v>
      </c>
      <c r="T125" s="11">
        <v>0</v>
      </c>
      <c r="U125" s="34">
        <f t="shared" ref="U125:U138" si="65">P125*1+Q125*0.02+R125*0.11+S125*0.055+T125*0.03</f>
        <v>11798.16</v>
      </c>
    </row>
    <row r="126" spans="2:21" ht="9.9499999999999993" customHeight="1">
      <c r="B126" s="2" t="s">
        <v>26</v>
      </c>
      <c r="C126" s="123">
        <v>42</v>
      </c>
      <c r="D126" s="11">
        <v>42</v>
      </c>
      <c r="E126" s="11">
        <v>0</v>
      </c>
      <c r="F126" s="11" t="s">
        <v>23</v>
      </c>
      <c r="G126" s="37"/>
      <c r="H126" s="37"/>
      <c r="I126" s="37"/>
      <c r="J126" s="11">
        <f t="shared" si="59"/>
        <v>42</v>
      </c>
      <c r="K126" s="11">
        <f t="shared" si="60"/>
        <v>0</v>
      </c>
      <c r="N126" s="2" t="s">
        <v>26</v>
      </c>
      <c r="O126" s="11">
        <v>2003</v>
      </c>
      <c r="P126" s="11">
        <v>0</v>
      </c>
      <c r="Q126" s="11">
        <v>0</v>
      </c>
      <c r="R126" s="11">
        <v>56180</v>
      </c>
      <c r="S126" s="11">
        <v>6415</v>
      </c>
      <c r="T126" s="11">
        <v>4620</v>
      </c>
      <c r="U126" s="34">
        <f t="shared" si="65"/>
        <v>6671.2250000000004</v>
      </c>
    </row>
    <row r="127" spans="2:21" ht="9.9499999999999993" customHeight="1">
      <c r="B127" s="2" t="s">
        <v>27</v>
      </c>
      <c r="C127" s="123">
        <v>31</v>
      </c>
      <c r="D127" s="11">
        <v>31</v>
      </c>
      <c r="E127" s="11">
        <v>0</v>
      </c>
      <c r="F127" s="11" t="s">
        <v>23</v>
      </c>
      <c r="G127" s="37"/>
      <c r="H127" s="37"/>
      <c r="I127" s="37"/>
      <c r="J127" s="11">
        <f t="shared" si="59"/>
        <v>31</v>
      </c>
      <c r="K127" s="11">
        <f t="shared" si="60"/>
        <v>0</v>
      </c>
      <c r="N127" s="2" t="s">
        <v>27</v>
      </c>
      <c r="O127" s="11">
        <v>2004</v>
      </c>
      <c r="P127" s="11">
        <v>0</v>
      </c>
      <c r="Q127" s="11">
        <v>0</v>
      </c>
      <c r="R127" s="11">
        <v>6700</v>
      </c>
      <c r="S127" s="11">
        <v>7517</v>
      </c>
      <c r="T127" s="11">
        <v>4250</v>
      </c>
      <c r="U127" s="34">
        <f t="shared" si="65"/>
        <v>1277.9349999999999</v>
      </c>
    </row>
    <row r="128" spans="2:21" ht="9.9499999999999993" customHeight="1">
      <c r="B128" s="2" t="s">
        <v>28</v>
      </c>
      <c r="C128" s="123">
        <v>20</v>
      </c>
      <c r="D128" s="11">
        <v>20</v>
      </c>
      <c r="E128" s="11">
        <v>0</v>
      </c>
      <c r="F128" s="11" t="s">
        <v>23</v>
      </c>
      <c r="G128" s="37"/>
      <c r="H128" s="37"/>
      <c r="I128" s="37"/>
      <c r="J128" s="11">
        <f t="shared" si="59"/>
        <v>20</v>
      </c>
      <c r="K128" s="11">
        <f t="shared" si="60"/>
        <v>0</v>
      </c>
      <c r="N128" s="2" t="s">
        <v>28</v>
      </c>
      <c r="O128" s="11">
        <v>2005</v>
      </c>
      <c r="P128" s="11">
        <v>0</v>
      </c>
      <c r="Q128" s="11">
        <v>0</v>
      </c>
      <c r="R128" s="11">
        <v>1819</v>
      </c>
      <c r="S128" s="11">
        <v>9516</v>
      </c>
      <c r="T128" s="11">
        <v>2570</v>
      </c>
      <c r="U128" s="34">
        <f t="shared" si="65"/>
        <v>800.57</v>
      </c>
    </row>
    <row r="129" spans="2:21" ht="9.9499999999999993" customHeight="1">
      <c r="B129" s="2" t="s">
        <v>29</v>
      </c>
      <c r="C129" s="123">
        <v>17</v>
      </c>
      <c r="D129" s="11">
        <v>17</v>
      </c>
      <c r="E129" s="11">
        <v>0</v>
      </c>
      <c r="F129" s="11" t="s">
        <v>23</v>
      </c>
      <c r="G129" s="37"/>
      <c r="H129" s="37"/>
      <c r="I129" s="37"/>
      <c r="J129" s="11">
        <f t="shared" si="59"/>
        <v>17</v>
      </c>
      <c r="K129" s="11">
        <f t="shared" si="60"/>
        <v>0</v>
      </c>
      <c r="N129" s="2" t="s">
        <v>29</v>
      </c>
      <c r="O129" s="11">
        <v>2006</v>
      </c>
      <c r="P129" s="11">
        <v>0</v>
      </c>
      <c r="Q129" s="11">
        <v>0</v>
      </c>
      <c r="R129" s="11">
        <v>9100</v>
      </c>
      <c r="S129" s="11">
        <v>4900</v>
      </c>
      <c r="T129" s="11">
        <v>3170</v>
      </c>
      <c r="U129" s="34">
        <f t="shared" si="65"/>
        <v>1365.6</v>
      </c>
    </row>
    <row r="130" spans="2:21" ht="9.9499999999999993" customHeight="1">
      <c r="B130" s="2" t="s">
        <v>30</v>
      </c>
      <c r="C130" s="123">
        <v>14</v>
      </c>
      <c r="D130" s="11">
        <v>14</v>
      </c>
      <c r="E130" s="11">
        <v>0</v>
      </c>
      <c r="F130" s="11" t="s">
        <v>23</v>
      </c>
      <c r="G130" s="37"/>
      <c r="H130" s="37"/>
      <c r="I130" s="37"/>
      <c r="J130" s="11">
        <f t="shared" si="59"/>
        <v>14</v>
      </c>
      <c r="K130" s="11">
        <f t="shared" si="60"/>
        <v>0</v>
      </c>
      <c r="N130" s="2" t="s">
        <v>30</v>
      </c>
      <c r="O130" s="11">
        <v>2007</v>
      </c>
      <c r="P130" s="11">
        <v>210</v>
      </c>
      <c r="Q130" s="11">
        <v>110</v>
      </c>
      <c r="R130" s="11">
        <v>9960</v>
      </c>
      <c r="S130" s="11">
        <v>4900</v>
      </c>
      <c r="T130" s="11">
        <v>10340</v>
      </c>
      <c r="U130" s="34">
        <f t="shared" si="65"/>
        <v>1887.5</v>
      </c>
    </row>
    <row r="131" spans="2:21" ht="9.9499999999999993" customHeight="1">
      <c r="B131" s="2" t="s">
        <v>31</v>
      </c>
      <c r="C131" s="123">
        <v>14</v>
      </c>
      <c r="D131" s="11">
        <v>14</v>
      </c>
      <c r="E131" s="11">
        <v>0</v>
      </c>
      <c r="F131" s="11" t="s">
        <v>23</v>
      </c>
      <c r="G131" s="37"/>
      <c r="H131" s="37"/>
      <c r="I131" s="37"/>
      <c r="J131" s="11">
        <f t="shared" si="59"/>
        <v>14</v>
      </c>
      <c r="K131" s="11">
        <f t="shared" si="60"/>
        <v>0</v>
      </c>
      <c r="N131" s="2" t="s">
        <v>31</v>
      </c>
      <c r="O131" s="11">
        <v>2008</v>
      </c>
      <c r="P131" s="11">
        <v>0</v>
      </c>
      <c r="Q131" s="11">
        <v>0</v>
      </c>
      <c r="R131" s="11">
        <v>600</v>
      </c>
      <c r="S131" s="11">
        <v>5200</v>
      </c>
      <c r="T131" s="11">
        <v>11150</v>
      </c>
      <c r="U131" s="34">
        <f t="shared" si="65"/>
        <v>686.5</v>
      </c>
    </row>
    <row r="132" spans="2:21" ht="9.9499999999999993" customHeight="1">
      <c r="B132" s="2" t="s">
        <v>32</v>
      </c>
      <c r="C132" s="123">
        <v>12</v>
      </c>
      <c r="D132" s="11">
        <v>12</v>
      </c>
      <c r="E132" s="11">
        <v>0</v>
      </c>
      <c r="F132" s="11" t="s">
        <v>23</v>
      </c>
      <c r="G132" s="37"/>
      <c r="H132" s="37"/>
      <c r="I132" s="37"/>
      <c r="J132" s="11">
        <f t="shared" si="59"/>
        <v>12</v>
      </c>
      <c r="K132" s="11">
        <f t="shared" si="60"/>
        <v>0</v>
      </c>
      <c r="N132" s="2" t="s">
        <v>32</v>
      </c>
      <c r="O132" s="11">
        <v>2009</v>
      </c>
      <c r="P132" s="11">
        <v>0</v>
      </c>
      <c r="Q132" s="11">
        <v>0</v>
      </c>
      <c r="R132" s="11">
        <v>640</v>
      </c>
      <c r="S132" s="11">
        <v>3600</v>
      </c>
      <c r="T132" s="11">
        <v>9700</v>
      </c>
      <c r="U132" s="34">
        <f t="shared" si="65"/>
        <v>559.4</v>
      </c>
    </row>
    <row r="133" spans="2:21" ht="9.9499999999999993" customHeight="1">
      <c r="B133" s="2" t="s">
        <v>33</v>
      </c>
      <c r="C133" s="123">
        <v>18</v>
      </c>
      <c r="D133" s="11">
        <v>18</v>
      </c>
      <c r="E133" s="11">
        <v>0</v>
      </c>
      <c r="F133" s="11" t="s">
        <v>23</v>
      </c>
      <c r="G133" s="37"/>
      <c r="H133" s="37"/>
      <c r="I133" s="37"/>
      <c r="J133" s="11">
        <f t="shared" si="59"/>
        <v>18</v>
      </c>
      <c r="K133" s="11">
        <f t="shared" si="60"/>
        <v>0</v>
      </c>
      <c r="N133" s="2" t="s">
        <v>33</v>
      </c>
      <c r="O133" s="11">
        <v>2010</v>
      </c>
      <c r="P133" s="11">
        <v>0</v>
      </c>
      <c r="Q133" s="11">
        <v>0</v>
      </c>
      <c r="R133" s="11">
        <v>0</v>
      </c>
      <c r="S133" s="11">
        <v>3700</v>
      </c>
      <c r="T133" s="11">
        <v>9250</v>
      </c>
      <c r="U133" s="34">
        <f t="shared" si="65"/>
        <v>481</v>
      </c>
    </row>
    <row r="134" spans="2:21" ht="9.9499999999999993" customHeight="1">
      <c r="B134" s="2" t="s">
        <v>34</v>
      </c>
      <c r="C134" s="123">
        <v>18</v>
      </c>
      <c r="D134" s="11">
        <v>18</v>
      </c>
      <c r="E134" s="11">
        <v>0</v>
      </c>
      <c r="F134" s="11" t="s">
        <v>23</v>
      </c>
      <c r="G134" s="37"/>
      <c r="H134" s="37"/>
      <c r="I134" s="37"/>
      <c r="J134" s="11">
        <f t="shared" si="59"/>
        <v>18</v>
      </c>
      <c r="K134" s="11">
        <f t="shared" si="60"/>
        <v>0</v>
      </c>
      <c r="N134" s="2" t="s">
        <v>34</v>
      </c>
      <c r="O134" s="11">
        <v>2011</v>
      </c>
      <c r="P134" s="11">
        <v>0</v>
      </c>
      <c r="Q134" s="11">
        <v>0</v>
      </c>
      <c r="R134" s="11">
        <v>390</v>
      </c>
      <c r="S134" s="11">
        <v>4100</v>
      </c>
      <c r="T134" s="11">
        <v>8020</v>
      </c>
      <c r="U134" s="34">
        <f t="shared" si="65"/>
        <v>509</v>
      </c>
    </row>
    <row r="135" spans="2:21" ht="9.9499999999999993" customHeight="1">
      <c r="B135" s="2" t="s">
        <v>35</v>
      </c>
      <c r="C135" s="123">
        <v>16</v>
      </c>
      <c r="D135" s="11">
        <v>16</v>
      </c>
      <c r="E135" s="11">
        <v>0</v>
      </c>
      <c r="F135" s="11" t="s">
        <v>23</v>
      </c>
      <c r="G135" s="37"/>
      <c r="H135" s="37"/>
      <c r="I135" s="37"/>
      <c r="J135" s="11">
        <f t="shared" si="59"/>
        <v>16</v>
      </c>
      <c r="K135" s="11">
        <f t="shared" si="60"/>
        <v>0</v>
      </c>
      <c r="N135" s="2" t="s">
        <v>35</v>
      </c>
      <c r="O135" s="11">
        <v>2012</v>
      </c>
      <c r="P135" s="11">
        <v>0</v>
      </c>
      <c r="Q135" s="11">
        <v>0</v>
      </c>
      <c r="R135" s="11">
        <v>1800</v>
      </c>
      <c r="S135" s="11">
        <v>1400</v>
      </c>
      <c r="T135" s="11">
        <v>9610</v>
      </c>
      <c r="U135" s="34">
        <f t="shared" si="65"/>
        <v>563.29999999999995</v>
      </c>
    </row>
    <row r="136" spans="2:21" ht="9.9499999999999993" customHeight="1">
      <c r="B136" s="2" t="s">
        <v>36</v>
      </c>
      <c r="C136" s="123">
        <v>12</v>
      </c>
      <c r="D136" s="11">
        <v>12</v>
      </c>
      <c r="E136" s="11">
        <v>0</v>
      </c>
      <c r="F136" s="11" t="s">
        <v>23</v>
      </c>
      <c r="G136" s="37"/>
      <c r="H136" s="37"/>
      <c r="I136" s="37"/>
      <c r="J136" s="11">
        <f t="shared" si="59"/>
        <v>12</v>
      </c>
      <c r="K136" s="11">
        <f t="shared" si="60"/>
        <v>0</v>
      </c>
      <c r="N136" s="2" t="s">
        <v>36</v>
      </c>
      <c r="O136" s="11">
        <v>2013</v>
      </c>
      <c r="P136" s="11">
        <v>0</v>
      </c>
      <c r="Q136" s="11">
        <v>0</v>
      </c>
      <c r="R136" s="11">
        <v>0</v>
      </c>
      <c r="S136" s="11">
        <v>0</v>
      </c>
      <c r="T136" s="11">
        <v>6990</v>
      </c>
      <c r="U136" s="34">
        <f t="shared" si="65"/>
        <v>209.7</v>
      </c>
    </row>
    <row r="137" spans="2:21" ht="9.9499999999999993" customHeight="1">
      <c r="B137" s="2" t="s">
        <v>305</v>
      </c>
      <c r="C137" s="123"/>
      <c r="D137" s="11"/>
      <c r="E137" s="11"/>
      <c r="F137" s="11"/>
      <c r="G137" s="37"/>
      <c r="H137" s="37"/>
      <c r="I137" s="37"/>
      <c r="J137" s="11"/>
      <c r="K137" s="11"/>
      <c r="N137" s="2" t="s">
        <v>305</v>
      </c>
      <c r="O137" s="11">
        <v>2014</v>
      </c>
      <c r="P137" s="11">
        <v>0</v>
      </c>
      <c r="Q137" s="11">
        <v>0</v>
      </c>
      <c r="R137" s="11">
        <v>0</v>
      </c>
      <c r="S137" s="11">
        <v>1600</v>
      </c>
      <c r="T137" s="11">
        <v>5400</v>
      </c>
      <c r="U137" s="34">
        <f t="shared" si="65"/>
        <v>250</v>
      </c>
    </row>
    <row r="138" spans="2:21" ht="9.9499999999999993" customHeight="1">
      <c r="B138" s="2" t="s">
        <v>306</v>
      </c>
      <c r="C138" s="123"/>
      <c r="D138" s="11"/>
      <c r="E138" s="11"/>
      <c r="F138" s="11"/>
      <c r="G138" s="37"/>
      <c r="H138" s="37"/>
      <c r="I138" s="37"/>
      <c r="J138" s="11"/>
      <c r="K138" s="11"/>
      <c r="N138" s="2" t="s">
        <v>306</v>
      </c>
      <c r="O138" s="11">
        <v>2015</v>
      </c>
      <c r="P138" s="11">
        <v>0</v>
      </c>
      <c r="Q138" s="11">
        <v>0</v>
      </c>
      <c r="R138" s="11">
        <v>0</v>
      </c>
      <c r="S138" s="11">
        <v>0</v>
      </c>
      <c r="T138" s="11">
        <v>3480</v>
      </c>
      <c r="U138" s="34">
        <f t="shared" si="65"/>
        <v>104.39999999999999</v>
      </c>
    </row>
    <row r="140" spans="2:21" ht="9.9499999999999993" customHeight="1">
      <c r="B140" s="7" t="s">
        <v>311</v>
      </c>
    </row>
    <row r="141" spans="2:21" ht="9.9499999999999993" customHeight="1">
      <c r="B141" s="4" t="s">
        <v>309</v>
      </c>
    </row>
    <row r="142" spans="2:21" ht="9.9499999999999993" customHeight="1">
      <c r="B142" s="4" t="s">
        <v>310</v>
      </c>
    </row>
    <row r="143" spans="2:21" ht="9.9499999999999993" customHeight="1">
      <c r="B143" s="4" t="s">
        <v>545</v>
      </c>
    </row>
    <row r="144" spans="2:21" ht="9.9499999999999993" customHeight="1">
      <c r="B144" s="4" t="s">
        <v>0</v>
      </c>
    </row>
    <row r="145" spans="2:10" ht="9.9499999999999993" customHeight="1">
      <c r="B145" s="4" t="s">
        <v>312</v>
      </c>
    </row>
    <row r="147" spans="2:10" ht="9.9499999999999993" customHeight="1">
      <c r="B147" s="126" t="s">
        <v>549</v>
      </c>
      <c r="J147" s="1" t="s">
        <v>331</v>
      </c>
    </row>
    <row r="148" spans="2:10" ht="9.9499999999999993" customHeight="1">
      <c r="B148" s="1" t="s">
        <v>332</v>
      </c>
      <c r="H148" s="1" t="s">
        <v>333</v>
      </c>
      <c r="I148" s="1" t="s">
        <v>334</v>
      </c>
      <c r="J148" s="1" t="s">
        <v>335</v>
      </c>
    </row>
    <row r="149" spans="2:10" ht="9.9499999999999993" customHeight="1">
      <c r="B149" s="1" t="s">
        <v>336</v>
      </c>
      <c r="H149" s="1" t="s">
        <v>337</v>
      </c>
      <c r="I149" s="1" t="s">
        <v>338</v>
      </c>
      <c r="J149" s="1" t="s">
        <v>335</v>
      </c>
    </row>
    <row r="150" spans="2:10" ht="9.9499999999999993" customHeight="1">
      <c r="B150" s="1" t="s">
        <v>339</v>
      </c>
      <c r="H150" s="1" t="s">
        <v>337</v>
      </c>
      <c r="I150" s="1" t="s">
        <v>338</v>
      </c>
      <c r="J150" s="1" t="s">
        <v>335</v>
      </c>
    </row>
    <row r="151" spans="2:10" ht="9.9499999999999993" customHeight="1">
      <c r="B151" s="1" t="s">
        <v>340</v>
      </c>
      <c r="H151" s="1" t="s">
        <v>337</v>
      </c>
      <c r="I151" s="1" t="s">
        <v>338</v>
      </c>
      <c r="J151" s="1" t="s">
        <v>335</v>
      </c>
    </row>
    <row r="152" spans="2:10" ht="9.9499999999999993" customHeight="1">
      <c r="B152" s="1" t="s">
        <v>341</v>
      </c>
      <c r="H152" s="1" t="s">
        <v>337</v>
      </c>
      <c r="I152" s="1" t="s">
        <v>338</v>
      </c>
      <c r="J152" s="1" t="s">
        <v>335</v>
      </c>
    </row>
    <row r="153" spans="2:10" ht="9.9499999999999993" customHeight="1">
      <c r="B153" s="1" t="s">
        <v>342</v>
      </c>
      <c r="H153" s="1" t="s">
        <v>343</v>
      </c>
      <c r="I153" s="1" t="s">
        <v>344</v>
      </c>
      <c r="J153" s="1" t="s">
        <v>335</v>
      </c>
    </row>
    <row r="154" spans="2:10" ht="9.9499999999999993" customHeight="1">
      <c r="B154" s="1" t="s">
        <v>345</v>
      </c>
      <c r="H154" s="1" t="s">
        <v>346</v>
      </c>
      <c r="I154" s="1" t="s">
        <v>347</v>
      </c>
      <c r="J154" s="1" t="s">
        <v>335</v>
      </c>
    </row>
    <row r="155" spans="2:10" ht="9.9499999999999993" customHeight="1">
      <c r="B155" s="122" t="s">
        <v>317</v>
      </c>
      <c r="C155" s="68"/>
      <c r="D155" s="68"/>
      <c r="E155" s="68"/>
      <c r="F155" s="68"/>
      <c r="G155" s="68"/>
      <c r="H155" s="68"/>
    </row>
    <row r="156" spans="2:10" ht="9.9499999999999993" customHeight="1">
      <c r="B156" s="122" t="s">
        <v>318</v>
      </c>
      <c r="C156" s="68"/>
      <c r="D156" s="68"/>
      <c r="E156" s="68"/>
      <c r="F156" s="68"/>
      <c r="G156" s="68"/>
      <c r="H156" s="68"/>
    </row>
    <row r="157" spans="2:10" ht="9.9499999999999993" customHeight="1">
      <c r="B157" s="122" t="s">
        <v>321</v>
      </c>
      <c r="C157" s="68"/>
      <c r="D157" s="68"/>
      <c r="E157" s="68"/>
      <c r="F157" s="68"/>
      <c r="G157" s="68"/>
      <c r="H157" s="68"/>
    </row>
    <row r="158" spans="2:10" ht="9.9499999999999993" customHeight="1">
      <c r="B158" s="122" t="s">
        <v>327</v>
      </c>
      <c r="C158" s="68"/>
      <c r="D158" s="68"/>
      <c r="E158" s="68"/>
      <c r="F158" s="68"/>
      <c r="G158" s="68"/>
      <c r="H158" s="68"/>
    </row>
    <row r="159" spans="2:10" ht="9.9499999999999993" customHeight="1">
      <c r="B159" s="122" t="s">
        <v>322</v>
      </c>
      <c r="C159" s="68"/>
      <c r="D159" s="68"/>
      <c r="E159" s="68"/>
      <c r="F159" s="68"/>
      <c r="G159" s="68"/>
      <c r="H159" s="68"/>
    </row>
    <row r="160" spans="2:10" ht="9.9499999999999993" customHeight="1">
      <c r="B160" s="68"/>
      <c r="C160" s="68"/>
      <c r="D160" s="68"/>
      <c r="E160" s="68"/>
      <c r="F160" s="68"/>
      <c r="G160" s="68"/>
      <c r="H160" s="68"/>
    </row>
    <row r="161" spans="2:8" ht="9.9499999999999993" customHeight="1">
      <c r="B161" s="122" t="s">
        <v>328</v>
      </c>
      <c r="C161" s="68"/>
      <c r="D161" s="68"/>
      <c r="E161" s="68"/>
      <c r="F161" s="68"/>
      <c r="G161" s="68"/>
      <c r="H161" s="68"/>
    </row>
    <row r="162" spans="2:8" ht="9.9499999999999993" customHeight="1">
      <c r="B162" s="68" t="s">
        <v>329</v>
      </c>
      <c r="C162" s="68"/>
      <c r="D162" s="68"/>
      <c r="E162" s="68"/>
      <c r="F162" s="68"/>
      <c r="G162" s="68"/>
      <c r="H162" s="68"/>
    </row>
    <row r="163" spans="2:8" ht="9.9499999999999993" customHeight="1">
      <c r="B163" s="68"/>
      <c r="C163" s="68"/>
      <c r="D163" s="68"/>
      <c r="E163" s="68"/>
      <c r="F163" s="68"/>
      <c r="G163" s="68"/>
      <c r="H163" s="68"/>
    </row>
    <row r="164" spans="2:8" ht="9.9499999999999993" customHeight="1">
      <c r="B164" s="122" t="s">
        <v>330</v>
      </c>
      <c r="C164" s="68"/>
      <c r="D164" s="68"/>
      <c r="E164" s="68"/>
      <c r="F164" s="68"/>
      <c r="G164" s="68"/>
      <c r="H164" s="68"/>
    </row>
    <row r="165" spans="2:8" ht="9.9499999999999993" customHeight="1">
      <c r="B165" s="122" t="s">
        <v>319</v>
      </c>
      <c r="C165" s="68"/>
      <c r="D165" s="68"/>
      <c r="E165" s="68"/>
      <c r="F165" s="68"/>
      <c r="G165" s="68"/>
      <c r="H165" s="68"/>
    </row>
    <row r="166" spans="2:8" ht="9.9499999999999993" customHeight="1">
      <c r="B166" s="122" t="s">
        <v>320</v>
      </c>
      <c r="C166" s="68"/>
      <c r="D166" s="68"/>
      <c r="E166" s="68"/>
      <c r="F166" s="68"/>
      <c r="G166" s="68"/>
      <c r="H166" s="68"/>
    </row>
    <row r="167" spans="2:8" ht="9.9499999999999993" customHeight="1">
      <c r="B167" s="68"/>
      <c r="C167" s="68"/>
      <c r="D167" s="68"/>
      <c r="E167" s="68"/>
      <c r="F167" s="68"/>
      <c r="G167" s="68"/>
      <c r="H167" s="68"/>
    </row>
    <row r="168" spans="2:8" ht="9.9499999999999993" customHeight="1">
      <c r="B168" s="122" t="s">
        <v>325</v>
      </c>
      <c r="C168" s="68"/>
      <c r="D168" s="68"/>
      <c r="E168" s="68"/>
      <c r="F168" s="68"/>
      <c r="G168" s="68"/>
      <c r="H168" s="68"/>
    </row>
    <row r="169" spans="2:8" ht="9.9499999999999993" customHeight="1">
      <c r="B169" s="122" t="s">
        <v>324</v>
      </c>
      <c r="C169" s="68"/>
      <c r="D169" s="68"/>
      <c r="E169" s="68"/>
      <c r="F169" s="68"/>
      <c r="G169" s="68"/>
      <c r="H169" s="68"/>
    </row>
    <row r="170" spans="2:8" ht="9.9499999999999993" customHeight="1">
      <c r="B170" s="122" t="s">
        <v>326</v>
      </c>
      <c r="C170" s="68"/>
      <c r="D170" s="68"/>
      <c r="E170" s="68"/>
      <c r="F170" s="68"/>
      <c r="G170" s="68"/>
      <c r="H170" s="68"/>
    </row>
  </sheetData>
  <sortState ref="B85:J116">
    <sortCondition ref="B85:B116"/>
  </sortState>
  <mergeCells count="70">
    <mergeCell ref="U113:U115"/>
    <mergeCell ref="S113:S115"/>
    <mergeCell ref="T113:T115"/>
    <mergeCell ref="N113:N115"/>
    <mergeCell ref="O113:O115"/>
    <mergeCell ref="P113:P115"/>
    <mergeCell ref="Q113:Q115"/>
    <mergeCell ref="R113:R115"/>
    <mergeCell ref="B113:B115"/>
    <mergeCell ref="C113:C115"/>
    <mergeCell ref="J113:J115"/>
    <mergeCell ref="K113:K115"/>
    <mergeCell ref="F113:F115"/>
    <mergeCell ref="D113:D115"/>
    <mergeCell ref="E113:E115"/>
    <mergeCell ref="S103:T103"/>
    <mergeCell ref="S107:T107"/>
    <mergeCell ref="Y103:Z103"/>
    <mergeCell ref="Y104:Z104"/>
    <mergeCell ref="Y105:Z105"/>
    <mergeCell ref="Y106:Z106"/>
    <mergeCell ref="Y107:Z107"/>
    <mergeCell ref="E107:F107"/>
    <mergeCell ref="G107:H107"/>
    <mergeCell ref="I107:J107"/>
    <mergeCell ref="K107:L107"/>
    <mergeCell ref="S104:T104"/>
    <mergeCell ref="S105:T105"/>
    <mergeCell ref="S106:T106"/>
    <mergeCell ref="E105:F105"/>
    <mergeCell ref="G105:H105"/>
    <mergeCell ref="I105:J105"/>
    <mergeCell ref="K105:L105"/>
    <mergeCell ref="E106:F106"/>
    <mergeCell ref="G106:H106"/>
    <mergeCell ref="I106:J106"/>
    <mergeCell ref="K106:L106"/>
    <mergeCell ref="E103:F103"/>
    <mergeCell ref="G103:H103"/>
    <mergeCell ref="I103:J103"/>
    <mergeCell ref="K103:L103"/>
    <mergeCell ref="E104:F104"/>
    <mergeCell ref="G104:H104"/>
    <mergeCell ref="I104:J104"/>
    <mergeCell ref="K104:L104"/>
    <mergeCell ref="K98:L98"/>
    <mergeCell ref="K99:L99"/>
    <mergeCell ref="E101:F102"/>
    <mergeCell ref="G101:H102"/>
    <mergeCell ref="I101:L101"/>
    <mergeCell ref="I102:J102"/>
    <mergeCell ref="K102:L102"/>
    <mergeCell ref="E98:F98"/>
    <mergeCell ref="E99:F99"/>
    <mergeCell ref="G98:H98"/>
    <mergeCell ref="G99:H99"/>
    <mergeCell ref="I98:J98"/>
    <mergeCell ref="I99:J99"/>
    <mergeCell ref="E96:F97"/>
    <mergeCell ref="G96:H97"/>
    <mergeCell ref="I96:L96"/>
    <mergeCell ref="I97:J97"/>
    <mergeCell ref="K97:L97"/>
    <mergeCell ref="W6:W8"/>
    <mergeCell ref="R6:R8"/>
    <mergeCell ref="S6:S8"/>
    <mergeCell ref="T6:T8"/>
    <mergeCell ref="U6:U8"/>
    <mergeCell ref="V6:V8"/>
    <mergeCell ref="B92:L92"/>
  </mergeCells>
  <phoneticPr fontId="13"/>
  <hyperlinks>
    <hyperlink ref="B6" r:id="rId1"/>
    <hyperlink ref="B5" r:id="rId2"/>
    <hyperlink ref="B7" r:id="rId3"/>
    <hyperlink ref="B4" r:id="rId4"/>
    <hyperlink ref="B9:G9" r:id="rId5" display="地球温暖化対策実行計画（区域施策編）策定支援サイト"/>
    <hyperlink ref="B10" r:id="rId6"/>
    <hyperlink ref="B11:G11" r:id="rId7" location="headline2" display="都道府県別エネルギー消費統計(経産省資源エネ庁)"/>
    <hyperlink ref="B12:E12" r:id="rId8" display="環境政策課温暖化対策班(宮城県)"/>
    <hyperlink ref="B8:J8" r:id="rId9" display="全国地球温暖化防止活動推進センター(JCCCA)"/>
    <hyperlink ref="B13" r:id="rId10"/>
    <hyperlink ref="B15" r:id="rId11"/>
    <hyperlink ref="B16" r:id="rId12"/>
    <hyperlink ref="B14" r:id="rId13"/>
  </hyperlinks>
  <pageMargins left="0.23622047244094491" right="0.23622047244094491" top="0.74803149606299213" bottom="0.74803149606299213" header="0.31496062992125984" footer="0.31496062992125984"/>
  <pageSetup paperSize="13" fitToHeight="0" orientation="landscape" horizontalDpi="0" verticalDpi="0"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T107"/>
  <sheetViews>
    <sheetView zoomScale="90" zoomScaleNormal="90" workbookViewId="0">
      <selection activeCell="M21" sqref="M21"/>
    </sheetView>
  </sheetViews>
  <sheetFormatPr defaultRowHeight="11.1" customHeight="1"/>
  <cols>
    <col min="1" max="1" width="1.109375" style="129" customWidth="1"/>
    <col min="2" max="2" width="4.6640625" style="129" customWidth="1"/>
    <col min="3" max="3" width="7.88671875" style="129" customWidth="1"/>
    <col min="4" max="4" width="21.44140625" style="129" customWidth="1"/>
    <col min="5" max="5" width="8.88671875" style="129"/>
    <col min="6" max="17" width="6.109375" style="129" customWidth="1"/>
    <col min="18" max="18" width="7.88671875" style="129" bestFit="1" customWidth="1"/>
    <col min="19" max="16384" width="8.88671875" style="129"/>
  </cols>
  <sheetData>
    <row r="1" spans="2:20" ht="4.5" customHeight="1"/>
    <row r="2" spans="2:20" ht="11.1" customHeight="1">
      <c r="B2" s="9" t="s">
        <v>552</v>
      </c>
      <c r="E2" s="130"/>
    </row>
    <row r="3" spans="2:20" ht="18.75" customHeight="1" thickBot="1">
      <c r="B3" s="131" t="s">
        <v>553</v>
      </c>
      <c r="D3" s="132"/>
      <c r="F3" s="132"/>
      <c r="G3" s="132"/>
      <c r="H3" s="132"/>
      <c r="I3" s="132"/>
      <c r="J3" s="132"/>
      <c r="K3" s="132"/>
      <c r="L3" s="132"/>
      <c r="M3" s="132"/>
      <c r="N3" s="132" t="s">
        <v>39</v>
      </c>
      <c r="O3" s="132"/>
      <c r="P3" s="132"/>
      <c r="Q3" s="303">
        <v>42562</v>
      </c>
      <c r="R3" s="304"/>
    </row>
    <row r="4" spans="2:20" ht="11.1" customHeight="1" thickTop="1">
      <c r="B4" s="133" t="s">
        <v>40</v>
      </c>
      <c r="C4" s="134" t="s">
        <v>41</v>
      </c>
      <c r="D4" s="134" t="s">
        <v>42</v>
      </c>
      <c r="E4" s="134" t="s">
        <v>43</v>
      </c>
      <c r="F4" s="134" t="s">
        <v>44</v>
      </c>
      <c r="G4" s="134" t="s">
        <v>45</v>
      </c>
      <c r="H4" s="134" t="s">
        <v>46</v>
      </c>
      <c r="I4" s="134" t="s">
        <v>47</v>
      </c>
      <c r="J4" s="134" t="s">
        <v>48</v>
      </c>
      <c r="K4" s="135" t="s">
        <v>49</v>
      </c>
      <c r="L4" s="136"/>
      <c r="M4" s="137"/>
      <c r="N4" s="134" t="s">
        <v>50</v>
      </c>
      <c r="O4" s="134" t="s">
        <v>51</v>
      </c>
      <c r="P4" s="134" t="s">
        <v>52</v>
      </c>
      <c r="Q4" s="134" t="s">
        <v>53</v>
      </c>
      <c r="R4" s="138" t="s">
        <v>54</v>
      </c>
    </row>
    <row r="5" spans="2:20" ht="11.1" customHeight="1" thickBot="1">
      <c r="B5" s="139"/>
      <c r="C5" s="140" t="s">
        <v>55</v>
      </c>
      <c r="D5" s="140"/>
      <c r="E5" s="141"/>
      <c r="F5" s="140"/>
      <c r="G5" s="141"/>
      <c r="H5" s="141"/>
      <c r="I5" s="141" t="s">
        <v>56</v>
      </c>
      <c r="J5" s="141" t="s">
        <v>57</v>
      </c>
      <c r="K5" s="142"/>
      <c r="L5" s="143"/>
      <c r="M5" s="144"/>
      <c r="N5" s="141"/>
      <c r="O5" s="141" t="s">
        <v>58</v>
      </c>
      <c r="P5" s="141"/>
      <c r="Q5" s="140" t="s">
        <v>59</v>
      </c>
      <c r="R5" s="145"/>
    </row>
    <row r="6" spans="2:20" ht="11.1" customHeight="1" thickBot="1">
      <c r="B6" s="146"/>
      <c r="C6" s="141"/>
      <c r="D6" s="141"/>
      <c r="E6" s="147" t="s">
        <v>60</v>
      </c>
      <c r="F6" s="141"/>
      <c r="G6" s="147" t="s">
        <v>61</v>
      </c>
      <c r="H6" s="147" t="s">
        <v>62</v>
      </c>
      <c r="I6" s="147" t="s">
        <v>63</v>
      </c>
      <c r="J6" s="147" t="s">
        <v>64</v>
      </c>
      <c r="K6" s="147" t="s">
        <v>65</v>
      </c>
      <c r="L6" s="147" t="s">
        <v>66</v>
      </c>
      <c r="M6" s="147" t="s">
        <v>67</v>
      </c>
      <c r="N6" s="147" t="s">
        <v>68</v>
      </c>
      <c r="O6" s="147" t="s">
        <v>69</v>
      </c>
      <c r="P6" s="147" t="s">
        <v>70</v>
      </c>
      <c r="Q6" s="141"/>
      <c r="R6" s="148"/>
    </row>
    <row r="7" spans="2:20" ht="11.1" customHeight="1">
      <c r="B7" s="149" t="s">
        <v>71</v>
      </c>
      <c r="C7" s="150" t="s">
        <v>72</v>
      </c>
      <c r="D7" s="151" t="s">
        <v>73</v>
      </c>
      <c r="E7" s="151" t="s">
        <v>74</v>
      </c>
      <c r="F7" s="151">
        <v>137</v>
      </c>
      <c r="G7" s="151">
        <v>23.8</v>
      </c>
      <c r="H7" s="151">
        <v>1.476</v>
      </c>
      <c r="I7" s="151">
        <v>45</v>
      </c>
      <c r="J7" s="151">
        <v>1</v>
      </c>
      <c r="K7" s="151">
        <v>4750</v>
      </c>
      <c r="L7" s="151">
        <v>6900</v>
      </c>
      <c r="M7" s="151">
        <v>4660</v>
      </c>
      <c r="N7" s="151">
        <v>1000</v>
      </c>
      <c r="O7" s="151" t="s">
        <v>75</v>
      </c>
      <c r="P7" s="151" t="s">
        <v>76</v>
      </c>
      <c r="Q7" s="151" t="s">
        <v>77</v>
      </c>
      <c r="R7" s="152" t="s">
        <v>78</v>
      </c>
      <c r="S7" s="305" t="s">
        <v>79</v>
      </c>
      <c r="T7" s="306"/>
    </row>
    <row r="8" spans="2:20" ht="11.1" customHeight="1">
      <c r="B8" s="139"/>
      <c r="C8" s="153" t="s">
        <v>6</v>
      </c>
      <c r="D8" s="140" t="s">
        <v>80</v>
      </c>
      <c r="E8" s="140" t="s">
        <v>74</v>
      </c>
      <c r="F8" s="140">
        <v>121</v>
      </c>
      <c r="G8" s="140">
        <v>-29.8</v>
      </c>
      <c r="H8" s="140">
        <v>1.3109999999999999</v>
      </c>
      <c r="I8" s="140">
        <v>100</v>
      </c>
      <c r="J8" s="140">
        <v>1</v>
      </c>
      <c r="K8" s="140">
        <v>10900</v>
      </c>
      <c r="L8" s="140">
        <v>10800</v>
      </c>
      <c r="M8" s="140">
        <v>10200</v>
      </c>
      <c r="N8" s="140">
        <v>500</v>
      </c>
      <c r="O8" s="140" t="s">
        <v>75</v>
      </c>
      <c r="P8" s="140" t="s">
        <v>76</v>
      </c>
      <c r="Q8" s="140" t="s">
        <v>81</v>
      </c>
      <c r="R8" s="154" t="s">
        <v>82</v>
      </c>
      <c r="S8" s="307"/>
      <c r="T8" s="308"/>
    </row>
    <row r="9" spans="2:20" ht="11.1" customHeight="1">
      <c r="B9" s="155"/>
      <c r="C9" s="156" t="s">
        <v>83</v>
      </c>
      <c r="D9" s="157" t="s">
        <v>84</v>
      </c>
      <c r="E9" s="157" t="s">
        <v>74</v>
      </c>
      <c r="F9" s="157">
        <v>104</v>
      </c>
      <c r="G9" s="157">
        <v>-81.400000000000006</v>
      </c>
      <c r="H9" s="157" t="s">
        <v>85</v>
      </c>
      <c r="I9" s="157">
        <v>640</v>
      </c>
      <c r="J9" s="157">
        <v>1</v>
      </c>
      <c r="K9" s="157">
        <v>14400</v>
      </c>
      <c r="L9" s="157">
        <v>10900</v>
      </c>
      <c r="M9" s="157">
        <v>13900</v>
      </c>
      <c r="N9" s="157">
        <v>1000</v>
      </c>
      <c r="O9" s="157" t="s">
        <v>75</v>
      </c>
      <c r="P9" s="157" t="s">
        <v>76</v>
      </c>
      <c r="Q9" s="157" t="s">
        <v>86</v>
      </c>
      <c r="R9" s="158" t="s">
        <v>87</v>
      </c>
      <c r="S9" s="307"/>
      <c r="T9" s="308"/>
    </row>
    <row r="10" spans="2:20" ht="11.1" customHeight="1">
      <c r="B10" s="139"/>
      <c r="C10" s="153" t="s">
        <v>7</v>
      </c>
      <c r="D10" s="140" t="s">
        <v>88</v>
      </c>
      <c r="E10" s="140" t="s">
        <v>74</v>
      </c>
      <c r="F10" s="140">
        <v>187</v>
      </c>
      <c r="G10" s="140">
        <v>47.6</v>
      </c>
      <c r="H10" s="140">
        <v>1.5649999999999999</v>
      </c>
      <c r="I10" s="140">
        <v>85</v>
      </c>
      <c r="J10" s="140">
        <v>0.8</v>
      </c>
      <c r="K10" s="140">
        <v>6130</v>
      </c>
      <c r="L10" s="140">
        <v>6490</v>
      </c>
      <c r="M10" s="140">
        <v>5820</v>
      </c>
      <c r="N10" s="140">
        <v>500</v>
      </c>
      <c r="O10" s="140" t="s">
        <v>75</v>
      </c>
      <c r="P10" s="140" t="s">
        <v>76</v>
      </c>
      <c r="Q10" s="140" t="s">
        <v>89</v>
      </c>
      <c r="R10" s="154" t="s">
        <v>90</v>
      </c>
      <c r="S10" s="307"/>
      <c r="T10" s="308"/>
    </row>
    <row r="11" spans="2:20" ht="11.1" customHeight="1">
      <c r="B11" s="139"/>
      <c r="C11" s="153" t="s">
        <v>91</v>
      </c>
      <c r="D11" s="140" t="s">
        <v>92</v>
      </c>
      <c r="E11" s="140" t="s">
        <v>74</v>
      </c>
      <c r="F11" s="140">
        <v>171</v>
      </c>
      <c r="G11" s="140">
        <v>3.8</v>
      </c>
      <c r="H11" s="140">
        <v>1.456</v>
      </c>
      <c r="I11" s="140">
        <v>190</v>
      </c>
      <c r="J11" s="140">
        <v>1</v>
      </c>
      <c r="K11" s="140">
        <v>10000</v>
      </c>
      <c r="L11" s="140">
        <v>7710</v>
      </c>
      <c r="M11" s="140">
        <v>8590</v>
      </c>
      <c r="N11" s="140">
        <v>1000</v>
      </c>
      <c r="O11" s="140" t="s">
        <v>75</v>
      </c>
      <c r="P11" s="140" t="s">
        <v>76</v>
      </c>
      <c r="Q11" s="140" t="s">
        <v>93</v>
      </c>
      <c r="R11" s="154" t="s">
        <v>94</v>
      </c>
      <c r="S11" s="307"/>
      <c r="T11" s="308"/>
    </row>
    <row r="12" spans="2:20" ht="11.1" customHeight="1">
      <c r="B12" s="155"/>
      <c r="C12" s="156" t="s">
        <v>95</v>
      </c>
      <c r="D12" s="157" t="s">
        <v>96</v>
      </c>
      <c r="E12" s="157" t="s">
        <v>74</v>
      </c>
      <c r="F12" s="157">
        <v>154</v>
      </c>
      <c r="G12" s="157">
        <v>-39.1</v>
      </c>
      <c r="H12" s="157">
        <v>1.2909999999999999</v>
      </c>
      <c r="I12" s="157">
        <v>1020</v>
      </c>
      <c r="J12" s="157">
        <v>0.6</v>
      </c>
      <c r="K12" s="157">
        <v>7370</v>
      </c>
      <c r="L12" s="157">
        <v>5860</v>
      </c>
      <c r="M12" s="157">
        <v>7670</v>
      </c>
      <c r="N12" s="157">
        <v>1000</v>
      </c>
      <c r="O12" s="157" t="s">
        <v>75</v>
      </c>
      <c r="P12" s="157" t="s">
        <v>76</v>
      </c>
      <c r="Q12" s="157" t="s">
        <v>97</v>
      </c>
      <c r="R12" s="158" t="s">
        <v>98</v>
      </c>
      <c r="S12" s="307"/>
      <c r="T12" s="308"/>
    </row>
    <row r="13" spans="2:20" ht="11.1" customHeight="1">
      <c r="B13" s="139"/>
      <c r="C13" s="153" t="s">
        <v>99</v>
      </c>
      <c r="D13" s="140" t="s">
        <v>100</v>
      </c>
      <c r="E13" s="140" t="s">
        <v>101</v>
      </c>
      <c r="F13" s="140">
        <v>99</v>
      </c>
      <c r="G13" s="140">
        <v>-33.5</v>
      </c>
      <c r="H13" s="140">
        <v>1.1559999999999999</v>
      </c>
      <c r="I13" s="140" t="s">
        <v>74</v>
      </c>
      <c r="J13" s="140">
        <v>0.73799999999999999</v>
      </c>
      <c r="K13" s="140">
        <v>8080</v>
      </c>
      <c r="L13" s="140" t="s">
        <v>74</v>
      </c>
      <c r="M13" s="140" t="s">
        <v>74</v>
      </c>
      <c r="N13" s="140">
        <v>1000</v>
      </c>
      <c r="O13" s="140" t="s">
        <v>75</v>
      </c>
      <c r="P13" s="140" t="s">
        <v>76</v>
      </c>
      <c r="Q13" s="140" t="s">
        <v>74</v>
      </c>
      <c r="R13" s="154" t="s">
        <v>102</v>
      </c>
      <c r="S13" s="307"/>
      <c r="T13" s="308"/>
    </row>
    <row r="14" spans="2:20" ht="11.1" customHeight="1" thickBot="1">
      <c r="B14" s="146"/>
      <c r="C14" s="144" t="s">
        <v>103</v>
      </c>
      <c r="D14" s="141" t="s">
        <v>104</v>
      </c>
      <c r="E14" s="141" t="s">
        <v>105</v>
      </c>
      <c r="F14" s="141">
        <v>112</v>
      </c>
      <c r="G14" s="141">
        <v>-45.4</v>
      </c>
      <c r="H14" s="141">
        <v>1.2170000000000001</v>
      </c>
      <c r="I14" s="141" t="s">
        <v>74</v>
      </c>
      <c r="J14" s="141">
        <v>0.33400000000000002</v>
      </c>
      <c r="K14" s="141">
        <v>4660</v>
      </c>
      <c r="L14" s="141" t="s">
        <v>74</v>
      </c>
      <c r="M14" s="141" t="s">
        <v>74</v>
      </c>
      <c r="N14" s="141">
        <v>1000</v>
      </c>
      <c r="O14" s="141" t="s">
        <v>75</v>
      </c>
      <c r="P14" s="141" t="s">
        <v>76</v>
      </c>
      <c r="Q14" s="141" t="s">
        <v>74</v>
      </c>
      <c r="R14" s="143" t="s">
        <v>106</v>
      </c>
      <c r="S14" s="309"/>
      <c r="T14" s="310"/>
    </row>
    <row r="15" spans="2:20" ht="11.1" customHeight="1">
      <c r="B15" s="159" t="s">
        <v>107</v>
      </c>
      <c r="C15" s="160" t="s">
        <v>108</v>
      </c>
      <c r="D15" s="161" t="s">
        <v>109</v>
      </c>
      <c r="E15" s="161" t="s">
        <v>74</v>
      </c>
      <c r="F15" s="161">
        <v>86</v>
      </c>
      <c r="G15" s="161">
        <v>-40.799999999999997</v>
      </c>
      <c r="H15" s="161">
        <v>1.1910000000000001</v>
      </c>
      <c r="I15" s="161">
        <v>11.9</v>
      </c>
      <c r="J15" s="161">
        <v>5.5E-2</v>
      </c>
      <c r="K15" s="161">
        <v>1810</v>
      </c>
      <c r="L15" s="161">
        <v>5280</v>
      </c>
      <c r="M15" s="161">
        <v>1760</v>
      </c>
      <c r="N15" s="161">
        <v>1000</v>
      </c>
      <c r="O15" s="161" t="s">
        <v>75</v>
      </c>
      <c r="P15" s="161" t="s">
        <v>76</v>
      </c>
      <c r="Q15" s="161" t="s">
        <v>110</v>
      </c>
      <c r="R15" s="162" t="s">
        <v>111</v>
      </c>
      <c r="S15" s="305" t="s">
        <v>112</v>
      </c>
      <c r="T15" s="306"/>
    </row>
    <row r="16" spans="2:20" ht="11.1" customHeight="1">
      <c r="B16" s="139"/>
      <c r="C16" s="153" t="s">
        <v>113</v>
      </c>
      <c r="D16" s="140" t="s">
        <v>114</v>
      </c>
      <c r="E16" s="140" t="s">
        <v>74</v>
      </c>
      <c r="F16" s="140">
        <v>153</v>
      </c>
      <c r="G16" s="140">
        <v>27.9</v>
      </c>
      <c r="H16" s="140">
        <v>1.462</v>
      </c>
      <c r="I16" s="140">
        <v>1.3</v>
      </c>
      <c r="J16" s="140">
        <v>0.02</v>
      </c>
      <c r="K16" s="140">
        <v>77</v>
      </c>
      <c r="L16" s="140">
        <v>292</v>
      </c>
      <c r="M16" s="140">
        <v>79</v>
      </c>
      <c r="N16" s="140">
        <v>10</v>
      </c>
      <c r="O16" s="140" t="s">
        <v>75</v>
      </c>
      <c r="P16" s="140" t="s">
        <v>115</v>
      </c>
      <c r="Q16" s="140" t="s">
        <v>116</v>
      </c>
      <c r="R16" s="154" t="s">
        <v>117</v>
      </c>
      <c r="S16" s="307"/>
      <c r="T16" s="308"/>
    </row>
    <row r="17" spans="2:20" ht="11.1" customHeight="1">
      <c r="B17" s="139"/>
      <c r="C17" s="153" t="s">
        <v>118</v>
      </c>
      <c r="D17" s="140" t="s">
        <v>119</v>
      </c>
      <c r="E17" s="140" t="s">
        <v>74</v>
      </c>
      <c r="F17" s="140">
        <v>136</v>
      </c>
      <c r="G17" s="140">
        <v>-12</v>
      </c>
      <c r="H17" s="140">
        <v>1.4610000000000001</v>
      </c>
      <c r="I17" s="140">
        <v>5.9</v>
      </c>
      <c r="J17" s="140">
        <v>2.1999999999999999E-2</v>
      </c>
      <c r="K17" s="140">
        <v>609</v>
      </c>
      <c r="L17" s="140">
        <v>1870</v>
      </c>
      <c r="M17" s="140">
        <v>527</v>
      </c>
      <c r="N17" s="140">
        <v>1000</v>
      </c>
      <c r="O17" s="140" t="s">
        <v>75</v>
      </c>
      <c r="P17" s="140" t="s">
        <v>76</v>
      </c>
      <c r="Q17" s="140" t="s">
        <v>120</v>
      </c>
      <c r="R17" s="154" t="s">
        <v>121</v>
      </c>
      <c r="S17" s="307"/>
      <c r="T17" s="308"/>
    </row>
    <row r="18" spans="2:20" ht="11.1" customHeight="1">
      <c r="B18" s="159"/>
      <c r="C18" s="160" t="s">
        <v>122</v>
      </c>
      <c r="D18" s="161" t="s">
        <v>123</v>
      </c>
      <c r="E18" s="161" t="s">
        <v>74</v>
      </c>
      <c r="F18" s="161">
        <v>117</v>
      </c>
      <c r="G18" s="161">
        <v>32.200000000000003</v>
      </c>
      <c r="H18" s="161">
        <v>1.2270000000000001</v>
      </c>
      <c r="I18" s="161">
        <v>9.1999999999999993</v>
      </c>
      <c r="J18" s="161">
        <v>0.11</v>
      </c>
      <c r="K18" s="161">
        <v>725</v>
      </c>
      <c r="L18" s="161">
        <v>2550</v>
      </c>
      <c r="M18" s="161">
        <v>782</v>
      </c>
      <c r="N18" s="161">
        <v>500</v>
      </c>
      <c r="O18" s="161" t="s">
        <v>124</v>
      </c>
      <c r="P18" s="161" t="s">
        <v>74</v>
      </c>
      <c r="Q18" s="161" t="s">
        <v>125</v>
      </c>
      <c r="R18" s="162" t="s">
        <v>126</v>
      </c>
      <c r="S18" s="307"/>
      <c r="T18" s="308"/>
    </row>
    <row r="19" spans="2:20" ht="11.1" customHeight="1">
      <c r="B19" s="139"/>
      <c r="C19" s="153" t="s">
        <v>127</v>
      </c>
      <c r="D19" s="140" t="s">
        <v>128</v>
      </c>
      <c r="E19" s="140" t="s">
        <v>74</v>
      </c>
      <c r="F19" s="140">
        <v>101</v>
      </c>
      <c r="G19" s="140">
        <v>-9.8000000000000007</v>
      </c>
      <c r="H19" s="140">
        <v>1.109</v>
      </c>
      <c r="I19" s="140">
        <v>17.2</v>
      </c>
      <c r="J19" s="140">
        <v>6.5000000000000002E-2</v>
      </c>
      <c r="K19" s="140">
        <v>2310</v>
      </c>
      <c r="L19" s="140">
        <v>5020</v>
      </c>
      <c r="M19" s="140">
        <v>1980</v>
      </c>
      <c r="N19" s="140">
        <v>1000</v>
      </c>
      <c r="O19" s="140" t="s">
        <v>129</v>
      </c>
      <c r="P19" s="140" t="s">
        <v>130</v>
      </c>
      <c r="Q19" s="140" t="s">
        <v>131</v>
      </c>
      <c r="R19" s="154" t="s">
        <v>132</v>
      </c>
      <c r="S19" s="307"/>
      <c r="T19" s="308"/>
    </row>
    <row r="20" spans="2:20" ht="11.1" customHeight="1">
      <c r="B20" s="139"/>
      <c r="C20" s="153" t="s">
        <v>133</v>
      </c>
      <c r="D20" s="140" t="s">
        <v>134</v>
      </c>
      <c r="E20" s="140" t="s">
        <v>74</v>
      </c>
      <c r="F20" s="140">
        <v>203</v>
      </c>
      <c r="G20" s="140" t="s">
        <v>74</v>
      </c>
      <c r="H20" s="140" t="s">
        <v>74</v>
      </c>
      <c r="I20" s="140">
        <v>1.9</v>
      </c>
      <c r="J20" s="140">
        <v>2.5000000000000001E-2</v>
      </c>
      <c r="K20" s="140">
        <v>122</v>
      </c>
      <c r="L20" s="140">
        <v>469</v>
      </c>
      <c r="M20" s="140">
        <v>127</v>
      </c>
      <c r="N20" s="140">
        <v>50</v>
      </c>
      <c r="O20" s="140" t="s">
        <v>75</v>
      </c>
      <c r="P20" s="140" t="s">
        <v>74</v>
      </c>
      <c r="Q20" s="140" t="s">
        <v>135</v>
      </c>
      <c r="R20" s="154" t="s">
        <v>136</v>
      </c>
      <c r="S20" s="307"/>
      <c r="T20" s="308"/>
    </row>
    <row r="21" spans="2:20" ht="11.1" customHeight="1" thickBot="1">
      <c r="B21" s="163"/>
      <c r="C21" s="164" t="s">
        <v>137</v>
      </c>
      <c r="D21" s="165" t="s">
        <v>138</v>
      </c>
      <c r="E21" s="165" t="s">
        <v>74</v>
      </c>
      <c r="F21" s="165">
        <v>203</v>
      </c>
      <c r="G21" s="165">
        <v>56.1</v>
      </c>
      <c r="H21" s="165">
        <v>1.552</v>
      </c>
      <c r="I21" s="165">
        <v>5.9</v>
      </c>
      <c r="J21" s="165">
        <v>3.3000000000000002E-2</v>
      </c>
      <c r="K21" s="165">
        <v>595</v>
      </c>
      <c r="L21" s="165">
        <v>1860</v>
      </c>
      <c r="M21" s="165">
        <v>525</v>
      </c>
      <c r="N21" s="165">
        <v>400</v>
      </c>
      <c r="O21" s="165" t="s">
        <v>75</v>
      </c>
      <c r="P21" s="165" t="s">
        <v>74</v>
      </c>
      <c r="Q21" s="165" t="s">
        <v>139</v>
      </c>
      <c r="R21" s="166" t="s">
        <v>140</v>
      </c>
      <c r="S21" s="309"/>
      <c r="T21" s="310"/>
    </row>
    <row r="22" spans="2:20" ht="11.1" customHeight="1">
      <c r="B22" s="139" t="s">
        <v>141</v>
      </c>
      <c r="C22" s="153" t="s">
        <v>142</v>
      </c>
      <c r="D22" s="140" t="s">
        <v>143</v>
      </c>
      <c r="E22" s="140" t="s">
        <v>74</v>
      </c>
      <c r="F22" s="140">
        <v>70</v>
      </c>
      <c r="G22" s="140">
        <v>-82.1</v>
      </c>
      <c r="H22" s="140">
        <v>0.67</v>
      </c>
      <c r="I22" s="140">
        <v>222</v>
      </c>
      <c r="J22" s="140">
        <v>0</v>
      </c>
      <c r="K22" s="140">
        <v>14800</v>
      </c>
      <c r="L22" s="140">
        <v>10800</v>
      </c>
      <c r="M22" s="140">
        <v>12400</v>
      </c>
      <c r="N22" s="140">
        <v>1000</v>
      </c>
      <c r="O22" s="140" t="s">
        <v>75</v>
      </c>
      <c r="P22" s="140" t="s">
        <v>76</v>
      </c>
      <c r="Q22" s="140" t="s">
        <v>144</v>
      </c>
      <c r="R22" s="154" t="s">
        <v>145</v>
      </c>
      <c r="S22" s="305" t="s">
        <v>146</v>
      </c>
      <c r="T22" s="306"/>
    </row>
    <row r="23" spans="2:20" ht="11.1" customHeight="1">
      <c r="B23" s="139"/>
      <c r="C23" s="153" t="s">
        <v>147</v>
      </c>
      <c r="D23" s="140" t="s">
        <v>148</v>
      </c>
      <c r="E23" s="140" t="s">
        <v>74</v>
      </c>
      <c r="F23" s="140">
        <v>52</v>
      </c>
      <c r="G23" s="140">
        <v>-51.7</v>
      </c>
      <c r="H23" s="140">
        <v>0.96</v>
      </c>
      <c r="I23" s="140">
        <v>5.2</v>
      </c>
      <c r="J23" s="140">
        <v>0</v>
      </c>
      <c r="K23" s="140">
        <v>675</v>
      </c>
      <c r="L23" s="140">
        <v>2430</v>
      </c>
      <c r="M23" s="140">
        <v>677</v>
      </c>
      <c r="N23" s="140">
        <v>1000</v>
      </c>
      <c r="O23" s="140" t="s">
        <v>149</v>
      </c>
      <c r="P23" s="140" t="s">
        <v>150</v>
      </c>
      <c r="Q23" s="140" t="s">
        <v>151</v>
      </c>
      <c r="R23" s="167">
        <v>27672</v>
      </c>
      <c r="S23" s="307"/>
      <c r="T23" s="308"/>
    </row>
    <row r="24" spans="2:20" ht="11.1" customHeight="1">
      <c r="B24" s="168"/>
      <c r="C24" s="169" t="s">
        <v>152</v>
      </c>
      <c r="D24" s="170" t="s">
        <v>153</v>
      </c>
      <c r="E24" s="170" t="s">
        <v>74</v>
      </c>
      <c r="F24" s="170">
        <v>120</v>
      </c>
      <c r="G24" s="170">
        <v>-48.1</v>
      </c>
      <c r="H24" s="170">
        <v>1.19</v>
      </c>
      <c r="I24" s="170">
        <v>28.2</v>
      </c>
      <c r="J24" s="170">
        <v>0</v>
      </c>
      <c r="K24" s="170">
        <v>3500</v>
      </c>
      <c r="L24" s="170">
        <v>6090</v>
      </c>
      <c r="M24" s="170">
        <v>3170</v>
      </c>
      <c r="N24" s="170">
        <v>1000</v>
      </c>
      <c r="O24" s="170" t="s">
        <v>75</v>
      </c>
      <c r="P24" s="170" t="s">
        <v>76</v>
      </c>
      <c r="Q24" s="170" t="s">
        <v>154</v>
      </c>
      <c r="R24" s="171" t="s">
        <v>155</v>
      </c>
      <c r="S24" s="307"/>
      <c r="T24" s="308"/>
    </row>
    <row r="25" spans="2:20" ht="11.1" customHeight="1">
      <c r="B25" s="139"/>
      <c r="C25" s="153" t="s">
        <v>156</v>
      </c>
      <c r="D25" s="140" t="s">
        <v>157</v>
      </c>
      <c r="E25" s="140" t="s">
        <v>74</v>
      </c>
      <c r="F25" s="140">
        <v>102</v>
      </c>
      <c r="G25" s="140">
        <v>-26.1</v>
      </c>
      <c r="H25" s="140">
        <v>1.202</v>
      </c>
      <c r="I25" s="140">
        <v>13.4</v>
      </c>
      <c r="J25" s="140">
        <v>0</v>
      </c>
      <c r="K25" s="140">
        <v>1430</v>
      </c>
      <c r="L25" s="140">
        <v>3710</v>
      </c>
      <c r="M25" s="140">
        <v>1300</v>
      </c>
      <c r="N25" s="140">
        <v>1000</v>
      </c>
      <c r="O25" s="140" t="s">
        <v>75</v>
      </c>
      <c r="P25" s="140" t="s">
        <v>76</v>
      </c>
      <c r="Q25" s="140" t="s">
        <v>158</v>
      </c>
      <c r="R25" s="154" t="s">
        <v>159</v>
      </c>
      <c r="S25" s="307"/>
      <c r="T25" s="308"/>
    </row>
    <row r="26" spans="2:20" ht="11.1" customHeight="1">
      <c r="B26" s="139"/>
      <c r="C26" s="153" t="s">
        <v>160</v>
      </c>
      <c r="D26" s="140" t="s">
        <v>161</v>
      </c>
      <c r="E26" s="140" t="s">
        <v>74</v>
      </c>
      <c r="F26" s="140">
        <v>84</v>
      </c>
      <c r="G26" s="140">
        <v>-47.2</v>
      </c>
      <c r="H26" s="140">
        <v>0.93200000000000005</v>
      </c>
      <c r="I26" s="140">
        <v>47.1</v>
      </c>
      <c r="J26" s="140">
        <v>0</v>
      </c>
      <c r="K26" s="140">
        <v>4470</v>
      </c>
      <c r="L26" s="140">
        <v>6940</v>
      </c>
      <c r="M26" s="140">
        <v>4800</v>
      </c>
      <c r="N26" s="140">
        <v>1000</v>
      </c>
      <c r="O26" s="140" t="s">
        <v>162</v>
      </c>
      <c r="P26" s="140" t="s">
        <v>150</v>
      </c>
      <c r="Q26" s="140" t="s">
        <v>163</v>
      </c>
      <c r="R26" s="154" t="s">
        <v>164</v>
      </c>
      <c r="S26" s="307"/>
      <c r="T26" s="308"/>
    </row>
    <row r="27" spans="2:20" ht="11.1" customHeight="1">
      <c r="B27" s="168"/>
      <c r="C27" s="169" t="s">
        <v>165</v>
      </c>
      <c r="D27" s="170" t="s">
        <v>166</v>
      </c>
      <c r="E27" s="170" t="s">
        <v>74</v>
      </c>
      <c r="F27" s="170">
        <v>66</v>
      </c>
      <c r="G27" s="170">
        <v>-24</v>
      </c>
      <c r="H27" s="170">
        <v>0.89800000000000002</v>
      </c>
      <c r="I27" s="170">
        <v>1.5</v>
      </c>
      <c r="J27" s="170">
        <v>0</v>
      </c>
      <c r="K27" s="170">
        <v>124</v>
      </c>
      <c r="L27" s="170">
        <v>506</v>
      </c>
      <c r="M27" s="170">
        <v>138</v>
      </c>
      <c r="N27" s="170">
        <v>1000</v>
      </c>
      <c r="O27" s="170" t="s">
        <v>167</v>
      </c>
      <c r="P27" s="170" t="s">
        <v>130</v>
      </c>
      <c r="Q27" s="170" t="s">
        <v>168</v>
      </c>
      <c r="R27" s="171" t="s">
        <v>169</v>
      </c>
      <c r="S27" s="307"/>
      <c r="T27" s="308"/>
    </row>
    <row r="28" spans="2:20" ht="11.1" customHeight="1">
      <c r="B28" s="139"/>
      <c r="C28" s="153" t="s">
        <v>170</v>
      </c>
      <c r="D28" s="140" t="s">
        <v>171</v>
      </c>
      <c r="E28" s="140" t="s">
        <v>74</v>
      </c>
      <c r="F28" s="140">
        <v>170</v>
      </c>
      <c r="G28" s="140">
        <v>-16.5</v>
      </c>
      <c r="H28" s="140">
        <v>1.3859999999999999</v>
      </c>
      <c r="I28" s="140">
        <v>38.9</v>
      </c>
      <c r="J28" s="140">
        <v>0</v>
      </c>
      <c r="K28" s="140">
        <v>3220</v>
      </c>
      <c r="L28" s="140">
        <v>5360</v>
      </c>
      <c r="M28" s="140">
        <v>3350</v>
      </c>
      <c r="N28" s="140">
        <v>1000</v>
      </c>
      <c r="O28" s="140" t="s">
        <v>75</v>
      </c>
      <c r="P28" s="140" t="s">
        <v>74</v>
      </c>
      <c r="Q28" s="140" t="s">
        <v>172</v>
      </c>
      <c r="R28" s="154" t="s">
        <v>173</v>
      </c>
      <c r="S28" s="307"/>
      <c r="T28" s="308"/>
    </row>
    <row r="29" spans="2:20" ht="11.1" customHeight="1">
      <c r="B29" s="139"/>
      <c r="C29" s="153" t="s">
        <v>174</v>
      </c>
      <c r="D29" s="140" t="s">
        <v>175</v>
      </c>
      <c r="E29" s="140" t="s">
        <v>74</v>
      </c>
      <c r="F29" s="140">
        <v>152</v>
      </c>
      <c r="G29" s="140">
        <v>-1.1000000000000001</v>
      </c>
      <c r="H29" s="140">
        <v>1.363</v>
      </c>
      <c r="I29" s="140">
        <v>242</v>
      </c>
      <c r="J29" s="140">
        <v>0</v>
      </c>
      <c r="K29" s="140">
        <v>9810</v>
      </c>
      <c r="L29" s="140">
        <v>6940</v>
      </c>
      <c r="M29" s="140">
        <v>8060</v>
      </c>
      <c r="N29" s="140" t="s">
        <v>74</v>
      </c>
      <c r="O29" s="140" t="s">
        <v>75</v>
      </c>
      <c r="P29" s="140" t="s">
        <v>76</v>
      </c>
      <c r="Q29" s="140" t="s">
        <v>176</v>
      </c>
      <c r="R29" s="154" t="s">
        <v>177</v>
      </c>
      <c r="S29" s="307"/>
      <c r="T29" s="308"/>
    </row>
    <row r="30" spans="2:20" ht="11.1" customHeight="1">
      <c r="B30" s="168"/>
      <c r="C30" s="169" t="s">
        <v>178</v>
      </c>
      <c r="D30" s="170" t="s">
        <v>179</v>
      </c>
      <c r="E30" s="170" t="s">
        <v>74</v>
      </c>
      <c r="F30" s="170">
        <v>134</v>
      </c>
      <c r="G30" s="170">
        <v>15.3</v>
      </c>
      <c r="H30" s="170" t="s">
        <v>180</v>
      </c>
      <c r="I30" s="170">
        <v>7.7</v>
      </c>
      <c r="J30" s="170">
        <v>0</v>
      </c>
      <c r="K30" s="170">
        <v>1030</v>
      </c>
      <c r="L30" s="170">
        <v>2920</v>
      </c>
      <c r="M30" s="170">
        <v>858</v>
      </c>
      <c r="N30" s="170">
        <v>300</v>
      </c>
      <c r="O30" s="170" t="s">
        <v>75</v>
      </c>
      <c r="P30" s="170" t="s">
        <v>115</v>
      </c>
      <c r="Q30" s="170" t="s">
        <v>181</v>
      </c>
      <c r="R30" s="171" t="s">
        <v>182</v>
      </c>
      <c r="S30" s="307"/>
      <c r="T30" s="308"/>
    </row>
    <row r="31" spans="2:20" ht="11.1" customHeight="1">
      <c r="B31" s="139"/>
      <c r="C31" s="153" t="s">
        <v>183</v>
      </c>
      <c r="D31" s="140" t="s">
        <v>184</v>
      </c>
      <c r="E31" s="140" t="s">
        <v>74</v>
      </c>
      <c r="F31" s="140">
        <v>148</v>
      </c>
      <c r="G31" s="140">
        <v>40.200000000000003</v>
      </c>
      <c r="H31" s="140">
        <v>1.27</v>
      </c>
      <c r="I31" s="140">
        <v>8.6999999999999993</v>
      </c>
      <c r="J31" s="140">
        <v>0</v>
      </c>
      <c r="K31" s="140">
        <v>794</v>
      </c>
      <c r="L31" s="140">
        <v>2660</v>
      </c>
      <c r="M31" s="140">
        <v>804</v>
      </c>
      <c r="N31" s="140">
        <v>1000</v>
      </c>
      <c r="O31" s="140" t="s">
        <v>185</v>
      </c>
      <c r="P31" s="140" t="s">
        <v>74</v>
      </c>
      <c r="Q31" s="140" t="s">
        <v>186</v>
      </c>
      <c r="R31" s="154" t="s">
        <v>187</v>
      </c>
      <c r="S31" s="307"/>
      <c r="T31" s="308"/>
    </row>
    <row r="32" spans="2:20" ht="11.1" customHeight="1">
      <c r="B32" s="139"/>
      <c r="C32" s="153" t="s">
        <v>188</v>
      </c>
      <c r="D32" s="140" t="s">
        <v>189</v>
      </c>
      <c r="E32" s="140" t="s">
        <v>74</v>
      </c>
      <c r="F32" s="140">
        <v>252</v>
      </c>
      <c r="G32" s="140">
        <v>55</v>
      </c>
      <c r="H32" s="140">
        <v>1.585</v>
      </c>
      <c r="I32" s="140">
        <v>16.100000000000001</v>
      </c>
      <c r="J32" s="140">
        <v>0</v>
      </c>
      <c r="K32" s="140">
        <v>1640</v>
      </c>
      <c r="L32" s="140">
        <v>4310</v>
      </c>
      <c r="M32" s="140">
        <v>1650</v>
      </c>
      <c r="N32" s="140">
        <v>200</v>
      </c>
      <c r="O32" s="140" t="s">
        <v>75</v>
      </c>
      <c r="P32" s="140" t="s">
        <v>74</v>
      </c>
      <c r="Q32" s="140" t="s">
        <v>190</v>
      </c>
      <c r="R32" s="154" t="s">
        <v>191</v>
      </c>
      <c r="S32" s="307"/>
      <c r="T32" s="308"/>
    </row>
    <row r="33" spans="2:20" ht="11.1" customHeight="1">
      <c r="B33" s="168"/>
      <c r="C33" s="169" t="s">
        <v>192</v>
      </c>
      <c r="D33" s="170" t="s">
        <v>193</v>
      </c>
      <c r="E33" s="170" t="s">
        <v>74</v>
      </c>
      <c r="F33" s="170">
        <v>196</v>
      </c>
      <c r="G33" s="170">
        <v>82.5</v>
      </c>
      <c r="H33" s="170">
        <v>1.58</v>
      </c>
      <c r="I33" s="170">
        <v>2.8</v>
      </c>
      <c r="J33" s="170">
        <v>0</v>
      </c>
      <c r="K33" s="170" t="s">
        <v>74</v>
      </c>
      <c r="L33" s="170" t="s">
        <v>74</v>
      </c>
      <c r="M33" s="170">
        <v>175</v>
      </c>
      <c r="N33" s="170" t="s">
        <v>74</v>
      </c>
      <c r="O33" s="170" t="s">
        <v>75</v>
      </c>
      <c r="P33" s="170" t="s">
        <v>74</v>
      </c>
      <c r="Q33" s="170" t="s">
        <v>194</v>
      </c>
      <c r="R33" s="171" t="s">
        <v>195</v>
      </c>
      <c r="S33" s="307"/>
      <c r="T33" s="308"/>
    </row>
    <row r="34" spans="2:20" ht="11.1" customHeight="1" thickBot="1">
      <c r="B34" s="146"/>
      <c r="C34" s="144" t="s">
        <v>196</v>
      </c>
      <c r="D34" s="141" t="s">
        <v>197</v>
      </c>
      <c r="E34" s="141" t="s">
        <v>74</v>
      </c>
      <c r="F34" s="141">
        <v>348</v>
      </c>
      <c r="G34" s="141">
        <v>114</v>
      </c>
      <c r="H34" s="141">
        <v>1.554</v>
      </c>
      <c r="I34" s="141" t="s">
        <v>74</v>
      </c>
      <c r="J34" s="141">
        <v>0</v>
      </c>
      <c r="K34" s="141" t="s">
        <v>74</v>
      </c>
      <c r="L34" s="141" t="s">
        <v>74</v>
      </c>
      <c r="M34" s="141" t="s">
        <v>74</v>
      </c>
      <c r="N34" s="141" t="s">
        <v>74</v>
      </c>
      <c r="O34" s="141" t="s">
        <v>75</v>
      </c>
      <c r="P34" s="141" t="s">
        <v>74</v>
      </c>
      <c r="Q34" s="141" t="s">
        <v>198</v>
      </c>
      <c r="R34" s="143" t="s">
        <v>199</v>
      </c>
      <c r="S34" s="309"/>
      <c r="T34" s="310"/>
    </row>
    <row r="35" spans="2:20" ht="11.1" customHeight="1" thickBot="1">
      <c r="B35" s="146" t="s">
        <v>200</v>
      </c>
      <c r="C35" s="144" t="s">
        <v>201</v>
      </c>
      <c r="D35" s="141" t="s">
        <v>202</v>
      </c>
      <c r="E35" s="141" t="s">
        <v>74</v>
      </c>
      <c r="F35" s="141">
        <v>294</v>
      </c>
      <c r="G35" s="141">
        <v>56</v>
      </c>
      <c r="H35" s="141" t="s">
        <v>74</v>
      </c>
      <c r="I35" s="141" t="s">
        <v>74</v>
      </c>
      <c r="J35" s="141">
        <v>0</v>
      </c>
      <c r="K35" s="141" t="s">
        <v>74</v>
      </c>
      <c r="L35" s="141" t="s">
        <v>74</v>
      </c>
      <c r="M35" s="141" t="s">
        <v>74</v>
      </c>
      <c r="N35" s="141">
        <v>50</v>
      </c>
      <c r="O35" s="141" t="s">
        <v>75</v>
      </c>
      <c r="P35" s="141" t="s">
        <v>74</v>
      </c>
      <c r="Q35" s="141" t="s">
        <v>203</v>
      </c>
      <c r="R35" s="172" t="s">
        <v>204</v>
      </c>
    </row>
    <row r="36" spans="2:20" ht="11.1" customHeight="1">
      <c r="B36" s="173" t="s">
        <v>205</v>
      </c>
      <c r="C36" s="174" t="s">
        <v>206</v>
      </c>
      <c r="D36" s="175" t="s">
        <v>207</v>
      </c>
      <c r="E36" s="175"/>
      <c r="F36" s="175">
        <v>114</v>
      </c>
      <c r="G36" s="175">
        <v>-29.4</v>
      </c>
      <c r="H36" s="175" t="s">
        <v>74</v>
      </c>
      <c r="I36" s="175" t="s">
        <v>208</v>
      </c>
      <c r="J36" s="175" t="s">
        <v>74</v>
      </c>
      <c r="K36" s="175">
        <v>1</v>
      </c>
      <c r="L36" s="175">
        <v>1</v>
      </c>
      <c r="M36" s="175" t="s">
        <v>209</v>
      </c>
      <c r="N36" s="175">
        <v>500</v>
      </c>
      <c r="O36" s="175" t="s">
        <v>210</v>
      </c>
      <c r="P36" s="175" t="s">
        <v>150</v>
      </c>
      <c r="Q36" s="175" t="s">
        <v>211</v>
      </c>
      <c r="R36" s="176" t="s">
        <v>212</v>
      </c>
    </row>
    <row r="37" spans="2:20" ht="11.1" customHeight="1" thickBot="1">
      <c r="B37" s="177"/>
      <c r="C37" s="178" t="s">
        <v>213</v>
      </c>
      <c r="D37" s="179" t="s">
        <v>214</v>
      </c>
      <c r="E37" s="179"/>
      <c r="F37" s="179">
        <v>114</v>
      </c>
      <c r="G37" s="179">
        <v>-19</v>
      </c>
      <c r="H37" s="179" t="s">
        <v>74</v>
      </c>
      <c r="I37" s="179" t="s">
        <v>215</v>
      </c>
      <c r="J37" s="179" t="s">
        <v>74</v>
      </c>
      <c r="K37" s="179">
        <v>1</v>
      </c>
      <c r="L37" s="179">
        <v>4</v>
      </c>
      <c r="M37" s="179" t="s">
        <v>209</v>
      </c>
      <c r="N37" s="179">
        <v>1000</v>
      </c>
      <c r="O37" s="179" t="s">
        <v>216</v>
      </c>
      <c r="P37" s="179" t="s">
        <v>150</v>
      </c>
      <c r="Q37" s="179" t="s">
        <v>217</v>
      </c>
      <c r="R37" s="180" t="s">
        <v>218</v>
      </c>
    </row>
    <row r="38" spans="2:20" ht="11.1" customHeight="1" thickTop="1">
      <c r="B38" s="133" t="s">
        <v>219</v>
      </c>
      <c r="C38" s="153" t="s">
        <v>220</v>
      </c>
      <c r="D38" s="140" t="s">
        <v>221</v>
      </c>
      <c r="E38" s="140" t="s">
        <v>222</v>
      </c>
      <c r="F38" s="140">
        <v>98</v>
      </c>
      <c r="G38" s="140">
        <v>-46.5</v>
      </c>
      <c r="H38" s="140">
        <v>1.048</v>
      </c>
      <c r="I38" s="140" t="s">
        <v>74</v>
      </c>
      <c r="J38" s="140">
        <v>0</v>
      </c>
      <c r="K38" s="140">
        <v>3920</v>
      </c>
      <c r="L38" s="140">
        <v>6437</v>
      </c>
      <c r="M38" s="140">
        <v>3943</v>
      </c>
      <c r="N38" s="140">
        <v>1000</v>
      </c>
      <c r="O38" s="140" t="s">
        <v>75</v>
      </c>
      <c r="P38" s="140" t="s">
        <v>76</v>
      </c>
      <c r="Q38" s="140" t="s">
        <v>74</v>
      </c>
      <c r="R38" s="181" t="s">
        <v>74</v>
      </c>
    </row>
    <row r="39" spans="2:20" ht="11.1" customHeight="1">
      <c r="B39" s="182"/>
      <c r="C39" s="183" t="s">
        <v>223</v>
      </c>
      <c r="D39" s="184" t="s">
        <v>224</v>
      </c>
      <c r="E39" s="184" t="s">
        <v>225</v>
      </c>
      <c r="F39" s="184">
        <v>86</v>
      </c>
      <c r="G39" s="184">
        <v>-46.3</v>
      </c>
      <c r="H39" s="184">
        <v>1.1339999999999999</v>
      </c>
      <c r="I39" s="184" t="s">
        <v>74</v>
      </c>
      <c r="J39" s="184">
        <v>0</v>
      </c>
      <c r="K39" s="184">
        <v>1770</v>
      </c>
      <c r="L39" s="184">
        <v>4011</v>
      </c>
      <c r="M39" s="184">
        <v>1624</v>
      </c>
      <c r="N39" s="184">
        <v>1000</v>
      </c>
      <c r="O39" s="184" t="s">
        <v>75</v>
      </c>
      <c r="P39" s="184" t="s">
        <v>76</v>
      </c>
      <c r="Q39" s="184" t="s">
        <v>74</v>
      </c>
      <c r="R39" s="185" t="s">
        <v>74</v>
      </c>
    </row>
    <row r="40" spans="2:20" ht="11.1" customHeight="1">
      <c r="B40" s="139"/>
      <c r="C40" s="153" t="s">
        <v>226</v>
      </c>
      <c r="D40" s="140" t="s">
        <v>224</v>
      </c>
      <c r="E40" s="140" t="s">
        <v>227</v>
      </c>
      <c r="F40" s="140">
        <v>84</v>
      </c>
      <c r="G40" s="140">
        <v>-43.9</v>
      </c>
      <c r="H40" s="140">
        <v>1.1359999999999999</v>
      </c>
      <c r="I40" s="140" t="s">
        <v>74</v>
      </c>
      <c r="J40" s="140">
        <v>0</v>
      </c>
      <c r="K40" s="140">
        <v>1550</v>
      </c>
      <c r="L40" s="140">
        <v>3747</v>
      </c>
      <c r="M40" s="140">
        <v>1425</v>
      </c>
      <c r="N40" s="140">
        <v>1000</v>
      </c>
      <c r="O40" s="140" t="s">
        <v>75</v>
      </c>
      <c r="P40" s="140" t="s">
        <v>76</v>
      </c>
      <c r="Q40" s="140" t="s">
        <v>74</v>
      </c>
      <c r="R40" s="181" t="s">
        <v>74</v>
      </c>
    </row>
    <row r="41" spans="2:20" ht="11.1" customHeight="1">
      <c r="B41" s="139"/>
      <c r="C41" s="153" t="s">
        <v>228</v>
      </c>
      <c r="D41" s="140" t="s">
        <v>229</v>
      </c>
      <c r="E41" s="140" t="s">
        <v>230</v>
      </c>
      <c r="F41" s="140">
        <v>73</v>
      </c>
      <c r="G41" s="140">
        <v>-51.4</v>
      </c>
      <c r="H41" s="140">
        <v>1.0620000000000001</v>
      </c>
      <c r="I41" s="140" t="s">
        <v>74</v>
      </c>
      <c r="J41" s="140">
        <v>0</v>
      </c>
      <c r="K41" s="140">
        <v>2090</v>
      </c>
      <c r="L41" s="140">
        <v>4260</v>
      </c>
      <c r="M41" s="140">
        <v>1924</v>
      </c>
      <c r="N41" s="140">
        <v>1000</v>
      </c>
      <c r="O41" s="140" t="s">
        <v>75</v>
      </c>
      <c r="P41" s="140" t="s">
        <v>76</v>
      </c>
      <c r="Q41" s="140" t="s">
        <v>74</v>
      </c>
      <c r="R41" s="181" t="s">
        <v>74</v>
      </c>
    </row>
    <row r="42" spans="2:20" ht="11.1" customHeight="1">
      <c r="B42" s="182"/>
      <c r="C42" s="183" t="s">
        <v>231</v>
      </c>
      <c r="D42" s="184" t="s">
        <v>232</v>
      </c>
      <c r="E42" s="184" t="s">
        <v>233</v>
      </c>
      <c r="F42" s="184">
        <v>104</v>
      </c>
      <c r="G42" s="184">
        <v>-35</v>
      </c>
      <c r="H42" s="184">
        <v>1.1879999999999999</v>
      </c>
      <c r="I42" s="184" t="s">
        <v>74</v>
      </c>
      <c r="J42" s="184">
        <v>0</v>
      </c>
      <c r="K42" s="184">
        <v>1260</v>
      </c>
      <c r="L42" s="184" t="s">
        <v>74</v>
      </c>
      <c r="M42" s="184">
        <v>1945</v>
      </c>
      <c r="N42" s="184">
        <v>1000</v>
      </c>
      <c r="O42" s="184" t="s">
        <v>75</v>
      </c>
      <c r="P42" s="184" t="s">
        <v>130</v>
      </c>
      <c r="Q42" s="184" t="s">
        <v>74</v>
      </c>
      <c r="R42" s="185" t="s">
        <v>74</v>
      </c>
    </row>
    <row r="43" spans="2:20" ht="11.1" customHeight="1">
      <c r="B43" s="139"/>
      <c r="C43" s="153" t="s">
        <v>234</v>
      </c>
      <c r="D43" s="140" t="s">
        <v>235</v>
      </c>
      <c r="E43" s="140" t="s">
        <v>236</v>
      </c>
      <c r="F43" s="140">
        <v>107</v>
      </c>
      <c r="G43" s="140">
        <v>-41.8</v>
      </c>
      <c r="H43" s="140">
        <v>1.1519999999999999</v>
      </c>
      <c r="I43" s="140" t="s">
        <v>74</v>
      </c>
      <c r="J43" s="140">
        <v>0</v>
      </c>
      <c r="K43" s="140">
        <v>2350</v>
      </c>
      <c r="L43" s="140" t="s">
        <v>74</v>
      </c>
      <c r="M43" s="140">
        <v>2127</v>
      </c>
      <c r="N43" s="140">
        <v>1000</v>
      </c>
      <c r="O43" s="140" t="s">
        <v>75</v>
      </c>
      <c r="P43" s="140" t="s">
        <v>76</v>
      </c>
      <c r="Q43" s="140" t="s">
        <v>74</v>
      </c>
      <c r="R43" s="181" t="s">
        <v>74</v>
      </c>
    </row>
    <row r="44" spans="2:20" ht="11.1" customHeight="1">
      <c r="B44" s="139"/>
      <c r="C44" s="153" t="s">
        <v>237</v>
      </c>
      <c r="D44" s="140" t="s">
        <v>238</v>
      </c>
      <c r="E44" s="140" t="s">
        <v>239</v>
      </c>
      <c r="F44" s="140">
        <v>114</v>
      </c>
      <c r="G44" s="140">
        <v>-46.5</v>
      </c>
      <c r="H44" s="140">
        <v>1.1359999999999999</v>
      </c>
      <c r="I44" s="140" t="s">
        <v>74</v>
      </c>
      <c r="J44" s="140">
        <v>0</v>
      </c>
      <c r="K44" s="140">
        <v>3140</v>
      </c>
      <c r="L44" s="140" t="s">
        <v>74</v>
      </c>
      <c r="M44" s="140">
        <v>2847</v>
      </c>
      <c r="N44" s="140">
        <v>1000</v>
      </c>
      <c r="O44" s="140" t="s">
        <v>75</v>
      </c>
      <c r="P44" s="140" t="s">
        <v>76</v>
      </c>
      <c r="Q44" s="140" t="s">
        <v>74</v>
      </c>
      <c r="R44" s="181" t="s">
        <v>74</v>
      </c>
    </row>
    <row r="45" spans="2:20" ht="11.1" customHeight="1">
      <c r="B45" s="182"/>
      <c r="C45" s="183" t="s">
        <v>240</v>
      </c>
      <c r="D45" s="184" t="s">
        <v>238</v>
      </c>
      <c r="E45" s="184" t="s">
        <v>241</v>
      </c>
      <c r="F45" s="184">
        <v>110</v>
      </c>
      <c r="G45" s="184">
        <v>-43.2</v>
      </c>
      <c r="H45" s="184">
        <v>1.1439999999999999</v>
      </c>
      <c r="I45" s="184" t="s">
        <v>74</v>
      </c>
      <c r="J45" s="184">
        <v>0</v>
      </c>
      <c r="K45" s="184">
        <v>2730</v>
      </c>
      <c r="L45" s="184" t="s">
        <v>74</v>
      </c>
      <c r="M45" s="184">
        <v>2473</v>
      </c>
      <c r="N45" s="184">
        <v>1000</v>
      </c>
      <c r="O45" s="184" t="s">
        <v>75</v>
      </c>
      <c r="P45" s="184" t="s">
        <v>76</v>
      </c>
      <c r="Q45" s="184"/>
      <c r="R45" s="185"/>
    </row>
    <row r="46" spans="2:20" ht="11.1" customHeight="1">
      <c r="B46" s="139"/>
      <c r="C46" s="153" t="s">
        <v>242</v>
      </c>
      <c r="D46" s="140" t="s">
        <v>243</v>
      </c>
      <c r="E46" s="140" t="s">
        <v>244</v>
      </c>
      <c r="F46" s="140" t="s">
        <v>74</v>
      </c>
      <c r="G46" s="140">
        <v>-32</v>
      </c>
      <c r="H46" s="140">
        <v>1.1759999999999999</v>
      </c>
      <c r="I46" s="140" t="s">
        <v>74</v>
      </c>
      <c r="J46" s="140">
        <v>0</v>
      </c>
      <c r="K46" s="140">
        <v>1810</v>
      </c>
      <c r="L46" s="140" t="s">
        <v>74</v>
      </c>
      <c r="M46" s="140">
        <v>1639</v>
      </c>
      <c r="N46" s="140">
        <v>1000</v>
      </c>
      <c r="O46" s="140" t="s">
        <v>75</v>
      </c>
      <c r="P46" s="140" t="s">
        <v>76</v>
      </c>
      <c r="Q46" s="140" t="s">
        <v>74</v>
      </c>
      <c r="R46" s="181" t="s">
        <v>74</v>
      </c>
    </row>
    <row r="47" spans="2:20" ht="11.1" customHeight="1">
      <c r="B47" s="139"/>
      <c r="C47" s="153" t="s">
        <v>245</v>
      </c>
      <c r="D47" s="140" t="s">
        <v>246</v>
      </c>
      <c r="E47" s="140" t="s">
        <v>230</v>
      </c>
      <c r="F47" s="140">
        <v>99</v>
      </c>
      <c r="G47" s="140">
        <v>-46.7</v>
      </c>
      <c r="H47" s="140" t="s">
        <v>74</v>
      </c>
      <c r="I47" s="140" t="s">
        <v>74</v>
      </c>
      <c r="J47" s="140">
        <v>0</v>
      </c>
      <c r="K47" s="140">
        <v>3990</v>
      </c>
      <c r="L47" s="140">
        <v>6515</v>
      </c>
      <c r="M47" s="140">
        <v>3985</v>
      </c>
      <c r="N47" s="140">
        <v>1000</v>
      </c>
      <c r="O47" s="140" t="s">
        <v>75</v>
      </c>
      <c r="P47" s="140" t="s">
        <v>76</v>
      </c>
      <c r="Q47" s="140" t="s">
        <v>74</v>
      </c>
      <c r="R47" s="181" t="s">
        <v>74</v>
      </c>
    </row>
    <row r="48" spans="2:20" ht="11.1" customHeight="1" thickBot="1">
      <c r="B48" s="186"/>
      <c r="C48" s="187" t="s">
        <v>247</v>
      </c>
      <c r="D48" s="188" t="s">
        <v>248</v>
      </c>
      <c r="E48" s="188" t="s">
        <v>249</v>
      </c>
      <c r="F48" s="188">
        <v>124</v>
      </c>
      <c r="G48" s="188">
        <v>-47.1</v>
      </c>
      <c r="H48" s="188" t="s">
        <v>74</v>
      </c>
      <c r="I48" s="188" t="s">
        <v>74</v>
      </c>
      <c r="J48" s="188">
        <v>2.4E-2</v>
      </c>
      <c r="K48" s="188" t="s">
        <v>74</v>
      </c>
      <c r="L48" s="188">
        <v>6042</v>
      </c>
      <c r="M48" s="188">
        <v>5758</v>
      </c>
      <c r="N48" s="188">
        <v>1000</v>
      </c>
      <c r="O48" s="188" t="s">
        <v>75</v>
      </c>
      <c r="P48" s="188" t="s">
        <v>76</v>
      </c>
      <c r="Q48" s="188" t="s">
        <v>74</v>
      </c>
      <c r="R48" s="189" t="s">
        <v>74</v>
      </c>
    </row>
    <row r="49" spans="2:20" ht="11.1" customHeight="1" thickTop="1">
      <c r="B49" s="139" t="s">
        <v>250</v>
      </c>
      <c r="C49" s="153" t="s">
        <v>251</v>
      </c>
      <c r="D49" s="140" t="s">
        <v>252</v>
      </c>
      <c r="E49" s="140" t="s">
        <v>74</v>
      </c>
      <c r="F49" s="140">
        <v>88</v>
      </c>
      <c r="G49" s="140">
        <v>-128</v>
      </c>
      <c r="H49" s="140" t="s">
        <v>74</v>
      </c>
      <c r="I49" s="140">
        <v>50000</v>
      </c>
      <c r="J49" s="140">
        <v>0</v>
      </c>
      <c r="K49" s="140">
        <v>7390</v>
      </c>
      <c r="L49" s="140">
        <v>4880</v>
      </c>
      <c r="M49" s="140">
        <v>6030</v>
      </c>
      <c r="N49" s="140" t="s">
        <v>74</v>
      </c>
      <c r="O49" s="140" t="s">
        <v>75</v>
      </c>
      <c r="P49" s="140" t="s">
        <v>76</v>
      </c>
      <c r="Q49" s="140" t="s">
        <v>253</v>
      </c>
      <c r="R49" s="154" t="s">
        <v>254</v>
      </c>
      <c r="S49" s="305" t="s">
        <v>146</v>
      </c>
      <c r="T49" s="306"/>
    </row>
    <row r="50" spans="2:20" ht="11.1" customHeight="1">
      <c r="B50" s="139"/>
      <c r="C50" s="153" t="s">
        <v>255</v>
      </c>
      <c r="D50" s="140" t="s">
        <v>256</v>
      </c>
      <c r="E50" s="140" t="s">
        <v>74</v>
      </c>
      <c r="F50" s="140">
        <v>138</v>
      </c>
      <c r="G50" s="140">
        <v>-78.3</v>
      </c>
      <c r="H50" s="140" t="s">
        <v>257</v>
      </c>
      <c r="I50" s="140">
        <v>10000</v>
      </c>
      <c r="J50" s="140">
        <v>0</v>
      </c>
      <c r="K50" s="140">
        <v>12200</v>
      </c>
      <c r="L50" s="140">
        <v>8210</v>
      </c>
      <c r="M50" s="140">
        <v>11100</v>
      </c>
      <c r="N50" s="140">
        <v>1000</v>
      </c>
      <c r="O50" s="140" t="s">
        <v>75</v>
      </c>
      <c r="P50" s="140" t="s">
        <v>76</v>
      </c>
      <c r="Q50" s="140" t="s">
        <v>258</v>
      </c>
      <c r="R50" s="154" t="s">
        <v>259</v>
      </c>
      <c r="S50" s="307"/>
      <c r="T50" s="308"/>
    </row>
    <row r="51" spans="2:20" ht="11.1" customHeight="1">
      <c r="B51" s="190"/>
      <c r="C51" s="191" t="s">
        <v>260</v>
      </c>
      <c r="D51" s="192" t="s">
        <v>261</v>
      </c>
      <c r="E51" s="192" t="s">
        <v>74</v>
      </c>
      <c r="F51" s="192">
        <v>188</v>
      </c>
      <c r="G51" s="192">
        <v>-36.700000000000003</v>
      </c>
      <c r="H51" s="192" t="s">
        <v>74</v>
      </c>
      <c r="I51" s="192">
        <v>2600</v>
      </c>
      <c r="J51" s="192">
        <v>0</v>
      </c>
      <c r="K51" s="192">
        <v>8830</v>
      </c>
      <c r="L51" s="192">
        <v>6640</v>
      </c>
      <c r="M51" s="192">
        <v>8900</v>
      </c>
      <c r="N51" s="192">
        <v>1000</v>
      </c>
      <c r="O51" s="192" t="s">
        <v>75</v>
      </c>
      <c r="P51" s="192" t="s">
        <v>76</v>
      </c>
      <c r="Q51" s="192" t="s">
        <v>262</v>
      </c>
      <c r="R51" s="193" t="s">
        <v>263</v>
      </c>
      <c r="S51" s="307"/>
      <c r="T51" s="308"/>
    </row>
    <row r="52" spans="2:20" ht="11.1" customHeight="1">
      <c r="B52" s="139"/>
      <c r="C52" s="153" t="s">
        <v>264</v>
      </c>
      <c r="D52" s="140" t="s">
        <v>265</v>
      </c>
      <c r="E52" s="140" t="s">
        <v>74</v>
      </c>
      <c r="F52" s="140">
        <v>238</v>
      </c>
      <c r="G52" s="140">
        <v>-2</v>
      </c>
      <c r="H52" s="140" t="s">
        <v>266</v>
      </c>
      <c r="I52" s="140">
        <v>2600</v>
      </c>
      <c r="J52" s="140">
        <v>0</v>
      </c>
      <c r="K52" s="140">
        <v>8860</v>
      </c>
      <c r="L52" s="140">
        <v>6870</v>
      </c>
      <c r="M52" s="140">
        <v>9200</v>
      </c>
      <c r="N52" s="140" t="s">
        <v>74</v>
      </c>
      <c r="O52" s="140" t="s">
        <v>75</v>
      </c>
      <c r="P52" s="140" t="s">
        <v>74</v>
      </c>
      <c r="Q52" s="140" t="s">
        <v>267</v>
      </c>
      <c r="R52" s="154" t="s">
        <v>268</v>
      </c>
      <c r="S52" s="307"/>
      <c r="T52" s="308"/>
    </row>
    <row r="53" spans="2:20" ht="11.1" customHeight="1">
      <c r="B53" s="139"/>
      <c r="C53" s="153" t="s">
        <v>269</v>
      </c>
      <c r="D53" s="140" t="s">
        <v>270</v>
      </c>
      <c r="E53" s="140" t="s">
        <v>74</v>
      </c>
      <c r="F53" s="140">
        <v>288</v>
      </c>
      <c r="G53" s="140">
        <v>30</v>
      </c>
      <c r="H53" s="140">
        <v>1.63</v>
      </c>
      <c r="I53" s="140">
        <v>4100</v>
      </c>
      <c r="J53" s="140">
        <v>0</v>
      </c>
      <c r="K53" s="140">
        <v>9160</v>
      </c>
      <c r="L53" s="140">
        <v>6350</v>
      </c>
      <c r="M53" s="140">
        <v>8550</v>
      </c>
      <c r="N53" s="140" t="s">
        <v>74</v>
      </c>
      <c r="O53" s="140" t="s">
        <v>75</v>
      </c>
      <c r="P53" s="140" t="s">
        <v>74</v>
      </c>
      <c r="Q53" s="140" t="s">
        <v>271</v>
      </c>
      <c r="R53" s="154" t="s">
        <v>272</v>
      </c>
      <c r="S53" s="307"/>
      <c r="T53" s="308"/>
    </row>
    <row r="54" spans="2:20" ht="11.1" customHeight="1">
      <c r="B54" s="190"/>
      <c r="C54" s="191" t="s">
        <v>273</v>
      </c>
      <c r="D54" s="192" t="s">
        <v>274</v>
      </c>
      <c r="E54" s="192" t="s">
        <v>74</v>
      </c>
      <c r="F54" s="192">
        <v>338</v>
      </c>
      <c r="G54" s="192">
        <v>56</v>
      </c>
      <c r="H54" s="192">
        <v>1.68</v>
      </c>
      <c r="I54" s="192">
        <v>3100</v>
      </c>
      <c r="J54" s="192">
        <v>0</v>
      </c>
      <c r="K54" s="192">
        <v>9300</v>
      </c>
      <c r="L54" s="192">
        <v>5890</v>
      </c>
      <c r="M54" s="192">
        <v>7910</v>
      </c>
      <c r="N54" s="192" t="s">
        <v>74</v>
      </c>
      <c r="O54" s="192" t="s">
        <v>75</v>
      </c>
      <c r="P54" s="192" t="s">
        <v>74</v>
      </c>
      <c r="Q54" s="192" t="s">
        <v>271</v>
      </c>
      <c r="R54" s="193" t="s">
        <v>275</v>
      </c>
      <c r="S54" s="307"/>
      <c r="T54" s="308"/>
    </row>
    <row r="55" spans="2:20" ht="11.1" customHeight="1" thickBot="1">
      <c r="B55" s="177"/>
      <c r="C55" s="178" t="s">
        <v>276</v>
      </c>
      <c r="D55" s="179" t="s">
        <v>277</v>
      </c>
      <c r="E55" s="179" t="s">
        <v>74</v>
      </c>
      <c r="F55" s="179">
        <v>200</v>
      </c>
      <c r="G55" s="179">
        <v>-6</v>
      </c>
      <c r="H55" s="179">
        <v>1.496</v>
      </c>
      <c r="I55" s="179">
        <v>3200</v>
      </c>
      <c r="J55" s="179">
        <v>0</v>
      </c>
      <c r="K55" s="179">
        <v>10300</v>
      </c>
      <c r="L55" s="179">
        <v>7110</v>
      </c>
      <c r="M55" s="179">
        <v>9540</v>
      </c>
      <c r="N55" s="179">
        <v>1000</v>
      </c>
      <c r="O55" s="179" t="s">
        <v>75</v>
      </c>
      <c r="P55" s="179" t="s">
        <v>76</v>
      </c>
      <c r="Q55" s="179" t="s">
        <v>278</v>
      </c>
      <c r="R55" s="132" t="s">
        <v>279</v>
      </c>
      <c r="S55" s="309"/>
      <c r="T55" s="310"/>
    </row>
    <row r="56" spans="2:20" ht="11.1" customHeight="1" thickTop="1" thickBot="1">
      <c r="B56" s="194" t="s">
        <v>280</v>
      </c>
      <c r="C56" s="195" t="s">
        <v>281</v>
      </c>
      <c r="D56" s="196" t="s">
        <v>280</v>
      </c>
      <c r="E56" s="196" t="s">
        <v>74</v>
      </c>
      <c r="F56" s="196">
        <v>146</v>
      </c>
      <c r="G56" s="196">
        <v>-63.9</v>
      </c>
      <c r="H56" s="196" t="s">
        <v>74</v>
      </c>
      <c r="I56" s="196">
        <v>3200</v>
      </c>
      <c r="J56" s="196">
        <v>0</v>
      </c>
      <c r="K56" s="196">
        <v>22800</v>
      </c>
      <c r="L56" s="196">
        <v>17500</v>
      </c>
      <c r="M56" s="196">
        <v>23500</v>
      </c>
      <c r="N56" s="196">
        <v>1000</v>
      </c>
      <c r="O56" s="196" t="s">
        <v>75</v>
      </c>
      <c r="P56" s="196" t="s">
        <v>74</v>
      </c>
      <c r="Q56" s="196" t="s">
        <v>282</v>
      </c>
      <c r="R56" s="197" t="s">
        <v>283</v>
      </c>
    </row>
    <row r="57" spans="2:20" ht="11.1" customHeight="1" thickTop="1" thickBot="1">
      <c r="B57" s="198" t="s">
        <v>284</v>
      </c>
      <c r="C57" s="199" t="s">
        <v>285</v>
      </c>
      <c r="D57" s="200" t="s">
        <v>284</v>
      </c>
      <c r="E57" s="200" t="s">
        <v>74</v>
      </c>
      <c r="F57" s="200">
        <v>71</v>
      </c>
      <c r="G57" s="200">
        <v>-129</v>
      </c>
      <c r="H57" s="200" t="s">
        <v>74</v>
      </c>
      <c r="I57" s="200">
        <v>500</v>
      </c>
      <c r="J57" s="200" t="s">
        <v>74</v>
      </c>
      <c r="K57" s="200">
        <v>17200</v>
      </c>
      <c r="L57" s="200">
        <v>12800</v>
      </c>
      <c r="M57" s="200">
        <v>16100</v>
      </c>
      <c r="N57" s="200">
        <v>10</v>
      </c>
      <c r="O57" s="200" t="s">
        <v>75</v>
      </c>
      <c r="P57" s="200" t="s">
        <v>74</v>
      </c>
      <c r="Q57" s="200" t="s">
        <v>286</v>
      </c>
      <c r="R57" s="201" t="s">
        <v>287</v>
      </c>
    </row>
    <row r="58" spans="2:20" ht="11.1" customHeight="1" thickTop="1">
      <c r="B58" s="136" t="s">
        <v>288</v>
      </c>
      <c r="C58" s="136"/>
      <c r="D58" s="136"/>
      <c r="E58" s="136"/>
      <c r="F58" s="136"/>
      <c r="G58" s="136"/>
      <c r="H58" s="136"/>
      <c r="I58" s="136"/>
      <c r="J58" s="136"/>
      <c r="K58" s="136"/>
      <c r="L58" s="136"/>
      <c r="M58" s="136"/>
      <c r="N58" s="136"/>
      <c r="O58" s="136"/>
      <c r="P58" s="136"/>
      <c r="Q58" s="136"/>
      <c r="R58" s="136"/>
    </row>
    <row r="59" spans="2:20" ht="11.1" customHeight="1">
      <c r="B59" s="129" t="s">
        <v>289</v>
      </c>
    </row>
    <row r="60" spans="2:20" ht="11.1" customHeight="1">
      <c r="B60" s="129" t="s">
        <v>290</v>
      </c>
    </row>
    <row r="62" spans="2:20" ht="11.1" customHeight="1">
      <c r="B62" s="202" t="s">
        <v>554</v>
      </c>
      <c r="C62" s="202"/>
      <c r="D62" s="202"/>
      <c r="E62" s="202"/>
      <c r="F62" s="202"/>
      <c r="G62" s="202"/>
      <c r="H62" s="202"/>
      <c r="I62" s="202"/>
      <c r="J62" s="202"/>
      <c r="K62" s="202"/>
      <c r="L62" s="202"/>
      <c r="M62" s="203" t="s">
        <v>555</v>
      </c>
      <c r="N62" s="87"/>
      <c r="O62" s="88"/>
      <c r="P62" s="88"/>
      <c r="Q62" s="88"/>
      <c r="R62" s="88"/>
    </row>
    <row r="63" spans="2:20" ht="11.1" customHeight="1">
      <c r="C63" s="129" t="s">
        <v>451</v>
      </c>
      <c r="M63" s="315"/>
      <c r="N63" s="316" t="s">
        <v>296</v>
      </c>
      <c r="O63" s="317"/>
      <c r="P63" s="317"/>
      <c r="Q63" s="318"/>
      <c r="R63" s="301" t="s">
        <v>398</v>
      </c>
      <c r="S63" s="301" t="s">
        <v>445</v>
      </c>
      <c r="T63" s="301" t="s">
        <v>397</v>
      </c>
    </row>
    <row r="64" spans="2:20" ht="11.1" customHeight="1">
      <c r="C64" s="129" t="s">
        <v>452</v>
      </c>
      <c r="M64" s="302"/>
      <c r="N64" s="319"/>
      <c r="O64" s="320"/>
      <c r="P64" s="320"/>
      <c r="Q64" s="321"/>
      <c r="R64" s="302"/>
      <c r="S64" s="302"/>
      <c r="T64" s="302"/>
    </row>
    <row r="65" spans="3:20" ht="11.1" customHeight="1">
      <c r="C65" s="204" t="s">
        <v>453</v>
      </c>
      <c r="D65" s="205"/>
      <c r="E65" s="204" t="s">
        <v>454</v>
      </c>
      <c r="F65" s="206"/>
      <c r="G65" s="207" t="s">
        <v>455</v>
      </c>
      <c r="H65" s="206"/>
      <c r="I65" s="208" t="s">
        <v>456</v>
      </c>
      <c r="J65" s="208" t="s">
        <v>457</v>
      </c>
      <c r="K65" s="209"/>
      <c r="M65" s="79"/>
      <c r="N65" s="210"/>
      <c r="O65" s="211"/>
      <c r="P65" s="212"/>
      <c r="Q65" s="79"/>
      <c r="R65" s="91" t="s">
        <v>556</v>
      </c>
      <c r="S65" s="91" t="s">
        <v>557</v>
      </c>
      <c r="T65" s="91"/>
    </row>
    <row r="66" spans="3:20" ht="11.1" customHeight="1">
      <c r="C66" s="213" t="s">
        <v>458</v>
      </c>
      <c r="D66" s="214" t="s">
        <v>459</v>
      </c>
      <c r="E66" s="215" t="s">
        <v>72</v>
      </c>
      <c r="F66" s="216"/>
      <c r="G66" s="217" t="s">
        <v>460</v>
      </c>
      <c r="H66" s="216"/>
      <c r="I66" s="218">
        <v>1</v>
      </c>
      <c r="J66" s="219">
        <v>4600</v>
      </c>
      <c r="K66" s="220"/>
      <c r="M66" s="80">
        <v>1</v>
      </c>
      <c r="N66" s="221" t="s">
        <v>412</v>
      </c>
      <c r="O66" s="211"/>
      <c r="P66" s="212"/>
      <c r="Q66" s="79"/>
      <c r="R66" s="81">
        <v>1</v>
      </c>
      <c r="S66" s="81">
        <v>1</v>
      </c>
      <c r="T66" s="81">
        <v>1</v>
      </c>
    </row>
    <row r="67" spans="3:20" ht="11.1" customHeight="1">
      <c r="C67" s="222"/>
      <c r="D67" s="223" t="s">
        <v>461</v>
      </c>
      <c r="E67" s="224" t="s">
        <v>6</v>
      </c>
      <c r="F67" s="225"/>
      <c r="G67" s="226" t="s">
        <v>462</v>
      </c>
      <c r="H67" s="225"/>
      <c r="I67" s="227">
        <v>1</v>
      </c>
      <c r="J67" s="228">
        <v>10600</v>
      </c>
      <c r="K67" s="229"/>
      <c r="M67" s="80">
        <v>2</v>
      </c>
      <c r="N67" s="221" t="s">
        <v>413</v>
      </c>
      <c r="O67" s="211"/>
      <c r="P67" s="212"/>
      <c r="Q67" s="79"/>
      <c r="R67" s="81">
        <v>25</v>
      </c>
      <c r="S67" s="81">
        <v>21</v>
      </c>
      <c r="T67" s="82">
        <v>12</v>
      </c>
    </row>
    <row r="68" spans="3:20" ht="11.1" customHeight="1">
      <c r="C68" s="222"/>
      <c r="D68" s="223"/>
      <c r="E68" s="224" t="s">
        <v>7</v>
      </c>
      <c r="F68" s="225"/>
      <c r="G68" s="226" t="s">
        <v>463</v>
      </c>
      <c r="H68" s="225"/>
      <c r="I68" s="227">
        <v>0.8</v>
      </c>
      <c r="J68" s="228">
        <v>6000</v>
      </c>
      <c r="K68" s="229"/>
      <c r="M68" s="80">
        <v>3</v>
      </c>
      <c r="N68" s="221" t="s">
        <v>414</v>
      </c>
      <c r="O68" s="211"/>
      <c r="P68" s="212"/>
      <c r="Q68" s="79"/>
      <c r="R68" s="81">
        <v>298</v>
      </c>
      <c r="S68" s="81">
        <v>310</v>
      </c>
      <c r="T68" s="82">
        <v>290</v>
      </c>
    </row>
    <row r="69" spans="3:20" ht="11.1" customHeight="1">
      <c r="C69" s="222"/>
      <c r="D69" s="223"/>
      <c r="E69" s="224" t="s">
        <v>91</v>
      </c>
      <c r="F69" s="225"/>
      <c r="G69" s="226" t="s">
        <v>464</v>
      </c>
      <c r="H69" s="225"/>
      <c r="I69" s="227">
        <v>1</v>
      </c>
      <c r="J69" s="228">
        <v>9800</v>
      </c>
      <c r="K69" s="229"/>
      <c r="M69" s="80">
        <v>4</v>
      </c>
      <c r="N69" s="221" t="s">
        <v>415</v>
      </c>
      <c r="O69" s="230"/>
      <c r="P69" s="231"/>
      <c r="Q69" s="311" t="s">
        <v>558</v>
      </c>
      <c r="R69" s="81">
        <v>14800</v>
      </c>
      <c r="S69" s="81">
        <v>1300</v>
      </c>
      <c r="T69" s="81"/>
    </row>
    <row r="70" spans="3:20" ht="11.1" customHeight="1">
      <c r="C70" s="222"/>
      <c r="D70" s="232"/>
      <c r="E70" s="233" t="s">
        <v>95</v>
      </c>
      <c r="F70" s="234"/>
      <c r="G70" s="235" t="s">
        <v>465</v>
      </c>
      <c r="H70" s="234"/>
      <c r="I70" s="236">
        <v>0.6</v>
      </c>
      <c r="J70" s="237">
        <v>7200</v>
      </c>
      <c r="K70" s="238"/>
      <c r="M70" s="80">
        <v>5</v>
      </c>
      <c r="N70" s="221" t="s">
        <v>416</v>
      </c>
      <c r="O70" s="239"/>
      <c r="P70" s="240"/>
      <c r="Q70" s="312"/>
      <c r="R70" s="81">
        <v>675</v>
      </c>
      <c r="S70" s="81"/>
      <c r="T70" s="81"/>
    </row>
    <row r="71" spans="3:20" ht="11.1" customHeight="1">
      <c r="C71" s="222"/>
      <c r="D71" s="214" t="s">
        <v>466</v>
      </c>
      <c r="E71" s="215" t="s">
        <v>467</v>
      </c>
      <c r="F71" s="216"/>
      <c r="G71" s="217" t="s">
        <v>468</v>
      </c>
      <c r="H71" s="216"/>
      <c r="I71" s="218">
        <v>3</v>
      </c>
      <c r="J71" s="219">
        <v>1300</v>
      </c>
      <c r="K71" s="220"/>
      <c r="M71" s="80">
        <v>6</v>
      </c>
      <c r="N71" s="221" t="s">
        <v>417</v>
      </c>
      <c r="O71" s="239"/>
      <c r="P71" s="240"/>
      <c r="Q71" s="312"/>
      <c r="R71" s="81">
        <v>92</v>
      </c>
      <c r="S71" s="81"/>
      <c r="T71" s="81"/>
    </row>
    <row r="72" spans="3:20" ht="11.1" customHeight="1">
      <c r="C72" s="222"/>
      <c r="D72" s="223" t="s">
        <v>469</v>
      </c>
      <c r="E72" s="224" t="s">
        <v>470</v>
      </c>
      <c r="F72" s="225"/>
      <c r="G72" s="226" t="s">
        <v>471</v>
      </c>
      <c r="H72" s="225"/>
      <c r="I72" s="227">
        <v>10</v>
      </c>
      <c r="J72" s="228">
        <v>6900</v>
      </c>
      <c r="K72" s="229"/>
      <c r="M72" s="80">
        <v>7</v>
      </c>
      <c r="N72" s="221" t="s">
        <v>418</v>
      </c>
      <c r="O72" s="239"/>
      <c r="P72" s="240"/>
      <c r="Q72" s="312"/>
      <c r="R72" s="81">
        <v>3500</v>
      </c>
      <c r="S72" s="81"/>
      <c r="T72" s="81"/>
    </row>
    <row r="73" spans="3:20" ht="11.1" customHeight="1">
      <c r="C73" s="241"/>
      <c r="D73" s="232"/>
      <c r="E73" s="233" t="s">
        <v>472</v>
      </c>
      <c r="F73" s="234"/>
      <c r="G73" s="235" t="s">
        <v>473</v>
      </c>
      <c r="H73" s="234"/>
      <c r="I73" s="236">
        <v>6</v>
      </c>
      <c r="J73" s="236" t="s">
        <v>74</v>
      </c>
      <c r="K73" s="238"/>
      <c r="M73" s="80">
        <v>8</v>
      </c>
      <c r="N73" s="221" t="s">
        <v>419</v>
      </c>
      <c r="O73" s="239"/>
      <c r="P73" s="240"/>
      <c r="Q73" s="312"/>
      <c r="R73" s="81">
        <v>1100</v>
      </c>
      <c r="S73" s="81"/>
      <c r="T73" s="81"/>
    </row>
    <row r="74" spans="3:20" ht="11.1" customHeight="1">
      <c r="C74" s="213" t="s">
        <v>474</v>
      </c>
      <c r="D74" s="214" t="s">
        <v>459</v>
      </c>
      <c r="E74" s="215" t="s">
        <v>83</v>
      </c>
      <c r="F74" s="216"/>
      <c r="G74" s="217" t="s">
        <v>475</v>
      </c>
      <c r="H74" s="216"/>
      <c r="I74" s="218">
        <v>1</v>
      </c>
      <c r="J74" s="218" t="s">
        <v>74</v>
      </c>
      <c r="K74" s="220"/>
      <c r="M74" s="80">
        <v>9</v>
      </c>
      <c r="N74" s="221" t="s">
        <v>420</v>
      </c>
      <c r="O74" s="239"/>
      <c r="P74" s="240"/>
      <c r="Q74" s="312"/>
      <c r="R74" s="81">
        <v>1430</v>
      </c>
      <c r="S74" s="81">
        <v>1300</v>
      </c>
      <c r="T74" s="81"/>
    </row>
    <row r="75" spans="3:20" ht="11.1" customHeight="1">
      <c r="C75" s="222"/>
      <c r="D75" s="223" t="s">
        <v>476</v>
      </c>
      <c r="E75" s="224" t="s">
        <v>477</v>
      </c>
      <c r="F75" s="225"/>
      <c r="G75" s="226" t="s">
        <v>478</v>
      </c>
      <c r="H75" s="225"/>
      <c r="I75" s="227">
        <v>1</v>
      </c>
      <c r="J75" s="227" t="s">
        <v>74</v>
      </c>
      <c r="K75" s="229"/>
      <c r="M75" s="80">
        <v>10</v>
      </c>
      <c r="N75" s="221" t="s">
        <v>421</v>
      </c>
      <c r="O75" s="239"/>
      <c r="P75" s="240"/>
      <c r="Q75" s="312"/>
      <c r="R75" s="81">
        <v>353</v>
      </c>
      <c r="S75" s="81"/>
      <c r="T75" s="81"/>
    </row>
    <row r="76" spans="3:20" ht="11.1" customHeight="1">
      <c r="C76" s="222"/>
      <c r="D76" s="223"/>
      <c r="E76" s="224" t="s">
        <v>479</v>
      </c>
      <c r="F76" s="225"/>
      <c r="G76" s="226" t="s">
        <v>480</v>
      </c>
      <c r="H76" s="225"/>
      <c r="I76" s="227">
        <v>1</v>
      </c>
      <c r="J76" s="227" t="s">
        <v>74</v>
      </c>
      <c r="K76" s="229"/>
      <c r="M76" s="80">
        <v>11</v>
      </c>
      <c r="N76" s="221" t="s">
        <v>422</v>
      </c>
      <c r="O76" s="239"/>
      <c r="P76" s="240"/>
      <c r="Q76" s="312"/>
      <c r="R76" s="81">
        <v>4470</v>
      </c>
      <c r="S76" s="81"/>
      <c r="T76" s="81"/>
    </row>
    <row r="77" spans="3:20" ht="11.1" customHeight="1">
      <c r="C77" s="222"/>
      <c r="D77" s="232"/>
      <c r="E77" s="233" t="s">
        <v>481</v>
      </c>
      <c r="F77" s="234"/>
      <c r="G77" s="235"/>
      <c r="H77" s="234"/>
      <c r="I77" s="236"/>
      <c r="J77" s="236"/>
      <c r="K77" s="238"/>
      <c r="M77" s="80">
        <v>12</v>
      </c>
      <c r="N77" s="221" t="s">
        <v>559</v>
      </c>
      <c r="O77" s="239"/>
      <c r="P77" s="240"/>
      <c r="Q77" s="312"/>
      <c r="R77" s="81">
        <v>53</v>
      </c>
      <c r="S77" s="81"/>
      <c r="T77" s="81"/>
    </row>
    <row r="78" spans="3:20" ht="11.1" customHeight="1">
      <c r="C78" s="222"/>
      <c r="D78" s="214" t="s">
        <v>466</v>
      </c>
      <c r="E78" s="215" t="s">
        <v>482</v>
      </c>
      <c r="F78" s="216"/>
      <c r="G78" s="217" t="s">
        <v>483</v>
      </c>
      <c r="H78" s="216"/>
      <c r="I78" s="218">
        <v>1.1000000000000001</v>
      </c>
      <c r="J78" s="218">
        <v>1800</v>
      </c>
      <c r="K78" s="220"/>
      <c r="M78" s="80">
        <v>13</v>
      </c>
      <c r="N78" s="242" t="s">
        <v>560</v>
      </c>
      <c r="O78" s="239"/>
      <c r="P78" s="240"/>
      <c r="Q78" s="312"/>
      <c r="R78" s="81">
        <v>124</v>
      </c>
      <c r="S78" s="81"/>
      <c r="T78" s="81"/>
    </row>
    <row r="79" spans="3:20" ht="11.1" customHeight="1">
      <c r="C79" s="241"/>
      <c r="D79" s="232" t="s">
        <v>484</v>
      </c>
      <c r="E79" s="233" t="s">
        <v>340</v>
      </c>
      <c r="F79" s="234"/>
      <c r="G79" s="235" t="s">
        <v>485</v>
      </c>
      <c r="H79" s="234"/>
      <c r="I79" s="236">
        <v>0.1</v>
      </c>
      <c r="J79" s="236">
        <v>140</v>
      </c>
      <c r="K79" s="238"/>
      <c r="M79" s="80">
        <v>14</v>
      </c>
      <c r="N79" s="221" t="s">
        <v>425</v>
      </c>
      <c r="O79" s="239"/>
      <c r="P79" s="240"/>
      <c r="Q79" s="312"/>
      <c r="R79" s="81">
        <v>12</v>
      </c>
      <c r="S79" s="81"/>
      <c r="T79" s="81"/>
    </row>
    <row r="80" spans="3:20" ht="11.1" customHeight="1">
      <c r="C80" s="213" t="s">
        <v>486</v>
      </c>
      <c r="D80" s="214" t="s">
        <v>459</v>
      </c>
      <c r="E80" s="215" t="s">
        <v>108</v>
      </c>
      <c r="F80" s="216"/>
      <c r="G80" s="217" t="s">
        <v>487</v>
      </c>
      <c r="H80" s="216"/>
      <c r="I80" s="218">
        <v>5.5E-2</v>
      </c>
      <c r="J80" s="219">
        <v>1700</v>
      </c>
      <c r="K80" s="220"/>
      <c r="M80" s="80">
        <v>15</v>
      </c>
      <c r="N80" s="243" t="s">
        <v>426</v>
      </c>
      <c r="O80" s="239"/>
      <c r="P80" s="240"/>
      <c r="Q80" s="312"/>
      <c r="R80" s="81">
        <v>3220</v>
      </c>
      <c r="S80" s="81"/>
      <c r="T80" s="81"/>
    </row>
    <row r="81" spans="2:20" ht="11.1" customHeight="1">
      <c r="C81" s="222"/>
      <c r="D81" s="223" t="s">
        <v>488</v>
      </c>
      <c r="E81" s="224" t="s">
        <v>113</v>
      </c>
      <c r="F81" s="225"/>
      <c r="G81" s="226" t="s">
        <v>489</v>
      </c>
      <c r="H81" s="225"/>
      <c r="I81" s="227" t="s">
        <v>490</v>
      </c>
      <c r="J81" s="227">
        <v>120</v>
      </c>
      <c r="K81" s="229"/>
      <c r="M81" s="80">
        <v>16</v>
      </c>
      <c r="N81" s="243" t="s">
        <v>427</v>
      </c>
      <c r="O81" s="239"/>
      <c r="P81" s="240"/>
      <c r="Q81" s="312"/>
      <c r="R81" s="81">
        <v>1340</v>
      </c>
      <c r="S81" s="81"/>
      <c r="T81" s="81"/>
    </row>
    <row r="82" spans="2:20" ht="11.1" customHeight="1">
      <c r="C82" s="222"/>
      <c r="D82" s="223"/>
      <c r="E82" s="224" t="s">
        <v>122</v>
      </c>
      <c r="F82" s="225"/>
      <c r="G82" s="226" t="s">
        <v>491</v>
      </c>
      <c r="H82" s="225"/>
      <c r="I82" s="227">
        <v>0.11</v>
      </c>
      <c r="J82" s="227">
        <v>700</v>
      </c>
      <c r="K82" s="229"/>
      <c r="M82" s="80">
        <v>17</v>
      </c>
      <c r="N82" s="243" t="s">
        <v>428</v>
      </c>
      <c r="O82" s="239"/>
      <c r="P82" s="240"/>
      <c r="Q82" s="312"/>
      <c r="R82" s="81">
        <v>1370</v>
      </c>
      <c r="S82" s="81"/>
      <c r="T82" s="81"/>
    </row>
    <row r="83" spans="2:20" ht="11.1" customHeight="1">
      <c r="C83" s="222"/>
      <c r="D83" s="223"/>
      <c r="E83" s="224" t="s">
        <v>127</v>
      </c>
      <c r="F83" s="225"/>
      <c r="G83" s="226" t="s">
        <v>492</v>
      </c>
      <c r="H83" s="225"/>
      <c r="I83" s="227">
        <v>6.5000000000000002E-2</v>
      </c>
      <c r="J83" s="228">
        <v>2400</v>
      </c>
      <c r="K83" s="229"/>
      <c r="M83" s="80">
        <v>18</v>
      </c>
      <c r="N83" s="243" t="s">
        <v>561</v>
      </c>
      <c r="O83" s="239"/>
      <c r="P83" s="240"/>
      <c r="Q83" s="312"/>
      <c r="R83" s="81">
        <v>9810</v>
      </c>
      <c r="S83" s="81"/>
      <c r="T83" s="81"/>
    </row>
    <row r="84" spans="2:20" ht="11.1" customHeight="1">
      <c r="C84" s="222"/>
      <c r="D84" s="223"/>
      <c r="E84" s="224" t="s">
        <v>133</v>
      </c>
      <c r="F84" s="225"/>
      <c r="G84" s="226" t="s">
        <v>493</v>
      </c>
      <c r="H84" s="225"/>
      <c r="I84" s="227">
        <v>2.5000000000000001E-2</v>
      </c>
      <c r="J84" s="227">
        <v>180</v>
      </c>
      <c r="K84" s="229"/>
      <c r="M84" s="80">
        <v>19</v>
      </c>
      <c r="N84" s="243" t="s">
        <v>562</v>
      </c>
      <c r="O84" s="239"/>
      <c r="P84" s="240"/>
      <c r="Q84" s="312"/>
      <c r="R84" s="81">
        <v>693</v>
      </c>
      <c r="S84" s="81"/>
      <c r="T84" s="81"/>
    </row>
    <row r="85" spans="2:20" ht="11.1" customHeight="1">
      <c r="C85" s="222"/>
      <c r="D85" s="223"/>
      <c r="E85" s="224" t="s">
        <v>137</v>
      </c>
      <c r="F85" s="225"/>
      <c r="G85" s="226" t="s">
        <v>494</v>
      </c>
      <c r="H85" s="225"/>
      <c r="I85" s="227">
        <v>3.3000000000000002E-2</v>
      </c>
      <c r="J85" s="227">
        <v>620</v>
      </c>
      <c r="K85" s="229"/>
      <c r="M85" s="80">
        <v>20</v>
      </c>
      <c r="N85" s="243" t="s">
        <v>431</v>
      </c>
      <c r="O85" s="239"/>
      <c r="P85" s="240"/>
      <c r="Q85" s="312"/>
      <c r="R85" s="81">
        <v>1030</v>
      </c>
      <c r="S85" s="81"/>
      <c r="T85" s="81"/>
    </row>
    <row r="86" spans="2:20" ht="11.1" customHeight="1">
      <c r="C86" s="222"/>
      <c r="D86" s="232"/>
      <c r="E86" s="233" t="s">
        <v>495</v>
      </c>
      <c r="F86" s="234"/>
      <c r="G86" s="235"/>
      <c r="H86" s="234"/>
      <c r="I86" s="236"/>
      <c r="J86" s="236"/>
      <c r="K86" s="238"/>
      <c r="M86" s="80">
        <v>21</v>
      </c>
      <c r="N86" s="221" t="s">
        <v>432</v>
      </c>
      <c r="O86" s="239"/>
      <c r="P86" s="240"/>
      <c r="Q86" s="312"/>
      <c r="R86" s="81">
        <v>794</v>
      </c>
      <c r="S86" s="81"/>
      <c r="T86" s="81"/>
    </row>
    <row r="87" spans="2:20" ht="11.1" customHeight="1">
      <c r="C87" s="222"/>
      <c r="D87" s="214" t="s">
        <v>466</v>
      </c>
      <c r="E87" s="215" t="s">
        <v>496</v>
      </c>
      <c r="F87" s="216"/>
      <c r="G87" s="217" t="s">
        <v>497</v>
      </c>
      <c r="H87" s="216"/>
      <c r="I87" s="218">
        <v>0.74</v>
      </c>
      <c r="J87" s="218">
        <v>470</v>
      </c>
      <c r="K87" s="220"/>
      <c r="M87" s="80">
        <v>22</v>
      </c>
      <c r="N87" s="243" t="s">
        <v>433</v>
      </c>
      <c r="O87" s="239"/>
      <c r="P87" s="240"/>
      <c r="Q87" s="313"/>
      <c r="R87" s="81">
        <v>1640</v>
      </c>
      <c r="S87" s="81"/>
      <c r="T87" s="81"/>
    </row>
    <row r="88" spans="2:20" ht="11.1" customHeight="1">
      <c r="C88" s="222"/>
      <c r="D88" s="223" t="s">
        <v>498</v>
      </c>
      <c r="E88" s="224" t="s">
        <v>499</v>
      </c>
      <c r="F88" s="225"/>
      <c r="G88" s="226"/>
      <c r="H88" s="225"/>
      <c r="I88" s="227"/>
      <c r="J88" s="227"/>
      <c r="K88" s="229"/>
      <c r="M88" s="80">
        <v>23</v>
      </c>
      <c r="N88" s="221" t="s">
        <v>563</v>
      </c>
      <c r="O88" s="230"/>
      <c r="P88" s="231"/>
      <c r="Q88" s="314" t="s">
        <v>564</v>
      </c>
      <c r="R88" s="83">
        <v>7390</v>
      </c>
      <c r="S88" s="83">
        <v>6500</v>
      </c>
      <c r="T88" s="83"/>
    </row>
    <row r="89" spans="2:20" ht="11.1" customHeight="1">
      <c r="C89" s="241"/>
      <c r="D89" s="232" t="s">
        <v>484</v>
      </c>
      <c r="E89" s="233" t="s">
        <v>500</v>
      </c>
      <c r="F89" s="234"/>
      <c r="G89" s="235" t="s">
        <v>501</v>
      </c>
      <c r="H89" s="234"/>
      <c r="I89" s="236">
        <v>0.12</v>
      </c>
      <c r="J89" s="236" t="s">
        <v>74</v>
      </c>
      <c r="K89" s="238"/>
      <c r="M89" s="80">
        <v>24</v>
      </c>
      <c r="N89" s="221" t="s">
        <v>565</v>
      </c>
      <c r="O89" s="239"/>
      <c r="P89" s="240"/>
      <c r="Q89" s="312"/>
      <c r="R89" s="83">
        <v>12200</v>
      </c>
      <c r="S89" s="83"/>
      <c r="T89" s="83"/>
    </row>
    <row r="90" spans="2:20" ht="11.1" customHeight="1">
      <c r="C90" s="244" t="s">
        <v>502</v>
      </c>
      <c r="D90" s="204"/>
      <c r="E90" s="232" t="s">
        <v>503</v>
      </c>
      <c r="F90" s="245"/>
      <c r="G90" s="246" t="s">
        <v>504</v>
      </c>
      <c r="H90" s="245"/>
      <c r="I90" s="247">
        <v>0.6</v>
      </c>
      <c r="J90" s="247" t="s">
        <v>74</v>
      </c>
      <c r="K90" s="248"/>
      <c r="M90" s="80">
        <v>25</v>
      </c>
      <c r="N90" s="221" t="s">
        <v>566</v>
      </c>
      <c r="O90" s="239"/>
      <c r="P90" s="240"/>
      <c r="Q90" s="312"/>
      <c r="R90" s="83">
        <v>8830</v>
      </c>
      <c r="S90" s="83"/>
      <c r="T90" s="83"/>
    </row>
    <row r="91" spans="2:20" ht="11.1" customHeight="1">
      <c r="C91" s="129" t="s">
        <v>505</v>
      </c>
      <c r="M91" s="80">
        <v>26</v>
      </c>
      <c r="N91" s="221" t="s">
        <v>567</v>
      </c>
      <c r="O91" s="239"/>
      <c r="P91" s="240"/>
      <c r="Q91" s="312"/>
      <c r="R91" s="83">
        <v>8860</v>
      </c>
      <c r="S91" s="83"/>
      <c r="T91" s="83"/>
    </row>
    <row r="92" spans="2:20" ht="11.1" customHeight="1">
      <c r="B92" s="129" t="s">
        <v>506</v>
      </c>
      <c r="M92" s="80">
        <v>27</v>
      </c>
      <c r="N92" s="242" t="s">
        <v>568</v>
      </c>
      <c r="O92" s="239"/>
      <c r="P92" s="240"/>
      <c r="Q92" s="312"/>
      <c r="R92" s="83">
        <v>10300</v>
      </c>
      <c r="S92" s="83"/>
      <c r="T92" s="83"/>
    </row>
    <row r="93" spans="2:20" ht="11.1" customHeight="1">
      <c r="B93" s="249" t="s">
        <v>507</v>
      </c>
      <c r="M93" s="80">
        <v>28</v>
      </c>
      <c r="N93" s="242" t="s">
        <v>569</v>
      </c>
      <c r="O93" s="239"/>
      <c r="P93" s="240"/>
      <c r="Q93" s="312"/>
      <c r="R93" s="83">
        <v>9160</v>
      </c>
      <c r="S93" s="83"/>
      <c r="T93" s="83"/>
    </row>
    <row r="94" spans="2:20" ht="11.1" customHeight="1">
      <c r="B94" s="249" t="s">
        <v>508</v>
      </c>
      <c r="M94" s="80">
        <v>29</v>
      </c>
      <c r="N94" s="242" t="s">
        <v>570</v>
      </c>
      <c r="O94" s="239"/>
      <c r="P94" s="240"/>
      <c r="Q94" s="312"/>
      <c r="R94" s="83">
        <v>9300</v>
      </c>
      <c r="S94" s="83"/>
      <c r="T94" s="83"/>
    </row>
    <row r="95" spans="2:20" ht="11.1" customHeight="1">
      <c r="M95" s="80">
        <v>30</v>
      </c>
      <c r="N95" s="242" t="s">
        <v>571</v>
      </c>
      <c r="O95" s="239"/>
      <c r="P95" s="240"/>
      <c r="Q95" s="312"/>
      <c r="R95" s="83">
        <v>7500</v>
      </c>
      <c r="S95" s="83"/>
      <c r="T95" s="83"/>
    </row>
    <row r="96" spans="2:20" s="125" customFormat="1" ht="19.5">
      <c r="B96" s="250" t="s">
        <v>572</v>
      </c>
      <c r="G96" s="251" t="s">
        <v>573</v>
      </c>
      <c r="M96" s="80">
        <v>31</v>
      </c>
      <c r="N96" s="221" t="s">
        <v>298</v>
      </c>
      <c r="O96" s="239"/>
      <c r="P96" s="240"/>
      <c r="Q96" s="313"/>
      <c r="R96" s="83">
        <v>17340</v>
      </c>
      <c r="S96" s="83"/>
      <c r="T96" s="83"/>
    </row>
    <row r="97" spans="3:20" s="252" customFormat="1" ht="12">
      <c r="C97" s="253" t="s">
        <v>332</v>
      </c>
      <c r="D97" s="254"/>
      <c r="E97" s="255" t="s">
        <v>574</v>
      </c>
      <c r="F97" s="255" t="s">
        <v>334</v>
      </c>
      <c r="G97" s="255" t="s">
        <v>335</v>
      </c>
      <c r="M97" s="80">
        <v>32</v>
      </c>
      <c r="N97" s="221" t="s">
        <v>442</v>
      </c>
      <c r="O97" s="211"/>
      <c r="P97" s="212"/>
      <c r="Q97" s="79"/>
      <c r="R97" s="83">
        <v>22800</v>
      </c>
      <c r="S97" s="83">
        <v>23900</v>
      </c>
      <c r="T97" s="83"/>
    </row>
    <row r="98" spans="3:20" s="252" customFormat="1" ht="12">
      <c r="C98" s="253" t="s">
        <v>336</v>
      </c>
      <c r="D98" s="254"/>
      <c r="E98" s="255" t="s">
        <v>575</v>
      </c>
      <c r="F98" s="255" t="s">
        <v>338</v>
      </c>
      <c r="G98" s="255" t="s">
        <v>335</v>
      </c>
      <c r="M98" s="80">
        <v>33</v>
      </c>
      <c r="N98" s="221" t="s">
        <v>443</v>
      </c>
      <c r="O98" s="211"/>
      <c r="P98" s="212"/>
      <c r="Q98" s="79"/>
      <c r="R98" s="83">
        <v>17200</v>
      </c>
      <c r="S98" s="84"/>
      <c r="T98" s="84"/>
    </row>
    <row r="99" spans="3:20" s="252" customFormat="1" ht="12">
      <c r="C99" s="253" t="s">
        <v>576</v>
      </c>
      <c r="D99" s="254"/>
      <c r="E99" s="255" t="s">
        <v>575</v>
      </c>
      <c r="F99" s="255" t="s">
        <v>338</v>
      </c>
      <c r="G99" s="255" t="s">
        <v>335</v>
      </c>
      <c r="M99" s="80" t="s">
        <v>399</v>
      </c>
      <c r="N99" s="221" t="s">
        <v>577</v>
      </c>
      <c r="O99" s="211"/>
      <c r="P99" s="212"/>
      <c r="Q99" s="79"/>
      <c r="R99" s="84"/>
      <c r="S99" s="84"/>
      <c r="T99" s="83">
        <v>7300</v>
      </c>
    </row>
    <row r="100" spans="3:20" s="252" customFormat="1" ht="12">
      <c r="C100" s="253" t="s">
        <v>340</v>
      </c>
      <c r="D100" s="254"/>
      <c r="E100" s="255" t="s">
        <v>575</v>
      </c>
      <c r="F100" s="255" t="s">
        <v>338</v>
      </c>
      <c r="G100" s="255" t="s">
        <v>335</v>
      </c>
      <c r="M100" s="80" t="s">
        <v>400</v>
      </c>
      <c r="N100" s="221" t="s">
        <v>578</v>
      </c>
      <c r="O100" s="211"/>
      <c r="P100" s="212"/>
      <c r="Q100" s="79"/>
      <c r="R100" s="84"/>
      <c r="S100" s="84"/>
      <c r="T100" s="83">
        <v>4200</v>
      </c>
    </row>
    <row r="101" spans="3:20" s="252" customFormat="1" ht="12">
      <c r="C101" s="253" t="s">
        <v>341</v>
      </c>
      <c r="D101" s="254"/>
      <c r="E101" s="255" t="s">
        <v>575</v>
      </c>
      <c r="F101" s="255" t="s">
        <v>338</v>
      </c>
      <c r="G101" s="255" t="s">
        <v>335</v>
      </c>
      <c r="M101" s="80" t="s">
        <v>401</v>
      </c>
      <c r="N101" s="221" t="s">
        <v>579</v>
      </c>
      <c r="O101" s="211"/>
      <c r="P101" s="212"/>
      <c r="Q101" s="79"/>
      <c r="R101" s="84"/>
      <c r="S101" s="84"/>
      <c r="T101" s="83">
        <v>3500</v>
      </c>
    </row>
    <row r="102" spans="3:20" s="252" customFormat="1" ht="12">
      <c r="C102" s="253" t="s">
        <v>580</v>
      </c>
      <c r="D102" s="254"/>
      <c r="E102" s="255" t="s">
        <v>581</v>
      </c>
      <c r="F102" s="255" t="s">
        <v>344</v>
      </c>
      <c r="G102" s="255" t="s">
        <v>335</v>
      </c>
      <c r="M102" s="80" t="s">
        <v>402</v>
      </c>
      <c r="N102" s="221" t="s">
        <v>582</v>
      </c>
      <c r="O102" s="211"/>
      <c r="P102" s="212"/>
      <c r="Q102" s="79"/>
      <c r="R102" s="84"/>
      <c r="S102" s="84"/>
      <c r="T102" s="83">
        <v>6900</v>
      </c>
    </row>
    <row r="103" spans="3:20" s="252" customFormat="1" ht="12">
      <c r="C103" s="253" t="s">
        <v>345</v>
      </c>
      <c r="D103" s="254"/>
      <c r="E103" s="255" t="s">
        <v>583</v>
      </c>
      <c r="F103" s="255" t="s">
        <v>347</v>
      </c>
      <c r="G103" s="255" t="s">
        <v>335</v>
      </c>
      <c r="M103" s="80" t="s">
        <v>403</v>
      </c>
      <c r="N103" s="221" t="s">
        <v>584</v>
      </c>
      <c r="O103" s="211"/>
      <c r="P103" s="212"/>
      <c r="Q103" s="79"/>
      <c r="R103" s="84"/>
      <c r="S103" s="84"/>
      <c r="T103" s="83">
        <v>6900</v>
      </c>
    </row>
    <row r="104" spans="3:20" ht="11.1" customHeight="1">
      <c r="M104" s="80" t="s">
        <v>404</v>
      </c>
      <c r="N104" s="221" t="s">
        <v>585</v>
      </c>
      <c r="O104" s="211"/>
      <c r="P104" s="212"/>
      <c r="Q104" s="79"/>
      <c r="R104" s="84"/>
      <c r="S104" s="84"/>
      <c r="T104" s="83">
        <v>5800</v>
      </c>
    </row>
    <row r="105" spans="3:20" ht="11.1" customHeight="1">
      <c r="M105" s="80" t="s">
        <v>405</v>
      </c>
      <c r="N105" s="221" t="s">
        <v>586</v>
      </c>
      <c r="O105" s="211"/>
      <c r="P105" s="212"/>
      <c r="Q105" s="79"/>
      <c r="R105" s="84"/>
      <c r="S105" s="84"/>
      <c r="T105" s="83">
        <v>5800</v>
      </c>
    </row>
    <row r="106" spans="3:20" ht="11.1" customHeight="1">
      <c r="M106" s="90" t="s">
        <v>411</v>
      </c>
      <c r="N106" s="89" t="s">
        <v>444</v>
      </c>
      <c r="O106" s="78"/>
      <c r="P106" s="78"/>
      <c r="Q106" s="78"/>
      <c r="R106" s="78"/>
      <c r="S106" s="78"/>
    </row>
    <row r="107" spans="3:20" ht="11.1" customHeight="1">
      <c r="M107" s="90" t="s">
        <v>411</v>
      </c>
      <c r="N107" s="89" t="s">
        <v>542</v>
      </c>
      <c r="O107" s="78"/>
      <c r="P107" s="78"/>
      <c r="Q107" s="78"/>
      <c r="R107" s="78"/>
      <c r="S107" s="78"/>
    </row>
  </sheetData>
  <mergeCells count="12">
    <mergeCell ref="Q69:Q87"/>
    <mergeCell ref="Q88:Q96"/>
    <mergeCell ref="M63:M64"/>
    <mergeCell ref="N63:Q64"/>
    <mergeCell ref="R63:R64"/>
    <mergeCell ref="S63:S64"/>
    <mergeCell ref="T63:T64"/>
    <mergeCell ref="Q3:R3"/>
    <mergeCell ref="S7:T14"/>
    <mergeCell ref="S15:T21"/>
    <mergeCell ref="S22:T34"/>
    <mergeCell ref="S49:T55"/>
  </mergeCells>
  <phoneticPr fontId="13"/>
  <hyperlinks>
    <hyperlink ref="B2" r:id="rId1"/>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46"/>
  <sheetViews>
    <sheetView workbookViewId="0">
      <selection activeCell="J31" sqref="J31"/>
    </sheetView>
  </sheetViews>
  <sheetFormatPr defaultRowHeight="12"/>
  <cols>
    <col min="1" max="1" width="2.5546875" style="78" customWidth="1"/>
    <col min="2" max="2" width="3.21875" style="78" customWidth="1"/>
    <col min="3" max="3" width="20.33203125" style="78" customWidth="1"/>
    <col min="4" max="4" width="2" style="78" customWidth="1"/>
    <col min="5" max="5" width="5.44140625" style="78" customWidth="1"/>
    <col min="6" max="7" width="5.21875" style="78" customWidth="1"/>
    <col min="8" max="16384" width="8.88671875" style="78"/>
  </cols>
  <sheetData>
    <row r="1" spans="2:7" ht="6.75" customHeight="1"/>
    <row r="2" spans="2:7" s="88" customFormat="1" ht="17.25" customHeight="1">
      <c r="B2" s="86" t="s">
        <v>295</v>
      </c>
      <c r="C2" s="87"/>
    </row>
    <row r="3" spans="2:7" ht="42">
      <c r="B3" s="79"/>
      <c r="C3" s="85" t="s">
        <v>296</v>
      </c>
      <c r="D3" s="79"/>
      <c r="E3" s="91" t="s">
        <v>398</v>
      </c>
      <c r="F3" s="91" t="s">
        <v>445</v>
      </c>
      <c r="G3" s="91" t="s">
        <v>397</v>
      </c>
    </row>
    <row r="4" spans="2:7">
      <c r="B4" s="79"/>
      <c r="C4" s="85"/>
      <c r="D4" s="79"/>
      <c r="E4" s="91" t="s">
        <v>540</v>
      </c>
      <c r="F4" s="91" t="s">
        <v>541</v>
      </c>
      <c r="G4" s="91"/>
    </row>
    <row r="5" spans="2:7">
      <c r="B5" s="80">
        <v>1</v>
      </c>
      <c r="C5" s="79" t="s">
        <v>412</v>
      </c>
      <c r="D5" s="79"/>
      <c r="E5" s="81">
        <v>1</v>
      </c>
      <c r="F5" s="81">
        <v>1</v>
      </c>
      <c r="G5" s="81">
        <v>1</v>
      </c>
    </row>
    <row r="6" spans="2:7">
      <c r="B6" s="80">
        <v>2</v>
      </c>
      <c r="C6" s="79" t="s">
        <v>413</v>
      </c>
      <c r="D6" s="79"/>
      <c r="E6" s="81">
        <v>25</v>
      </c>
      <c r="F6" s="81">
        <v>21</v>
      </c>
      <c r="G6" s="82">
        <v>12</v>
      </c>
    </row>
    <row r="7" spans="2:7">
      <c r="B7" s="80">
        <v>3</v>
      </c>
      <c r="C7" s="79" t="s">
        <v>414</v>
      </c>
      <c r="D7" s="79"/>
      <c r="E7" s="81">
        <v>298</v>
      </c>
      <c r="F7" s="81">
        <v>310</v>
      </c>
      <c r="G7" s="82">
        <v>290</v>
      </c>
    </row>
    <row r="8" spans="2:7">
      <c r="B8" s="80">
        <v>4</v>
      </c>
      <c r="C8" s="79" t="s">
        <v>415</v>
      </c>
      <c r="D8" s="322" t="s">
        <v>301</v>
      </c>
      <c r="E8" s="81">
        <v>14800</v>
      </c>
      <c r="F8" s="81">
        <v>1300</v>
      </c>
      <c r="G8" s="81"/>
    </row>
    <row r="9" spans="2:7">
      <c r="B9" s="80">
        <v>5</v>
      </c>
      <c r="C9" s="79" t="s">
        <v>416</v>
      </c>
      <c r="D9" s="323"/>
      <c r="E9" s="81">
        <v>675</v>
      </c>
      <c r="F9" s="81"/>
      <c r="G9" s="81"/>
    </row>
    <row r="10" spans="2:7">
      <c r="B10" s="80">
        <v>6</v>
      </c>
      <c r="C10" s="79" t="s">
        <v>417</v>
      </c>
      <c r="D10" s="323"/>
      <c r="E10" s="81">
        <v>92</v>
      </c>
      <c r="F10" s="81"/>
      <c r="G10" s="81"/>
    </row>
    <row r="11" spans="2:7" ht="22.5" customHeight="1">
      <c r="B11" s="80">
        <v>7</v>
      </c>
      <c r="C11" s="76" t="s">
        <v>418</v>
      </c>
      <c r="D11" s="323"/>
      <c r="E11" s="81">
        <v>3500</v>
      </c>
      <c r="F11" s="81"/>
      <c r="G11" s="81"/>
    </row>
    <row r="12" spans="2:7" ht="22.5" customHeight="1">
      <c r="B12" s="80">
        <v>8</v>
      </c>
      <c r="C12" s="76" t="s">
        <v>419</v>
      </c>
      <c r="D12" s="323"/>
      <c r="E12" s="81">
        <v>1100</v>
      </c>
      <c r="F12" s="81"/>
      <c r="G12" s="81"/>
    </row>
    <row r="13" spans="2:7" ht="22.5" customHeight="1">
      <c r="B13" s="80">
        <v>9</v>
      </c>
      <c r="C13" s="76" t="s">
        <v>420</v>
      </c>
      <c r="D13" s="323"/>
      <c r="E13" s="81">
        <v>1430</v>
      </c>
      <c r="F13" s="81">
        <v>1300</v>
      </c>
      <c r="G13" s="81"/>
    </row>
    <row r="14" spans="2:7" ht="22.5" customHeight="1">
      <c r="B14" s="80">
        <v>10</v>
      </c>
      <c r="C14" s="76" t="s">
        <v>421</v>
      </c>
      <c r="D14" s="323"/>
      <c r="E14" s="81">
        <v>353</v>
      </c>
      <c r="F14" s="81"/>
      <c r="G14" s="81"/>
    </row>
    <row r="15" spans="2:7" ht="22.5" customHeight="1">
      <c r="B15" s="80">
        <v>11</v>
      </c>
      <c r="C15" s="76" t="s">
        <v>422</v>
      </c>
      <c r="D15" s="323"/>
      <c r="E15" s="81">
        <v>4470</v>
      </c>
      <c r="F15" s="81"/>
      <c r="G15" s="81"/>
    </row>
    <row r="16" spans="2:7">
      <c r="B16" s="80">
        <v>12</v>
      </c>
      <c r="C16" s="79" t="s">
        <v>423</v>
      </c>
      <c r="D16" s="323"/>
      <c r="E16" s="81">
        <v>53</v>
      </c>
      <c r="F16" s="81"/>
      <c r="G16" s="81"/>
    </row>
    <row r="17" spans="2:7">
      <c r="B17" s="80">
        <v>13</v>
      </c>
      <c r="C17" s="79" t="s">
        <v>424</v>
      </c>
      <c r="D17" s="323"/>
      <c r="E17" s="81">
        <v>124</v>
      </c>
      <c r="F17" s="81"/>
      <c r="G17" s="81"/>
    </row>
    <row r="18" spans="2:7">
      <c r="B18" s="80">
        <v>14</v>
      </c>
      <c r="C18" s="79" t="s">
        <v>425</v>
      </c>
      <c r="D18" s="323"/>
      <c r="E18" s="81">
        <v>12</v>
      </c>
      <c r="F18" s="81"/>
      <c r="G18" s="81"/>
    </row>
    <row r="19" spans="2:7" ht="24" customHeight="1">
      <c r="B19" s="80">
        <v>15</v>
      </c>
      <c r="C19" s="76" t="s">
        <v>426</v>
      </c>
      <c r="D19" s="323"/>
      <c r="E19" s="81">
        <v>3220</v>
      </c>
      <c r="F19" s="81"/>
      <c r="G19" s="81"/>
    </row>
    <row r="20" spans="2:7" ht="24" customHeight="1">
      <c r="B20" s="80">
        <v>16</v>
      </c>
      <c r="C20" s="76" t="s">
        <v>427</v>
      </c>
      <c r="D20" s="323"/>
      <c r="E20" s="81">
        <v>1340</v>
      </c>
      <c r="F20" s="81"/>
      <c r="G20" s="81"/>
    </row>
    <row r="21" spans="2:7" ht="24" customHeight="1">
      <c r="B21" s="80">
        <v>17</v>
      </c>
      <c r="C21" s="76" t="s">
        <v>428</v>
      </c>
      <c r="D21" s="323"/>
      <c r="E21" s="81">
        <v>1370</v>
      </c>
      <c r="F21" s="81"/>
      <c r="G21" s="81"/>
    </row>
    <row r="22" spans="2:7" ht="24" customHeight="1">
      <c r="B22" s="80">
        <v>18</v>
      </c>
      <c r="C22" s="76" t="s">
        <v>429</v>
      </c>
      <c r="D22" s="323"/>
      <c r="E22" s="81">
        <v>9810</v>
      </c>
      <c r="F22" s="81"/>
      <c r="G22" s="81"/>
    </row>
    <row r="23" spans="2:7" ht="24" customHeight="1">
      <c r="B23" s="80">
        <v>19</v>
      </c>
      <c r="C23" s="76" t="s">
        <v>430</v>
      </c>
      <c r="D23" s="323"/>
      <c r="E23" s="81">
        <v>693</v>
      </c>
      <c r="F23" s="81"/>
      <c r="G23" s="81"/>
    </row>
    <row r="24" spans="2:7" ht="24" customHeight="1">
      <c r="B24" s="80">
        <v>20</v>
      </c>
      <c r="C24" s="76" t="s">
        <v>431</v>
      </c>
      <c r="D24" s="323"/>
      <c r="E24" s="81">
        <v>1030</v>
      </c>
      <c r="F24" s="81"/>
      <c r="G24" s="81"/>
    </row>
    <row r="25" spans="2:7" ht="24" customHeight="1">
      <c r="B25" s="80">
        <v>21</v>
      </c>
      <c r="C25" s="76" t="s">
        <v>432</v>
      </c>
      <c r="D25" s="323"/>
      <c r="E25" s="81">
        <v>794</v>
      </c>
      <c r="F25" s="81"/>
      <c r="G25" s="81"/>
    </row>
    <row r="26" spans="2:7" ht="22.5">
      <c r="B26" s="80">
        <v>22</v>
      </c>
      <c r="C26" s="77" t="s">
        <v>433</v>
      </c>
      <c r="D26" s="324"/>
      <c r="E26" s="81">
        <v>1640</v>
      </c>
      <c r="F26" s="81"/>
      <c r="G26" s="81"/>
    </row>
    <row r="27" spans="2:7">
      <c r="B27" s="80">
        <v>23</v>
      </c>
      <c r="C27" s="79" t="s">
        <v>434</v>
      </c>
      <c r="D27" s="325" t="s">
        <v>297</v>
      </c>
      <c r="E27" s="83">
        <v>7390</v>
      </c>
      <c r="F27" s="83">
        <v>6500</v>
      </c>
      <c r="G27" s="83"/>
    </row>
    <row r="28" spans="2:7">
      <c r="B28" s="80">
        <v>24</v>
      </c>
      <c r="C28" s="79" t="s">
        <v>435</v>
      </c>
      <c r="D28" s="326"/>
      <c r="E28" s="83">
        <v>12200</v>
      </c>
      <c r="F28" s="83"/>
      <c r="G28" s="83"/>
    </row>
    <row r="29" spans="2:7">
      <c r="B29" s="80">
        <v>25</v>
      </c>
      <c r="C29" s="79" t="s">
        <v>436</v>
      </c>
      <c r="D29" s="326"/>
      <c r="E29" s="83">
        <v>8830</v>
      </c>
      <c r="F29" s="83"/>
      <c r="G29" s="83"/>
    </row>
    <row r="30" spans="2:7">
      <c r="B30" s="80">
        <v>26</v>
      </c>
      <c r="C30" s="79" t="s">
        <v>437</v>
      </c>
      <c r="D30" s="326"/>
      <c r="E30" s="83">
        <v>8860</v>
      </c>
      <c r="F30" s="83"/>
      <c r="G30" s="83"/>
    </row>
    <row r="31" spans="2:7">
      <c r="B31" s="80">
        <v>27</v>
      </c>
      <c r="C31" s="79" t="s">
        <v>438</v>
      </c>
      <c r="D31" s="326"/>
      <c r="E31" s="83">
        <v>10300</v>
      </c>
      <c r="F31" s="83"/>
      <c r="G31" s="83"/>
    </row>
    <row r="32" spans="2:7">
      <c r="B32" s="80">
        <v>28</v>
      </c>
      <c r="C32" s="79" t="s">
        <v>439</v>
      </c>
      <c r="D32" s="326"/>
      <c r="E32" s="83">
        <v>9160</v>
      </c>
      <c r="F32" s="83"/>
      <c r="G32" s="83"/>
    </row>
    <row r="33" spans="2:7">
      <c r="B33" s="80">
        <v>29</v>
      </c>
      <c r="C33" s="79" t="s">
        <v>440</v>
      </c>
      <c r="D33" s="326"/>
      <c r="E33" s="83">
        <v>9300</v>
      </c>
      <c r="F33" s="83"/>
      <c r="G33" s="83"/>
    </row>
    <row r="34" spans="2:7">
      <c r="B34" s="80">
        <v>30</v>
      </c>
      <c r="C34" s="79" t="s">
        <v>441</v>
      </c>
      <c r="D34" s="326"/>
      <c r="E34" s="83">
        <v>7500</v>
      </c>
      <c r="F34" s="83"/>
      <c r="G34" s="83"/>
    </row>
    <row r="35" spans="2:7">
      <c r="B35" s="80">
        <v>31</v>
      </c>
      <c r="C35" s="79" t="s">
        <v>298</v>
      </c>
      <c r="D35" s="327"/>
      <c r="E35" s="83">
        <v>17340</v>
      </c>
      <c r="F35" s="83"/>
      <c r="G35" s="83"/>
    </row>
    <row r="36" spans="2:7">
      <c r="B36" s="80">
        <v>32</v>
      </c>
      <c r="C36" s="79" t="s">
        <v>442</v>
      </c>
      <c r="D36" s="79"/>
      <c r="E36" s="83">
        <v>22800</v>
      </c>
      <c r="F36" s="83">
        <v>23900</v>
      </c>
      <c r="G36" s="83"/>
    </row>
    <row r="37" spans="2:7">
      <c r="B37" s="80">
        <v>33</v>
      </c>
      <c r="C37" s="79" t="s">
        <v>443</v>
      </c>
      <c r="D37" s="79"/>
      <c r="E37" s="83">
        <v>17200</v>
      </c>
      <c r="F37" s="84"/>
      <c r="G37" s="84"/>
    </row>
    <row r="38" spans="2:7">
      <c r="B38" s="80" t="s">
        <v>399</v>
      </c>
      <c r="C38" s="79" t="s">
        <v>299</v>
      </c>
      <c r="D38" s="79"/>
      <c r="E38" s="84"/>
      <c r="F38" s="84"/>
      <c r="G38" s="83">
        <v>7300</v>
      </c>
    </row>
    <row r="39" spans="2:7">
      <c r="B39" s="80" t="s">
        <v>400</v>
      </c>
      <c r="C39" s="79" t="s">
        <v>300</v>
      </c>
      <c r="D39" s="79"/>
      <c r="E39" s="84"/>
      <c r="F39" s="84"/>
      <c r="G39" s="83">
        <v>4200</v>
      </c>
    </row>
    <row r="40" spans="2:7">
      <c r="B40" s="80" t="s">
        <v>401</v>
      </c>
      <c r="C40" s="79" t="s">
        <v>406</v>
      </c>
      <c r="D40" s="79"/>
      <c r="E40" s="84"/>
      <c r="F40" s="84"/>
      <c r="G40" s="83">
        <v>3500</v>
      </c>
    </row>
    <row r="41" spans="2:7">
      <c r="B41" s="80" t="s">
        <v>402</v>
      </c>
      <c r="C41" s="79" t="s">
        <v>407</v>
      </c>
      <c r="D41" s="79"/>
      <c r="E41" s="84"/>
      <c r="F41" s="84"/>
      <c r="G41" s="83">
        <v>6900</v>
      </c>
    </row>
    <row r="42" spans="2:7">
      <c r="B42" s="80" t="s">
        <v>403</v>
      </c>
      <c r="C42" s="79" t="s">
        <v>408</v>
      </c>
      <c r="D42" s="79"/>
      <c r="E42" s="84"/>
      <c r="F42" s="84"/>
      <c r="G42" s="83">
        <v>6900</v>
      </c>
    </row>
    <row r="43" spans="2:7">
      <c r="B43" s="80" t="s">
        <v>404</v>
      </c>
      <c r="C43" s="79" t="s">
        <v>409</v>
      </c>
      <c r="D43" s="79"/>
      <c r="E43" s="84"/>
      <c r="F43" s="84"/>
      <c r="G43" s="83">
        <v>5800</v>
      </c>
    </row>
    <row r="44" spans="2:7">
      <c r="B44" s="80" t="s">
        <v>405</v>
      </c>
      <c r="C44" s="79" t="s">
        <v>410</v>
      </c>
      <c r="D44" s="79"/>
      <c r="E44" s="84"/>
      <c r="F44" s="84"/>
      <c r="G44" s="83">
        <v>5800</v>
      </c>
    </row>
    <row r="45" spans="2:7">
      <c r="B45" s="90" t="s">
        <v>411</v>
      </c>
      <c r="C45" s="89" t="s">
        <v>444</v>
      </c>
    </row>
    <row r="46" spans="2:7">
      <c r="B46" s="90" t="s">
        <v>411</v>
      </c>
      <c r="C46" s="89" t="s">
        <v>542</v>
      </c>
    </row>
  </sheetData>
  <mergeCells count="2">
    <mergeCell ref="D8:D26"/>
    <mergeCell ref="D27:D35"/>
  </mergeCells>
  <phoneticPr fontId="13"/>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GWPIとオ層破係数</vt:lpstr>
      <vt:lpstr>フロン類一覧</vt:lpstr>
      <vt:lpstr>地温係数</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kmdみやぎ</dc:creator>
  <cp:lastModifiedBy>kmdみやぎ</cp:lastModifiedBy>
  <cp:lastPrinted>2017-08-01T04:39:19Z</cp:lastPrinted>
  <dcterms:created xsi:type="dcterms:W3CDTF">2016-08-28T01:58:39Z</dcterms:created>
  <dcterms:modified xsi:type="dcterms:W3CDTF">2017-10-22T11:42:01Z</dcterms:modified>
</cp:coreProperties>
</file>