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185" yWindow="6900" windowWidth="9630" windowHeight="6915"/>
  </bookViews>
  <sheets>
    <sheet name="わかめ" sheetId="1" r:id="rId1"/>
    <sheet name="Sheet1" sheetId="2" r:id="rId2"/>
  </sheets>
  <definedNames>
    <definedName name="__123Graph_A" hidden="1">わかめ!#REF!</definedName>
    <definedName name="__123Graph_Aわかめ" hidden="1">わかめ!#REF!</definedName>
    <definedName name="__123Graph_B" hidden="1">わかめ!#REF!</definedName>
    <definedName name="__123Graph_Bわかめ" hidden="1">わかめ!#REF!</definedName>
    <definedName name="__123Graph_C" hidden="1">わかめ!#REF!</definedName>
    <definedName name="__123Graph_Cわかめ" hidden="1">わかめ!#REF!</definedName>
    <definedName name="__123Graph_D" hidden="1">わかめ!#REF!</definedName>
    <definedName name="__123Graph_Dわかめ" hidden="1">わかめ!#REF!</definedName>
    <definedName name="__123Graph_E" hidden="1">わかめ!#REF!</definedName>
    <definedName name="__123Graph_Eわかめ" hidden="1">わかめ!#REF!</definedName>
    <definedName name="__123Graph_F" hidden="1">わかめ!#REF!</definedName>
    <definedName name="__123Graph_Fわかめ" hidden="1">わかめ!#REF!</definedName>
    <definedName name="__123Graph_X" hidden="1">わかめ!#REF!</definedName>
    <definedName name="__123Graph_Xわかめ" hidden="1">わかめ!#REF!</definedName>
    <definedName name="_Regression_Int" localSheetId="0" hidden="1">1</definedName>
    <definedName name="ND代替値">わかめ!$C$179:$U$179</definedName>
    <definedName name="Print_Area_MI" localSheetId="0">わかめ!$B$87:$M$177</definedName>
    <definedName name="ダミー値">わかめ!$C$179:$U$179</definedName>
    <definedName name="事故日Cb">わかめ!$B$104</definedName>
    <definedName name="事故日Fk">わかめ!$B$155</definedName>
    <definedName name="調査開始日">わかめ!$B$87</definedName>
  </definedNames>
  <calcPr calcId="145621" refMode="R1C1"/>
</workbook>
</file>

<file path=xl/calcChain.xml><?xml version="1.0" encoding="utf-8"?>
<calcChain xmlns="http://schemas.openxmlformats.org/spreadsheetml/2006/main">
  <c r="U168" i="1" l="1"/>
  <c r="I168" i="1"/>
  <c r="AI153" i="1" l="1"/>
  <c r="AJ153" i="1"/>
  <c r="AJ169" i="1"/>
  <c r="AI169" i="1"/>
  <c r="AJ168" i="1"/>
  <c r="AI168" i="1"/>
  <c r="AJ167" i="1"/>
  <c r="AI167" i="1"/>
  <c r="AJ166" i="1"/>
  <c r="AI166" i="1"/>
  <c r="AJ165" i="1"/>
  <c r="AI165" i="1"/>
  <c r="AJ164" i="1"/>
  <c r="AI164" i="1"/>
  <c r="AJ163" i="1"/>
  <c r="AI163" i="1"/>
  <c r="AJ162" i="1"/>
  <c r="AI162" i="1"/>
  <c r="AJ161" i="1"/>
  <c r="AI161" i="1"/>
  <c r="AJ160" i="1"/>
  <c r="AI160" i="1"/>
  <c r="AJ159" i="1"/>
  <c r="AI159" i="1"/>
  <c r="AJ158" i="1"/>
  <c r="AI158" i="1"/>
  <c r="AJ157" i="1"/>
  <c r="AI157" i="1"/>
  <c r="AJ156" i="1"/>
  <c r="AI156" i="1"/>
  <c r="AJ155" i="1"/>
  <c r="AI155" i="1"/>
  <c r="AJ152" i="1"/>
  <c r="AI152" i="1"/>
  <c r="AJ151" i="1"/>
  <c r="AI151" i="1"/>
  <c r="AJ150" i="1"/>
  <c r="AI150" i="1"/>
  <c r="AJ149" i="1"/>
  <c r="AI149" i="1"/>
  <c r="AJ148" i="1"/>
  <c r="AI148" i="1"/>
  <c r="AJ147" i="1"/>
  <c r="AI147" i="1"/>
  <c r="AJ146" i="1"/>
  <c r="AI146" i="1"/>
  <c r="AJ145" i="1"/>
  <c r="AI145" i="1"/>
  <c r="AJ144" i="1"/>
  <c r="AI144" i="1"/>
  <c r="AJ143" i="1"/>
  <c r="AI143" i="1"/>
  <c r="AJ142" i="1"/>
  <c r="AI142" i="1"/>
  <c r="AJ141" i="1"/>
  <c r="AI141" i="1"/>
  <c r="AJ140" i="1"/>
  <c r="AI140" i="1"/>
  <c r="AJ139" i="1"/>
  <c r="AI139" i="1"/>
  <c r="AJ138" i="1"/>
  <c r="AI138" i="1"/>
  <c r="AJ137" i="1"/>
  <c r="AI137" i="1"/>
  <c r="AJ136" i="1"/>
  <c r="AI136" i="1"/>
  <c r="AJ135" i="1"/>
  <c r="AI135" i="1"/>
  <c r="AJ134" i="1"/>
  <c r="AI134" i="1"/>
  <c r="AJ133" i="1"/>
  <c r="AI133" i="1"/>
  <c r="AJ132" i="1"/>
  <c r="AI132" i="1"/>
  <c r="AJ131" i="1"/>
  <c r="AI131" i="1"/>
  <c r="AJ130" i="1"/>
  <c r="AI130" i="1"/>
  <c r="AJ129" i="1"/>
  <c r="AI129" i="1"/>
  <c r="AJ128" i="1"/>
  <c r="AI128" i="1"/>
  <c r="AJ127" i="1"/>
  <c r="AI127" i="1"/>
  <c r="AJ126" i="1"/>
  <c r="AI126" i="1"/>
  <c r="AJ125" i="1"/>
  <c r="AI125" i="1"/>
  <c r="AJ124" i="1"/>
  <c r="AI124" i="1"/>
  <c r="AJ123" i="1"/>
  <c r="AI123" i="1"/>
  <c r="AJ122" i="1"/>
  <c r="AI122" i="1"/>
  <c r="AJ121" i="1"/>
  <c r="AI121" i="1"/>
  <c r="AJ120" i="1"/>
  <c r="AI120" i="1"/>
  <c r="AJ119" i="1"/>
  <c r="AI119" i="1"/>
  <c r="AJ118" i="1"/>
  <c r="AI118" i="1"/>
  <c r="AJ117" i="1"/>
  <c r="AI117" i="1"/>
  <c r="AJ116" i="1"/>
  <c r="AI116" i="1"/>
  <c r="AJ115" i="1"/>
  <c r="AI115" i="1"/>
  <c r="AJ114" i="1"/>
  <c r="AI114" i="1"/>
  <c r="AJ113" i="1"/>
  <c r="AI113" i="1"/>
  <c r="AJ112" i="1"/>
  <c r="AI112" i="1"/>
  <c r="AJ111" i="1"/>
  <c r="AI111" i="1"/>
  <c r="AJ110" i="1"/>
  <c r="AI110" i="1"/>
  <c r="AJ109" i="1"/>
  <c r="AI109" i="1"/>
  <c r="AJ108" i="1"/>
  <c r="AI108" i="1"/>
  <c r="AJ107" i="1"/>
  <c r="AI107" i="1"/>
  <c r="AJ106" i="1"/>
  <c r="AI106" i="1"/>
  <c r="AJ105" i="1"/>
  <c r="AI105" i="1"/>
  <c r="AJ104" i="1"/>
  <c r="AI104" i="1"/>
  <c r="Q169" i="1"/>
  <c r="Q168" i="1"/>
  <c r="L168" i="1"/>
  <c r="J168" i="1"/>
  <c r="E168" i="1"/>
  <c r="Q167" i="1"/>
  <c r="Q166" i="1"/>
  <c r="L166" i="1"/>
  <c r="J166" i="1"/>
  <c r="E166" i="1"/>
  <c r="Q165" i="1"/>
  <c r="U164" i="1"/>
  <c r="Q164" i="1"/>
  <c r="L164" i="1"/>
  <c r="I164" i="1"/>
  <c r="E164" i="1"/>
  <c r="C164" i="1"/>
  <c r="Q162" i="1"/>
  <c r="O162" i="1"/>
  <c r="L162" i="1"/>
  <c r="I162" i="1"/>
  <c r="E162" i="1"/>
  <c r="J161" i="1"/>
  <c r="I161" i="1"/>
  <c r="C161" i="1"/>
  <c r="U158" i="1"/>
  <c r="O158" i="1"/>
  <c r="J158" i="1"/>
  <c r="I158" i="1"/>
  <c r="C158" i="1"/>
  <c r="O157" i="1"/>
  <c r="J157" i="1"/>
  <c r="I157" i="1"/>
  <c r="C157" i="1"/>
  <c r="Q152" i="1"/>
  <c r="L152" i="1"/>
  <c r="E152" i="1"/>
  <c r="Q151" i="1"/>
  <c r="Q150" i="1"/>
  <c r="L150" i="1"/>
  <c r="E150" i="1"/>
  <c r="Q149" i="1"/>
  <c r="Q148" i="1"/>
  <c r="L148" i="1"/>
  <c r="I148" i="1"/>
  <c r="E148" i="1"/>
  <c r="U147" i="1"/>
  <c r="Q147" i="1"/>
  <c r="O147" i="1"/>
  <c r="L147" i="1"/>
  <c r="E147" i="1"/>
  <c r="Q146" i="1"/>
  <c r="L146" i="1"/>
  <c r="I146" i="1"/>
  <c r="E146" i="1"/>
  <c r="U145" i="1"/>
  <c r="Q145" i="1"/>
  <c r="L145" i="1"/>
  <c r="E145" i="1"/>
  <c r="Q144" i="1"/>
  <c r="U143" i="1"/>
  <c r="Q143" i="1"/>
  <c r="L143" i="1"/>
  <c r="I143" i="1"/>
  <c r="E143" i="1"/>
  <c r="Q142" i="1"/>
  <c r="L142" i="1"/>
  <c r="E142" i="1"/>
  <c r="U141" i="1"/>
  <c r="Q141" i="1"/>
  <c r="L141" i="1"/>
  <c r="I141" i="1"/>
  <c r="E141" i="1"/>
  <c r="L140" i="1"/>
  <c r="E140" i="1"/>
  <c r="C140" i="1"/>
  <c r="Q139" i="1"/>
  <c r="L139" i="1"/>
  <c r="I139" i="1"/>
  <c r="E139" i="1"/>
  <c r="Q138" i="1"/>
  <c r="O138" i="1"/>
  <c r="L138" i="1"/>
  <c r="J138" i="1"/>
  <c r="E138" i="1"/>
  <c r="Q137" i="1"/>
  <c r="O137" i="1"/>
  <c r="L137" i="1"/>
  <c r="J137" i="1"/>
  <c r="E137" i="1"/>
  <c r="C137" i="1"/>
  <c r="Q136" i="1"/>
  <c r="O136" i="1"/>
  <c r="L136" i="1"/>
  <c r="J136" i="1"/>
  <c r="E136" i="1"/>
  <c r="C136" i="1"/>
  <c r="U135" i="1"/>
  <c r="Q135" i="1"/>
  <c r="L135" i="1"/>
  <c r="E135" i="1"/>
  <c r="Q134" i="1"/>
  <c r="L134" i="1"/>
  <c r="J134" i="1"/>
  <c r="E134" i="1"/>
  <c r="U133" i="1"/>
  <c r="Q133" i="1"/>
  <c r="L133" i="1"/>
  <c r="I133" i="1"/>
  <c r="E133" i="1"/>
  <c r="C133" i="1"/>
  <c r="Q132" i="1"/>
  <c r="L132" i="1"/>
  <c r="J132" i="1"/>
  <c r="E132" i="1"/>
  <c r="C132" i="1"/>
  <c r="U131" i="1"/>
  <c r="Q131" i="1"/>
  <c r="L131" i="1"/>
  <c r="E131" i="1"/>
  <c r="L130" i="1"/>
  <c r="J130" i="1"/>
  <c r="E130" i="1"/>
  <c r="U129" i="1"/>
  <c r="Q129" i="1"/>
  <c r="L129" i="1"/>
  <c r="I129" i="1"/>
  <c r="E129" i="1"/>
  <c r="C129" i="1"/>
  <c r="Q128" i="1"/>
  <c r="O128" i="1"/>
  <c r="L128" i="1"/>
  <c r="J128" i="1"/>
  <c r="E128" i="1"/>
  <c r="U127" i="1"/>
  <c r="Q127" i="1"/>
  <c r="O127" i="1"/>
  <c r="L127" i="1"/>
  <c r="I127" i="1"/>
  <c r="E127" i="1"/>
  <c r="Q126" i="1"/>
  <c r="O126" i="1"/>
  <c r="L126" i="1"/>
  <c r="J126" i="1"/>
  <c r="E126" i="1"/>
  <c r="C126" i="1"/>
  <c r="Q125" i="1"/>
  <c r="L125" i="1"/>
  <c r="J125" i="1"/>
  <c r="E125" i="1"/>
  <c r="Q124" i="1"/>
  <c r="O124" i="1"/>
  <c r="L124" i="1"/>
  <c r="J124" i="1"/>
  <c r="E124" i="1"/>
  <c r="C124" i="1"/>
  <c r="U123" i="1"/>
  <c r="Q123" i="1"/>
  <c r="L123" i="1"/>
  <c r="J123" i="1"/>
  <c r="I123" i="1"/>
  <c r="E123" i="1"/>
  <c r="C123" i="1"/>
  <c r="Q122" i="1"/>
  <c r="L122" i="1"/>
  <c r="J122" i="1"/>
  <c r="E122" i="1"/>
  <c r="C122" i="1"/>
  <c r="Q121" i="1"/>
  <c r="L121" i="1"/>
  <c r="J121" i="1"/>
  <c r="I121" i="1"/>
  <c r="E121" i="1"/>
  <c r="Q120" i="1"/>
  <c r="L120" i="1"/>
  <c r="J120" i="1"/>
  <c r="I120" i="1"/>
  <c r="E120" i="1"/>
  <c r="C120" i="1"/>
  <c r="Q119" i="1"/>
  <c r="Q118" i="1"/>
  <c r="L118" i="1"/>
  <c r="J118" i="1"/>
  <c r="I118" i="1"/>
  <c r="E118" i="1"/>
  <c r="C118" i="1"/>
  <c r="Q117" i="1"/>
  <c r="O117" i="1"/>
  <c r="L117" i="1"/>
  <c r="J117" i="1"/>
  <c r="E117" i="1"/>
  <c r="Q116" i="1"/>
  <c r="O116" i="1"/>
  <c r="L116" i="1"/>
  <c r="J116" i="1"/>
  <c r="I116" i="1"/>
  <c r="E116" i="1"/>
  <c r="C116" i="1"/>
  <c r="U115" i="1"/>
  <c r="Q115" i="1"/>
  <c r="O115" i="1"/>
  <c r="L115" i="1"/>
  <c r="J115" i="1"/>
  <c r="E115" i="1"/>
  <c r="C115" i="1"/>
  <c r="Q114" i="1"/>
  <c r="O114" i="1"/>
  <c r="Q113" i="1"/>
  <c r="O113" i="1"/>
  <c r="L113" i="1"/>
  <c r="I113" i="1"/>
  <c r="E113" i="1"/>
  <c r="Q112" i="1"/>
  <c r="O112" i="1"/>
  <c r="L112" i="1"/>
  <c r="E112" i="1"/>
  <c r="Q111" i="1"/>
  <c r="O111" i="1"/>
  <c r="L111" i="1"/>
  <c r="I111" i="1"/>
  <c r="E111" i="1"/>
  <c r="C111" i="1"/>
  <c r="Q110" i="1"/>
  <c r="O110" i="1"/>
  <c r="L110" i="1"/>
  <c r="J110" i="1"/>
  <c r="E110" i="1"/>
  <c r="U109" i="1"/>
  <c r="Q109" i="1"/>
  <c r="L109" i="1"/>
  <c r="I109" i="1"/>
  <c r="E109" i="1"/>
  <c r="Q108" i="1"/>
  <c r="O108" i="1"/>
  <c r="L108" i="1"/>
  <c r="J108" i="1"/>
  <c r="E108" i="1"/>
  <c r="C108" i="1"/>
  <c r="U107" i="1"/>
  <c r="Q107" i="1"/>
  <c r="L107" i="1"/>
  <c r="J107" i="1"/>
  <c r="E107" i="1"/>
  <c r="C107" i="1"/>
  <c r="Q106" i="1"/>
  <c r="L106" i="1"/>
  <c r="J106" i="1"/>
  <c r="E106" i="1"/>
  <c r="C106" i="1"/>
  <c r="U105" i="1"/>
  <c r="Q105" i="1"/>
  <c r="O105" i="1"/>
  <c r="E105" i="1"/>
  <c r="C105" i="1"/>
  <c r="J102" i="1"/>
  <c r="C102" i="1"/>
  <c r="O101" i="1"/>
  <c r="J99" i="1"/>
  <c r="U98" i="1"/>
  <c r="O98" i="1"/>
  <c r="O97" i="1"/>
  <c r="O96" i="1"/>
  <c r="I96" i="1"/>
  <c r="C96" i="1"/>
  <c r="O95" i="1"/>
  <c r="C95" i="1"/>
  <c r="O94" i="1"/>
  <c r="C94" i="1"/>
  <c r="O93" i="1"/>
  <c r="I93" i="1"/>
  <c r="G93" i="1"/>
  <c r="C93" i="1"/>
  <c r="E85" i="1"/>
  <c r="R152" i="1" l="1"/>
  <c r="R151" i="1"/>
  <c r="R150" i="1"/>
  <c r="R149" i="1"/>
  <c r="R148" i="1"/>
  <c r="R147" i="1"/>
  <c r="R146" i="1"/>
  <c r="R145" i="1"/>
  <c r="R144" i="1"/>
  <c r="R143" i="1"/>
  <c r="R142" i="1"/>
  <c r="R139" i="1"/>
  <c r="R138" i="1"/>
  <c r="R137" i="1"/>
  <c r="R136" i="1"/>
  <c r="R134" i="1"/>
  <c r="R133" i="1"/>
  <c r="R132" i="1"/>
  <c r="R131" i="1"/>
  <c r="R129" i="1"/>
  <c r="R128" i="1"/>
  <c r="R126" i="1"/>
  <c r="R125" i="1"/>
  <c r="R124" i="1"/>
  <c r="R121" i="1"/>
  <c r="R120" i="1"/>
  <c r="R116" i="1"/>
  <c r="R112" i="1"/>
  <c r="R111" i="1"/>
  <c r="R110" i="1"/>
  <c r="R109" i="1"/>
  <c r="R108" i="1"/>
  <c r="M168" i="1"/>
  <c r="M164" i="1"/>
  <c r="M152" i="1"/>
  <c r="M150" i="1"/>
  <c r="M148" i="1"/>
  <c r="M147" i="1"/>
  <c r="M146" i="1"/>
  <c r="M145" i="1"/>
  <c r="M143" i="1"/>
  <c r="M142" i="1"/>
  <c r="M141" i="1"/>
  <c r="M137" i="1"/>
  <c r="M136" i="1"/>
  <c r="M134" i="1"/>
  <c r="M133" i="1"/>
  <c r="M132" i="1"/>
  <c r="M131" i="1"/>
  <c r="M128" i="1"/>
  <c r="M127" i="1"/>
  <c r="M126" i="1"/>
  <c r="M125" i="1"/>
  <c r="M123" i="1"/>
  <c r="M121" i="1"/>
  <c r="M118" i="1"/>
  <c r="M117" i="1"/>
  <c r="M116" i="1"/>
  <c r="M115" i="1"/>
  <c r="M113" i="1"/>
  <c r="M111" i="1"/>
  <c r="M110" i="1"/>
  <c r="F166" i="1"/>
  <c r="F164" i="1"/>
  <c r="F152" i="1"/>
  <c r="F150" i="1"/>
  <c r="F148" i="1"/>
  <c r="F147" i="1"/>
  <c r="F146" i="1"/>
  <c r="F145" i="1"/>
  <c r="F143" i="1"/>
  <c r="F142" i="1"/>
  <c r="F140" i="1"/>
  <c r="F139" i="1"/>
  <c r="F138" i="1"/>
  <c r="F137" i="1"/>
  <c r="F136" i="1"/>
  <c r="F135" i="1"/>
  <c r="F133" i="1"/>
  <c r="F132" i="1"/>
  <c r="F131" i="1"/>
  <c r="F130" i="1"/>
  <c r="F129" i="1"/>
  <c r="F128" i="1"/>
  <c r="F127" i="1"/>
  <c r="F126" i="1"/>
  <c r="F125" i="1"/>
  <c r="F124" i="1"/>
  <c r="F123" i="1"/>
  <c r="F122" i="1"/>
  <c r="F118" i="1"/>
  <c r="F115" i="1"/>
  <c r="F111" i="1"/>
  <c r="F109" i="1"/>
  <c r="F108" i="1"/>
  <c r="B87" i="1"/>
  <c r="G168" i="1" l="1"/>
  <c r="S168" i="1"/>
  <c r="AK153" i="1"/>
  <c r="AM153" i="1"/>
  <c r="AL169" i="1"/>
  <c r="AM168" i="1"/>
  <c r="AK168" i="1"/>
  <c r="AL167" i="1"/>
  <c r="AM166" i="1"/>
  <c r="AK166" i="1"/>
  <c r="AL165" i="1"/>
  <c r="AM164" i="1"/>
  <c r="AK164" i="1"/>
  <c r="AL163" i="1"/>
  <c r="AM162" i="1"/>
  <c r="AK162" i="1"/>
  <c r="AL161" i="1"/>
  <c r="AM160" i="1"/>
  <c r="AK160" i="1"/>
  <c r="AL159" i="1"/>
  <c r="AM158" i="1"/>
  <c r="AK158" i="1"/>
  <c r="AL157" i="1"/>
  <c r="AM156" i="1"/>
  <c r="AK156" i="1"/>
  <c r="AL155" i="1"/>
  <c r="AM152" i="1"/>
  <c r="AK152" i="1"/>
  <c r="AL151" i="1"/>
  <c r="AM150" i="1"/>
  <c r="AK150" i="1"/>
  <c r="AL149" i="1"/>
  <c r="AM148" i="1"/>
  <c r="AK148" i="1"/>
  <c r="AL147" i="1"/>
  <c r="AM146" i="1"/>
  <c r="AK146" i="1"/>
  <c r="AL145" i="1"/>
  <c r="AM144" i="1"/>
  <c r="AK144" i="1"/>
  <c r="AL143" i="1"/>
  <c r="AM142" i="1"/>
  <c r="AK142" i="1"/>
  <c r="AL141" i="1"/>
  <c r="AM140" i="1"/>
  <c r="AK140" i="1"/>
  <c r="AL139" i="1"/>
  <c r="AM138" i="1"/>
  <c r="AK138" i="1"/>
  <c r="AL137" i="1"/>
  <c r="AM136" i="1"/>
  <c r="AK136" i="1"/>
  <c r="AL135" i="1"/>
  <c r="AM134" i="1"/>
  <c r="AK134" i="1"/>
  <c r="AL133" i="1"/>
  <c r="AM132" i="1"/>
  <c r="AK132" i="1"/>
  <c r="AL131" i="1"/>
  <c r="AM130" i="1"/>
  <c r="AK130" i="1"/>
  <c r="AL129" i="1"/>
  <c r="AM128" i="1"/>
  <c r="AK128" i="1"/>
  <c r="AL127" i="1"/>
  <c r="AM126" i="1"/>
  <c r="AK126" i="1"/>
  <c r="AL125" i="1"/>
  <c r="AM124" i="1"/>
  <c r="AK124" i="1"/>
  <c r="AL123" i="1"/>
  <c r="AM122" i="1"/>
  <c r="AK122" i="1"/>
  <c r="AL121" i="1"/>
  <c r="AM120" i="1"/>
  <c r="AK120" i="1"/>
  <c r="AL119" i="1"/>
  <c r="AM118" i="1"/>
  <c r="AK118" i="1"/>
  <c r="AL117" i="1"/>
  <c r="AM116" i="1"/>
  <c r="AK116" i="1"/>
  <c r="AL115" i="1"/>
  <c r="AM114" i="1"/>
  <c r="AK114" i="1"/>
  <c r="AL113" i="1"/>
  <c r="AM112" i="1"/>
  <c r="AL153" i="1"/>
  <c r="AM169" i="1"/>
  <c r="AK169" i="1"/>
  <c r="AL168" i="1"/>
  <c r="AM167" i="1"/>
  <c r="AK167" i="1"/>
  <c r="AL166" i="1"/>
  <c r="AM165" i="1"/>
  <c r="AK165" i="1"/>
  <c r="AL164" i="1"/>
  <c r="AM163" i="1"/>
  <c r="AK163" i="1"/>
  <c r="AL162" i="1"/>
  <c r="AM161" i="1"/>
  <c r="AK161" i="1"/>
  <c r="AL160" i="1"/>
  <c r="AM159" i="1"/>
  <c r="AK159" i="1"/>
  <c r="AL158" i="1"/>
  <c r="AM157" i="1"/>
  <c r="AK157" i="1"/>
  <c r="AL156" i="1"/>
  <c r="AM155" i="1"/>
  <c r="AK155" i="1"/>
  <c r="AL152" i="1"/>
  <c r="AM151" i="1"/>
  <c r="AK151" i="1"/>
  <c r="AL150" i="1"/>
  <c r="AM149" i="1"/>
  <c r="AK149" i="1"/>
  <c r="AL148" i="1"/>
  <c r="AM147" i="1"/>
  <c r="AK147" i="1"/>
  <c r="AL146" i="1"/>
  <c r="AM145" i="1"/>
  <c r="AK145" i="1"/>
  <c r="AL144" i="1"/>
  <c r="AM143" i="1"/>
  <c r="AK143" i="1"/>
  <c r="AL142" i="1"/>
  <c r="AM141" i="1"/>
  <c r="AK141" i="1"/>
  <c r="AL140" i="1"/>
  <c r="AM139" i="1"/>
  <c r="AK139" i="1"/>
  <c r="AL138" i="1"/>
  <c r="AM137" i="1"/>
  <c r="AK137" i="1"/>
  <c r="AL136" i="1"/>
  <c r="AM135" i="1"/>
  <c r="AK135" i="1"/>
  <c r="AL134" i="1"/>
  <c r="AM133" i="1"/>
  <c r="AK133" i="1"/>
  <c r="AL132" i="1"/>
  <c r="AM131" i="1"/>
  <c r="AK131" i="1"/>
  <c r="AL130" i="1"/>
  <c r="AM129" i="1"/>
  <c r="AK129" i="1"/>
  <c r="AL128" i="1"/>
  <c r="AM127" i="1"/>
  <c r="AK127" i="1"/>
  <c r="AL126" i="1"/>
  <c r="AM125" i="1"/>
  <c r="AK125" i="1"/>
  <c r="AL124" i="1"/>
  <c r="AM123" i="1"/>
  <c r="AK123" i="1"/>
  <c r="AL122" i="1"/>
  <c r="AM121" i="1"/>
  <c r="AK121" i="1"/>
  <c r="AL120" i="1"/>
  <c r="AM119" i="1"/>
  <c r="AK119" i="1"/>
  <c r="AL118" i="1"/>
  <c r="AM117" i="1"/>
  <c r="AK117" i="1"/>
  <c r="AL116" i="1"/>
  <c r="AM115" i="1"/>
  <c r="AK115" i="1"/>
  <c r="AL114" i="1"/>
  <c r="AM113" i="1"/>
  <c r="AK113" i="1"/>
  <c r="AL112" i="1"/>
  <c r="AK112" i="1"/>
  <c r="AL111" i="1"/>
  <c r="AM110" i="1"/>
  <c r="AK110" i="1"/>
  <c r="AL109" i="1"/>
  <c r="AM108" i="1"/>
  <c r="AK108" i="1"/>
  <c r="AL107" i="1"/>
  <c r="AM106" i="1"/>
  <c r="AK106" i="1"/>
  <c r="AL105" i="1"/>
  <c r="AM104" i="1"/>
  <c r="AK104" i="1"/>
  <c r="AL102" i="1"/>
  <c r="AJ102" i="1"/>
  <c r="AM101" i="1"/>
  <c r="AK101" i="1"/>
  <c r="AI101" i="1"/>
  <c r="AL100" i="1"/>
  <c r="AJ100" i="1"/>
  <c r="AM99" i="1"/>
  <c r="AK99" i="1"/>
  <c r="AI99" i="1"/>
  <c r="AL98" i="1"/>
  <c r="AJ98" i="1"/>
  <c r="AM97" i="1"/>
  <c r="AK97" i="1"/>
  <c r="AI97" i="1"/>
  <c r="AL96" i="1"/>
  <c r="AJ96" i="1"/>
  <c r="AM95" i="1"/>
  <c r="AK95" i="1"/>
  <c r="AI95" i="1"/>
  <c r="AL94" i="1"/>
  <c r="AJ94" i="1"/>
  <c r="AJ93" i="1"/>
  <c r="AM93" i="1"/>
  <c r="S164" i="1"/>
  <c r="G164" i="1"/>
  <c r="S158" i="1"/>
  <c r="G158" i="1"/>
  <c r="G148" i="1"/>
  <c r="S145" i="1"/>
  <c r="S143" i="1"/>
  <c r="G143" i="1"/>
  <c r="S141" i="1"/>
  <c r="G141" i="1"/>
  <c r="G139" i="1"/>
  <c r="S135" i="1"/>
  <c r="S131" i="1"/>
  <c r="S129" i="1"/>
  <c r="G129" i="1"/>
  <c r="G127" i="1"/>
  <c r="G123" i="1"/>
  <c r="G121" i="1"/>
  <c r="G120" i="1"/>
  <c r="G118" i="1"/>
  <c r="G113" i="1"/>
  <c r="G111" i="1"/>
  <c r="S107" i="1"/>
  <c r="S105" i="1"/>
  <c r="E101" i="1"/>
  <c r="L100" i="1"/>
  <c r="L99" i="1"/>
  <c r="Q98" i="1"/>
  <c r="L98" i="1"/>
  <c r="Q97" i="1"/>
  <c r="E97" i="1"/>
  <c r="G96" i="1"/>
  <c r="E94" i="1"/>
  <c r="Q93" i="1"/>
  <c r="E93" i="1"/>
  <c r="AM111" i="1"/>
  <c r="AK111" i="1"/>
  <c r="AL110" i="1"/>
  <c r="AM109" i="1"/>
  <c r="AK109" i="1"/>
  <c r="AL108" i="1"/>
  <c r="AM107" i="1"/>
  <c r="AK107" i="1"/>
  <c r="AL106" i="1"/>
  <c r="AM105" i="1"/>
  <c r="AK105" i="1"/>
  <c r="AL104" i="1"/>
  <c r="AM102" i="1"/>
  <c r="AK102" i="1"/>
  <c r="AI102" i="1"/>
  <c r="AL101" i="1"/>
  <c r="AJ101" i="1"/>
  <c r="AM100" i="1"/>
  <c r="AK100" i="1"/>
  <c r="AI100" i="1"/>
  <c r="AL99" i="1"/>
  <c r="AJ99" i="1"/>
  <c r="AM98" i="1"/>
  <c r="AK98" i="1"/>
  <c r="AI98" i="1"/>
  <c r="AL97" i="1"/>
  <c r="AJ97" i="1"/>
  <c r="AM96" i="1"/>
  <c r="AK96" i="1"/>
  <c r="AI96" i="1"/>
  <c r="AL95" i="1"/>
  <c r="AJ95" i="1"/>
  <c r="AM94" i="1"/>
  <c r="AK94" i="1"/>
  <c r="AI94" i="1"/>
  <c r="AI93" i="1"/>
  <c r="AK93" i="1"/>
  <c r="G162" i="1"/>
  <c r="G161" i="1"/>
  <c r="G157" i="1"/>
  <c r="S147" i="1"/>
  <c r="G146" i="1"/>
  <c r="S133" i="1"/>
  <c r="G133" i="1"/>
  <c r="S127" i="1"/>
  <c r="S123" i="1"/>
  <c r="G116" i="1"/>
  <c r="S115" i="1"/>
  <c r="S109" i="1"/>
  <c r="G109" i="1"/>
  <c r="L102" i="1"/>
  <c r="E102" i="1"/>
  <c r="Q101" i="1"/>
  <c r="L101" i="1"/>
  <c r="Q100" i="1"/>
  <c r="Q99" i="1"/>
  <c r="S98" i="1"/>
  <c r="E98" i="1"/>
  <c r="Q96" i="1"/>
  <c r="E96" i="1"/>
  <c r="Q95" i="1"/>
  <c r="E95" i="1"/>
  <c r="Q94" i="1"/>
  <c r="L94" i="1"/>
  <c r="AL93" i="1"/>
  <c r="F102" i="1"/>
  <c r="R94" i="1"/>
  <c r="R96" i="1"/>
  <c r="R98" i="1"/>
  <c r="R101" i="1"/>
  <c r="F97" i="1"/>
  <c r="R93" i="1"/>
  <c r="R95" i="1"/>
  <c r="R97" i="1"/>
  <c r="R99" i="1"/>
  <c r="B190" i="1"/>
  <c r="R105" i="1" l="1"/>
  <c r="P105" i="1"/>
  <c r="F107" i="1" l="1"/>
  <c r="F106" i="1"/>
  <c r="F105" i="1"/>
  <c r="F101" i="1"/>
  <c r="F98" i="1"/>
  <c r="F96" i="1"/>
  <c r="F95" i="1"/>
  <c r="F94" i="1"/>
  <c r="F93" i="1"/>
  <c r="M107" i="1"/>
  <c r="M106" i="1"/>
  <c r="M102" i="1"/>
  <c r="M101" i="1"/>
  <c r="M100" i="1"/>
  <c r="M99" i="1"/>
  <c r="M98" i="1"/>
  <c r="M94" i="1"/>
  <c r="R107" i="1"/>
  <c r="R106" i="1"/>
  <c r="R100" i="1"/>
  <c r="Q178" i="1" l="1"/>
  <c r="E178" i="1"/>
  <c r="D107" i="1"/>
  <c r="D106" i="1"/>
  <c r="D105" i="1"/>
  <c r="D102" i="1"/>
  <c r="D101" i="1"/>
  <c r="D98" i="1"/>
  <c r="D97" i="1"/>
  <c r="D96" i="1"/>
  <c r="D95" i="1"/>
  <c r="D94" i="1"/>
  <c r="D93" i="1"/>
  <c r="G107" i="1"/>
  <c r="G102" i="1"/>
  <c r="G100" i="1"/>
  <c r="G98" i="1"/>
  <c r="G94" i="1"/>
  <c r="H182" i="1"/>
  <c r="H180" i="1" s="1"/>
  <c r="I152" i="1"/>
  <c r="I150" i="1"/>
  <c r="J101" i="1"/>
  <c r="J100" i="1"/>
  <c r="J98" i="1"/>
  <c r="J94" i="1"/>
  <c r="K107" i="1"/>
  <c r="K106" i="1"/>
  <c r="K102" i="1"/>
  <c r="K101" i="1"/>
  <c r="K100" i="1"/>
  <c r="K99" i="1"/>
  <c r="K98" i="1"/>
  <c r="K94" i="1"/>
  <c r="M182" i="1"/>
  <c r="M180" i="1" s="1"/>
  <c r="O100" i="1"/>
  <c r="O99" i="1"/>
  <c r="P108" i="1"/>
  <c r="P107" i="1"/>
  <c r="P106" i="1"/>
  <c r="P101" i="1"/>
  <c r="P100" i="1"/>
  <c r="P99" i="1"/>
  <c r="P98" i="1"/>
  <c r="P97" i="1"/>
  <c r="P96" i="1"/>
  <c r="P95" i="1"/>
  <c r="P94" i="1"/>
  <c r="P93" i="1"/>
  <c r="R182" i="1"/>
  <c r="R180" i="1" s="1"/>
  <c r="S101" i="1"/>
  <c r="S96" i="1"/>
  <c r="T182" i="1"/>
  <c r="T180" i="1" s="1"/>
  <c r="U157" i="1"/>
  <c r="U151" i="1"/>
  <c r="U149" i="1"/>
  <c r="E183" i="1"/>
  <c r="H183" i="1"/>
  <c r="H181" i="1" s="1"/>
  <c r="R183" i="1"/>
  <c r="T183" i="1"/>
  <c r="H178" i="1"/>
  <c r="M178" i="1"/>
  <c r="R178" i="1"/>
  <c r="T178" i="1"/>
  <c r="C97" i="1"/>
  <c r="C98" i="1"/>
  <c r="C101" i="1"/>
  <c r="T195" i="1"/>
  <c r="R195" i="1"/>
  <c r="T194" i="1"/>
  <c r="H200" i="1"/>
  <c r="G199" i="1"/>
  <c r="I199" i="1"/>
  <c r="I198" i="1"/>
  <c r="I195" i="1"/>
  <c r="F196" i="1"/>
  <c r="H199" i="1"/>
  <c r="H198" i="1"/>
  <c r="H197" i="1"/>
  <c r="H195" i="1"/>
  <c r="D196" i="1"/>
  <c r="F183" i="1"/>
  <c r="Q193" i="1"/>
  <c r="F178" i="1"/>
  <c r="F182" i="1"/>
  <c r="G182" i="1" l="1"/>
  <c r="G180" i="1" s="1"/>
  <c r="C178" i="1"/>
  <c r="D182" i="1"/>
  <c r="D180" i="1" s="1"/>
  <c r="U182" i="1"/>
  <c r="U180" i="1" s="1"/>
  <c r="P183" i="1"/>
  <c r="K182" i="1"/>
  <c r="K180" i="1" s="1"/>
  <c r="J182" i="1"/>
  <c r="F181" i="1"/>
  <c r="O194" i="1"/>
  <c r="S194" i="1"/>
  <c r="O195" i="1"/>
  <c r="U178" i="1"/>
  <c r="J178" i="1"/>
  <c r="K178" i="1"/>
  <c r="O183" i="1"/>
  <c r="O178" i="1"/>
  <c r="P182" i="1"/>
  <c r="P180" i="1" s="1"/>
  <c r="O182" i="1"/>
  <c r="O180" i="1" s="1"/>
  <c r="O193" i="1"/>
  <c r="P195" i="1"/>
  <c r="G183" i="1"/>
  <c r="G181" i="1" s="1"/>
  <c r="D183" i="1"/>
  <c r="T181" i="1"/>
  <c r="G178" i="1"/>
  <c r="D178" i="1"/>
  <c r="I178" i="1"/>
  <c r="R181" i="1"/>
  <c r="S178" i="1"/>
  <c r="U183" i="1"/>
  <c r="C182" i="1"/>
  <c r="C180" i="1" s="1"/>
  <c r="L182" i="1"/>
  <c r="L180" i="1" s="1"/>
  <c r="M183" i="1"/>
  <c r="M181" i="1" s="1"/>
  <c r="R194" i="1"/>
  <c r="P178" i="1"/>
  <c r="L183" i="1"/>
  <c r="Q183" i="1"/>
  <c r="L178" i="1"/>
  <c r="Q195" i="1"/>
  <c r="K183" i="1"/>
  <c r="Q182" i="1"/>
  <c r="Q180" i="1" s="1"/>
  <c r="E182" i="1"/>
  <c r="E180" i="1" s="1"/>
  <c r="S182" i="1"/>
  <c r="S180" i="1" s="1"/>
  <c r="R193" i="1"/>
  <c r="P193" i="1"/>
  <c r="P194" i="1"/>
  <c r="S195" i="1"/>
  <c r="Q194" i="1"/>
  <c r="C183" i="1"/>
  <c r="S183" i="1"/>
  <c r="F180" i="1"/>
  <c r="J183" i="1"/>
  <c r="J181" i="1" s="1"/>
  <c r="I183" i="1"/>
  <c r="J180" i="1"/>
  <c r="I182" i="1"/>
  <c r="L181" i="1" l="1"/>
  <c r="D181" i="1"/>
  <c r="K181" i="1"/>
  <c r="U181" i="1"/>
  <c r="P181" i="1"/>
  <c r="O181" i="1"/>
  <c r="S181" i="1"/>
  <c r="U194" i="1"/>
  <c r="U195" i="1"/>
  <c r="C181" i="1"/>
  <c r="U193" i="1"/>
  <c r="E181" i="1"/>
  <c r="Q181" i="1"/>
  <c r="I180" i="1"/>
  <c r="I181" i="1"/>
</calcChain>
</file>

<file path=xl/sharedStrings.xml><?xml version="1.0" encoding="utf-8"?>
<sst xmlns="http://schemas.openxmlformats.org/spreadsheetml/2006/main" count="326" uniqueCount="153">
  <si>
    <t>わかめ</t>
  </si>
  <si>
    <t>宮城県</t>
  </si>
  <si>
    <t>試料名</t>
  </si>
  <si>
    <t>わかめ(除根)</t>
  </si>
  <si>
    <t>平均値(わかめ)</t>
  </si>
  <si>
    <t>採取場所</t>
  </si>
  <si>
    <t>山王島</t>
  </si>
  <si>
    <t>藤丸中崎</t>
  </si>
  <si>
    <t>Be-7</t>
  </si>
  <si>
    <t>K-40</t>
  </si>
  <si>
    <t>Cs-137</t>
  </si>
  <si>
    <t>Sr-90</t>
  </si>
  <si>
    <t>Ca濃度</t>
  </si>
  <si>
    <t>K/Be</t>
  </si>
  <si>
    <t>核種名</t>
  </si>
  <si>
    <t>小屋取(県)</t>
  </si>
  <si>
    <t>採取年月日</t>
  </si>
  <si>
    <t>採取年</t>
  </si>
  <si>
    <t>Bq/kg生</t>
  </si>
  <si>
    <t>mBq/kg生</t>
  </si>
  <si>
    <t>シウリ崎(県)</t>
  </si>
  <si>
    <t>pCi/kg生</t>
  </si>
  <si>
    <t>pCi/</t>
  </si>
  <si>
    <t>-</t>
  </si>
  <si>
    <t>放水口付近</t>
  </si>
  <si>
    <t>注)－は最小値の1/2として平均した</t>
  </si>
  <si>
    <t>東北電力</t>
  </si>
  <si>
    <t>小屋取</t>
  </si>
  <si>
    <t>シウリ崎</t>
  </si>
  <si>
    <t>Sr単位</t>
  </si>
  <si>
    <t>g/kg生</t>
  </si>
  <si>
    <t>最大値</t>
  </si>
  <si>
    <t>平均</t>
  </si>
  <si>
    <t>電力/放水口は天候不良で欠測</t>
    <rPh sb="0" eb="2">
      <t>デンリョク</t>
    </rPh>
    <rPh sb="3" eb="5">
      <t>ホウスイ</t>
    </rPh>
    <rPh sb="5" eb="6">
      <t>コウ</t>
    </rPh>
    <rPh sb="7" eb="9">
      <t>テンコウ</t>
    </rPh>
    <rPh sb="9" eb="11">
      <t>フリョウ</t>
    </rPh>
    <rPh sb="12" eb="13">
      <t>ケツ</t>
    </rPh>
    <rPh sb="13" eb="14">
      <t>ソク</t>
    </rPh>
    <phoneticPr fontId="1"/>
  </si>
  <si>
    <t>H13県の2検体は悪天候で流出し欠測</t>
    <rPh sb="3" eb="4">
      <t>ケン</t>
    </rPh>
    <rPh sb="6" eb="8">
      <t>ケンタイ</t>
    </rPh>
    <rPh sb="9" eb="12">
      <t>アクテンコウ</t>
    </rPh>
    <rPh sb="13" eb="15">
      <t>リュウシュツ</t>
    </rPh>
    <rPh sb="16" eb="17">
      <t>ケツ</t>
    </rPh>
    <rPh sb="17" eb="18">
      <t>ソク</t>
    </rPh>
    <phoneticPr fontId="1"/>
  </si>
  <si>
    <t>生育不良のため採取できず､欠測</t>
    <rPh sb="0" eb="2">
      <t>セイイク</t>
    </rPh>
    <rPh sb="2" eb="4">
      <t>フリョウ</t>
    </rPh>
    <rPh sb="7" eb="9">
      <t>サイシュ</t>
    </rPh>
    <rPh sb="13" eb="15">
      <t>ケッソク</t>
    </rPh>
    <phoneticPr fontId="1"/>
  </si>
  <si>
    <t>H17年度欠測1検体を補完､H18年度実績に含めず</t>
    <rPh sb="3" eb="5">
      <t>ネンド</t>
    </rPh>
    <rPh sb="5" eb="7">
      <t>ケッソク</t>
    </rPh>
    <rPh sb="8" eb="10">
      <t>ケンタイ</t>
    </rPh>
    <rPh sb="11" eb="13">
      <t>ホカン</t>
    </rPh>
    <rPh sb="17" eb="19">
      <t>ネンド</t>
    </rPh>
    <rPh sb="19" eb="21">
      <t>ジッセキ</t>
    </rPh>
    <rPh sb="22" eb="23">
      <t>フク</t>
    </rPh>
    <phoneticPr fontId="1"/>
  </si>
  <si>
    <t>※参考として灰試料に含まれるI-131について記載､全検体ND｡</t>
    <rPh sb="1" eb="3">
      <t>サンコウ</t>
    </rPh>
    <rPh sb="6" eb="7">
      <t>ハイ</t>
    </rPh>
    <rPh sb="7" eb="9">
      <t>シリョウ</t>
    </rPh>
    <rPh sb="10" eb="11">
      <t>フク</t>
    </rPh>
    <rPh sb="23" eb="25">
      <t>キサイ</t>
    </rPh>
    <rPh sb="26" eb="27">
      <t>ゼン</t>
    </rPh>
    <rPh sb="27" eb="29">
      <t>ケンタイ</t>
    </rPh>
    <phoneticPr fontId="1"/>
  </si>
  <si>
    <t>放水口付近</t>
    <phoneticPr fontId="1"/>
  </si>
  <si>
    <t>前面海域(小屋取)</t>
    <phoneticPr fontId="1"/>
  </si>
  <si>
    <t>放水口付近(シウリ崎)</t>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</si>
  <si>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10"/>
  </si>
  <si>
    <t>旧単位(pCi/kg生)の元データ表</t>
    <rPh sb="0" eb="1">
      <t>キュウ</t>
    </rPh>
    <rPh sb="1" eb="3">
      <t>タンイ</t>
    </rPh>
    <rPh sb="13" eb="14">
      <t>モト</t>
    </rPh>
    <rPh sb="17" eb="18">
      <t>ヒョウ</t>
    </rPh>
    <phoneticPr fontId="1"/>
  </si>
  <si>
    <t>Bq/gCa</t>
    <phoneticPr fontId="1"/>
  </si>
  <si>
    <t>Bq/gCa</t>
  </si>
  <si>
    <t>Cs-134</t>
    <phoneticPr fontId="1"/>
  </si>
  <si>
    <t>真の最小値</t>
    <rPh sb="0" eb="1">
      <t>シン</t>
    </rPh>
    <phoneticPr fontId="1"/>
  </si>
  <si>
    <t>個数</t>
    <rPh sb="0" eb="2">
      <t>コスウ</t>
    </rPh>
    <phoneticPr fontId="1"/>
  </si>
  <si>
    <t>その他の検出核種Sb-125:0.20</t>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</si>
  <si>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</si>
  <si>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</si>
  <si>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</si>
  <si>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4"/>
  </si>
  <si>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6"/>
  </si>
  <si>
    <t>：ND(検出されず)をグラフ表示するため最小値の1/2を採用</t>
  </si>
  <si>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</si>
  <si>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</si>
  <si>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</si>
  <si>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</si>
  <si>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</si>
  <si>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</si>
  <si>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</si>
  <si>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</si>
  <si>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</si>
  <si>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</si>
  <si>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</si>
  <si>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</si>
  <si>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放水口付近/電力</t>
    <rPh sb="6" eb="8">
      <t>デンリョク</t>
    </rPh>
    <phoneticPr fontId="1"/>
  </si>
  <si>
    <t>放水口付近/県</t>
    <rPh sb="6" eb="7">
      <t>ケン</t>
    </rPh>
    <phoneticPr fontId="1"/>
  </si>
  <si>
    <t>前面海域/県</t>
    <rPh sb="5" eb="6">
      <t>ケン</t>
    </rPh>
    <phoneticPr fontId="1"/>
  </si>
  <si>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</si>
  <si>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</si>
  <si>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</si>
  <si>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</si>
  <si>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</si>
  <si>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</si>
  <si>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</si>
  <si>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</si>
  <si>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</si>
  <si>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</si>
  <si>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</si>
  <si>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</si>
  <si>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</si>
  <si>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</si>
  <si>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</si>
  <si>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</si>
  <si>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</si>
  <si>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</si>
  <si>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</si>
  <si>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</si>
  <si>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</si>
  <si>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</si>
  <si>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</si>
  <si>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</si>
  <si>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</si>
  <si>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</si>
  <si>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</si>
  <si>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</si>
  <si>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</si>
  <si>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</si>
  <si>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</si>
  <si>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</si>
  <si>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</si>
  <si>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</si>
  <si>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</si>
  <si>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Cs137減衰</t>
    <rPh sb="5" eb="7">
      <t>ゲンスイ</t>
    </rPh>
    <phoneticPr fontId="1"/>
  </si>
  <si>
    <t>Cs134減衰</t>
    <rPh sb="5" eb="7">
      <t>ゲンスイ</t>
    </rPh>
    <phoneticPr fontId="1"/>
  </si>
  <si>
    <t>Be7崩壊</t>
    <rPh sb="3" eb="5">
      <t>ホウカイ</t>
    </rPh>
    <phoneticPr fontId="1"/>
  </si>
  <si>
    <t>K40崩壊</t>
    <rPh sb="3" eb="5">
      <t>ホウカイ</t>
    </rPh>
    <phoneticPr fontId="1"/>
  </si>
  <si>
    <t>Sr-90</t>
    <phoneticPr fontId="1"/>
  </si>
  <si>
    <t>注2)</t>
  </si>
  <si>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</si>
  <si>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</si>
  <si>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</si>
  <si>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</si>
  <si>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</si>
  <si>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</si>
  <si>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</si>
  <si>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</si>
  <si>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</si>
  <si>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</si>
  <si>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</si>
  <si>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</si>
  <si>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</si>
  <si>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</si>
  <si>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</si>
  <si>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</si>
  <si>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</si>
  <si>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</si>
  <si>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</si>
  <si>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</si>
  <si>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</si>
  <si>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</si>
  <si>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</si>
  <si>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</si>
  <si>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ND代替値の個数</t>
    <rPh sb="6" eb="8">
      <t>コスウ</t>
    </rPh>
    <phoneticPr fontId="1"/>
  </si>
  <si>
    <t>注1)</t>
    <phoneticPr fontId="1"/>
  </si>
  <si>
    <t>S62以前は1pCi/kg生=1/27Bq/kg生で換算｡チェルノブイリ事故(S61.4.26)によりS61.5～6はNb-95､Ru-103､Ru-106､Sb-125､Te-129m､Ce-141､Ce-144を検出｡</t>
    <phoneticPr fontId="1"/>
  </si>
  <si>
    <t>Be-7､K-40は天然核種､H-3は人工・天然核種､Cs-134､Cs-137､Sr-90は人工核種</t>
    <phoneticPr fontId="1"/>
  </si>
  <si>
    <t>注6-1)</t>
    <phoneticPr fontId="1"/>
  </si>
  <si>
    <t>Be7減衰</t>
    <phoneticPr fontId="1"/>
  </si>
  <si>
    <t>K40減衰</t>
    <phoneticPr fontId="1"/>
  </si>
  <si>
    <t>Sr90減衰</t>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</si>
  <si>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</si>
  <si>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</si>
  <si>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</si>
  <si>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</si>
  <si>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</si>
  <si>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</si>
  <si>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物理崩壊</t>
    <rPh sb="0" eb="2">
      <t>ブツリ</t>
    </rPh>
    <phoneticPr fontId="1"/>
  </si>
  <si>
    <t>：チェルノ事故日(事故日Cb)s61.4.26</t>
    <rPh sb="5" eb="7">
      <t>ジコ</t>
    </rPh>
    <rPh sb="7" eb="8">
      <t>ビ</t>
    </rPh>
    <rPh sb="9" eb="11">
      <t>ジコ</t>
    </rPh>
    <rPh sb="11" eb="12">
      <t>ビ</t>
    </rPh>
    <phoneticPr fontId="21"/>
  </si>
  <si>
    <t>：福一事故日(事故日Fk)h23.3.11</t>
    <rPh sb="1" eb="2">
      <t>フク</t>
    </rPh>
    <rPh sb="2" eb="3">
      <t>イチ</t>
    </rPh>
    <rPh sb="3" eb="5">
      <t>ジコ</t>
    </rPh>
    <rPh sb="5" eb="6">
      <t>ビ</t>
    </rPh>
    <phoneticPr fontId="21"/>
  </si>
  <si>
    <t>：調査開始日s57.2.9</t>
    <rPh sb="1" eb="3">
      <t>チョウサ</t>
    </rPh>
    <rPh sb="3" eb="5">
      <t>カイシ</t>
    </rPh>
    <rPh sb="5" eb="6">
      <t>ビ</t>
    </rPh>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</si>
</sst>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yy/mm/dd"/>
    <numFmt numFmtId="177" formatCode="yy/mm"/>
    <numFmt numFmtId="178" formatCode="[$-411]ge\.m"/>
    <numFmt numFmtId="179" formatCode="0.0"/>
    <numFmt numFmtId="180" formatCode="0.00_);[Red]\(0.00\)"/>
    <numFmt numFmtId="181" formatCode="0.0_);[Red]\(0.0\)"/>
    <numFmt numFmtId="182" formatCode="[$-411]ge"/>
    <numFmt numFmtId="183" formatCode="&quot;(&quot;0.00&quot;)&quot;"/>
    <numFmt numFmtId="184" formatCode="&quot;(&quot;0&quot;)&quot;"/>
    <numFmt numFmtId="185" formatCode="0.000_);[Red]\(0.000\)"/>
    <numFmt numFmtId="186" formatCode="&quot;(&quot;0.0&quot;)&quot;"/>
    <numFmt numFmtId="187" formatCode="0.00;[Red]0.00"/>
    <numFmt numFmtId="188" formatCode="0_);[Red]\(0\)"/>
    <numFmt numFmtId="189" formatCode="0.0;&quot;△ &quot;0.0"/>
    <numFmt numFmtId="190" formatCode="0.00;&quot;△ &quot;0.00"/>
    <numFmt numFmtId="191" formatCode="0_ "/>
    <numFmt numFmtId="192" formatCode="0;&quot;△ &quot;0"/>
    <numFmt numFmtId="193" formatCode="0.000_ "/>
    <numFmt numFmtId="194" formatCode="0.000;[Red]0.000"/>
    <numFmt numFmtId="195" formatCode="0.000"/>
    <numFmt numFmtId="196" formatCode=".000"/>
  </numFmts>
  <fonts count="22"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u/>
      <sz val="10"/>
      <color indexed="12"/>
      <name val="Meiryo UI"/>
      <family val="3"/>
      <charset val="128"/>
    </font>
    <font>
      <sz val="14"/>
      <name val="Meiryo UI"/>
      <family val="3"/>
      <charset val="128"/>
    </font>
    <font>
      <sz val="8"/>
      <name val="Meiryo UI"/>
      <family val="3"/>
      <charset val="128"/>
    </font>
    <font>
      <sz val="9"/>
      <color indexed="8"/>
      <name val="Meiryo UI"/>
      <family val="3"/>
      <charset val="128"/>
    </font>
    <font>
      <sz val="10"/>
      <name val="Meiryo UI"/>
      <family val="3"/>
      <charset val="128"/>
    </font>
    <font>
      <sz val="7"/>
      <name val="Terminal"/>
      <charset val="128"/>
    </font>
    <font>
      <sz val="16"/>
      <name val="Meiryo UI"/>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b/>
      <sz val="9"/>
      <color rgb="FF0070C0"/>
      <name val="Meiryo UI"/>
      <family val="3"/>
      <charset val="128"/>
    </font>
    <font>
      <u/>
      <sz val="8"/>
      <color indexed="12"/>
      <name val="Meiryo UI"/>
      <family val="3"/>
      <charset val="128"/>
    </font>
    <font>
      <u/>
      <sz val="8"/>
      <color indexed="12"/>
      <name val="ＭＳ 明朝"/>
      <family val="1"/>
      <charset val="128"/>
    </font>
    <font>
      <b/>
      <sz val="9"/>
      <name val="Meiryo UI"/>
      <family val="3"/>
      <charset val="128"/>
    </font>
    <font>
      <sz val="8.5"/>
      <name val="Meiryo UI"/>
      <family val="3"/>
      <charset val="128"/>
    </font>
    <font>
      <sz val="14"/>
      <color rgb="FF0070C0"/>
      <name val="ＭＳ 明朝"/>
      <family val="1"/>
      <charset val="128"/>
    </font>
    <font>
      <b/>
      <sz val="9"/>
      <color rgb="FFFA7D00"/>
      <name val="Meiryo UI"/>
      <family val="2"/>
      <charset val="128"/>
    </font>
  </fonts>
  <fills count="13">
    <fill>
      <patternFill patternType="none"/>
    </fill>
    <fill>
      <patternFill patternType="gray125"/>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2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FFCC"/>
        <bgColor indexed="64"/>
      </patternFill>
    </fill>
    <fill>
      <patternFill patternType="solid">
        <fgColor rgb="FFCCFFFF"/>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style="thin">
        <color indexed="64"/>
      </right>
      <top/>
      <bottom style="slantDashDot">
        <color indexed="64"/>
      </bottom>
      <diagonal/>
    </border>
    <border>
      <left/>
      <right/>
      <top/>
      <bottom style="slantDashDot">
        <color indexed="64"/>
      </bottom>
      <diagonal/>
    </border>
    <border>
      <left style="thin">
        <color indexed="64"/>
      </left>
      <right style="thin">
        <color indexed="64"/>
      </right>
      <top/>
      <bottom style="slantDashDot">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slantDashDot">
        <color indexed="64"/>
      </bottom>
      <diagonal/>
    </border>
    <border>
      <left/>
      <right style="hair">
        <color indexed="64"/>
      </right>
      <top/>
      <bottom style="slantDashDot">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right style="thin">
        <color indexed="64"/>
      </right>
      <top/>
      <bottom style="double">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diagonalUp="1">
      <left style="thin">
        <color indexed="64"/>
      </left>
      <right style="hair">
        <color indexed="64"/>
      </right>
      <top style="thin">
        <color indexed="64"/>
      </top>
      <bottom style="hair">
        <color indexed="64"/>
      </bottom>
      <diagonal style="thin">
        <color indexed="64"/>
      </diagonal>
    </border>
    <border diagonalUp="1">
      <left style="hair">
        <color indexed="64"/>
      </left>
      <right style="hair">
        <color indexed="64"/>
      </right>
      <top style="thin">
        <color indexed="64"/>
      </top>
      <bottom style="hair">
        <color indexed="64"/>
      </bottom>
      <diagonal style="thin">
        <color indexed="64"/>
      </diagonal>
    </border>
    <border diagonalUp="1">
      <left style="thin">
        <color indexed="64"/>
      </left>
      <right style="hair">
        <color indexed="64"/>
      </right>
      <top style="hair">
        <color indexed="64"/>
      </top>
      <bottom style="hair">
        <color indexed="64"/>
      </bottom>
      <diagonal style="thin">
        <color indexed="64"/>
      </diagonal>
    </border>
    <border diagonalUp="1">
      <left style="hair">
        <color indexed="64"/>
      </left>
      <right style="hair">
        <color indexed="64"/>
      </right>
      <top style="hair">
        <color indexed="64"/>
      </top>
      <bottom style="hair">
        <color indexed="64"/>
      </bottom>
      <diagonal style="thin">
        <color indexed="64"/>
      </diagonal>
    </border>
    <border diagonalUp="1">
      <left style="thin">
        <color indexed="64"/>
      </left>
      <right style="hair">
        <color indexed="64"/>
      </right>
      <top/>
      <bottom style="hair">
        <color indexed="64"/>
      </bottom>
      <diagonal style="thin">
        <color indexed="64"/>
      </diagonal>
    </border>
    <border diagonalUp="1">
      <left style="hair">
        <color indexed="64"/>
      </left>
      <right style="hair">
        <color indexed="64"/>
      </right>
      <top/>
      <bottom style="hair">
        <color indexed="64"/>
      </bottom>
      <diagonal style="thin">
        <color indexed="64"/>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diagonal/>
    </border>
    <border>
      <left style="thin">
        <color indexed="64"/>
      </left>
      <right style="thin">
        <color auto="1"/>
      </right>
      <top style="double">
        <color indexed="64"/>
      </top>
      <bottom style="hair">
        <color indexed="64"/>
      </bottom>
      <diagonal/>
    </border>
    <border>
      <left style="thin">
        <color indexed="64"/>
      </left>
      <right style="thin">
        <color auto="1"/>
      </right>
      <top/>
      <bottom style="double">
        <color indexed="64"/>
      </bottom>
      <diagonal/>
    </border>
    <border>
      <left style="hair">
        <color indexed="64"/>
      </left>
      <right style="thin">
        <color auto="1"/>
      </right>
      <top style="hair">
        <color indexed="64"/>
      </top>
      <bottom style="hair">
        <color indexed="64"/>
      </bottom>
      <diagonal/>
    </border>
    <border diagonalUp="1">
      <left style="thin">
        <color indexed="64"/>
      </left>
      <right style="hair">
        <color indexed="64"/>
      </right>
      <top/>
      <bottom style="thin">
        <color indexed="64"/>
      </bottom>
      <diagonal style="thin">
        <color auto="1"/>
      </diagonal>
    </border>
    <border diagonalUp="1">
      <left/>
      <right style="hair">
        <color indexed="64"/>
      </right>
      <top/>
      <bottom style="thin">
        <color indexed="64"/>
      </bottom>
      <diagonal style="thin">
        <color auto="1"/>
      </diagonal>
    </border>
    <border diagonalUp="1">
      <left/>
      <right style="hair">
        <color indexed="64"/>
      </right>
      <top style="hair">
        <color indexed="64"/>
      </top>
      <bottom style="hair">
        <color indexed="64"/>
      </bottom>
      <diagonal style="thin">
        <color auto="1"/>
      </diagonal>
    </border>
    <border diagonalUp="1">
      <left/>
      <right style="hair">
        <color indexed="64"/>
      </right>
      <top/>
      <bottom style="hair">
        <color indexed="64"/>
      </bottom>
      <diagonal style="thin">
        <color auto="1"/>
      </diagonal>
    </border>
    <border diagonalUp="1">
      <left/>
      <right style="thin">
        <color indexed="64"/>
      </right>
      <top/>
      <bottom style="hair">
        <color indexed="64"/>
      </bottom>
      <diagonal style="thin">
        <color auto="1"/>
      </diagonal>
    </border>
    <border diagonalUp="1">
      <left/>
      <right style="thin">
        <color indexed="64"/>
      </right>
      <top style="hair">
        <color indexed="64"/>
      </top>
      <bottom style="hair">
        <color indexed="64"/>
      </bottom>
      <diagonal style="thin">
        <color auto="1"/>
      </diagonal>
    </border>
    <border diagonalUp="1">
      <left style="hair">
        <color indexed="64"/>
      </left>
      <right style="hair">
        <color indexed="64"/>
      </right>
      <top/>
      <bottom style="thin">
        <color indexed="64"/>
      </bottom>
      <diagonal style="thin">
        <color auto="1"/>
      </diagonal>
    </border>
    <border>
      <left style="thin">
        <color indexed="64"/>
      </left>
      <right style="thin">
        <color indexed="64"/>
      </right>
      <top style="hair">
        <color indexed="64"/>
      </top>
      <bottom/>
      <diagonal/>
    </border>
    <border>
      <left/>
      <right style="hair">
        <color indexed="64"/>
      </right>
      <top style="hair">
        <color indexed="64"/>
      </top>
      <bottom/>
      <diagonal/>
    </border>
    <border diagonalUp="1">
      <left style="hair">
        <color indexed="64"/>
      </left>
      <right style="hair">
        <color indexed="64"/>
      </right>
      <top style="hair">
        <color indexed="64"/>
      </top>
      <bottom/>
      <diagonal style="thin">
        <color indexed="64"/>
      </diagonal>
    </border>
    <border>
      <left/>
      <right style="thin">
        <color indexed="64"/>
      </right>
      <top style="hair">
        <color indexed="64"/>
      </top>
      <bottom/>
      <diagonal/>
    </border>
    <border diagonalUp="1">
      <left style="hair">
        <color indexed="64"/>
      </left>
      <right style="hair">
        <color indexed="64"/>
      </right>
      <top/>
      <bottom/>
      <diagonal style="thin">
        <color indexed="64"/>
      </diagonal>
    </border>
    <border>
      <left style="thin">
        <color indexed="64"/>
      </left>
      <right style="hair">
        <color indexed="64"/>
      </right>
      <top/>
      <bottom style="slantDashDot">
        <color auto="1"/>
      </bottom>
      <diagonal/>
    </border>
    <border diagonalUp="1">
      <left style="hair">
        <color indexed="64"/>
      </left>
      <right style="hair">
        <color indexed="64"/>
      </right>
      <top/>
      <bottom style="hair">
        <color indexed="64"/>
      </bottom>
      <diagonal style="hair">
        <color indexed="64"/>
      </diagonal>
    </border>
    <border>
      <left/>
      <right/>
      <top/>
      <bottom style="hair">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460">
    <xf numFmtId="0" fontId="0" fillId="0" borderId="0" xfId="0"/>
    <xf numFmtId="0" fontId="3" fillId="0" borderId="0" xfId="0" applyFont="1" applyAlignment="1" applyProtection="1">
      <alignment horizontal="left" vertical="center"/>
    </xf>
    <xf numFmtId="0" fontId="3" fillId="0" borderId="0" xfId="0" quotePrefix="1" applyFont="1" applyAlignment="1" applyProtection="1">
      <alignment horizontal="left" vertical="center"/>
    </xf>
    <xf numFmtId="0" fontId="4" fillId="0" borderId="0" xfId="0" applyFont="1" applyAlignment="1">
      <alignment vertical="center"/>
    </xf>
    <xf numFmtId="0" fontId="5" fillId="0" borderId="0" xfId="1" applyFont="1" applyAlignment="1" applyProtection="1">
      <alignment horizontal="left" vertical="center"/>
    </xf>
    <xf numFmtId="0" fontId="4" fillId="2" borderId="1" xfId="0" applyFont="1" applyFill="1" applyBorder="1" applyAlignment="1" applyProtection="1">
      <alignment horizontal="left" vertical="center"/>
    </xf>
    <xf numFmtId="0" fontId="4" fillId="2" borderId="2" xfId="0" applyFont="1" applyFill="1" applyBorder="1" applyAlignment="1" applyProtection="1">
      <alignment horizontal="left" vertical="center"/>
    </xf>
    <xf numFmtId="0" fontId="4" fillId="2" borderId="3" xfId="0" applyFont="1" applyFill="1" applyBorder="1" applyAlignment="1" applyProtection="1">
      <alignment horizontal="left" vertical="center"/>
    </xf>
    <xf numFmtId="176" fontId="4" fillId="2" borderId="3" xfId="0" applyNumberFormat="1" applyFont="1" applyFill="1" applyBorder="1" applyAlignment="1" applyProtection="1">
      <alignment vertical="center"/>
    </xf>
    <xf numFmtId="0" fontId="4" fillId="2" borderId="3" xfId="0" applyFont="1" applyFill="1" applyBorder="1" applyAlignment="1" applyProtection="1">
      <alignment horizontal="right" vertical="center"/>
    </xf>
    <xf numFmtId="0" fontId="4" fillId="2" borderId="3" xfId="0" applyFont="1" applyFill="1" applyBorder="1" applyAlignment="1">
      <alignment vertical="center"/>
    </xf>
    <xf numFmtId="0" fontId="4" fillId="2" borderId="2" xfId="0" applyFont="1" applyFill="1" applyBorder="1" applyAlignment="1">
      <alignment vertical="center"/>
    </xf>
    <xf numFmtId="0" fontId="4" fillId="0" borderId="4" xfId="0" quotePrefix="1" applyFont="1" applyBorder="1" applyAlignment="1" applyProtection="1">
      <alignment horizontal="left" vertical="center"/>
    </xf>
    <xf numFmtId="0" fontId="4" fillId="0" borderId="3" xfId="0" applyFont="1" applyBorder="1" applyAlignment="1">
      <alignment vertical="center"/>
    </xf>
    <xf numFmtId="0" fontId="4" fillId="0" borderId="2" xfId="0" applyFont="1" applyBorder="1" applyAlignment="1">
      <alignment vertical="center"/>
    </xf>
    <xf numFmtId="0" fontId="4" fillId="0" borderId="0" xfId="0" applyFont="1" applyBorder="1" applyAlignment="1">
      <alignment vertical="center"/>
    </xf>
    <xf numFmtId="0" fontId="4" fillId="2" borderId="5" xfId="0" applyFont="1" applyFill="1" applyBorder="1" applyAlignment="1" applyProtection="1">
      <alignment horizontal="left" vertical="center"/>
    </xf>
    <xf numFmtId="0" fontId="4" fillId="2" borderId="6" xfId="0" applyFont="1" applyFill="1" applyBorder="1" applyAlignment="1" applyProtection="1">
      <alignment horizontal="left" vertical="center"/>
    </xf>
    <xf numFmtId="0" fontId="4" fillId="2" borderId="7" xfId="0" applyFont="1" applyFill="1" applyBorder="1" applyAlignment="1" applyProtection="1">
      <alignment horizontal="left" vertical="center"/>
    </xf>
    <xf numFmtId="0" fontId="4" fillId="2" borderId="7" xfId="0" applyFont="1" applyFill="1" applyBorder="1" applyAlignment="1">
      <alignment vertical="center"/>
    </xf>
    <xf numFmtId="0" fontId="4" fillId="2" borderId="6" xfId="0" applyFont="1" applyFill="1" applyBorder="1" applyAlignment="1">
      <alignment vertical="center"/>
    </xf>
    <xf numFmtId="188" fontId="4" fillId="2" borderId="8" xfId="0" applyNumberFormat="1" applyFont="1" applyFill="1" applyBorder="1" applyAlignment="1">
      <alignment vertical="center"/>
    </xf>
    <xf numFmtId="188" fontId="4" fillId="2" borderId="2" xfId="0" applyNumberFormat="1" applyFont="1" applyFill="1" applyBorder="1" applyAlignment="1">
      <alignment vertical="center"/>
    </xf>
    <xf numFmtId="185" fontId="4" fillId="2" borderId="2" xfId="0" applyNumberFormat="1" applyFont="1" applyFill="1" applyBorder="1" applyAlignment="1" applyProtection="1">
      <alignment horizontal="center" vertical="center"/>
    </xf>
    <xf numFmtId="0" fontId="4" fillId="0" borderId="9" xfId="0" applyFont="1" applyBorder="1" applyAlignment="1" applyProtection="1">
      <alignment horizontal="left" vertical="center"/>
    </xf>
    <xf numFmtId="0" fontId="4" fillId="0" borderId="7" xfId="0" applyFont="1" applyBorder="1" applyAlignment="1">
      <alignment vertical="center"/>
    </xf>
    <xf numFmtId="0" fontId="4" fillId="0" borderId="6" xfId="0" applyFont="1" applyBorder="1" applyAlignment="1">
      <alignment vertical="center"/>
    </xf>
    <xf numFmtId="0" fontId="4" fillId="0" borderId="7"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6" xfId="0" quotePrefix="1" applyFont="1" applyBorder="1" applyAlignment="1" applyProtection="1">
      <alignment horizontal="left" vertical="center"/>
    </xf>
    <xf numFmtId="0" fontId="4" fillId="0" borderId="0" xfId="0" quotePrefix="1" applyFont="1" applyBorder="1" applyAlignment="1" applyProtection="1">
      <alignment horizontal="left" vertical="center"/>
    </xf>
    <xf numFmtId="0" fontId="4" fillId="0" borderId="0" xfId="0" applyFont="1" applyBorder="1" applyAlignment="1" applyProtection="1">
      <alignment vertical="center"/>
    </xf>
    <xf numFmtId="188" fontId="4" fillId="0" borderId="0" xfId="0" applyNumberFormat="1" applyFont="1" applyFill="1" applyAlignment="1">
      <alignment vertical="center"/>
    </xf>
    <xf numFmtId="0" fontId="4" fillId="0" borderId="0" xfId="0" applyFont="1" applyBorder="1" applyAlignment="1" applyProtection="1">
      <alignment horizontal="center" vertical="center"/>
    </xf>
    <xf numFmtId="185" fontId="4" fillId="0" borderId="0" xfId="0" applyNumberFormat="1" applyFont="1" applyFill="1" applyAlignment="1">
      <alignment vertical="center"/>
    </xf>
    <xf numFmtId="0" fontId="4" fillId="0" borderId="0" xfId="0" applyNumberFormat="1" applyFont="1" applyFill="1" applyAlignment="1">
      <alignment vertical="center"/>
    </xf>
    <xf numFmtId="0" fontId="4" fillId="0" borderId="0" xfId="0" applyFont="1" applyFill="1" applyAlignment="1">
      <alignment vertical="center"/>
    </xf>
    <xf numFmtId="181" fontId="4" fillId="0" borderId="0" xfId="0" applyNumberFormat="1" applyFont="1" applyBorder="1" applyAlignment="1" applyProtection="1">
      <alignment vertical="center"/>
    </xf>
    <xf numFmtId="0" fontId="4" fillId="2" borderId="3" xfId="0" quotePrefix="1" applyFont="1" applyFill="1" applyBorder="1" applyAlignment="1" applyProtection="1">
      <alignment horizontal="left" vertical="center"/>
    </xf>
    <xf numFmtId="176" fontId="4" fillId="0" borderId="3" xfId="0" applyNumberFormat="1" applyFont="1" applyBorder="1" applyAlignment="1" applyProtection="1">
      <alignment vertical="center"/>
    </xf>
    <xf numFmtId="0" fontId="4" fillId="0" borderId="7" xfId="0" applyFont="1" applyFill="1" applyBorder="1" applyAlignment="1" applyProtection="1">
      <alignment horizontal="left" vertical="center"/>
    </xf>
    <xf numFmtId="0" fontId="4" fillId="0" borderId="0" xfId="0" applyFont="1" applyAlignment="1">
      <alignment horizontal="left" vertical="center"/>
    </xf>
    <xf numFmtId="57" fontId="4" fillId="2" borderId="5" xfId="0" applyNumberFormat="1" applyFont="1" applyFill="1" applyBorder="1" applyAlignment="1" applyProtection="1">
      <alignment horizontal="left" vertical="center" shrinkToFit="1"/>
    </xf>
    <xf numFmtId="188" fontId="4" fillId="0" borderId="6" xfId="0" applyNumberFormat="1" applyFont="1" applyFill="1" applyBorder="1" applyAlignment="1" applyProtection="1">
      <alignment horizontal="center" vertical="center" shrinkToFit="1"/>
    </xf>
    <xf numFmtId="176" fontId="4" fillId="0" borderId="0" xfId="0" applyNumberFormat="1" applyFont="1" applyAlignment="1" applyProtection="1">
      <alignment vertical="center"/>
    </xf>
    <xf numFmtId="181" fontId="4" fillId="0" borderId="6" xfId="0" applyNumberFormat="1" applyFont="1" applyFill="1" applyBorder="1" applyAlignment="1" applyProtection="1">
      <alignment vertical="center" shrinkToFit="1"/>
    </xf>
    <xf numFmtId="181" fontId="4" fillId="0" borderId="6" xfId="0" applyNumberFormat="1" applyFont="1" applyBorder="1" applyAlignment="1">
      <alignment vertical="center" shrinkToFit="1"/>
    </xf>
    <xf numFmtId="181" fontId="4" fillId="0" borderId="0" xfId="0" applyNumberFormat="1" applyFont="1" applyBorder="1" applyAlignment="1" applyProtection="1">
      <alignment horizontal="right" vertical="center"/>
    </xf>
    <xf numFmtId="181" fontId="4" fillId="0" borderId="6" xfId="0" applyNumberFormat="1" applyFont="1" applyFill="1" applyBorder="1" applyAlignment="1" applyProtection="1">
      <alignment horizontal="center" vertical="center" shrinkToFit="1"/>
    </xf>
    <xf numFmtId="181" fontId="4" fillId="0" borderId="0" xfId="0" applyNumberFormat="1" applyFont="1" applyFill="1" applyBorder="1" applyAlignment="1" applyProtection="1">
      <alignment horizontal="center" vertical="center"/>
    </xf>
    <xf numFmtId="181" fontId="4" fillId="0" borderId="0" xfId="0" applyNumberFormat="1" applyFont="1" applyBorder="1" applyAlignment="1">
      <alignment vertical="center"/>
    </xf>
    <xf numFmtId="181" fontId="6" fillId="0" borderId="6" xfId="0" applyNumberFormat="1" applyFont="1" applyBorder="1" applyAlignment="1">
      <alignment shrinkToFit="1"/>
    </xf>
    <xf numFmtId="181" fontId="6" fillId="0" borderId="0" xfId="0" applyNumberFormat="1" applyFont="1" applyBorder="1"/>
    <xf numFmtId="0" fontId="4" fillId="0" borderId="6" xfId="0" applyFont="1" applyBorder="1" applyAlignment="1">
      <alignment vertical="center" shrinkToFit="1"/>
    </xf>
    <xf numFmtId="0" fontId="6" fillId="0" borderId="0" xfId="0" applyFont="1"/>
    <xf numFmtId="187" fontId="4" fillId="0" borderId="0" xfId="0" applyNumberFormat="1" applyFont="1" applyFill="1" applyBorder="1" applyAlignment="1" applyProtection="1">
      <alignment horizontal="center" vertical="center"/>
    </xf>
    <xf numFmtId="187" fontId="4" fillId="0" borderId="0" xfId="0" applyNumberFormat="1" applyFont="1" applyBorder="1" applyAlignment="1">
      <alignment vertical="center"/>
    </xf>
    <xf numFmtId="187" fontId="4" fillId="0" borderId="0" xfId="0" applyNumberFormat="1" applyFont="1" applyFill="1" applyBorder="1" applyAlignment="1">
      <alignment vertical="center"/>
    </xf>
    <xf numFmtId="176" fontId="4" fillId="0" borderId="0" xfId="0" applyNumberFormat="1" applyFont="1" applyFill="1" applyAlignment="1" applyProtection="1">
      <alignment vertical="center"/>
    </xf>
    <xf numFmtId="194" fontId="4" fillId="0" borderId="6" xfId="0" applyNumberFormat="1" applyFont="1" applyBorder="1" applyAlignment="1">
      <alignment vertical="center" shrinkToFit="1"/>
    </xf>
    <xf numFmtId="57" fontId="4" fillId="2" borderId="5" xfId="0" applyNumberFormat="1" applyFont="1" applyFill="1" applyBorder="1" applyAlignment="1">
      <alignment horizontal="left" vertical="center" shrinkToFit="1"/>
    </xf>
    <xf numFmtId="187" fontId="7" fillId="0" borderId="0" xfId="0" applyNumberFormat="1" applyFont="1" applyFill="1" applyBorder="1" applyAlignment="1" applyProtection="1">
      <alignment horizontal="left" vertical="center"/>
    </xf>
    <xf numFmtId="0" fontId="4" fillId="0" borderId="0" xfId="0" applyNumberFormat="1" applyFont="1" applyAlignment="1">
      <alignment vertical="center"/>
    </xf>
    <xf numFmtId="178" fontId="4" fillId="0" borderId="0" xfId="0" applyNumberFormat="1" applyFont="1" applyAlignment="1">
      <alignment vertical="center"/>
    </xf>
    <xf numFmtId="2" fontId="4" fillId="0" borderId="0" xfId="0" applyNumberFormat="1" applyFont="1" applyAlignment="1" applyProtection="1">
      <alignment vertical="center"/>
    </xf>
    <xf numFmtId="181" fontId="4" fillId="0" borderId="0" xfId="0" applyNumberFormat="1" applyFont="1" applyAlignment="1" applyProtection="1">
      <alignment vertical="center"/>
    </xf>
    <xf numFmtId="0" fontId="8" fillId="0" borderId="0" xfId="0" quotePrefix="1" applyFont="1" applyAlignment="1" applyProtection="1">
      <alignment horizontal="left"/>
      <protection locked="0"/>
    </xf>
    <xf numFmtId="180" fontId="4" fillId="0" borderId="0" xfId="0" applyNumberFormat="1" applyFont="1" applyAlignment="1" applyProtection="1">
      <alignment vertical="center"/>
    </xf>
    <xf numFmtId="185" fontId="4" fillId="0" borderId="0" xfId="0" applyNumberFormat="1" applyFont="1" applyAlignment="1" applyProtection="1">
      <alignment vertical="center"/>
    </xf>
    <xf numFmtId="0" fontId="8" fillId="0" borderId="0" xfId="0" quotePrefix="1" applyFont="1" applyAlignment="1" applyProtection="1">
      <alignment horizontal="left" vertical="center"/>
      <protection locked="0"/>
    </xf>
    <xf numFmtId="181" fontId="4" fillId="0" borderId="0" xfId="0" applyNumberFormat="1" applyFont="1" applyAlignment="1">
      <alignment vertical="center"/>
    </xf>
    <xf numFmtId="0" fontId="4" fillId="0" borderId="0" xfId="0" quotePrefix="1" applyFont="1" applyAlignment="1" applyProtection="1">
      <alignment horizontal="left" vertical="center"/>
    </xf>
    <xf numFmtId="177" fontId="4" fillId="0" borderId="0" xfId="0" applyNumberFormat="1" applyFont="1" applyAlignment="1" applyProtection="1">
      <alignment vertical="center"/>
    </xf>
    <xf numFmtId="0" fontId="4" fillId="2" borderId="5" xfId="0" applyFont="1" applyFill="1" applyBorder="1" applyAlignment="1" applyProtection="1">
      <alignment horizontal="left" vertical="center" shrinkToFit="1"/>
    </xf>
    <xf numFmtId="0" fontId="4" fillId="2" borderId="6" xfId="0" applyFont="1" applyFill="1" applyBorder="1" applyAlignment="1" applyProtection="1">
      <alignment horizontal="left" vertical="center" shrinkToFit="1"/>
    </xf>
    <xf numFmtId="185" fontId="4" fillId="2" borderId="6" xfId="0" quotePrefix="1" applyNumberFormat="1" applyFont="1" applyFill="1" applyBorder="1" applyAlignment="1" applyProtection="1">
      <alignment horizontal="left" vertical="center" shrinkToFit="1"/>
    </xf>
    <xf numFmtId="0" fontId="4" fillId="2" borderId="6" xfId="0" quotePrefix="1" applyFont="1" applyFill="1" applyBorder="1" applyAlignment="1" applyProtection="1">
      <alignment horizontal="left" vertical="center" shrinkToFit="1"/>
    </xf>
    <xf numFmtId="0" fontId="4" fillId="2" borderId="1" xfId="0" applyFont="1" applyFill="1" applyBorder="1" applyAlignment="1" applyProtection="1">
      <alignment horizontal="left" vertical="center" shrinkToFit="1"/>
    </xf>
    <xf numFmtId="0" fontId="4" fillId="2" borderId="1" xfId="0" quotePrefix="1" applyFont="1" applyFill="1" applyBorder="1" applyAlignment="1" applyProtection="1">
      <alignment horizontal="left" vertical="center" shrinkToFit="1"/>
    </xf>
    <xf numFmtId="0" fontId="4" fillId="2" borderId="2" xfId="0" applyFont="1" applyFill="1" applyBorder="1" applyAlignment="1" applyProtection="1">
      <alignment horizontal="left" vertical="center" shrinkToFit="1"/>
    </xf>
    <xf numFmtId="0" fontId="4" fillId="0" borderId="6" xfId="0" applyFont="1" applyBorder="1" applyAlignment="1" applyProtection="1">
      <alignment horizontal="center" vertical="center" shrinkToFit="1"/>
    </xf>
    <xf numFmtId="0" fontId="4" fillId="0" borderId="6" xfId="0" applyFont="1" applyBorder="1" applyAlignment="1" applyProtection="1">
      <alignment vertical="center" shrinkToFit="1"/>
    </xf>
    <xf numFmtId="188" fontId="4" fillId="0" borderId="6" xfId="0" applyNumberFormat="1" applyFont="1" applyFill="1" applyBorder="1" applyAlignment="1">
      <alignment vertical="center" shrinkToFit="1"/>
    </xf>
    <xf numFmtId="185" fontId="4" fillId="2" borderId="6" xfId="0" applyNumberFormat="1" applyFont="1" applyFill="1" applyBorder="1" applyAlignment="1">
      <alignment vertical="center" shrinkToFit="1"/>
    </xf>
    <xf numFmtId="191" fontId="4" fillId="0" borderId="6" xfId="0" applyNumberFormat="1" applyFont="1" applyFill="1" applyBorder="1" applyAlignment="1">
      <alignment vertical="center" shrinkToFit="1"/>
    </xf>
    <xf numFmtId="188" fontId="4" fillId="2" borderId="6" xfId="0" applyNumberFormat="1" applyFont="1" applyFill="1" applyBorder="1" applyAlignment="1">
      <alignment vertical="center" shrinkToFit="1"/>
    </xf>
    <xf numFmtId="0" fontId="9" fillId="0" borderId="0" xfId="0" applyFont="1" applyBorder="1" applyAlignment="1">
      <alignment horizontal="left" vertical="center"/>
    </xf>
    <xf numFmtId="0" fontId="9" fillId="0" borderId="0" xfId="0" applyFont="1" applyAlignment="1">
      <alignment vertical="center"/>
    </xf>
    <xf numFmtId="0" fontId="11" fillId="0" borderId="0" xfId="0" applyFont="1" applyAlignment="1" applyProtection="1">
      <alignment horizontal="left" vertical="center"/>
    </xf>
    <xf numFmtId="188" fontId="4" fillId="2" borderId="11" xfId="0" applyNumberFormat="1" applyFont="1" applyFill="1" applyBorder="1" applyAlignment="1">
      <alignment vertical="center"/>
    </xf>
    <xf numFmtId="0" fontId="4" fillId="2" borderId="7" xfId="0" applyFont="1" applyFill="1" applyBorder="1" applyAlignment="1" applyProtection="1">
      <alignment horizontal="left" vertical="center" shrinkToFit="1"/>
    </xf>
    <xf numFmtId="185" fontId="4" fillId="2" borderId="6" xfId="0" quotePrefix="1" applyNumberFormat="1" applyFont="1" applyFill="1" applyBorder="1" applyAlignment="1" applyProtection="1">
      <alignment horizontal="left" vertical="center"/>
    </xf>
    <xf numFmtId="185" fontId="7" fillId="2" borderId="6" xfId="0" applyNumberFormat="1" applyFont="1" applyFill="1" applyBorder="1" applyAlignment="1" applyProtection="1">
      <alignment horizontal="left" vertical="center"/>
    </xf>
    <xf numFmtId="194" fontId="4" fillId="0" borderId="6" xfId="0" applyNumberFormat="1" applyFont="1" applyFill="1" applyBorder="1" applyAlignment="1">
      <alignment vertical="center" shrinkToFit="1"/>
    </xf>
    <xf numFmtId="0" fontId="4" fillId="2" borderId="4" xfId="0" quotePrefix="1" applyFont="1" applyFill="1" applyBorder="1" applyAlignment="1" applyProtection="1">
      <alignment horizontal="left" vertical="center"/>
    </xf>
    <xf numFmtId="0" fontId="4" fillId="2" borderId="4"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0" fontId="4" fillId="2" borderId="3" xfId="0" quotePrefix="1" applyFont="1" applyFill="1" applyBorder="1" applyAlignment="1" applyProtection="1">
      <alignment horizontal="left" vertical="center" shrinkToFit="1"/>
    </xf>
    <xf numFmtId="1" fontId="4" fillId="0" borderId="10" xfId="0" applyNumberFormat="1" applyFont="1" applyBorder="1" applyAlignment="1">
      <alignment horizontal="left" vertical="center" shrinkToFit="1"/>
    </xf>
    <xf numFmtId="2" fontId="4" fillId="0" borderId="10" xfId="0" applyNumberFormat="1" applyFont="1" applyBorder="1" applyAlignment="1">
      <alignment horizontal="left" vertical="center" shrinkToFit="1"/>
    </xf>
    <xf numFmtId="196" fontId="4" fillId="0" borderId="10" xfId="0" applyNumberFormat="1" applyFont="1" applyBorder="1" applyAlignment="1">
      <alignment horizontal="left" vertical="center" shrinkToFit="1"/>
    </xf>
    <xf numFmtId="0" fontId="6" fillId="0" borderId="0" xfId="0" applyFont="1" applyAlignment="1" applyProtection="1">
      <alignment horizontal="left" vertical="center"/>
    </xf>
    <xf numFmtId="180" fontId="7" fillId="0" borderId="0" xfId="0" applyNumberFormat="1" applyFont="1" applyAlignment="1"/>
    <xf numFmtId="188" fontId="4" fillId="0" borderId="0" xfId="0" applyNumberFormat="1" applyFont="1" applyAlignment="1">
      <alignment vertical="center"/>
    </xf>
    <xf numFmtId="0" fontId="4" fillId="0" borderId="0" xfId="0" applyNumberFormat="1" applyFont="1" applyAlignment="1"/>
    <xf numFmtId="185" fontId="4" fillId="0" borderId="0" xfId="0" applyNumberFormat="1" applyFont="1" applyAlignment="1">
      <alignment vertical="center"/>
    </xf>
    <xf numFmtId="0" fontId="4" fillId="0" borderId="13" xfId="0" applyFont="1" applyBorder="1" applyAlignment="1">
      <alignment vertical="center"/>
    </xf>
    <xf numFmtId="57" fontId="4" fillId="2" borderId="14" xfId="0" applyNumberFormat="1" applyFont="1" applyFill="1" applyBorder="1" applyAlignment="1" applyProtection="1">
      <alignment horizontal="left" vertical="center" shrinkToFit="1"/>
    </xf>
    <xf numFmtId="181" fontId="4" fillId="0" borderId="12" xfId="0" applyNumberFormat="1" applyFont="1" applyFill="1" applyBorder="1" applyAlignment="1" applyProtection="1">
      <alignment horizontal="center" vertical="center" shrinkToFit="1"/>
    </xf>
    <xf numFmtId="195" fontId="4" fillId="0" borderId="12" xfId="0" applyNumberFormat="1" applyFont="1" applyFill="1" applyBorder="1" applyAlignment="1" applyProtection="1">
      <alignment vertical="center" shrinkToFit="1"/>
    </xf>
    <xf numFmtId="194" fontId="4" fillId="0" borderId="12" xfId="0" applyNumberFormat="1" applyFont="1" applyFill="1" applyBorder="1" applyAlignment="1" applyProtection="1">
      <alignment horizontal="center" vertical="center" shrinkToFit="1"/>
    </xf>
    <xf numFmtId="187" fontId="4" fillId="0" borderId="13" xfId="0" applyNumberFormat="1" applyFont="1" applyFill="1" applyBorder="1" applyAlignment="1" applyProtection="1">
      <alignment horizontal="center" vertical="center"/>
    </xf>
    <xf numFmtId="0" fontId="15" fillId="0" borderId="0" xfId="0" applyNumberFormat="1" applyFont="1" applyAlignment="1">
      <alignment horizontal="center" vertical="center" shrinkToFit="1"/>
    </xf>
    <xf numFmtId="0" fontId="16" fillId="0" borderId="0" xfId="1" applyFont="1" applyAlignment="1" applyProtection="1">
      <alignment horizontal="left" vertical="center"/>
    </xf>
    <xf numFmtId="0" fontId="16" fillId="0" borderId="0" xfId="1" applyFont="1" applyAlignment="1" applyProtection="1">
      <alignment vertical="center"/>
    </xf>
    <xf numFmtId="181" fontId="16" fillId="0" borderId="0" xfId="1" applyNumberFormat="1" applyFont="1" applyAlignment="1" applyProtection="1">
      <alignment vertical="center"/>
    </xf>
    <xf numFmtId="0" fontId="16" fillId="0" borderId="0" xfId="1" applyFont="1" applyBorder="1" applyAlignment="1" applyProtection="1">
      <alignment horizontal="left" vertical="center"/>
    </xf>
    <xf numFmtId="0" fontId="16" fillId="0" borderId="0" xfId="1" applyFont="1" applyFill="1" applyAlignment="1" applyProtection="1">
      <alignment vertical="center"/>
    </xf>
    <xf numFmtId="0" fontId="17" fillId="0" borderId="0" xfId="1" applyFont="1" applyAlignment="1" applyProtection="1">
      <alignment vertical="center"/>
    </xf>
    <xf numFmtId="0" fontId="4" fillId="2" borderId="15"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4" fillId="2" borderId="16" xfId="0" quotePrefix="1" applyFont="1" applyFill="1" applyBorder="1" applyAlignment="1" applyProtection="1">
      <alignment horizontal="left" vertical="center" shrinkToFit="1"/>
    </xf>
    <xf numFmtId="0" fontId="4" fillId="2" borderId="16" xfId="0" applyFont="1" applyFill="1" applyBorder="1" applyAlignment="1" applyProtection="1">
      <alignment horizontal="left" vertical="center" shrinkToFit="1"/>
    </xf>
    <xf numFmtId="0" fontId="4" fillId="0" borderId="17" xfId="0" applyFont="1" applyFill="1" applyBorder="1" applyAlignment="1">
      <alignment vertical="center" shrinkToFit="1"/>
    </xf>
    <xf numFmtId="188" fontId="4" fillId="0" borderId="18" xfId="0" applyNumberFormat="1" applyFont="1" applyFill="1" applyBorder="1" applyAlignment="1">
      <alignment vertical="center" shrinkToFit="1"/>
    </xf>
    <xf numFmtId="2" fontId="4" fillId="0" borderId="17" xfId="0" applyNumberFormat="1" applyFont="1" applyFill="1" applyBorder="1" applyAlignment="1" applyProtection="1">
      <alignment horizontal="center" vertical="center" shrinkToFit="1"/>
    </xf>
    <xf numFmtId="188" fontId="4" fillId="0" borderId="18" xfId="0" applyNumberFormat="1" applyFont="1" applyFill="1" applyBorder="1" applyAlignment="1" applyProtection="1">
      <alignment vertical="center" shrinkToFit="1"/>
    </xf>
    <xf numFmtId="0" fontId="4" fillId="0" borderId="19" xfId="0" applyFont="1" applyBorder="1" applyAlignment="1" applyProtection="1">
      <alignment horizontal="left" vertical="center"/>
    </xf>
    <xf numFmtId="0" fontId="4" fillId="0" borderId="16"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18" xfId="0" applyFont="1" applyBorder="1" applyAlignment="1" applyProtection="1">
      <alignment horizontal="left" vertical="center"/>
    </xf>
    <xf numFmtId="0" fontId="4" fillId="0" borderId="20" xfId="0" applyFont="1" applyBorder="1" applyAlignment="1">
      <alignment vertical="center" shrinkToFit="1"/>
    </xf>
    <xf numFmtId="0" fontId="4" fillId="0" borderId="18" xfId="0" applyFont="1" applyBorder="1" applyAlignment="1">
      <alignment vertical="center" shrinkToFit="1"/>
    </xf>
    <xf numFmtId="0" fontId="4" fillId="0" borderId="18" xfId="0" applyFont="1" applyBorder="1" applyAlignment="1" applyProtection="1">
      <alignment vertical="center" shrinkToFit="1"/>
    </xf>
    <xf numFmtId="0" fontId="4" fillId="0" borderId="15"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17" xfId="0" applyFont="1" applyBorder="1" applyAlignment="1" applyProtection="1">
      <alignment horizontal="center" vertical="center" shrinkToFit="1"/>
    </xf>
    <xf numFmtId="0" fontId="4" fillId="0" borderId="18" xfId="0" applyFont="1" applyBorder="1" applyAlignment="1" applyProtection="1">
      <alignment horizontal="center" vertical="center" shrinkToFit="1"/>
    </xf>
    <xf numFmtId="0" fontId="4" fillId="0" borderId="18" xfId="0" quotePrefix="1" applyFont="1" applyBorder="1" applyAlignment="1" applyProtection="1">
      <alignment horizontal="left" vertical="center"/>
    </xf>
    <xf numFmtId="186" fontId="4" fillId="3" borderId="18" xfId="0" applyNumberFormat="1" applyFont="1" applyFill="1" applyBorder="1" applyAlignment="1" applyProtection="1">
      <alignment horizontal="center" vertical="center" shrinkToFit="1"/>
    </xf>
    <xf numFmtId="0" fontId="4" fillId="2" borderId="15" xfId="0" applyFont="1" applyFill="1" applyBorder="1" applyAlignment="1" applyProtection="1">
      <alignment horizontal="left" vertical="center" shrinkToFit="1"/>
    </xf>
    <xf numFmtId="185" fontId="4" fillId="2" borderId="16" xfId="0" quotePrefix="1" applyNumberFormat="1" applyFont="1" applyFill="1" applyBorder="1" applyAlignment="1" applyProtection="1">
      <alignment horizontal="left" vertical="center" shrinkToFit="1"/>
    </xf>
    <xf numFmtId="0" fontId="4" fillId="2" borderId="18" xfId="0" applyFont="1" applyFill="1" applyBorder="1" applyAlignment="1" applyProtection="1">
      <alignment horizontal="left" vertical="center"/>
    </xf>
    <xf numFmtId="185" fontId="4" fillId="2" borderId="18" xfId="0" quotePrefix="1" applyNumberFormat="1" applyFont="1" applyFill="1" applyBorder="1" applyAlignment="1" applyProtection="1">
      <alignment horizontal="left" vertical="center"/>
    </xf>
    <xf numFmtId="2" fontId="4" fillId="0" borderId="18" xfId="0" applyNumberFormat="1" applyFont="1" applyFill="1" applyBorder="1" applyAlignment="1" applyProtection="1">
      <alignment horizontal="center" vertical="center" shrinkToFit="1"/>
    </xf>
    <xf numFmtId="180" fontId="4" fillId="0" borderId="18" xfId="0" applyNumberFormat="1" applyFont="1" applyFill="1" applyBorder="1" applyAlignment="1" applyProtection="1">
      <alignment horizontal="center" vertical="center" shrinkToFit="1"/>
    </xf>
    <xf numFmtId="188" fontId="4" fillId="0" borderId="21" xfId="0" applyNumberFormat="1" applyFont="1" applyFill="1" applyBorder="1" applyAlignment="1" applyProtection="1">
      <alignment vertical="center" shrinkToFit="1"/>
    </xf>
    <xf numFmtId="190" fontId="4" fillId="0" borderId="21" xfId="0" applyNumberFormat="1" applyFont="1" applyFill="1" applyBorder="1" applyAlignment="1" applyProtection="1">
      <alignment vertical="center" shrinkToFit="1"/>
    </xf>
    <xf numFmtId="180" fontId="4" fillId="0" borderId="21" xfId="0" applyNumberFormat="1" applyFont="1" applyFill="1" applyBorder="1" applyAlignment="1" applyProtection="1">
      <alignment horizontal="center" vertical="center" shrinkToFit="1"/>
    </xf>
    <xf numFmtId="188" fontId="4" fillId="0" borderId="18" xfId="0" applyNumberFormat="1" applyFont="1" applyFill="1" applyBorder="1" applyAlignment="1" applyProtection="1">
      <alignment horizontal="center" vertical="center" shrinkToFit="1"/>
    </xf>
    <xf numFmtId="185" fontId="4" fillId="0" borderId="18" xfId="0" applyNumberFormat="1" applyFont="1" applyFill="1" applyBorder="1" applyAlignment="1" applyProtection="1">
      <alignment horizontal="center" vertical="center" shrinkToFit="1"/>
    </xf>
    <xf numFmtId="185" fontId="4" fillId="0" borderId="21" xfId="0" applyNumberFormat="1" applyFont="1" applyFill="1" applyBorder="1" applyAlignment="1" applyProtection="1">
      <alignment horizontal="center" vertical="center" shrinkToFit="1"/>
    </xf>
    <xf numFmtId="0" fontId="4" fillId="4" borderId="23" xfId="0" applyNumberFormat="1" applyFont="1" applyFill="1" applyBorder="1" applyAlignment="1" applyProtection="1">
      <alignment horizontal="right" vertical="center" shrinkToFit="1"/>
    </xf>
    <xf numFmtId="0" fontId="4" fillId="4" borderId="24" xfId="0" applyNumberFormat="1" applyFont="1" applyFill="1" applyBorder="1" applyAlignment="1" applyProtection="1">
      <alignment horizontal="right" vertical="center" shrinkToFit="1"/>
    </xf>
    <xf numFmtId="0" fontId="4" fillId="2" borderId="17" xfId="0" applyFont="1" applyFill="1" applyBorder="1" applyAlignment="1" applyProtection="1">
      <alignment horizontal="left" vertical="center" shrinkToFit="1"/>
    </xf>
    <xf numFmtId="0" fontId="4" fillId="2" borderId="18" xfId="0" applyFont="1" applyFill="1" applyBorder="1" applyAlignment="1" applyProtection="1">
      <alignment horizontal="left" vertical="center" shrinkToFit="1"/>
    </xf>
    <xf numFmtId="0" fontId="4" fillId="2" borderId="18" xfId="0" quotePrefix="1" applyFont="1" applyFill="1" applyBorder="1" applyAlignment="1" applyProtection="1">
      <alignment horizontal="left" vertical="center" shrinkToFit="1"/>
    </xf>
    <xf numFmtId="185" fontId="4" fillId="2" borderId="18" xfId="0" quotePrefix="1" applyNumberFormat="1" applyFont="1" applyFill="1" applyBorder="1" applyAlignment="1" applyProtection="1">
      <alignment horizontal="left" vertical="center" shrinkToFit="1"/>
    </xf>
    <xf numFmtId="180" fontId="4" fillId="0" borderId="18" xfId="0" applyNumberFormat="1" applyFont="1" applyFill="1" applyBorder="1" applyAlignment="1">
      <alignment vertical="center" shrinkToFit="1"/>
    </xf>
    <xf numFmtId="185" fontId="4" fillId="0" borderId="22" xfId="0" applyNumberFormat="1" applyFont="1" applyFill="1" applyBorder="1" applyAlignment="1" applyProtection="1">
      <alignment horizontal="center" vertical="center" shrinkToFit="1"/>
    </xf>
    <xf numFmtId="180" fontId="4" fillId="0" borderId="21" xfId="0" applyNumberFormat="1" applyFont="1" applyFill="1" applyBorder="1" applyAlignment="1">
      <alignment vertical="center" shrinkToFit="1"/>
    </xf>
    <xf numFmtId="187" fontId="4" fillId="0" borderId="17" xfId="0" applyNumberFormat="1" applyFont="1" applyFill="1" applyBorder="1" applyAlignment="1" applyProtection="1">
      <alignment horizontal="center" vertical="center" shrinkToFit="1"/>
    </xf>
    <xf numFmtId="192" fontId="4" fillId="0" borderId="18" xfId="0" applyNumberFormat="1" applyFont="1" applyFill="1" applyBorder="1" applyAlignment="1">
      <alignment horizontal="right" vertical="center" shrinkToFit="1"/>
    </xf>
    <xf numFmtId="0" fontId="4" fillId="4" borderId="25" xfId="0" applyNumberFormat="1" applyFont="1" applyFill="1" applyBorder="1" applyAlignment="1" applyProtection="1">
      <alignment horizontal="right" vertical="center" shrinkToFit="1"/>
    </xf>
    <xf numFmtId="57" fontId="4" fillId="2" borderId="27" xfId="0" applyNumberFormat="1" applyFont="1" applyFill="1" applyBorder="1" applyAlignment="1" applyProtection="1">
      <alignment horizontal="left" vertical="center" shrinkToFit="1"/>
    </xf>
    <xf numFmtId="0" fontId="4" fillId="0" borderId="28" xfId="0" applyFont="1" applyFill="1" applyBorder="1" applyAlignment="1">
      <alignment vertical="center" shrinkToFit="1"/>
    </xf>
    <xf numFmtId="188" fontId="4" fillId="0" borderId="29" xfId="0" applyNumberFormat="1" applyFont="1" applyFill="1" applyBorder="1" applyAlignment="1">
      <alignment vertical="center" shrinkToFit="1"/>
    </xf>
    <xf numFmtId="188" fontId="4" fillId="0" borderId="26" xfId="0" applyNumberFormat="1" applyFont="1" applyFill="1" applyBorder="1" applyAlignment="1">
      <alignment vertical="center" shrinkToFit="1"/>
    </xf>
    <xf numFmtId="2" fontId="4" fillId="0" borderId="28" xfId="0" applyNumberFormat="1" applyFont="1" applyFill="1" applyBorder="1" applyAlignment="1" applyProtection="1">
      <alignment horizontal="center" vertical="center" shrinkToFit="1"/>
    </xf>
    <xf numFmtId="188" fontId="4" fillId="0" borderId="29" xfId="0" applyNumberFormat="1" applyFont="1" applyFill="1" applyBorder="1" applyAlignment="1" applyProtection="1">
      <alignment vertical="center" shrinkToFit="1"/>
    </xf>
    <xf numFmtId="188" fontId="4" fillId="0" borderId="26" xfId="0" applyNumberFormat="1" applyFont="1" applyFill="1" applyBorder="1" applyAlignment="1" applyProtection="1">
      <alignment vertical="center" shrinkToFit="1"/>
    </xf>
    <xf numFmtId="57" fontId="4" fillId="2" borderId="30" xfId="0" applyNumberFormat="1" applyFont="1" applyFill="1" applyBorder="1" applyAlignment="1" applyProtection="1">
      <alignment horizontal="left" vertical="center" shrinkToFit="1"/>
    </xf>
    <xf numFmtId="2" fontId="4" fillId="0" borderId="31" xfId="0" applyNumberFormat="1" applyFont="1" applyFill="1" applyBorder="1" applyAlignment="1" applyProtection="1">
      <alignment horizontal="center" vertical="center" shrinkToFit="1"/>
    </xf>
    <xf numFmtId="188" fontId="4" fillId="0" borderId="10" xfId="0" applyNumberFormat="1" applyFont="1" applyFill="1" applyBorder="1" applyAlignment="1" applyProtection="1">
      <alignment vertical="center" shrinkToFit="1"/>
    </xf>
    <xf numFmtId="188" fontId="4" fillId="0" borderId="32" xfId="0" applyNumberFormat="1" applyFont="1" applyFill="1" applyBorder="1" applyAlignment="1" applyProtection="1">
      <alignment vertical="center" shrinkToFit="1"/>
    </xf>
    <xf numFmtId="0" fontId="4" fillId="0" borderId="31" xfId="0" applyFont="1" applyFill="1" applyBorder="1" applyAlignment="1">
      <alignment vertical="center" shrinkToFit="1"/>
    </xf>
    <xf numFmtId="188" fontId="4" fillId="0" borderId="32" xfId="0" applyNumberFormat="1" applyFont="1" applyBorder="1" applyAlignment="1" applyProtection="1">
      <alignment vertical="center" shrinkToFit="1"/>
    </xf>
    <xf numFmtId="188" fontId="4" fillId="0" borderId="10" xfId="0" applyNumberFormat="1" applyFont="1" applyFill="1" applyBorder="1" applyAlignment="1">
      <alignment vertical="center" shrinkToFit="1"/>
    </xf>
    <xf numFmtId="188" fontId="4" fillId="0" borderId="32" xfId="0" applyNumberFormat="1" applyFont="1" applyFill="1" applyBorder="1" applyAlignment="1">
      <alignment vertical="center" shrinkToFit="1"/>
    </xf>
    <xf numFmtId="2" fontId="4" fillId="0" borderId="32" xfId="0" applyNumberFormat="1" applyFont="1" applyFill="1" applyBorder="1" applyAlignment="1" applyProtection="1">
      <alignment horizontal="center" vertical="center" shrinkToFit="1"/>
    </xf>
    <xf numFmtId="183" fontId="4" fillId="0" borderId="31" xfId="0" applyNumberFormat="1" applyFont="1" applyFill="1" applyBorder="1" applyAlignment="1" applyProtection="1">
      <alignment vertical="center" shrinkToFit="1"/>
    </xf>
    <xf numFmtId="191" fontId="4" fillId="0" borderId="26" xfId="0" applyNumberFormat="1" applyFont="1" applyFill="1" applyBorder="1" applyAlignment="1">
      <alignment vertical="center" shrinkToFit="1"/>
    </xf>
    <xf numFmtId="191" fontId="4" fillId="0" borderId="32" xfId="0" applyNumberFormat="1" applyFont="1" applyFill="1" applyBorder="1" applyAlignment="1">
      <alignment vertical="center" shrinkToFit="1"/>
    </xf>
    <xf numFmtId="0" fontId="4" fillId="0" borderId="33" xfId="0" applyFont="1" applyBorder="1" applyAlignment="1">
      <alignment vertical="center" shrinkToFit="1"/>
    </xf>
    <xf numFmtId="0" fontId="4" fillId="0" borderId="29" xfId="0" applyFont="1" applyBorder="1" applyAlignment="1">
      <alignment vertical="center" shrinkToFit="1"/>
    </xf>
    <xf numFmtId="0" fontId="4" fillId="0" borderId="26" xfId="0" applyFont="1" applyBorder="1" applyAlignment="1">
      <alignment vertical="center" shrinkToFit="1"/>
    </xf>
    <xf numFmtId="0" fontId="4" fillId="0" borderId="28" xfId="0" applyFont="1" applyBorder="1" applyAlignment="1" applyProtection="1">
      <alignment horizontal="center" vertical="center" shrinkToFit="1"/>
    </xf>
    <xf numFmtId="0" fontId="4" fillId="0" borderId="29" xfId="0" applyFont="1" applyBorder="1" applyAlignment="1" applyProtection="1">
      <alignment vertical="center" shrinkToFit="1"/>
    </xf>
    <xf numFmtId="0" fontId="4" fillId="0" borderId="26" xfId="0" applyFont="1" applyBorder="1" applyAlignment="1" applyProtection="1">
      <alignment vertical="center" shrinkToFit="1"/>
    </xf>
    <xf numFmtId="0" fontId="4" fillId="0" borderId="34" xfId="0" applyFont="1" applyBorder="1" applyAlignment="1" applyProtection="1">
      <alignment horizontal="center" vertical="center" shrinkToFit="1"/>
    </xf>
    <xf numFmtId="0" fontId="4" fillId="0" borderId="10" xfId="0" applyFont="1" applyBorder="1" applyAlignment="1" applyProtection="1">
      <alignment vertical="center" shrinkToFit="1"/>
    </xf>
    <xf numFmtId="0" fontId="4" fillId="0" borderId="32" xfId="0" applyFont="1" applyBorder="1" applyAlignment="1" applyProtection="1">
      <alignment vertical="center" shrinkToFit="1"/>
    </xf>
    <xf numFmtId="0" fontId="4" fillId="0" borderId="31" xfId="0" applyFont="1" applyBorder="1" applyAlignment="1">
      <alignment vertical="center" shrinkToFit="1"/>
    </xf>
    <xf numFmtId="0" fontId="4" fillId="0" borderId="10" xfId="0" applyFont="1" applyBorder="1" applyAlignment="1">
      <alignment vertical="center" shrinkToFit="1"/>
    </xf>
    <xf numFmtId="0" fontId="4" fillId="0" borderId="32" xfId="0" applyFont="1" applyBorder="1" applyAlignment="1">
      <alignment vertical="center" shrinkToFit="1"/>
    </xf>
    <xf numFmtId="0" fontId="4" fillId="0" borderId="34" xfId="0" applyFont="1" applyBorder="1" applyAlignment="1">
      <alignment vertical="center" shrinkToFit="1"/>
    </xf>
    <xf numFmtId="0" fontId="4" fillId="0" borderId="31" xfId="0" applyFont="1" applyBorder="1" applyAlignment="1" applyProtection="1">
      <alignment horizontal="center" vertical="center" shrinkToFit="1"/>
    </xf>
    <xf numFmtId="0" fontId="4" fillId="0" borderId="32" xfId="0" applyFont="1" applyBorder="1" applyAlignment="1" applyProtection="1">
      <alignment horizontal="center" vertical="center" shrinkToFit="1"/>
    </xf>
    <xf numFmtId="186" fontId="4" fillId="3" borderId="31" xfId="0" applyNumberFormat="1" applyFont="1" applyFill="1" applyBorder="1" applyAlignment="1" applyProtection="1">
      <alignment horizontal="right" vertical="center" shrinkToFit="1"/>
    </xf>
    <xf numFmtId="0" fontId="4" fillId="0" borderId="33" xfId="0" applyFont="1" applyBorder="1" applyAlignment="1" applyProtection="1">
      <alignment horizontal="center" vertical="center" shrinkToFit="1"/>
    </xf>
    <xf numFmtId="2" fontId="4" fillId="0" borderId="26" xfId="0" applyNumberFormat="1" applyFont="1" applyFill="1" applyBorder="1" applyAlignment="1" applyProtection="1">
      <alignment horizontal="center" vertical="center" shrinkToFit="1"/>
    </xf>
    <xf numFmtId="0" fontId="4" fillId="0" borderId="29" xfId="0" applyFont="1" applyBorder="1" applyAlignment="1" applyProtection="1">
      <alignment horizontal="center" vertical="center" shrinkToFit="1"/>
    </xf>
    <xf numFmtId="181" fontId="4" fillId="0" borderId="26" xfId="0" applyNumberFormat="1" applyFont="1" applyBorder="1" applyAlignment="1" applyProtection="1">
      <alignment vertical="center" shrinkToFit="1"/>
    </xf>
    <xf numFmtId="0" fontId="4" fillId="0" borderId="34" xfId="0" applyFont="1" applyBorder="1" applyAlignment="1" applyProtection="1">
      <alignment vertical="center" shrinkToFit="1"/>
    </xf>
    <xf numFmtId="181" fontId="4" fillId="0" borderId="32" xfId="0" applyNumberFormat="1" applyFont="1" applyFill="1" applyBorder="1" applyAlignment="1" applyProtection="1">
      <alignment vertical="center" shrinkToFit="1"/>
    </xf>
    <xf numFmtId="0" fontId="4" fillId="0" borderId="10" xfId="0" applyFont="1" applyBorder="1" applyAlignment="1" applyProtection="1">
      <alignment horizontal="center" vertical="center" shrinkToFit="1"/>
    </xf>
    <xf numFmtId="181" fontId="4" fillId="0" borderId="32" xfId="0" applyNumberFormat="1" applyFont="1" applyBorder="1" applyAlignment="1" applyProtection="1">
      <alignment vertical="center" shrinkToFit="1"/>
    </xf>
    <xf numFmtId="181" fontId="4" fillId="0" borderId="32" xfId="0" applyNumberFormat="1" applyFont="1" applyBorder="1" applyAlignment="1" applyProtection="1">
      <alignment horizontal="right" vertical="center" shrinkToFit="1"/>
    </xf>
    <xf numFmtId="181" fontId="4" fillId="0" borderId="32" xfId="0" applyNumberFormat="1" applyFont="1" applyFill="1" applyBorder="1" applyAlignment="1" applyProtection="1">
      <alignment horizontal="center" vertical="center" shrinkToFit="1"/>
    </xf>
    <xf numFmtId="184" fontId="4" fillId="3" borderId="31" xfId="0" applyNumberFormat="1" applyFont="1" applyFill="1" applyBorder="1" applyAlignment="1">
      <alignment vertical="center" shrinkToFit="1"/>
    </xf>
    <xf numFmtId="181" fontId="4" fillId="0" borderId="32" xfId="0" applyNumberFormat="1" applyFont="1" applyBorder="1" applyAlignment="1">
      <alignment vertical="center" shrinkToFit="1"/>
    </xf>
    <xf numFmtId="184" fontId="4" fillId="3" borderId="34" xfId="0" applyNumberFormat="1" applyFont="1" applyFill="1" applyBorder="1" applyAlignment="1" applyProtection="1">
      <alignment horizontal="right" vertical="center" shrinkToFit="1"/>
    </xf>
    <xf numFmtId="0" fontId="6" fillId="0" borderId="31" xfId="0" applyFont="1" applyBorder="1" applyAlignment="1">
      <alignment shrinkToFit="1"/>
    </xf>
    <xf numFmtId="0" fontId="6" fillId="0" borderId="10" xfId="0" applyFont="1" applyBorder="1" applyAlignment="1">
      <alignment shrinkToFit="1"/>
    </xf>
    <xf numFmtId="181" fontId="6" fillId="0" borderId="32" xfId="0" applyNumberFormat="1" applyFont="1" applyBorder="1" applyAlignment="1">
      <alignment shrinkToFit="1"/>
    </xf>
    <xf numFmtId="195" fontId="4" fillId="0" borderId="29" xfId="0" applyNumberFormat="1" applyFont="1" applyFill="1" applyBorder="1" applyAlignment="1" applyProtection="1">
      <alignment vertical="center" shrinkToFit="1"/>
    </xf>
    <xf numFmtId="2" fontId="4" fillId="0" borderId="29" xfId="0" applyNumberFormat="1" applyFont="1" applyFill="1" applyBorder="1" applyAlignment="1" applyProtection="1">
      <alignment horizontal="center" vertical="center" shrinkToFit="1"/>
    </xf>
    <xf numFmtId="180" fontId="4" fillId="0" borderId="29" xfId="0" applyNumberFormat="1" applyFont="1" applyFill="1" applyBorder="1" applyAlignment="1" applyProtection="1">
      <alignment vertical="center" shrinkToFit="1"/>
    </xf>
    <xf numFmtId="2" fontId="4" fillId="0" borderId="28" xfId="0" applyNumberFormat="1" applyFont="1" applyFill="1" applyBorder="1" applyAlignment="1" applyProtection="1">
      <alignment vertical="center" shrinkToFit="1"/>
    </xf>
    <xf numFmtId="195" fontId="4" fillId="0" borderId="29" xfId="0" applyNumberFormat="1" applyFont="1" applyFill="1" applyBorder="1" applyAlignment="1" applyProtection="1">
      <alignment horizontal="center" vertical="center" shrinkToFit="1"/>
    </xf>
    <xf numFmtId="193" fontId="4" fillId="0" borderId="26" xfId="0" applyNumberFormat="1" applyFont="1" applyFill="1" applyBorder="1" applyAlignment="1" applyProtection="1">
      <alignment vertical="center" shrinkToFit="1"/>
    </xf>
    <xf numFmtId="1" fontId="4" fillId="0" borderId="29" xfId="0" applyNumberFormat="1" applyFont="1" applyFill="1" applyBorder="1" applyAlignment="1">
      <alignment vertical="center" shrinkToFit="1"/>
    </xf>
    <xf numFmtId="181" fontId="4" fillId="0" borderId="29" xfId="0" applyNumberFormat="1" applyFont="1" applyFill="1" applyBorder="1" applyAlignment="1" applyProtection="1">
      <alignment horizontal="right" vertical="center" shrinkToFit="1"/>
    </xf>
    <xf numFmtId="181" fontId="4" fillId="0" borderId="26" xfId="0" applyNumberFormat="1" applyFont="1" applyFill="1" applyBorder="1" applyAlignment="1" applyProtection="1">
      <alignment vertical="center" shrinkToFit="1"/>
    </xf>
    <xf numFmtId="192" fontId="4" fillId="0" borderId="10" xfId="0" applyNumberFormat="1" applyFont="1" applyFill="1" applyBorder="1" applyAlignment="1" applyProtection="1">
      <alignment vertical="center" shrinkToFit="1"/>
    </xf>
    <xf numFmtId="195" fontId="4" fillId="0" borderId="38" xfId="0" applyNumberFormat="1" applyFont="1" applyFill="1" applyBorder="1" applyAlignment="1" applyProtection="1">
      <alignment horizontal="center" vertical="center" shrinkToFit="1"/>
    </xf>
    <xf numFmtId="195" fontId="4" fillId="0" borderId="10" xfId="0" applyNumberFormat="1" applyFont="1" applyFill="1" applyBorder="1" applyAlignment="1" applyProtection="1">
      <alignment vertical="center" shrinkToFit="1"/>
    </xf>
    <xf numFmtId="190" fontId="4" fillId="0" borderId="10" xfId="0" applyNumberFormat="1" applyFont="1" applyFill="1" applyBorder="1" applyAlignment="1" applyProtection="1">
      <alignment vertical="center" shrinkToFit="1"/>
    </xf>
    <xf numFmtId="180" fontId="4" fillId="0" borderId="10" xfId="0" applyNumberFormat="1" applyFont="1" applyFill="1" applyBorder="1" applyAlignment="1" applyProtection="1">
      <alignment vertical="center" shrinkToFit="1"/>
    </xf>
    <xf numFmtId="2" fontId="4" fillId="0" borderId="31" xfId="0" applyNumberFormat="1" applyFont="1" applyFill="1" applyBorder="1" applyAlignment="1" applyProtection="1">
      <alignment vertical="center" shrinkToFit="1"/>
    </xf>
    <xf numFmtId="195" fontId="4" fillId="0" borderId="32" xfId="0" applyNumberFormat="1" applyFont="1" applyFill="1" applyBorder="1" applyAlignment="1" applyProtection="1">
      <alignment vertical="center" shrinkToFit="1"/>
    </xf>
    <xf numFmtId="1" fontId="4" fillId="0" borderId="10" xfId="0" applyNumberFormat="1" applyFont="1" applyFill="1" applyBorder="1" applyAlignment="1">
      <alignment vertical="center" shrinkToFit="1"/>
    </xf>
    <xf numFmtId="181" fontId="4" fillId="0" borderId="10" xfId="0" applyNumberFormat="1" applyFont="1" applyFill="1" applyBorder="1" applyAlignment="1" applyProtection="1">
      <alignment horizontal="right" vertical="center" shrinkToFit="1"/>
    </xf>
    <xf numFmtId="181" fontId="4" fillId="0" borderId="10" xfId="0" applyNumberFormat="1" applyFont="1" applyFill="1" applyBorder="1" applyAlignment="1" applyProtection="1">
      <alignment vertical="center" shrinkToFit="1"/>
    </xf>
    <xf numFmtId="193" fontId="4" fillId="0" borderId="32" xfId="0" applyNumberFormat="1" applyFont="1" applyFill="1" applyBorder="1" applyAlignment="1" applyProtection="1">
      <alignment vertical="center" shrinkToFit="1"/>
    </xf>
    <xf numFmtId="181" fontId="4" fillId="0" borderId="10" xfId="0" applyNumberFormat="1" applyFont="1" applyFill="1" applyBorder="1" applyAlignment="1">
      <alignment vertical="center" shrinkToFit="1"/>
    </xf>
    <xf numFmtId="195" fontId="4" fillId="0" borderId="32" xfId="0" applyNumberFormat="1" applyFont="1" applyFill="1" applyBorder="1" applyAlignment="1" applyProtection="1">
      <alignment horizontal="center" vertical="center" shrinkToFit="1"/>
    </xf>
    <xf numFmtId="194" fontId="4" fillId="0" borderId="10" xfId="0" applyNumberFormat="1" applyFont="1" applyFill="1" applyBorder="1" applyAlignment="1" applyProtection="1">
      <alignment horizontal="center" vertical="center" shrinkToFit="1"/>
    </xf>
    <xf numFmtId="180" fontId="4" fillId="0" borderId="10" xfId="0" applyNumberFormat="1" applyFont="1" applyFill="1" applyBorder="1" applyAlignment="1">
      <alignment vertical="center" shrinkToFit="1"/>
    </xf>
    <xf numFmtId="180" fontId="4" fillId="0" borderId="32" xfId="0" applyNumberFormat="1" applyFont="1" applyFill="1" applyBorder="1" applyAlignment="1">
      <alignment vertical="center" shrinkToFit="1"/>
    </xf>
    <xf numFmtId="180" fontId="4" fillId="0" borderId="10" xfId="0" applyNumberFormat="1" applyFont="1" applyFill="1" applyBorder="1" applyAlignment="1" applyProtection="1">
      <alignment horizontal="center" vertical="center" shrinkToFit="1"/>
    </xf>
    <xf numFmtId="185" fontId="4" fillId="0" borderId="10" xfId="0" applyNumberFormat="1" applyFont="1" applyFill="1" applyBorder="1" applyAlignment="1" applyProtection="1">
      <alignment vertical="center" shrinkToFit="1"/>
    </xf>
    <xf numFmtId="183" fontId="4" fillId="6" borderId="31" xfId="0" applyNumberFormat="1" applyFont="1" applyFill="1" applyBorder="1" applyAlignment="1">
      <alignment vertical="center" shrinkToFit="1"/>
    </xf>
    <xf numFmtId="181" fontId="4" fillId="0" borderId="32" xfId="0" applyNumberFormat="1" applyFont="1" applyFill="1" applyBorder="1" applyAlignment="1" applyProtection="1">
      <alignment horizontal="right" vertical="center" shrinkToFit="1"/>
    </xf>
    <xf numFmtId="187" fontId="4" fillId="0" borderId="31" xfId="0" applyNumberFormat="1" applyFont="1" applyFill="1" applyBorder="1" applyAlignment="1">
      <alignment vertical="center" shrinkToFit="1"/>
    </xf>
    <xf numFmtId="181" fontId="4" fillId="0" borderId="32" xfId="0" applyNumberFormat="1" applyFont="1" applyFill="1" applyBorder="1" applyAlignment="1">
      <alignment vertical="center" shrinkToFit="1"/>
    </xf>
    <xf numFmtId="183" fontId="4" fillId="6" borderId="31" xfId="0" applyNumberFormat="1" applyFont="1" applyFill="1" applyBorder="1" applyAlignment="1" applyProtection="1">
      <alignment vertical="center" shrinkToFit="1"/>
    </xf>
    <xf numFmtId="181" fontId="4" fillId="0" borderId="29" xfId="0" applyNumberFormat="1" applyFont="1" applyFill="1" applyBorder="1" applyAlignment="1" applyProtection="1">
      <alignment vertical="center" shrinkToFit="1"/>
    </xf>
    <xf numFmtId="183" fontId="4" fillId="6" borderId="29" xfId="0" applyNumberFormat="1" applyFont="1" applyFill="1" applyBorder="1" applyAlignment="1" applyProtection="1">
      <alignment horizontal="center" vertical="center" shrinkToFit="1"/>
    </xf>
    <xf numFmtId="180" fontId="4" fillId="0" borderId="29" xfId="0" applyNumberFormat="1" applyFont="1" applyFill="1" applyBorder="1" applyAlignment="1">
      <alignment vertical="center" shrinkToFit="1"/>
    </xf>
    <xf numFmtId="195" fontId="4" fillId="0" borderId="26" xfId="0" applyNumberFormat="1" applyFont="1" applyFill="1" applyBorder="1" applyAlignment="1" applyProtection="1">
      <alignment horizontal="center" vertical="center" shrinkToFit="1"/>
    </xf>
    <xf numFmtId="187" fontId="4" fillId="0" borderId="31" xfId="0" applyNumberFormat="1" applyFont="1" applyFill="1" applyBorder="1" applyAlignment="1" applyProtection="1">
      <alignment horizontal="center" vertical="center" shrinkToFit="1"/>
    </xf>
    <xf numFmtId="183" fontId="4" fillId="6" borderId="10" xfId="0" applyNumberFormat="1" applyFont="1" applyFill="1" applyBorder="1" applyAlignment="1" applyProtection="1">
      <alignment horizontal="center" vertical="center" shrinkToFit="1"/>
    </xf>
    <xf numFmtId="181" fontId="6" fillId="0" borderId="10" xfId="0" applyNumberFormat="1" applyFont="1" applyFill="1" applyBorder="1" applyAlignment="1">
      <alignment shrinkToFit="1"/>
    </xf>
    <xf numFmtId="180" fontId="6" fillId="0" borderId="10" xfId="0" applyNumberFormat="1" applyFont="1" applyFill="1" applyBorder="1" applyAlignment="1">
      <alignment shrinkToFit="1"/>
    </xf>
    <xf numFmtId="181" fontId="6" fillId="0" borderId="32" xfId="0" applyNumberFormat="1" applyFont="1" applyFill="1" applyBorder="1" applyAlignment="1">
      <alignment shrinkToFit="1"/>
    </xf>
    <xf numFmtId="183" fontId="4" fillId="6" borderId="31" xfId="0" applyNumberFormat="1" applyFont="1" applyFill="1" applyBorder="1" applyAlignment="1" applyProtection="1">
      <alignment horizontal="center" vertical="center" shrinkToFit="1"/>
    </xf>
    <xf numFmtId="187" fontId="4" fillId="0" borderId="10" xfId="0" applyNumberFormat="1" applyFont="1" applyFill="1" applyBorder="1" applyAlignment="1" applyProtection="1">
      <alignment horizontal="center" vertical="center" shrinkToFit="1"/>
    </xf>
    <xf numFmtId="181" fontId="4" fillId="0" borderId="10" xfId="0" applyNumberFormat="1" applyFont="1" applyFill="1" applyBorder="1" applyAlignment="1" applyProtection="1">
      <alignment horizontal="center" vertical="center" shrinkToFit="1"/>
    </xf>
    <xf numFmtId="0" fontId="4" fillId="0" borderId="10" xfId="0" applyFont="1" applyFill="1" applyBorder="1" applyAlignment="1">
      <alignment vertical="center" shrinkToFit="1"/>
    </xf>
    <xf numFmtId="183" fontId="4" fillId="6" borderId="31" xfId="0" applyNumberFormat="1" applyFont="1" applyFill="1" applyBorder="1" applyAlignment="1" applyProtection="1">
      <alignment horizontal="right" vertical="center" shrinkToFit="1"/>
    </xf>
    <xf numFmtId="195" fontId="4" fillId="0" borderId="10" xfId="0" applyNumberFormat="1" applyFont="1" applyFill="1" applyBorder="1" applyAlignment="1" applyProtection="1">
      <alignment horizontal="right" vertical="center" shrinkToFit="1"/>
    </xf>
    <xf numFmtId="180" fontId="4" fillId="0" borderId="10" xfId="0" applyNumberFormat="1" applyFont="1" applyFill="1" applyBorder="1" applyAlignment="1" applyProtection="1">
      <alignment horizontal="right" vertical="center" shrinkToFit="1"/>
    </xf>
    <xf numFmtId="195" fontId="4" fillId="0" borderId="32" xfId="0" applyNumberFormat="1" applyFont="1" applyFill="1" applyBorder="1" applyAlignment="1" applyProtection="1">
      <alignment horizontal="right" vertical="center" shrinkToFit="1"/>
    </xf>
    <xf numFmtId="194" fontId="4" fillId="0" borderId="32" xfId="0" applyNumberFormat="1" applyFont="1" applyFill="1" applyBorder="1" applyAlignment="1" applyProtection="1">
      <alignment horizontal="center" vertical="center" shrinkToFit="1"/>
    </xf>
    <xf numFmtId="187" fontId="4" fillId="0" borderId="10" xfId="0" applyNumberFormat="1" applyFont="1" applyFill="1" applyBorder="1" applyAlignment="1">
      <alignment vertical="center" shrinkToFit="1"/>
    </xf>
    <xf numFmtId="187" fontId="4" fillId="0" borderId="32" xfId="0" applyNumberFormat="1" applyFont="1" applyFill="1" applyBorder="1" applyAlignment="1">
      <alignment vertical="center" shrinkToFit="1"/>
    </xf>
    <xf numFmtId="0" fontId="6" fillId="0" borderId="31" xfId="0" applyFont="1" applyFill="1" applyBorder="1" applyAlignment="1">
      <alignment shrinkToFit="1"/>
    </xf>
    <xf numFmtId="0" fontId="6" fillId="0" borderId="10" xfId="0" applyFont="1" applyFill="1" applyBorder="1" applyAlignment="1">
      <alignment shrinkToFit="1"/>
    </xf>
    <xf numFmtId="185" fontId="6" fillId="0" borderId="10" xfId="0" applyNumberFormat="1" applyFont="1" applyFill="1" applyBorder="1" applyAlignment="1">
      <alignment shrinkToFit="1"/>
    </xf>
    <xf numFmtId="195" fontId="6" fillId="0" borderId="32" xfId="0" applyNumberFormat="1" applyFont="1" applyFill="1" applyBorder="1" applyAlignment="1">
      <alignment shrinkToFit="1"/>
    </xf>
    <xf numFmtId="0" fontId="6" fillId="0" borderId="32" xfId="0" applyFont="1" applyFill="1" applyBorder="1" applyAlignment="1">
      <alignment shrinkToFit="1"/>
    </xf>
    <xf numFmtId="183" fontId="4" fillId="0" borderId="10" xfId="0" applyNumberFormat="1" applyFont="1" applyFill="1" applyBorder="1" applyAlignment="1" applyProtection="1">
      <alignment horizontal="center" vertical="center" shrinkToFit="1"/>
    </xf>
    <xf numFmtId="2" fontId="4" fillId="0" borderId="10" xfId="0" applyNumberFormat="1" applyFont="1" applyFill="1" applyBorder="1" applyAlignment="1" applyProtection="1">
      <alignment horizontal="center" vertical="center" shrinkToFit="1"/>
    </xf>
    <xf numFmtId="188" fontId="6" fillId="0" borderId="10" xfId="0" applyNumberFormat="1" applyFont="1" applyFill="1" applyBorder="1" applyAlignment="1">
      <alignment shrinkToFit="1"/>
    </xf>
    <xf numFmtId="188" fontId="6" fillId="0" borderId="32" xfId="0" applyNumberFormat="1" applyFont="1" applyFill="1" applyBorder="1" applyAlignment="1">
      <alignment shrinkToFit="1"/>
    </xf>
    <xf numFmtId="0" fontId="4" fillId="0" borderId="31" xfId="0" applyNumberFormat="1" applyFont="1" applyFill="1" applyBorder="1" applyAlignment="1" applyProtection="1">
      <alignment vertical="center" shrinkToFit="1"/>
    </xf>
    <xf numFmtId="185" fontId="4" fillId="0" borderId="10" xfId="0" applyNumberFormat="1" applyFont="1" applyFill="1" applyBorder="1" applyAlignment="1" applyProtection="1">
      <alignment horizontal="center" vertical="center" shrinkToFit="1"/>
    </xf>
    <xf numFmtId="188" fontId="4" fillId="0" borderId="10" xfId="0" applyNumberFormat="1" applyFont="1" applyFill="1" applyBorder="1" applyAlignment="1" applyProtection="1">
      <alignment horizontal="center" vertical="center" shrinkToFit="1"/>
    </xf>
    <xf numFmtId="194" fontId="4" fillId="0" borderId="32" xfId="0" applyNumberFormat="1" applyFont="1" applyFill="1" applyBorder="1" applyAlignment="1">
      <alignment vertical="center" shrinkToFit="1"/>
    </xf>
    <xf numFmtId="57" fontId="4" fillId="2" borderId="30" xfId="0" applyNumberFormat="1" applyFont="1" applyFill="1" applyBorder="1" applyAlignment="1">
      <alignment horizontal="left" vertical="center" shrinkToFit="1"/>
    </xf>
    <xf numFmtId="188" fontId="4" fillId="0" borderId="10" xfId="0" applyNumberFormat="1" applyFont="1" applyFill="1" applyBorder="1" applyAlignment="1" applyProtection="1">
      <alignment horizontal="right" vertical="center" shrinkToFit="1"/>
    </xf>
    <xf numFmtId="192" fontId="4" fillId="0" borderId="10" xfId="0" applyNumberFormat="1" applyFont="1" applyFill="1" applyBorder="1" applyAlignment="1" applyProtection="1">
      <alignment horizontal="right" vertical="center" shrinkToFit="1"/>
    </xf>
    <xf numFmtId="192" fontId="4" fillId="0" borderId="10" xfId="0" applyNumberFormat="1" applyFont="1" applyFill="1" applyBorder="1" applyAlignment="1">
      <alignment horizontal="right" vertical="center" shrinkToFit="1"/>
    </xf>
    <xf numFmtId="183" fontId="4" fillId="6" borderId="32" xfId="0" applyNumberFormat="1" applyFont="1" applyFill="1" applyBorder="1" applyAlignment="1" applyProtection="1">
      <alignment horizontal="center" vertical="center" shrinkToFit="1"/>
    </xf>
    <xf numFmtId="185" fontId="4" fillId="0" borderId="31" xfId="0" applyNumberFormat="1" applyFont="1" applyFill="1" applyBorder="1" applyAlignment="1" applyProtection="1">
      <alignment horizontal="center" vertical="center" shrinkToFit="1"/>
    </xf>
    <xf numFmtId="185" fontId="4" fillId="0" borderId="32" xfId="0" applyNumberFormat="1" applyFont="1" applyFill="1" applyBorder="1" applyAlignment="1" applyProtection="1">
      <alignment horizontal="center" vertical="center" shrinkToFit="1"/>
    </xf>
    <xf numFmtId="180" fontId="4" fillId="0" borderId="31" xfId="0" applyNumberFormat="1" applyFont="1" applyFill="1" applyBorder="1" applyAlignment="1" applyProtection="1">
      <alignment horizontal="center" vertical="center" shrinkToFit="1"/>
    </xf>
    <xf numFmtId="183" fontId="4" fillId="0" borderId="31" xfId="0" applyNumberFormat="1" applyFont="1" applyFill="1" applyBorder="1" applyAlignment="1" applyProtection="1">
      <alignment horizontal="center" vertical="center" shrinkToFit="1"/>
    </xf>
    <xf numFmtId="183" fontId="4" fillId="0" borderId="32" xfId="0" applyNumberFormat="1" applyFont="1" applyFill="1" applyBorder="1" applyAlignment="1">
      <alignment vertical="center" shrinkToFit="1"/>
    </xf>
    <xf numFmtId="195" fontId="4" fillId="0" borderId="10" xfId="0" applyNumberFormat="1" applyFont="1" applyFill="1" applyBorder="1" applyAlignment="1" applyProtection="1">
      <alignment horizontal="center" vertical="center" shrinkToFit="1"/>
    </xf>
    <xf numFmtId="1" fontId="4" fillId="0" borderId="10" xfId="0" applyNumberFormat="1" applyFont="1" applyFill="1" applyBorder="1" applyAlignment="1" applyProtection="1">
      <alignment vertical="center" shrinkToFit="1"/>
    </xf>
    <xf numFmtId="195" fontId="4" fillId="0" borderId="32" xfId="0" applyNumberFormat="1" applyFont="1" applyFill="1" applyBorder="1" applyAlignment="1">
      <alignment vertical="center" shrinkToFit="1"/>
    </xf>
    <xf numFmtId="2" fontId="4" fillId="0" borderId="10" xfId="0" applyNumberFormat="1" applyFont="1" applyFill="1" applyBorder="1" applyAlignment="1" applyProtection="1">
      <alignment horizontal="right" vertical="center" shrinkToFit="1"/>
    </xf>
    <xf numFmtId="2" fontId="4" fillId="0" borderId="10" xfId="0" applyNumberFormat="1" applyFont="1" applyFill="1" applyBorder="1" applyAlignment="1" applyProtection="1">
      <alignment vertical="center" shrinkToFit="1"/>
    </xf>
    <xf numFmtId="2" fontId="4" fillId="0" borderId="32" xfId="0" applyNumberFormat="1" applyFont="1" applyFill="1" applyBorder="1" applyAlignment="1">
      <alignment vertical="center" shrinkToFit="1"/>
    </xf>
    <xf numFmtId="184" fontId="4" fillId="0" borderId="32" xfId="0" applyNumberFormat="1" applyFont="1" applyFill="1" applyBorder="1" applyAlignment="1">
      <alignment vertical="center" shrinkToFit="1"/>
    </xf>
    <xf numFmtId="183" fontId="4" fillId="6" borderId="10" xfId="0" applyNumberFormat="1" applyFont="1" applyFill="1" applyBorder="1" applyAlignment="1">
      <alignment vertical="center" shrinkToFit="1"/>
    </xf>
    <xf numFmtId="2" fontId="4" fillId="0" borderId="10" xfId="0" applyNumberFormat="1" applyFont="1" applyFill="1" applyBorder="1" applyAlignment="1">
      <alignment vertical="center" shrinkToFit="1"/>
    </xf>
    <xf numFmtId="0" fontId="4" fillId="0" borderId="10" xfId="0" applyFont="1" applyBorder="1" applyAlignment="1">
      <alignment vertical="center"/>
    </xf>
    <xf numFmtId="0" fontId="4" fillId="0" borderId="32" xfId="0" applyFont="1" applyBorder="1" applyAlignment="1">
      <alignment vertical="center"/>
    </xf>
    <xf numFmtId="183" fontId="4" fillId="6" borderId="32" xfId="0" applyNumberFormat="1" applyFont="1" applyFill="1" applyBorder="1" applyAlignment="1">
      <alignment vertical="center" shrinkToFit="1"/>
    </xf>
    <xf numFmtId="194" fontId="4" fillId="0" borderId="31" xfId="0" applyNumberFormat="1" applyFont="1" applyFill="1" applyBorder="1" applyAlignment="1" applyProtection="1">
      <alignment horizontal="center" vertical="center" shrinkToFit="1"/>
    </xf>
    <xf numFmtId="189" fontId="4" fillId="4" borderId="41" xfId="0" applyNumberFormat="1" applyFont="1" applyFill="1" applyBorder="1" applyAlignment="1" applyProtection="1">
      <alignment horizontal="right" vertical="center" shrinkToFit="1"/>
    </xf>
    <xf numFmtId="1" fontId="4" fillId="4" borderId="42" xfId="0" applyNumberFormat="1" applyFont="1" applyFill="1" applyBorder="1" applyAlignment="1" applyProtection="1">
      <alignment horizontal="right" vertical="center" shrinkToFit="1"/>
    </xf>
    <xf numFmtId="189" fontId="4" fillId="4" borderId="42" xfId="0" applyNumberFormat="1" applyFont="1" applyFill="1" applyBorder="1" applyAlignment="1" applyProtection="1">
      <alignment horizontal="right" vertical="center" shrinkToFit="1"/>
    </xf>
    <xf numFmtId="189" fontId="4" fillId="4" borderId="43" xfId="0" applyNumberFormat="1" applyFont="1" applyFill="1" applyBorder="1" applyAlignment="1" applyProtection="1">
      <alignment horizontal="right" vertical="center" shrinkToFit="1"/>
    </xf>
    <xf numFmtId="2" fontId="4" fillId="5" borderId="31" xfId="0" applyNumberFormat="1" applyFont="1" applyFill="1" applyBorder="1" applyAlignment="1" applyProtection="1">
      <alignment horizontal="right" vertical="center" shrinkToFit="1"/>
    </xf>
    <xf numFmtId="1" fontId="4" fillId="5" borderId="10" xfId="0" applyNumberFormat="1" applyFont="1" applyFill="1" applyBorder="1" applyAlignment="1" applyProtection="1">
      <alignment horizontal="right" vertical="center" shrinkToFit="1"/>
    </xf>
    <xf numFmtId="195" fontId="4" fillId="5" borderId="10" xfId="0" applyNumberFormat="1" applyFont="1" applyFill="1" applyBorder="1" applyAlignment="1" applyProtection="1">
      <alignment horizontal="right" vertical="center" shrinkToFit="1"/>
    </xf>
    <xf numFmtId="2" fontId="4" fillId="5" borderId="10" xfId="0" applyNumberFormat="1" applyFont="1" applyFill="1" applyBorder="1" applyAlignment="1" applyProtection="1">
      <alignment horizontal="right" vertical="center" shrinkToFit="1"/>
    </xf>
    <xf numFmtId="195" fontId="4" fillId="5" borderId="32" xfId="0" applyNumberFormat="1" applyFont="1" applyFill="1" applyBorder="1" applyAlignment="1" applyProtection="1">
      <alignment horizontal="right" vertical="center" shrinkToFit="1"/>
    </xf>
    <xf numFmtId="2" fontId="4" fillId="4" borderId="31" xfId="0" applyNumberFormat="1" applyFont="1" applyFill="1" applyBorder="1" applyAlignment="1" applyProtection="1">
      <alignment horizontal="right" vertical="center" shrinkToFit="1"/>
    </xf>
    <xf numFmtId="1" fontId="4" fillId="4" borderId="10" xfId="0" applyNumberFormat="1" applyFont="1" applyFill="1" applyBorder="1" applyAlignment="1" applyProtection="1">
      <alignment horizontal="right" vertical="center" shrinkToFit="1"/>
    </xf>
    <xf numFmtId="2" fontId="4" fillId="4" borderId="10" xfId="0" applyNumberFormat="1" applyFont="1" applyFill="1" applyBorder="1" applyAlignment="1" applyProtection="1">
      <alignment horizontal="right" vertical="center" shrinkToFit="1"/>
    </xf>
    <xf numFmtId="2" fontId="4" fillId="4" borderId="32" xfId="0" applyNumberFormat="1" applyFont="1" applyFill="1" applyBorder="1" applyAlignment="1" applyProtection="1">
      <alignment horizontal="right" vertical="center" shrinkToFit="1"/>
    </xf>
    <xf numFmtId="2" fontId="4" fillId="4" borderId="31" xfId="0" quotePrefix="1" applyNumberFormat="1" applyFont="1" applyFill="1" applyBorder="1" applyAlignment="1">
      <alignment horizontal="right" vertical="center" shrinkToFit="1"/>
    </xf>
    <xf numFmtId="1" fontId="4" fillId="4" borderId="10" xfId="0" quotePrefix="1" applyNumberFormat="1" applyFont="1" applyFill="1" applyBorder="1" applyAlignment="1">
      <alignment horizontal="right" vertical="center" shrinkToFit="1"/>
    </xf>
    <xf numFmtId="2" fontId="4" fillId="4" borderId="10" xfId="0" quotePrefix="1" applyNumberFormat="1" applyFont="1" applyFill="1" applyBorder="1" applyAlignment="1">
      <alignment horizontal="right" vertical="center" shrinkToFit="1"/>
    </xf>
    <xf numFmtId="2" fontId="4" fillId="4" borderId="32" xfId="0" quotePrefix="1" applyNumberFormat="1" applyFont="1" applyFill="1" applyBorder="1" applyAlignment="1">
      <alignment horizontal="right" vertical="center" shrinkToFit="1"/>
    </xf>
    <xf numFmtId="0" fontId="4" fillId="4" borderId="31" xfId="0" quotePrefix="1" applyNumberFormat="1" applyFont="1" applyFill="1" applyBorder="1" applyAlignment="1">
      <alignment horizontal="right" vertical="center" shrinkToFit="1"/>
    </xf>
    <xf numFmtId="0" fontId="4" fillId="4" borderId="10" xfId="0" quotePrefix="1" applyNumberFormat="1" applyFont="1" applyFill="1" applyBorder="1" applyAlignment="1">
      <alignment horizontal="right" vertical="center" shrinkToFit="1"/>
    </xf>
    <xf numFmtId="0" fontId="4" fillId="4" borderId="32" xfId="0" quotePrefix="1" applyNumberFormat="1" applyFont="1" applyFill="1" applyBorder="1" applyAlignment="1">
      <alignment horizontal="right" vertical="center" shrinkToFit="1"/>
    </xf>
    <xf numFmtId="0" fontId="4" fillId="2" borderId="19"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185" fontId="4" fillId="2" borderId="16" xfId="0" quotePrefix="1" applyNumberFormat="1" applyFont="1" applyFill="1" applyBorder="1" applyAlignment="1" applyProtection="1">
      <alignment horizontal="left" vertical="center"/>
    </xf>
    <xf numFmtId="185" fontId="4" fillId="0" borderId="33" xfId="0" applyNumberFormat="1" applyFont="1" applyFill="1" applyBorder="1" applyAlignment="1">
      <alignment vertical="center" shrinkToFit="1"/>
    </xf>
    <xf numFmtId="189" fontId="4" fillId="0" borderId="29" xfId="0" applyNumberFormat="1" applyFont="1" applyFill="1" applyBorder="1" applyAlignment="1">
      <alignment vertical="center" shrinkToFit="1"/>
    </xf>
    <xf numFmtId="0" fontId="4" fillId="0" borderId="29" xfId="0" applyNumberFormat="1" applyFont="1" applyFill="1" applyBorder="1" applyAlignment="1">
      <alignment vertical="center" shrinkToFit="1"/>
    </xf>
    <xf numFmtId="185" fontId="4" fillId="0" borderId="34" xfId="0" applyNumberFormat="1" applyFont="1" applyFill="1" applyBorder="1" applyAlignment="1">
      <alignment vertical="center" shrinkToFit="1"/>
    </xf>
    <xf numFmtId="189" fontId="4" fillId="0" borderId="10" xfId="0" applyNumberFormat="1" applyFont="1" applyFill="1" applyBorder="1" applyAlignment="1">
      <alignment vertical="center" shrinkToFit="1"/>
    </xf>
    <xf numFmtId="190" fontId="4" fillId="0" borderId="10" xfId="0" applyNumberFormat="1" applyFont="1" applyFill="1" applyBorder="1" applyAlignment="1">
      <alignment vertical="center" shrinkToFit="1"/>
    </xf>
    <xf numFmtId="185" fontId="4" fillId="0" borderId="20" xfId="0" applyNumberFormat="1" applyFont="1" applyFill="1" applyBorder="1" applyAlignment="1">
      <alignment vertical="center" shrinkToFit="1"/>
    </xf>
    <xf numFmtId="189" fontId="4" fillId="0" borderId="18" xfId="0" applyNumberFormat="1" applyFont="1" applyFill="1" applyBorder="1" applyAlignment="1">
      <alignment vertical="center" shrinkToFit="1"/>
    </xf>
    <xf numFmtId="190" fontId="4" fillId="0" borderId="18" xfId="0" applyNumberFormat="1" applyFont="1" applyFill="1" applyBorder="1" applyAlignment="1">
      <alignment vertical="center" shrinkToFit="1"/>
    </xf>
    <xf numFmtId="0" fontId="4" fillId="0" borderId="0" xfId="0" applyFont="1" applyBorder="1" applyAlignment="1">
      <alignment horizontal="left" vertical="center"/>
    </xf>
    <xf numFmtId="57" fontId="18" fillId="2" borderId="27" xfId="0" applyNumberFormat="1" applyFont="1" applyFill="1" applyBorder="1" applyAlignment="1" applyProtection="1">
      <alignment horizontal="left" vertical="center" shrinkToFit="1"/>
    </xf>
    <xf numFmtId="57" fontId="18" fillId="2" borderId="27" xfId="0" applyNumberFormat="1" applyFont="1" applyFill="1" applyBorder="1" applyAlignment="1">
      <alignment horizontal="left" vertical="center" shrinkToFit="1"/>
    </xf>
    <xf numFmtId="185" fontId="4" fillId="0" borderId="29" xfId="0" applyNumberFormat="1" applyFont="1" applyFill="1" applyBorder="1" applyAlignment="1" applyProtection="1">
      <alignment horizontal="center" vertical="center" shrinkToFit="1"/>
    </xf>
    <xf numFmtId="180" fontId="4" fillId="0" borderId="29" xfId="0" applyNumberFormat="1" applyFont="1" applyFill="1" applyBorder="1" applyAlignment="1" applyProtection="1">
      <alignment horizontal="center" vertical="center" shrinkToFit="1"/>
    </xf>
    <xf numFmtId="194" fontId="4" fillId="0" borderId="26" xfId="0" applyNumberFormat="1" applyFont="1" applyFill="1" applyBorder="1" applyAlignment="1" applyProtection="1">
      <alignment horizontal="center" vertical="center" shrinkToFit="1"/>
    </xf>
    <xf numFmtId="187" fontId="4" fillId="0" borderId="28" xfId="0" applyNumberFormat="1" applyFont="1" applyFill="1" applyBorder="1" applyAlignment="1" applyProtection="1">
      <alignment horizontal="center" vertical="center" shrinkToFit="1"/>
    </xf>
    <xf numFmtId="192" fontId="4" fillId="0" borderId="29" xfId="0" applyNumberFormat="1" applyFont="1" applyFill="1" applyBorder="1" applyAlignment="1" applyProtection="1">
      <alignment horizontal="right" vertical="center" shrinkToFit="1"/>
    </xf>
    <xf numFmtId="2" fontId="4" fillId="9" borderId="35" xfId="0" applyNumberFormat="1" applyFont="1" applyFill="1" applyBorder="1" applyAlignment="1" applyProtection="1">
      <alignment horizontal="center" vertical="center" shrinkToFit="1"/>
    </xf>
    <xf numFmtId="2" fontId="4" fillId="9" borderId="37" xfId="0" applyNumberFormat="1" applyFont="1" applyFill="1" applyBorder="1" applyAlignment="1" applyProtection="1">
      <alignment horizontal="center" vertical="center" shrinkToFit="1"/>
    </xf>
    <xf numFmtId="2" fontId="4" fillId="9" borderId="39" xfId="0" applyNumberFormat="1" applyFont="1" applyFill="1" applyBorder="1" applyAlignment="1" applyProtection="1">
      <alignment horizontal="center" vertical="center" shrinkToFit="1"/>
    </xf>
    <xf numFmtId="195" fontId="4" fillId="7" borderId="38" xfId="0" applyNumberFormat="1" applyFont="1" applyFill="1" applyBorder="1" applyAlignment="1" applyProtection="1">
      <alignment horizontal="center" vertical="center" shrinkToFit="1"/>
    </xf>
    <xf numFmtId="195" fontId="4" fillId="10" borderId="36" xfId="0" applyNumberFormat="1" applyFont="1" applyFill="1" applyBorder="1" applyAlignment="1" applyProtection="1">
      <alignment horizontal="center" vertical="center" shrinkToFit="1"/>
    </xf>
    <xf numFmtId="195" fontId="4" fillId="10" borderId="38" xfId="0" applyNumberFormat="1" applyFont="1" applyFill="1" applyBorder="1" applyAlignment="1" applyProtection="1">
      <alignment horizontal="center" vertical="center" shrinkToFit="1"/>
    </xf>
    <xf numFmtId="195" fontId="4" fillId="10" borderId="40" xfId="0" applyNumberFormat="1" applyFont="1" applyFill="1" applyBorder="1" applyAlignment="1" applyProtection="1">
      <alignment horizontal="center" vertical="center" shrinkToFit="1"/>
    </xf>
    <xf numFmtId="195" fontId="4" fillId="8" borderId="46" xfId="0" applyNumberFormat="1" applyFont="1" applyFill="1" applyBorder="1" applyAlignment="1">
      <alignment horizontal="right" vertical="center" shrinkToFit="1"/>
    </xf>
    <xf numFmtId="57" fontId="12" fillId="0" borderId="0" xfId="0" quotePrefix="1" applyNumberFormat="1" applyFont="1" applyAlignment="1" applyProtection="1">
      <alignment horizontal="center" vertical="center"/>
      <protection locked="0"/>
    </xf>
    <xf numFmtId="57" fontId="12" fillId="0" borderId="0" xfId="0" quotePrefix="1" applyNumberFormat="1" applyFont="1" applyAlignment="1" applyProtection="1">
      <alignment vertical="center"/>
      <protection locked="0"/>
    </xf>
    <xf numFmtId="2" fontId="19" fillId="0" borderId="0" xfId="0" applyNumberFormat="1" applyFont="1" applyAlignment="1" applyProtection="1">
      <alignment vertical="center"/>
    </xf>
    <xf numFmtId="57" fontId="12" fillId="0" borderId="0" xfId="0" applyNumberFormat="1" applyFont="1" applyAlignment="1" applyProtection="1">
      <alignment vertical="center"/>
      <protection locked="0"/>
    </xf>
    <xf numFmtId="0" fontId="12" fillId="0" borderId="0" xfId="0" quotePrefix="1" applyFont="1" applyAlignment="1" applyProtection="1">
      <alignment vertical="center"/>
      <protection locked="0"/>
    </xf>
    <xf numFmtId="188" fontId="4" fillId="0" borderId="0" xfId="0" applyNumberFormat="1" applyFont="1" applyAlignment="1" applyProtection="1">
      <alignment vertical="center"/>
    </xf>
    <xf numFmtId="179" fontId="19" fillId="0" borderId="0" xfId="0" applyNumberFormat="1" applyFont="1" applyAlignment="1" applyProtection="1">
      <alignment vertical="center"/>
    </xf>
    <xf numFmtId="0" fontId="19" fillId="0" borderId="0" xfId="0" quotePrefix="1" applyFont="1" applyAlignment="1">
      <alignment vertical="center"/>
    </xf>
    <xf numFmtId="177" fontId="19" fillId="0" borderId="0" xfId="0" applyNumberFormat="1" applyFont="1" applyAlignment="1" applyProtection="1">
      <alignment vertical="center"/>
    </xf>
    <xf numFmtId="2" fontId="4" fillId="0" borderId="10" xfId="0" applyNumberFormat="1" applyFont="1" applyBorder="1" applyAlignment="1">
      <alignment vertical="center" shrinkToFit="1"/>
    </xf>
    <xf numFmtId="1" fontId="4" fillId="0" borderId="10" xfId="0" applyNumberFormat="1" applyFont="1" applyBorder="1" applyAlignment="1">
      <alignment vertical="center" shrinkToFit="1"/>
    </xf>
    <xf numFmtId="195" fontId="4" fillId="0" borderId="10" xfId="0" applyNumberFormat="1" applyFont="1" applyBorder="1" applyAlignment="1">
      <alignment vertical="center" shrinkToFit="1"/>
    </xf>
    <xf numFmtId="181" fontId="4" fillId="0" borderId="26" xfId="0" applyNumberFormat="1" applyFont="1" applyFill="1" applyBorder="1" applyAlignment="1" applyProtection="1">
      <alignment horizontal="center" vertical="center" shrinkToFit="1"/>
    </xf>
    <xf numFmtId="186" fontId="4" fillId="3" borderId="29" xfId="0" applyNumberFormat="1" applyFont="1" applyFill="1" applyBorder="1" applyAlignment="1" applyProtection="1">
      <alignment horizontal="center" vertical="center" shrinkToFit="1"/>
    </xf>
    <xf numFmtId="2" fontId="4" fillId="0" borderId="29" xfId="0" applyNumberFormat="1" applyFont="1" applyBorder="1" applyAlignment="1">
      <alignment vertical="center" shrinkToFit="1"/>
    </xf>
    <xf numFmtId="195" fontId="4" fillId="0" borderId="29" xfId="0" applyNumberFormat="1" applyFont="1" applyBorder="1" applyAlignment="1">
      <alignment vertical="center" shrinkToFit="1"/>
    </xf>
    <xf numFmtId="1" fontId="4" fillId="0" borderId="29" xfId="0" applyNumberFormat="1" applyFont="1" applyBorder="1" applyAlignment="1">
      <alignment vertical="center" shrinkToFit="1"/>
    </xf>
    <xf numFmtId="182" fontId="4" fillId="4" borderId="48" xfId="0" applyNumberFormat="1" applyFont="1" applyFill="1" applyBorder="1" applyAlignment="1">
      <alignment horizontal="right" vertical="center"/>
    </xf>
    <xf numFmtId="182" fontId="4" fillId="5" borderId="30" xfId="0" applyNumberFormat="1" applyFont="1" applyFill="1" applyBorder="1" applyAlignment="1">
      <alignment horizontal="right" vertical="center"/>
    </xf>
    <xf numFmtId="182" fontId="4" fillId="4" borderId="30" xfId="0" applyNumberFormat="1" applyFont="1" applyFill="1" applyBorder="1" applyAlignment="1">
      <alignment horizontal="right" vertical="center"/>
    </xf>
    <xf numFmtId="182" fontId="4" fillId="4" borderId="49" xfId="0" applyNumberFormat="1" applyFont="1" applyFill="1" applyBorder="1" applyAlignment="1">
      <alignment horizontal="right" vertical="center"/>
    </xf>
    <xf numFmtId="195" fontId="4" fillId="5" borderId="50" xfId="0" applyNumberFormat="1" applyFont="1" applyFill="1" applyBorder="1" applyAlignment="1" applyProtection="1">
      <alignment horizontal="right" vertical="center" shrinkToFit="1"/>
    </xf>
    <xf numFmtId="0" fontId="4" fillId="2" borderId="2" xfId="0" applyFont="1" applyFill="1" applyBorder="1" applyAlignment="1" applyProtection="1">
      <alignment horizontal="right" vertical="center"/>
    </xf>
    <xf numFmtId="1" fontId="4" fillId="4" borderId="43" xfId="0" applyNumberFormat="1" applyFont="1" applyFill="1" applyBorder="1" applyAlignment="1" applyProtection="1">
      <alignment horizontal="right" vertical="center" shrinkToFit="1"/>
    </xf>
    <xf numFmtId="1" fontId="4" fillId="4" borderId="32" xfId="0" applyNumberFormat="1" applyFont="1" applyFill="1" applyBorder="1" applyAlignment="1" applyProtection="1">
      <alignment horizontal="right" vertical="center" shrinkToFit="1"/>
    </xf>
    <xf numFmtId="1" fontId="4" fillId="4" borderId="32" xfId="0" quotePrefix="1" applyNumberFormat="1" applyFont="1" applyFill="1" applyBorder="1" applyAlignment="1">
      <alignment horizontal="right" vertical="center" shrinkToFit="1"/>
    </xf>
    <xf numFmtId="2" fontId="4" fillId="5" borderId="32" xfId="0" applyNumberFormat="1" applyFont="1" applyFill="1" applyBorder="1" applyAlignment="1" applyProtection="1">
      <alignment horizontal="right" vertical="center" shrinkToFit="1"/>
    </xf>
    <xf numFmtId="0" fontId="4" fillId="12" borderId="51" xfId="0" applyFont="1" applyFill="1" applyBorder="1" applyAlignment="1" applyProtection="1">
      <alignment horizontal="center" vertical="center" shrinkToFit="1"/>
    </xf>
    <xf numFmtId="0" fontId="4" fillId="12" borderId="37" xfId="0" applyFont="1" applyFill="1" applyBorder="1" applyAlignment="1" applyProtection="1">
      <alignment horizontal="center" vertical="center" shrinkToFit="1"/>
    </xf>
    <xf numFmtId="0" fontId="4" fillId="12" borderId="39" xfId="0" applyFont="1" applyFill="1" applyBorder="1" applyAlignment="1" applyProtection="1">
      <alignment horizontal="center" vertical="center" shrinkToFit="1"/>
    </xf>
    <xf numFmtId="0" fontId="4" fillId="12" borderId="52" xfId="0" applyFont="1" applyFill="1" applyBorder="1" applyAlignment="1" applyProtection="1">
      <alignment horizontal="center" vertical="center" shrinkToFit="1"/>
    </xf>
    <xf numFmtId="0" fontId="4" fillId="12" borderId="53" xfId="0" applyFont="1" applyFill="1" applyBorder="1" applyAlignment="1" applyProtection="1">
      <alignment horizontal="center" vertical="center" shrinkToFit="1"/>
    </xf>
    <xf numFmtId="0" fontId="4" fillId="12" borderId="54" xfId="0" applyFont="1" applyFill="1" applyBorder="1" applyAlignment="1" applyProtection="1">
      <alignment horizontal="center" vertical="center" shrinkToFit="1"/>
    </xf>
    <xf numFmtId="2" fontId="4" fillId="12" borderId="55" xfId="0" applyNumberFormat="1" applyFont="1" applyFill="1" applyBorder="1" applyAlignment="1" applyProtection="1">
      <alignment horizontal="center" vertical="center" shrinkToFit="1"/>
    </xf>
    <xf numFmtId="2" fontId="4" fillId="12" borderId="56" xfId="0" applyNumberFormat="1" applyFont="1" applyFill="1" applyBorder="1" applyAlignment="1" applyProtection="1">
      <alignment horizontal="center" vertical="center" shrinkToFit="1"/>
    </xf>
    <xf numFmtId="0" fontId="4" fillId="12" borderId="38" xfId="0" applyFont="1" applyFill="1" applyBorder="1" applyAlignment="1" applyProtection="1">
      <alignment horizontal="center" vertical="center" shrinkToFit="1"/>
    </xf>
    <xf numFmtId="0" fontId="4" fillId="12" borderId="57" xfId="0" applyFont="1" applyFill="1" applyBorder="1" applyAlignment="1" applyProtection="1">
      <alignment horizontal="center" vertical="center" shrinkToFit="1"/>
    </xf>
    <xf numFmtId="0" fontId="4" fillId="12" borderId="40" xfId="0" applyFont="1" applyFill="1" applyBorder="1" applyAlignment="1" applyProtection="1">
      <alignment horizontal="center" vertical="center" shrinkToFit="1"/>
    </xf>
    <xf numFmtId="181" fontId="4" fillId="12" borderId="56" xfId="0" applyNumberFormat="1" applyFont="1" applyFill="1" applyBorder="1" applyAlignment="1" applyProtection="1">
      <alignment horizontal="center" vertical="center" shrinkToFit="1"/>
    </xf>
    <xf numFmtId="2" fontId="4" fillId="0" borderId="45" xfId="0" applyNumberFormat="1" applyFont="1" applyBorder="1" applyAlignment="1">
      <alignment vertical="center" shrinkToFit="1"/>
    </xf>
    <xf numFmtId="195" fontId="4" fillId="0" borderId="45" xfId="0" applyNumberFormat="1" applyFont="1" applyBorder="1" applyAlignment="1">
      <alignment vertical="center" shrinkToFit="1"/>
    </xf>
    <xf numFmtId="1" fontId="4" fillId="0" borderId="45" xfId="0" applyNumberFormat="1" applyFont="1" applyBorder="1" applyAlignment="1">
      <alignment vertical="center" shrinkToFit="1"/>
    </xf>
    <xf numFmtId="57" fontId="4" fillId="2" borderId="58" xfId="0" applyNumberFormat="1" applyFont="1" applyFill="1" applyBorder="1" applyAlignment="1">
      <alignment horizontal="left" vertical="center" shrinkToFit="1"/>
    </xf>
    <xf numFmtId="2" fontId="4" fillId="0" borderId="59" xfId="0" applyNumberFormat="1" applyFont="1" applyFill="1" applyBorder="1" applyAlignment="1" applyProtection="1">
      <alignment horizontal="center" vertical="center" shrinkToFit="1"/>
    </xf>
    <xf numFmtId="188" fontId="4" fillId="0" borderId="47" xfId="0" applyNumberFormat="1" applyFont="1" applyFill="1" applyBorder="1" applyAlignment="1" applyProtection="1">
      <alignment vertical="center" shrinkToFit="1"/>
    </xf>
    <xf numFmtId="195" fontId="4" fillId="10" borderId="60" xfId="0" applyNumberFormat="1" applyFont="1" applyFill="1" applyBorder="1" applyAlignment="1" applyProtection="1">
      <alignment horizontal="center" vertical="center" shrinkToFit="1"/>
    </xf>
    <xf numFmtId="195" fontId="4" fillId="7" borderId="60" xfId="0" applyNumberFormat="1" applyFont="1" applyFill="1" applyBorder="1" applyAlignment="1" applyProtection="1">
      <alignment horizontal="center" vertical="center" shrinkToFit="1"/>
    </xf>
    <xf numFmtId="185" fontId="4" fillId="0" borderId="47" xfId="0" applyNumberFormat="1" applyFont="1" applyFill="1" applyBorder="1" applyAlignment="1" applyProtection="1">
      <alignment horizontal="center" vertical="center" shrinkToFit="1"/>
    </xf>
    <xf numFmtId="180" fontId="4" fillId="0" borderId="47" xfId="0" applyNumberFormat="1" applyFont="1" applyFill="1" applyBorder="1" applyAlignment="1" applyProtection="1">
      <alignment horizontal="center" vertical="center" shrinkToFit="1"/>
    </xf>
    <xf numFmtId="194" fontId="4" fillId="0" borderId="61" xfId="0" applyNumberFormat="1" applyFont="1" applyFill="1" applyBorder="1" applyAlignment="1" applyProtection="1">
      <alignment horizontal="center" vertical="center" shrinkToFit="1"/>
    </xf>
    <xf numFmtId="57" fontId="4" fillId="2" borderId="58" xfId="0" applyNumberFormat="1" applyFont="1" applyFill="1" applyBorder="1" applyAlignment="1" applyProtection="1">
      <alignment horizontal="left" vertical="center" shrinkToFit="1"/>
    </xf>
    <xf numFmtId="187" fontId="4" fillId="0" borderId="59" xfId="0" applyNumberFormat="1" applyFont="1" applyFill="1" applyBorder="1" applyAlignment="1" applyProtection="1">
      <alignment horizontal="center" vertical="center" shrinkToFit="1"/>
    </xf>
    <xf numFmtId="192" fontId="4" fillId="0" borderId="47" xfId="0" applyNumberFormat="1" applyFont="1" applyFill="1" applyBorder="1" applyAlignment="1" applyProtection="1">
      <alignment horizontal="right" vertical="center" shrinkToFit="1"/>
    </xf>
    <xf numFmtId="195" fontId="4" fillId="10" borderId="62" xfId="0" applyNumberFormat="1" applyFont="1" applyFill="1" applyBorder="1" applyAlignment="1" applyProtection="1">
      <alignment horizontal="center" vertical="center" shrinkToFit="1"/>
    </xf>
    <xf numFmtId="180" fontId="4" fillId="0" borderId="47" xfId="0" applyNumberFormat="1" applyFont="1" applyFill="1" applyBorder="1" applyAlignment="1">
      <alignment vertical="center" shrinkToFit="1"/>
    </xf>
    <xf numFmtId="2" fontId="4" fillId="0" borderId="47" xfId="0" applyNumberFormat="1" applyFont="1" applyBorder="1" applyAlignment="1">
      <alignment vertical="center" shrinkToFit="1"/>
    </xf>
    <xf numFmtId="195" fontId="4" fillId="0" borderId="47" xfId="0" applyNumberFormat="1" applyFont="1" applyBorder="1" applyAlignment="1">
      <alignment vertical="center" shrinkToFit="1"/>
    </xf>
    <xf numFmtId="1" fontId="4" fillId="0" borderId="47" xfId="0" applyNumberFormat="1" applyFont="1" applyBorder="1" applyAlignment="1">
      <alignment vertical="center" shrinkToFit="1"/>
    </xf>
    <xf numFmtId="176" fontId="4" fillId="0" borderId="0" xfId="0" applyNumberFormat="1" applyFont="1" applyBorder="1" applyAlignment="1" applyProtection="1">
      <alignment vertical="center"/>
    </xf>
    <xf numFmtId="181" fontId="4" fillId="0" borderId="44" xfId="0" applyNumberFormat="1" applyFont="1" applyFill="1" applyBorder="1" applyAlignment="1" applyProtection="1">
      <alignment horizontal="center" vertical="center"/>
    </xf>
    <xf numFmtId="2" fontId="4" fillId="9" borderId="63" xfId="0" applyNumberFormat="1" applyFont="1" applyFill="1" applyBorder="1" applyAlignment="1" applyProtection="1">
      <alignment horizontal="center" vertical="center" shrinkToFit="1"/>
    </xf>
    <xf numFmtId="195" fontId="4" fillId="10" borderId="21" xfId="0" applyNumberFormat="1" applyFont="1" applyFill="1" applyBorder="1" applyAlignment="1" applyProtection="1">
      <alignment horizontal="center" vertical="center" shrinkToFit="1"/>
    </xf>
    <xf numFmtId="195" fontId="4" fillId="7" borderId="21" xfId="0" applyNumberFormat="1" applyFont="1" applyFill="1" applyBorder="1" applyAlignment="1" applyProtection="1">
      <alignment horizontal="center" vertical="center" shrinkToFit="1"/>
    </xf>
    <xf numFmtId="2" fontId="4" fillId="9" borderId="22" xfId="0" applyNumberFormat="1" applyFont="1" applyFill="1" applyBorder="1" applyAlignment="1" applyProtection="1">
      <alignment horizontal="center" vertical="center" shrinkToFit="1"/>
    </xf>
    <xf numFmtId="181" fontId="4" fillId="0" borderId="13" xfId="0" applyNumberFormat="1" applyFont="1" applyFill="1" applyBorder="1" applyAlignment="1" applyProtection="1">
      <alignment horizontal="center" vertical="center"/>
    </xf>
    <xf numFmtId="0" fontId="4" fillId="0" borderId="63" xfId="0" applyFont="1" applyBorder="1" applyAlignment="1" applyProtection="1">
      <alignment horizontal="center" vertical="center" shrinkToFit="1"/>
    </xf>
    <xf numFmtId="0" fontId="4" fillId="0" borderId="21" xfId="0" applyFont="1" applyBorder="1" applyAlignment="1" applyProtection="1">
      <alignment vertical="center" shrinkToFit="1"/>
    </xf>
    <xf numFmtId="0" fontId="4" fillId="0" borderId="12" xfId="0" applyFont="1" applyBorder="1" applyAlignment="1" applyProtection="1">
      <alignment vertical="center" shrinkToFit="1"/>
    </xf>
    <xf numFmtId="0" fontId="4" fillId="12" borderId="63" xfId="0" applyFont="1" applyFill="1" applyBorder="1" applyAlignment="1" applyProtection="1">
      <alignment horizontal="center" vertical="center" shrinkToFit="1"/>
    </xf>
    <xf numFmtId="0" fontId="4" fillId="12" borderId="21" xfId="0" applyFont="1" applyFill="1" applyBorder="1" applyAlignment="1" applyProtection="1">
      <alignment horizontal="center" vertical="center" shrinkToFit="1"/>
    </xf>
    <xf numFmtId="0" fontId="4" fillId="12" borderId="22" xfId="0" applyFont="1" applyFill="1" applyBorder="1" applyAlignment="1" applyProtection="1">
      <alignment horizontal="center" vertical="center" shrinkToFit="1"/>
    </xf>
    <xf numFmtId="0" fontId="4" fillId="0" borderId="21" xfId="0" applyFont="1" applyBorder="1" applyAlignment="1">
      <alignment vertical="center" shrinkToFit="1"/>
    </xf>
    <xf numFmtId="186" fontId="4" fillId="3" borderId="21" xfId="0" applyNumberFormat="1" applyFont="1" applyFill="1" applyBorder="1" applyAlignment="1" applyProtection="1">
      <alignment horizontal="center" vertical="center" shrinkToFit="1"/>
    </xf>
    <xf numFmtId="181" fontId="4" fillId="12" borderId="12" xfId="0" applyNumberFormat="1" applyFont="1" applyFill="1" applyBorder="1" applyAlignment="1" applyProtection="1">
      <alignment horizontal="center" vertical="center" shrinkToFit="1"/>
    </xf>
    <xf numFmtId="57" fontId="4" fillId="2" borderId="14" xfId="0" applyNumberFormat="1" applyFont="1" applyFill="1" applyBorder="1" applyAlignment="1">
      <alignment horizontal="left" vertical="center" shrinkToFit="1"/>
    </xf>
    <xf numFmtId="2" fontId="4" fillId="0" borderId="22" xfId="0" applyNumberFormat="1" applyFont="1" applyFill="1" applyBorder="1" applyAlignment="1" applyProtection="1">
      <alignment horizontal="center" vertical="center" shrinkToFit="1"/>
    </xf>
    <xf numFmtId="195" fontId="4" fillId="7" borderId="13" xfId="0" applyNumberFormat="1" applyFont="1" applyFill="1" applyBorder="1" applyAlignment="1" applyProtection="1">
      <alignment horizontal="center" vertical="center" shrinkToFit="1"/>
    </xf>
    <xf numFmtId="187" fontId="4" fillId="0" borderId="22" xfId="0" applyNumberFormat="1" applyFont="1" applyFill="1" applyBorder="1" applyAlignment="1" applyProtection="1">
      <alignment horizontal="center" vertical="center" shrinkToFit="1"/>
    </xf>
    <xf numFmtId="192" fontId="4" fillId="0" borderId="21" xfId="0" applyNumberFormat="1" applyFont="1" applyFill="1" applyBorder="1" applyAlignment="1" applyProtection="1">
      <alignment horizontal="right" vertical="center" shrinkToFit="1"/>
    </xf>
    <xf numFmtId="195" fontId="4" fillId="8" borderId="64" xfId="0" applyNumberFormat="1" applyFont="1" applyFill="1" applyBorder="1" applyAlignment="1">
      <alignment horizontal="right" vertical="center" shrinkToFit="1"/>
    </xf>
    <xf numFmtId="57" fontId="4" fillId="2" borderId="27" xfId="0" applyNumberFormat="1" applyFont="1" applyFill="1" applyBorder="1" applyAlignment="1">
      <alignment horizontal="left" vertical="center" shrinkToFit="1"/>
    </xf>
    <xf numFmtId="195" fontId="4" fillId="10" borderId="29" xfId="0" applyNumberFormat="1" applyFont="1" applyFill="1" applyBorder="1" applyAlignment="1" applyProtection="1">
      <alignment horizontal="center" vertical="center" shrinkToFit="1"/>
    </xf>
    <xf numFmtId="195" fontId="4" fillId="7" borderId="29" xfId="0" applyNumberFormat="1" applyFont="1" applyFill="1" applyBorder="1" applyAlignment="1" applyProtection="1">
      <alignment horizontal="center" vertical="center" shrinkToFit="1"/>
    </xf>
    <xf numFmtId="195" fontId="4" fillId="7" borderId="65" xfId="0" applyNumberFormat="1" applyFont="1" applyFill="1" applyBorder="1" applyAlignment="1" applyProtection="1">
      <alignment horizontal="center" vertical="center" shrinkToFit="1"/>
    </xf>
    <xf numFmtId="2" fontId="4" fillId="0" borderId="33" xfId="0" applyNumberFormat="1" applyFont="1" applyFill="1" applyBorder="1" applyAlignment="1" applyProtection="1">
      <alignment horizontal="center" vertical="center" shrinkToFit="1"/>
    </xf>
    <xf numFmtId="190" fontId="4" fillId="0" borderId="29" xfId="0" applyNumberFormat="1" applyFont="1" applyFill="1" applyBorder="1" applyAlignment="1" applyProtection="1">
      <alignment vertical="center" shrinkToFit="1"/>
    </xf>
    <xf numFmtId="195" fontId="4" fillId="0" borderId="26" xfId="0" applyNumberFormat="1" applyFont="1" applyFill="1" applyBorder="1" applyAlignment="1" applyProtection="1">
      <alignment vertical="center" shrinkToFit="1"/>
    </xf>
    <xf numFmtId="185" fontId="4" fillId="0" borderId="28" xfId="0" applyNumberFormat="1" applyFont="1" applyFill="1" applyBorder="1" applyAlignment="1" applyProtection="1">
      <alignment horizontal="center" vertical="center" shrinkToFit="1"/>
    </xf>
    <xf numFmtId="195" fontId="4" fillId="7" borderId="40" xfId="0" applyNumberFormat="1" applyFont="1" applyFill="1" applyBorder="1" applyAlignment="1" applyProtection="1">
      <alignment horizontal="center" vertical="center" shrinkToFit="1"/>
    </xf>
    <xf numFmtId="186" fontId="4" fillId="3" borderId="10" xfId="0" applyNumberFormat="1" applyFont="1" applyFill="1" applyBorder="1" applyAlignment="1" applyProtection="1">
      <alignment horizontal="center" vertical="center" shrinkToFit="1"/>
    </xf>
    <xf numFmtId="0" fontId="18" fillId="0" borderId="0" xfId="0" applyFont="1" applyFill="1" applyAlignment="1">
      <alignment vertical="center"/>
    </xf>
    <xf numFmtId="0" fontId="4" fillId="0" borderId="0" xfId="0" applyFont="1" applyFill="1" applyBorder="1" applyAlignment="1">
      <alignment vertical="center" shrinkToFit="1"/>
    </xf>
    <xf numFmtId="188" fontId="4" fillId="0" borderId="0" xfId="0" applyNumberFormat="1" applyFont="1" applyFill="1" applyBorder="1" applyAlignment="1">
      <alignment vertical="center" shrinkToFit="1"/>
    </xf>
    <xf numFmtId="2" fontId="4" fillId="0" borderId="0" xfId="0" applyNumberFormat="1" applyFont="1" applyFill="1" applyBorder="1" applyAlignment="1" applyProtection="1">
      <alignment horizontal="center" vertical="center" shrinkToFit="1"/>
    </xf>
    <xf numFmtId="188" fontId="4" fillId="0" borderId="0" xfId="0" applyNumberFormat="1" applyFont="1" applyFill="1" applyBorder="1" applyAlignment="1" applyProtection="1">
      <alignment vertical="center" shrinkToFit="1"/>
    </xf>
    <xf numFmtId="188" fontId="4" fillId="0" borderId="0" xfId="0" applyNumberFormat="1" applyFont="1" applyFill="1" applyBorder="1" applyAlignment="1" applyProtection="1">
      <alignment horizontal="center" vertical="center" shrinkToFit="1"/>
    </xf>
    <xf numFmtId="0" fontId="4" fillId="0" borderId="0" xfId="0" applyFont="1" applyBorder="1" applyAlignment="1">
      <alignment vertical="center" shrinkToFit="1"/>
    </xf>
    <xf numFmtId="0" fontId="4" fillId="0" borderId="0" xfId="0" applyFont="1" applyBorder="1" applyAlignment="1" applyProtection="1">
      <alignment horizontal="center" vertical="center" shrinkToFit="1"/>
    </xf>
    <xf numFmtId="0" fontId="4" fillId="0" borderId="0" xfId="0" applyFont="1" applyBorder="1" applyAlignment="1" applyProtection="1">
      <alignment vertical="center" shrinkToFit="1"/>
    </xf>
    <xf numFmtId="180" fontId="4" fillId="0" borderId="0" xfId="0" applyNumberFormat="1" applyFont="1" applyAlignment="1">
      <alignment vertical="center"/>
    </xf>
    <xf numFmtId="0" fontId="4" fillId="0" borderId="65" xfId="0" applyFont="1" applyBorder="1" applyAlignment="1">
      <alignment horizontal="left" vertical="center"/>
    </xf>
    <xf numFmtId="0" fontId="4" fillId="0" borderId="0" xfId="0" applyFont="1" applyAlignment="1">
      <alignment vertical="top" wrapText="1"/>
    </xf>
    <xf numFmtId="0" fontId="0" fillId="0" borderId="0" xfId="0" applyAlignment="1">
      <alignment vertical="top" wrapText="1"/>
    </xf>
    <xf numFmtId="0" fontId="4" fillId="11" borderId="47" xfId="0" applyFont="1" applyFill="1" applyBorder="1" applyAlignment="1">
      <alignment horizontal="center" vertical="top" wrapText="1"/>
    </xf>
    <xf numFmtId="0" fontId="0" fillId="0" borderId="29" xfId="0" applyBorder="1" applyAlignment="1">
      <alignment horizontal="center" vertical="top" wrapText="1"/>
    </xf>
    <xf numFmtId="0" fontId="15" fillId="0" borderId="0" xfId="0" applyNumberFormat="1" applyFont="1" applyAlignment="1">
      <alignment horizontal="center" vertical="center" shrinkToFit="1"/>
    </xf>
    <xf numFmtId="0" fontId="20" fillId="0" borderId="0" xfId="0" applyFont="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FFFFCC"/>
      <color rgb="FF0066FF"/>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 </a:t>
            </a:r>
            <a:r>
              <a:rPr lang="en-US" altLang="ja-JP" sz="1400"/>
              <a:t>(</a:t>
            </a:r>
            <a:r>
              <a:rPr lang="ja-JP" altLang="en-US" sz="1400"/>
              <a:t>小屋取</a:t>
            </a:r>
            <a:r>
              <a:rPr lang="en-US" altLang="ja-JP" sz="1400"/>
              <a:t>)</a:t>
            </a:r>
            <a:endParaRPr lang="ja-JP" altLang="en-US" sz="1400"/>
          </a:p>
        </c:rich>
      </c:tx>
      <c:layout>
        <c:manualLayout>
          <c:xMode val="edge"/>
          <c:yMode val="edge"/>
          <c:x val="0.13598436541302125"/>
          <c:y val="0.18990895192797694"/>
        </c:manualLayout>
      </c:layout>
      <c:overlay val="0"/>
      <c:spPr>
        <a:solidFill>
          <a:srgbClr val="FFFFFF"/>
        </a:solidFill>
        <a:ln w="25400">
          <a:noFill/>
        </a:ln>
      </c:spPr>
    </c:title>
    <c:autoTitleDeleted val="0"/>
    <c:plotArea>
      <c:layout>
        <c:manualLayout>
          <c:layoutTarget val="inner"/>
          <c:xMode val="edge"/>
          <c:yMode val="edge"/>
          <c:x val="3.784694573587382E-2"/>
          <c:y val="4.8484991965530203E-2"/>
          <c:w val="0.86617647994546076"/>
          <c:h val="0.83556378461015801"/>
        </c:manualLayout>
      </c:layout>
      <c:lineChart>
        <c:grouping val="standard"/>
        <c:varyColors val="0"/>
        <c:ser>
          <c:idx val="1"/>
          <c:order val="0"/>
          <c:tx>
            <c:strRef>
              <c:f>わかめ!$K$91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わかめ!$K$93:$K$177</c:f>
              <c:numCache>
                <c:formatCode>0_);[Red]\(0\)</c:formatCode>
                <c:ptCount val="85"/>
                <c:pt idx="1">
                  <c:v>147.03703703703704</c:v>
                </c:pt>
                <c:pt idx="5">
                  <c:v>167.40740740740742</c:v>
                </c:pt>
                <c:pt idx="6">
                  <c:v>198.5185185185185</c:v>
                </c:pt>
                <c:pt idx="7">
                  <c:v>145.55555555555554</c:v>
                </c:pt>
                <c:pt idx="8">
                  <c:v>161.85185185185185</c:v>
                </c:pt>
                <c:pt idx="9">
                  <c:v>146.2962962962963</c:v>
                </c:pt>
                <c:pt idx="13">
                  <c:v>206.2962962962963</c:v>
                </c:pt>
                <c:pt idx="14">
                  <c:v>214.07407407407408</c:v>
                </c:pt>
                <c:pt idx="15">
                  <c:v>208</c:v>
                </c:pt>
                <c:pt idx="16">
                  <c:v>166</c:v>
                </c:pt>
                <c:pt idx="17">
                  <c:v>242</c:v>
                </c:pt>
                <c:pt idx="18">
                  <c:v>187</c:v>
                </c:pt>
                <c:pt idx="19">
                  <c:v>186</c:v>
                </c:pt>
                <c:pt idx="20">
                  <c:v>167</c:v>
                </c:pt>
                <c:pt idx="22">
                  <c:v>136</c:v>
                </c:pt>
                <c:pt idx="23">
                  <c:v>190</c:v>
                </c:pt>
                <c:pt idx="24">
                  <c:v>181</c:v>
                </c:pt>
                <c:pt idx="25">
                  <c:v>142</c:v>
                </c:pt>
                <c:pt idx="27">
                  <c:v>169</c:v>
                </c:pt>
                <c:pt idx="28">
                  <c:v>194</c:v>
                </c:pt>
                <c:pt idx="29">
                  <c:v>184</c:v>
                </c:pt>
                <c:pt idx="30">
                  <c:v>183</c:v>
                </c:pt>
                <c:pt idx="31">
                  <c:v>263</c:v>
                </c:pt>
                <c:pt idx="32">
                  <c:v>163</c:v>
                </c:pt>
                <c:pt idx="33">
                  <c:v>222</c:v>
                </c:pt>
                <c:pt idx="34">
                  <c:v>204</c:v>
                </c:pt>
                <c:pt idx="35">
                  <c:v>190</c:v>
                </c:pt>
                <c:pt idx="36">
                  <c:v>208</c:v>
                </c:pt>
                <c:pt idx="37">
                  <c:v>162</c:v>
                </c:pt>
                <c:pt idx="38">
                  <c:v>176</c:v>
                </c:pt>
                <c:pt idx="39">
                  <c:v>165</c:v>
                </c:pt>
                <c:pt idx="40">
                  <c:v>160</c:v>
                </c:pt>
                <c:pt idx="41">
                  <c:v>197</c:v>
                </c:pt>
                <c:pt idx="42">
                  <c:v>221</c:v>
                </c:pt>
                <c:pt idx="43">
                  <c:v>164.1</c:v>
                </c:pt>
                <c:pt idx="44">
                  <c:v>179.2</c:v>
                </c:pt>
                <c:pt idx="45">
                  <c:v>203</c:v>
                </c:pt>
                <c:pt idx="46">
                  <c:v>221</c:v>
                </c:pt>
                <c:pt idx="47">
                  <c:v>232</c:v>
                </c:pt>
                <c:pt idx="48">
                  <c:v>187</c:v>
                </c:pt>
                <c:pt idx="49">
                  <c:v>207</c:v>
                </c:pt>
                <c:pt idx="50">
                  <c:v>140.9</c:v>
                </c:pt>
                <c:pt idx="52">
                  <c:v>225</c:v>
                </c:pt>
                <c:pt idx="53">
                  <c:v>177.9</c:v>
                </c:pt>
                <c:pt idx="54">
                  <c:v>199</c:v>
                </c:pt>
                <c:pt idx="55">
                  <c:v>188.5</c:v>
                </c:pt>
                <c:pt idx="57">
                  <c:v>211</c:v>
                </c:pt>
                <c:pt idx="59">
                  <c:v>188</c:v>
                </c:pt>
                <c:pt idx="64" formatCode="0">
                  <c:v>207</c:v>
                </c:pt>
                <c:pt idx="65" formatCode="0">
                  <c:v>202</c:v>
                </c:pt>
                <c:pt idx="68" formatCode="0">
                  <c:v>183</c:v>
                </c:pt>
                <c:pt idx="69">
                  <c:v>168</c:v>
                </c:pt>
                <c:pt idx="71">
                  <c:v>172</c:v>
                </c:pt>
                <c:pt idx="73">
                  <c:v>159</c:v>
                </c:pt>
                <c:pt idx="75">
                  <c:v>202</c:v>
                </c:pt>
              </c:numCache>
            </c:numRef>
          </c:val>
          <c:smooth val="0"/>
        </c:ser>
        <c:ser>
          <c:idx val="0"/>
          <c:order val="1"/>
          <c:tx>
            <c:strRef>
              <c:f>わかめ!$J$91</c:f>
              <c:strCache>
                <c:ptCount val="1"/>
                <c:pt idx="0">
                  <c:v>Be-7</c:v>
                </c:pt>
              </c:strCache>
            </c:strRef>
          </c:tx>
          <c:spPr>
            <a:ln w="12700">
              <a:solidFill>
                <a:srgbClr val="0066FF"/>
              </a:solidFill>
              <a:prstDash val="sysDash"/>
            </a:ln>
          </c:spPr>
          <c:marker>
            <c:symbol val="circle"/>
            <c:size val="5"/>
            <c:spPr>
              <a:solidFill>
                <a:srgbClr val="FFFFFF"/>
              </a:solidFill>
              <a:ln>
                <a:solidFill>
                  <a:srgbClr val="3366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わかめ!$J$93:$J$177</c:f>
              <c:numCache>
                <c:formatCode>0.00</c:formatCode>
                <c:ptCount val="85"/>
                <c:pt idx="1">
                  <c:v>0.25185185185185183</c:v>
                </c:pt>
                <c:pt idx="5">
                  <c:v>0.44444444444444442</c:v>
                </c:pt>
                <c:pt idx="6">
                  <c:v>0.12592592592592591</c:v>
                </c:pt>
                <c:pt idx="7">
                  <c:v>1.0740740740740742</c:v>
                </c:pt>
                <c:pt idx="8">
                  <c:v>0.37037037037037035</c:v>
                </c:pt>
                <c:pt idx="9">
                  <c:v>0.12592592592592591</c:v>
                </c:pt>
                <c:pt idx="13">
                  <c:v>0.12592592592592591</c:v>
                </c:pt>
                <c:pt idx="14">
                  <c:v>0.12592592592592591</c:v>
                </c:pt>
                <c:pt idx="15">
                  <c:v>0.12592592592592591</c:v>
                </c:pt>
                <c:pt idx="16">
                  <c:v>0.47</c:v>
                </c:pt>
                <c:pt idx="17">
                  <c:v>0.12592592592592591</c:v>
                </c:pt>
                <c:pt idx="18" formatCode="&quot;(&quot;0.00&quot;)&quot;">
                  <c:v>0.69</c:v>
                </c:pt>
                <c:pt idx="19" formatCode="&quot;(&quot;0.00&quot;)&quot;">
                  <c:v>0.61</c:v>
                </c:pt>
                <c:pt idx="20">
                  <c:v>0.77</c:v>
                </c:pt>
                <c:pt idx="22">
                  <c:v>0.12592592592592591</c:v>
                </c:pt>
                <c:pt idx="23">
                  <c:v>0.12592592592592591</c:v>
                </c:pt>
                <c:pt idx="24">
                  <c:v>0.12592592592592591</c:v>
                </c:pt>
                <c:pt idx="25">
                  <c:v>0.12592592592592591</c:v>
                </c:pt>
                <c:pt idx="27">
                  <c:v>0.12592592592592591</c:v>
                </c:pt>
                <c:pt idx="28">
                  <c:v>0.12592592592592591</c:v>
                </c:pt>
                <c:pt idx="29">
                  <c:v>0.12592592592592591</c:v>
                </c:pt>
                <c:pt idx="30">
                  <c:v>0.12592592592592591</c:v>
                </c:pt>
                <c:pt idx="31">
                  <c:v>0.12592592592592591</c:v>
                </c:pt>
                <c:pt idx="32">
                  <c:v>0.12592592592592591</c:v>
                </c:pt>
                <c:pt idx="33">
                  <c:v>0.12592592592592591</c:v>
                </c:pt>
                <c:pt idx="34">
                  <c:v>0.69</c:v>
                </c:pt>
                <c:pt idx="35">
                  <c:v>0.12592592592592591</c:v>
                </c:pt>
                <c:pt idx="36">
                  <c:v>0.56999999999999995</c:v>
                </c:pt>
                <c:pt idx="37">
                  <c:v>0.12592592592592591</c:v>
                </c:pt>
                <c:pt idx="38">
                  <c:v>0.77</c:v>
                </c:pt>
                <c:pt idx="39">
                  <c:v>0.12592592592592591</c:v>
                </c:pt>
                <c:pt idx="40">
                  <c:v>0.54</c:v>
                </c:pt>
                <c:pt idx="41">
                  <c:v>0.12592592592592591</c:v>
                </c:pt>
                <c:pt idx="42">
                  <c:v>0.87</c:v>
                </c:pt>
                <c:pt idx="43">
                  <c:v>0.12592592592592591</c:v>
                </c:pt>
                <c:pt idx="44">
                  <c:v>0.12592592592592591</c:v>
                </c:pt>
                <c:pt idx="45">
                  <c:v>0.12592592592592591</c:v>
                </c:pt>
                <c:pt idx="46">
                  <c:v>0.67</c:v>
                </c:pt>
                <c:pt idx="47" formatCode="&quot;(&quot;0.00&quot;)&quot;">
                  <c:v>0.57999999999999996</c:v>
                </c:pt>
                <c:pt idx="48">
                  <c:v>1.1000000000000001</c:v>
                </c:pt>
                <c:pt idx="49" formatCode="&quot;(&quot;0.00&quot;)&quot;">
                  <c:v>0.44</c:v>
                </c:pt>
                <c:pt idx="50">
                  <c:v>1.96</c:v>
                </c:pt>
                <c:pt idx="52">
                  <c:v>1.1000000000000001</c:v>
                </c:pt>
                <c:pt idx="53">
                  <c:v>0.44</c:v>
                </c:pt>
                <c:pt idx="54" formatCode="&quot;(&quot;0.00&quot;)&quot;">
                  <c:v>0.39</c:v>
                </c:pt>
                <c:pt idx="55">
                  <c:v>0.53</c:v>
                </c:pt>
                <c:pt idx="57" formatCode="&quot;(&quot;0.00&quot;)&quot;">
                  <c:v>0.39</c:v>
                </c:pt>
                <c:pt idx="59">
                  <c:v>0.51</c:v>
                </c:pt>
                <c:pt idx="64">
                  <c:v>0.12592592592592591</c:v>
                </c:pt>
                <c:pt idx="65">
                  <c:v>0.12592592592592591</c:v>
                </c:pt>
                <c:pt idx="68">
                  <c:v>0.12592592592592591</c:v>
                </c:pt>
                <c:pt idx="69" formatCode="&quot;(&quot;0.00&quot;)&quot;">
                  <c:v>0.91</c:v>
                </c:pt>
                <c:pt idx="71">
                  <c:v>0.85</c:v>
                </c:pt>
                <c:pt idx="73">
                  <c:v>0.12592592592592591</c:v>
                </c:pt>
                <c:pt idx="75">
                  <c:v>0.12592592592592591</c:v>
                </c:pt>
              </c:numCache>
            </c:numRef>
          </c:val>
          <c:smooth val="0"/>
        </c:ser>
        <c:ser>
          <c:idx val="2"/>
          <c:order val="2"/>
          <c:tx>
            <c:strRef>
              <c:f>わかめ!$M$91</c:f>
              <c:strCache>
                <c:ptCount val="1"/>
                <c:pt idx="0">
                  <c:v>Cs-137</c:v>
                </c:pt>
              </c:strCache>
            </c:strRef>
          </c:tx>
          <c:spPr>
            <a:ln w="12700">
              <a:solidFill>
                <a:srgbClr val="FF0000"/>
              </a:solidFill>
              <a:prstDash val="solid"/>
            </a:ln>
          </c:spPr>
          <c:marker>
            <c:symbol val="triangle"/>
            <c:size val="6"/>
            <c:spPr>
              <a:solidFill>
                <a:srgbClr val="FF0000"/>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わかめ!$M$93:$M$177</c:f>
              <c:numCache>
                <c:formatCode>0.000</c:formatCode>
                <c:ptCount val="85"/>
                <c:pt idx="1">
                  <c:v>2.5925925925925925E-2</c:v>
                </c:pt>
                <c:pt idx="5">
                  <c:v>4.0740740740740751E-2</c:v>
                </c:pt>
                <c:pt idx="6">
                  <c:v>6.2962962962962957E-2</c:v>
                </c:pt>
                <c:pt idx="7">
                  <c:v>5.185185185185185E-2</c:v>
                </c:pt>
                <c:pt idx="8">
                  <c:v>2.8148148148148148E-2</c:v>
                </c:pt>
                <c:pt idx="9">
                  <c:v>2.2962962962962963E-2</c:v>
                </c:pt>
                <c:pt idx="13">
                  <c:v>4.0740740740740751E-2</c:v>
                </c:pt>
                <c:pt idx="14">
                  <c:v>4.0740740740740751E-2</c:v>
                </c:pt>
                <c:pt idx="15">
                  <c:v>4.2000000000000003E-2</c:v>
                </c:pt>
                <c:pt idx="16">
                  <c:v>2.5999999999999999E-2</c:v>
                </c:pt>
                <c:pt idx="17">
                  <c:v>1.0314858486367264E-2</c:v>
                </c:pt>
                <c:pt idx="18">
                  <c:v>1.0270038637021155E-2</c:v>
                </c:pt>
                <c:pt idx="19">
                  <c:v>8.3000000000000004E-2</c:v>
                </c:pt>
                <c:pt idx="20">
                  <c:v>1.0031735222232874E-2</c:v>
                </c:pt>
                <c:pt idx="22">
                  <c:v>9.811337543830222E-3</c:v>
                </c:pt>
                <c:pt idx="23">
                  <c:v>9.5818633875309443E-3</c:v>
                </c:pt>
                <c:pt idx="24">
                  <c:v>9.3814091670432372E-3</c:v>
                </c:pt>
                <c:pt idx="25">
                  <c:v>9.3595282195742917E-3</c:v>
                </c:pt>
                <c:pt idx="27">
                  <c:v>3.2000000000000001E-2</c:v>
                </c:pt>
                <c:pt idx="28">
                  <c:v>8.9403656339962848E-3</c:v>
                </c:pt>
                <c:pt idx="29">
                  <c:v>3.1E-2</c:v>
                </c:pt>
                <c:pt idx="30">
                  <c:v>8.7373258593796046E-3</c:v>
                </c:pt>
                <c:pt idx="31">
                  <c:v>5.1999999999999998E-2</c:v>
                </c:pt>
                <c:pt idx="32">
                  <c:v>8.5448271260686638E-3</c:v>
                </c:pt>
                <c:pt idx="33">
                  <c:v>8.3586793036036691E-3</c:v>
                </c:pt>
                <c:pt idx="34">
                  <c:v>8.3449749665931369E-3</c:v>
                </c:pt>
                <c:pt idx="35">
                  <c:v>8.1652418922306663E-3</c:v>
                </c:pt>
                <c:pt idx="36" formatCode="&quot;(&quot;0.00&quot;)&quot;">
                  <c:v>4.3999999999999997E-2</c:v>
                </c:pt>
                <c:pt idx="37">
                  <c:v>4.3999999999999997E-2</c:v>
                </c:pt>
                <c:pt idx="38">
                  <c:v>7.949144289670142E-3</c:v>
                </c:pt>
                <c:pt idx="39">
                  <c:v>7.8010417727785676E-3</c:v>
                </c:pt>
                <c:pt idx="40">
                  <c:v>7.7740105895775999E-3</c:v>
                </c:pt>
                <c:pt idx="41">
                  <c:v>7.6118573335530399E-3</c:v>
                </c:pt>
                <c:pt idx="42" formatCode="&quot;(&quot;0.00&quot;)&quot;">
                  <c:v>4.2999999999999997E-2</c:v>
                </c:pt>
                <c:pt idx="43">
                  <c:v>7.4328878492586218E-3</c:v>
                </c:pt>
                <c:pt idx="44">
                  <c:v>7.4178919547534389E-3</c:v>
                </c:pt>
                <c:pt idx="45" formatCode="&quot;(&quot;0.00&quot;)&quot;">
                  <c:v>4.4999999999999998E-2</c:v>
                </c:pt>
                <c:pt idx="46">
                  <c:v>2.8000000000000001E-2</c:v>
                </c:pt>
                <c:pt idx="47" formatCode="&quot;(&quot;0.00&quot;)&quot;">
                  <c:v>4.4999999999999998E-2</c:v>
                </c:pt>
                <c:pt idx="48">
                  <c:v>7.0852375744913125E-3</c:v>
                </c:pt>
                <c:pt idx="49">
                  <c:v>6.9300119276091178E-3</c:v>
                </c:pt>
                <c:pt idx="50">
                  <c:v>6.9116672070433675E-3</c:v>
                </c:pt>
                <c:pt idx="52">
                  <c:v>6.7798983353876616E-3</c:v>
                </c:pt>
                <c:pt idx="53">
                  <c:v>6.770918714528098E-3</c:v>
                </c:pt>
                <c:pt idx="54">
                  <c:v>6.6196542205199911E-3</c:v>
                </c:pt>
                <c:pt idx="55">
                  <c:v>6.6129732536337202E-3</c:v>
                </c:pt>
                <c:pt idx="57">
                  <c:v>6.4668696215464229E-3</c:v>
                </c:pt>
                <c:pt idx="59">
                  <c:v>6.3176113598868407E-3</c:v>
                </c:pt>
                <c:pt idx="64">
                  <c:v>0.18</c:v>
                </c:pt>
                <c:pt idx="65">
                  <c:v>0.67</c:v>
                </c:pt>
                <c:pt idx="68">
                  <c:v>0.38</c:v>
                </c:pt>
                <c:pt idx="69" formatCode="&quot;(&quot;0.00&quot;)&quot;">
                  <c:v>9.0999999999999998E-2</c:v>
                </c:pt>
                <c:pt idx="71">
                  <c:v>9.9925590823146983E-3</c:v>
                </c:pt>
                <c:pt idx="73" formatCode="&quot;(&quot;0.00&quot;)&quot;">
                  <c:v>0.15</c:v>
                </c:pt>
                <c:pt idx="75">
                  <c:v>9.5522779498430823E-3</c:v>
                </c:pt>
              </c:numCache>
            </c:numRef>
          </c:val>
          <c:smooth val="0"/>
        </c:ser>
        <c:ser>
          <c:idx val="4"/>
          <c:order val="3"/>
          <c:tx>
            <c:strRef>
              <c:f>わかめ!$L$91</c:f>
              <c:strCache>
                <c:ptCount val="1"/>
                <c:pt idx="0">
                  <c:v>Cs-134</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わかめ!$L$93:$L$177</c:f>
              <c:numCache>
                <c:formatCode>0.000</c:formatCode>
                <c:ptCount val="85"/>
                <c:pt idx="1">
                  <c:v>1.0884673969338678E-2</c:v>
                </c:pt>
                <c:pt idx="5">
                  <c:v>5.3931882539929501E-3</c:v>
                </c:pt>
                <c:pt idx="6">
                  <c:v>4.202689700656073E-3</c:v>
                </c:pt>
                <c:pt idx="7">
                  <c:v>3.9368488637508492E-3</c:v>
                </c:pt>
                <c:pt idx="8">
                  <c:v>2.9515025126105408E-3</c:v>
                </c:pt>
                <c:pt idx="9">
                  <c:v>2.8006597570601126E-3</c:v>
                </c:pt>
                <c:pt idx="13">
                  <c:v>8.7354949735322096E-3</c:v>
                </c:pt>
                <c:pt idx="14">
                  <c:v>8.273805650042796E-3</c:v>
                </c:pt>
                <c:pt idx="15">
                  <c:v>6.1518033575858706E-3</c:v>
                </c:pt>
                <c:pt idx="16">
                  <c:v>5.858931655138482E-3</c:v>
                </c:pt>
                <c:pt idx="17">
                  <c:v>4.4947475631972808E-3</c:v>
                </c:pt>
                <c:pt idx="18">
                  <c:v>4.218189818815634E-3</c:v>
                </c:pt>
                <c:pt idx="19">
                  <c:v>3.1363408071097654E-3</c:v>
                </c:pt>
                <c:pt idx="20">
                  <c:v>2.9952862369128754E-3</c:v>
                </c:pt>
                <c:pt idx="22">
                  <c:v>2.1664292461722476E-3</c:v>
                </c:pt>
                <c:pt idx="23">
                  <c:v>1.5341139767950345E-3</c:v>
                </c:pt>
                <c:pt idx="24">
                  <c:v>1.1270902104163134E-3</c:v>
                </c:pt>
                <c:pt idx="25">
                  <c:v>1.0893560218776595E-3</c:v>
                </c:pt>
                <c:pt idx="27">
                  <c:v>7.908148407367654E-4</c:v>
                </c:pt>
                <c:pt idx="28">
                  <c:v>5.5845583442652442E-4</c:v>
                </c:pt>
                <c:pt idx="29">
                  <c:v>4.2882036741507157E-4</c:v>
                </c:pt>
                <c:pt idx="30">
                  <c:v>3.9948330225395804E-4</c:v>
                </c:pt>
                <c:pt idx="31">
                  <c:v>3.01710644710057E-4</c:v>
                </c:pt>
                <c:pt idx="32">
                  <c:v>2.8867229956135485E-4</c:v>
                </c:pt>
                <c:pt idx="33">
                  <c:v>2.0936803923213252E-4</c:v>
                </c:pt>
                <c:pt idx="34">
                  <c:v>2.0441757341168541E-4</c:v>
                </c:pt>
                <c:pt idx="35">
                  <c:v>1.4880663500612185E-4</c:v>
                </c:pt>
                <c:pt idx="36">
                  <c:v>1.4159195715201934E-4</c:v>
                </c:pt>
                <c:pt idx="37">
                  <c:v>1.0654468581098865E-4</c:v>
                </c:pt>
                <c:pt idx="38">
                  <c:v>1.0063533462412691E-4</c:v>
                </c:pt>
                <c:pt idx="39">
                  <c:v>7.6496292176736385E-5</c:v>
                </c:pt>
                <c:pt idx="40">
                  <c:v>7.2720519979594018E-5</c:v>
                </c:pt>
                <c:pt idx="41">
                  <c:v>5.3475853510623762E-5</c:v>
                </c:pt>
                <c:pt idx="42">
                  <c:v>5.14955964048261E-5</c:v>
                </c:pt>
                <c:pt idx="43">
                  <c:v>3.7798228401921264E-5</c:v>
                </c:pt>
                <c:pt idx="44">
                  <c:v>3.6701270414733946E-5</c:v>
                </c:pt>
                <c:pt idx="45">
                  <c:v>2.7213169840344152E-5</c:v>
                </c:pt>
                <c:pt idx="46">
                  <c:v>2.6766067062624975E-5</c:v>
                </c:pt>
                <c:pt idx="47">
                  <c:v>1.9341539647805995E-5</c:v>
                </c:pt>
                <c:pt idx="48">
                  <c:v>1.8797512977393338E-5</c:v>
                </c:pt>
                <c:pt idx="49">
                  <c:v>1.3608375068566238E-5</c:v>
                </c:pt>
                <c:pt idx="50">
                  <c:v>1.3092390180149548E-5</c:v>
                </c:pt>
                <c:pt idx="52">
                  <c:v>9.8880565464470589E-6</c:v>
                </c:pt>
                <c:pt idx="53">
                  <c:v>9.6987837439584697E-6</c:v>
                </c:pt>
                <c:pt idx="54">
                  <c:v>6.9763018714544435E-6</c:v>
                </c:pt>
                <c:pt idx="55">
                  <c:v>6.8743254813434083E-6</c:v>
                </c:pt>
                <c:pt idx="57">
                  <c:v>4.9629154129809403E-6</c:v>
                </c:pt>
                <c:pt idx="59">
                  <c:v>3.5305997146119374E-6</c:v>
                </c:pt>
                <c:pt idx="64">
                  <c:v>0.11</c:v>
                </c:pt>
                <c:pt idx="65">
                  <c:v>0.45</c:v>
                </c:pt>
                <c:pt idx="68">
                  <c:v>0.17</c:v>
                </c:pt>
                <c:pt idx="69">
                  <c:v>3.973248480993688E-3</c:v>
                </c:pt>
                <c:pt idx="71">
                  <c:v>2.8291568974309201E-3</c:v>
                </c:pt>
                <c:pt idx="73">
                  <c:v>2.0594966997440579E-3</c:v>
                </c:pt>
                <c:pt idx="75">
                  <c:v>1.4664673808318955E-3</c:v>
                </c:pt>
              </c:numCache>
            </c:numRef>
          </c:val>
          <c:smooth val="0"/>
        </c:ser>
        <c:dLbls>
          <c:showLegendKey val="0"/>
          <c:showVal val="0"/>
          <c:showCatName val="0"/>
          <c:showSerName val="0"/>
          <c:showPercent val="0"/>
          <c:showBubbleSize val="0"/>
        </c:dLbls>
        <c:marker val="1"/>
        <c:smooth val="0"/>
        <c:axId val="156810240"/>
        <c:axId val="156813184"/>
      </c:lineChart>
      <c:dateAx>
        <c:axId val="15681024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156813184"/>
        <c:crossesAt val="1.0000000000000003E-4"/>
        <c:auto val="0"/>
        <c:lblOffset val="100"/>
        <c:baseTimeUnit val="days"/>
        <c:majorUnit val="24"/>
        <c:majorTimeUnit val="months"/>
        <c:minorUnit val="3"/>
        <c:minorTimeUnit val="months"/>
      </c:dateAx>
      <c:valAx>
        <c:axId val="156813184"/>
        <c:scaling>
          <c:logBase val="10"/>
          <c:orientation val="minMax"/>
          <c:min val="1.0000000000000002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Bq/kg生</a:t>
                </a:r>
              </a:p>
            </c:rich>
          </c:tx>
          <c:layout>
            <c:manualLayout>
              <c:xMode val="edge"/>
              <c:yMode val="edge"/>
              <c:x val="4.2052144659377629E-3"/>
              <c:y val="0.3575767120019088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56810240"/>
        <c:crosses val="autoZero"/>
        <c:crossBetween val="between"/>
        <c:minorUnit val="10"/>
      </c:valAx>
      <c:spPr>
        <a:noFill/>
        <a:ln w="12700">
          <a:solidFill>
            <a:srgbClr val="808080"/>
          </a:solidFill>
          <a:prstDash val="solid"/>
        </a:ln>
      </c:spPr>
    </c:plotArea>
    <c:legend>
      <c:legendPos val="r"/>
      <c:layout>
        <c:manualLayout>
          <c:xMode val="edge"/>
          <c:yMode val="edge"/>
          <c:x val="0.42743397341211226"/>
          <c:y val="0.19224426702904704"/>
          <c:w val="0.43753627996818545"/>
          <c:h val="0.12672464752845256"/>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 </a:t>
            </a:r>
            <a:r>
              <a:rPr lang="en-US" altLang="ja-JP" sz="1400"/>
              <a:t>(</a:t>
            </a:r>
            <a:r>
              <a:rPr lang="ja-JP" altLang="en-US" sz="1400"/>
              <a:t>放水口付近</a:t>
            </a:r>
            <a:r>
              <a:rPr lang="en-US" altLang="ja-JP" sz="1400"/>
              <a:t>(</a:t>
            </a:r>
            <a:r>
              <a:rPr lang="ja-JP" altLang="en-US" sz="1400"/>
              <a:t>シウリ崎</a:t>
            </a:r>
            <a:r>
              <a:rPr lang="en-US" altLang="ja-JP" sz="1400"/>
              <a:t>))</a:t>
            </a:r>
            <a:endParaRPr lang="ja-JP" altLang="en-US" sz="1400"/>
          </a:p>
        </c:rich>
      </c:tx>
      <c:layout>
        <c:manualLayout>
          <c:xMode val="edge"/>
          <c:yMode val="edge"/>
          <c:x val="0.11983959336306553"/>
          <c:y val="0.17261666666666667"/>
        </c:manualLayout>
      </c:layout>
      <c:overlay val="0"/>
      <c:spPr>
        <a:solidFill>
          <a:srgbClr val="FFFFFF"/>
        </a:solidFill>
        <a:ln w="25400">
          <a:noFill/>
        </a:ln>
      </c:spPr>
    </c:title>
    <c:autoTitleDeleted val="0"/>
    <c:plotArea>
      <c:layout>
        <c:manualLayout>
          <c:layoutTarget val="inner"/>
          <c:xMode val="edge"/>
          <c:yMode val="edge"/>
          <c:x val="4.1619407909206881E-2"/>
          <c:y val="2.6450161851955374E-2"/>
          <c:w val="0.88596146953405019"/>
          <c:h val="0.84544652777777773"/>
        </c:manualLayout>
      </c:layout>
      <c:lineChart>
        <c:grouping val="standard"/>
        <c:varyColors val="0"/>
        <c:ser>
          <c:idx val="1"/>
          <c:order val="0"/>
          <c:tx>
            <c:strRef>
              <c:f>わかめ!$D$91</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わかめ!$D$93:$D$177</c:f>
              <c:numCache>
                <c:formatCode>0;"△ "0</c:formatCode>
                <c:ptCount val="85"/>
                <c:pt idx="0" formatCode="0_);[Red]\(0\)">
                  <c:v>120.74074074074075</c:v>
                </c:pt>
                <c:pt idx="1">
                  <c:v>171.4814814814815</c:v>
                </c:pt>
                <c:pt idx="2" formatCode="0_);[Red]\(0\)">
                  <c:v>200</c:v>
                </c:pt>
                <c:pt idx="3" formatCode="0_);[Red]\(0\)">
                  <c:v>183.33333333333334</c:v>
                </c:pt>
                <c:pt idx="4" formatCode="0_);[Red]\(0\)">
                  <c:v>177.77777777777777</c:v>
                </c:pt>
                <c:pt idx="5" formatCode="0_);[Red]\(0\)">
                  <c:v>183.33333333333334</c:v>
                </c:pt>
                <c:pt idx="8" formatCode="0_);[Red]\(0\)">
                  <c:v>192.96296296296296</c:v>
                </c:pt>
                <c:pt idx="9" formatCode="0_);[Red]\(0\)">
                  <c:v>167.77777777777777</c:v>
                </c:pt>
                <c:pt idx="12" formatCode="0_);[Red]\(0\)">
                  <c:v>147.03703703703704</c:v>
                </c:pt>
                <c:pt idx="13" formatCode="0_);[Red]\(0\)">
                  <c:v>194.81481481481481</c:v>
                </c:pt>
                <c:pt idx="14" formatCode="0_);[Red]\(0\)">
                  <c:v>195.55555555555554</c:v>
                </c:pt>
                <c:pt idx="15" formatCode="0_);[Red]\(0\)">
                  <c:v>196</c:v>
                </c:pt>
                <c:pt idx="16" formatCode="0_);[Red]\(0\)">
                  <c:v>200</c:v>
                </c:pt>
                <c:pt idx="17" formatCode="0_);[Red]\(0\)">
                  <c:v>264</c:v>
                </c:pt>
                <c:pt idx="18" formatCode="0_);[Red]\(0\)">
                  <c:v>194</c:v>
                </c:pt>
                <c:pt idx="19" formatCode="0_);[Red]\(0\)">
                  <c:v>183</c:v>
                </c:pt>
                <c:pt idx="20" formatCode="0_);[Red]\(0\)">
                  <c:v>175</c:v>
                </c:pt>
                <c:pt idx="22" formatCode="0_);[Red]\(0\)">
                  <c:v>143</c:v>
                </c:pt>
                <c:pt idx="23" formatCode="0_);[Red]\(0\)">
                  <c:v>198</c:v>
                </c:pt>
                <c:pt idx="24" formatCode="0_);[Red]\(0\)">
                  <c:v>203</c:v>
                </c:pt>
                <c:pt idx="25" formatCode="0_);[Red]\(0\)">
                  <c:v>173</c:v>
                </c:pt>
                <c:pt idx="27" formatCode="0_);[Red]\(0\)">
                  <c:v>149</c:v>
                </c:pt>
                <c:pt idx="28" formatCode="0_);[Red]\(0\)">
                  <c:v>202</c:v>
                </c:pt>
                <c:pt idx="29" formatCode="0_);[Red]\(0\)">
                  <c:v>172</c:v>
                </c:pt>
                <c:pt idx="30" formatCode="0_);[Red]\(0\)">
                  <c:v>196</c:v>
                </c:pt>
                <c:pt idx="31" formatCode="0_);[Red]\(0\)">
                  <c:v>215</c:v>
                </c:pt>
                <c:pt idx="32" formatCode="0_);[Red]\(0\)">
                  <c:v>175</c:v>
                </c:pt>
                <c:pt idx="33" formatCode="0_);[Red]\(0\)">
                  <c:v>195</c:v>
                </c:pt>
                <c:pt idx="34" formatCode="0_);[Red]\(0\)">
                  <c:v>178</c:v>
                </c:pt>
                <c:pt idx="35" formatCode="0_);[Red]\(0\)">
                  <c:v>231</c:v>
                </c:pt>
                <c:pt idx="36" formatCode="0_);[Red]\(0\)">
                  <c:v>196</c:v>
                </c:pt>
                <c:pt idx="37" formatCode="0_);[Red]\(0\)">
                  <c:v>249</c:v>
                </c:pt>
                <c:pt idx="38" formatCode="0_);[Red]\(0\)">
                  <c:v>219</c:v>
                </c:pt>
                <c:pt idx="39" formatCode="0_);[Red]\(0\)">
                  <c:v>152</c:v>
                </c:pt>
                <c:pt idx="40" formatCode="0_);[Red]\(0\)">
                  <c:v>185</c:v>
                </c:pt>
                <c:pt idx="41" formatCode="0_);[Red]\(0\)">
                  <c:v>201</c:v>
                </c:pt>
                <c:pt idx="42" formatCode="0_);[Red]\(0\)">
                  <c:v>208</c:v>
                </c:pt>
                <c:pt idx="43">
                  <c:v>188</c:v>
                </c:pt>
                <c:pt idx="44">
                  <c:v>200</c:v>
                </c:pt>
                <c:pt idx="45" formatCode="0_);[Red]\(0\)">
                  <c:v>173</c:v>
                </c:pt>
                <c:pt idx="46" formatCode="0_);[Red]\(0\)">
                  <c:v>182</c:v>
                </c:pt>
                <c:pt idx="47" formatCode="0_);[Red]\(0\)">
                  <c:v>175</c:v>
                </c:pt>
                <c:pt idx="48" formatCode="0_);[Red]\(0\)">
                  <c:v>203</c:v>
                </c:pt>
                <c:pt idx="49" formatCode="0_);[Red]\(0\)">
                  <c:v>220</c:v>
                </c:pt>
                <c:pt idx="50" formatCode="0_);[Red]\(0\)">
                  <c:v>183.6</c:v>
                </c:pt>
                <c:pt idx="52" formatCode="0_);[Red]\(0\)">
                  <c:v>201</c:v>
                </c:pt>
                <c:pt idx="53" formatCode="0_);[Red]\(0\)">
                  <c:v>217</c:v>
                </c:pt>
                <c:pt idx="54" formatCode="0_);[Red]\(0\)">
                  <c:v>190</c:v>
                </c:pt>
                <c:pt idx="55" formatCode="0_);[Red]\(0\)">
                  <c:v>198</c:v>
                </c:pt>
                <c:pt idx="57" formatCode="0_);[Red]\(0\)">
                  <c:v>204</c:v>
                </c:pt>
                <c:pt idx="59" formatCode="0_);[Red]\(0\)">
                  <c:v>208</c:v>
                </c:pt>
                <c:pt idx="64" formatCode="0_);[Red]\(0\)">
                  <c:v>247</c:v>
                </c:pt>
                <c:pt idx="65" formatCode="0_);[Red]\(0\)">
                  <c:v>216</c:v>
                </c:pt>
                <c:pt idx="68" formatCode="0_);[Red]\(0\)">
                  <c:v>158</c:v>
                </c:pt>
                <c:pt idx="69" formatCode="0_);[Red]\(0\)">
                  <c:v>156</c:v>
                </c:pt>
                <c:pt idx="71" formatCode="0_);[Red]\(0\)">
                  <c:v>155</c:v>
                </c:pt>
                <c:pt idx="73" formatCode="0_);[Red]\(0\)">
                  <c:v>180</c:v>
                </c:pt>
                <c:pt idx="75" formatCode="0_);[Red]\(0\)">
                  <c:v>188</c:v>
                </c:pt>
              </c:numCache>
            </c:numRef>
          </c:val>
          <c:smooth val="0"/>
        </c:ser>
        <c:ser>
          <c:idx val="0"/>
          <c:order val="1"/>
          <c:tx>
            <c:strRef>
              <c:f>わかめ!$C$91</c:f>
              <c:strCache>
                <c:ptCount val="1"/>
                <c:pt idx="0">
                  <c:v>Be-7</c:v>
                </c:pt>
              </c:strCache>
            </c:strRef>
          </c:tx>
          <c:spPr>
            <a:ln w="0">
              <a:solidFill>
                <a:srgbClr val="3366FF"/>
              </a:solidFill>
              <a:prstDash val="sysDash"/>
            </a:ln>
          </c:spPr>
          <c:marker>
            <c:symbol val="circle"/>
            <c:size val="5"/>
            <c:spPr>
              <a:solidFill>
                <a:srgbClr val="FFFFFF"/>
              </a:solidFill>
              <a:ln>
                <a:solidFill>
                  <a:srgbClr val="3366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わかめ!$C$93:$C$177</c:f>
              <c:numCache>
                <c:formatCode>0.00</c:formatCode>
                <c:ptCount val="85"/>
                <c:pt idx="0">
                  <c:v>0.155</c:v>
                </c:pt>
                <c:pt idx="1">
                  <c:v>0.155</c:v>
                </c:pt>
                <c:pt idx="2">
                  <c:v>0.155</c:v>
                </c:pt>
                <c:pt idx="3">
                  <c:v>0.155</c:v>
                </c:pt>
                <c:pt idx="4">
                  <c:v>0.3666666666666667</c:v>
                </c:pt>
                <c:pt idx="5">
                  <c:v>0.55555555555555558</c:v>
                </c:pt>
                <c:pt idx="8" formatCode="&quot;(&quot;0.00&quot;)&quot;">
                  <c:v>0.37037037037037035</c:v>
                </c:pt>
                <c:pt idx="9">
                  <c:v>0.155</c:v>
                </c:pt>
                <c:pt idx="12">
                  <c:v>0.155</c:v>
                </c:pt>
                <c:pt idx="13">
                  <c:v>0.155</c:v>
                </c:pt>
                <c:pt idx="14">
                  <c:v>0.155</c:v>
                </c:pt>
                <c:pt idx="15">
                  <c:v>0.155</c:v>
                </c:pt>
                <c:pt idx="16">
                  <c:v>0.64</c:v>
                </c:pt>
                <c:pt idx="17" formatCode="&quot;(&quot;0.00&quot;)&quot;">
                  <c:v>0.72</c:v>
                </c:pt>
                <c:pt idx="18">
                  <c:v>0.155</c:v>
                </c:pt>
                <c:pt idx="19" formatCode="&quot;(&quot;0.00&quot;)&quot;">
                  <c:v>0.63</c:v>
                </c:pt>
                <c:pt idx="20">
                  <c:v>0.52</c:v>
                </c:pt>
                <c:pt idx="22">
                  <c:v>0.155</c:v>
                </c:pt>
                <c:pt idx="23">
                  <c:v>0.155</c:v>
                </c:pt>
                <c:pt idx="24">
                  <c:v>0.36</c:v>
                </c:pt>
                <c:pt idx="25">
                  <c:v>0.155</c:v>
                </c:pt>
                <c:pt idx="27">
                  <c:v>0.155</c:v>
                </c:pt>
                <c:pt idx="28" formatCode="General">
                  <c:v>0.56000000000000005</c:v>
                </c:pt>
                <c:pt idx="29">
                  <c:v>0.155</c:v>
                </c:pt>
                <c:pt idx="30">
                  <c:v>0.155</c:v>
                </c:pt>
                <c:pt idx="31">
                  <c:v>0.155</c:v>
                </c:pt>
                <c:pt idx="32">
                  <c:v>0.83</c:v>
                </c:pt>
                <c:pt idx="33">
                  <c:v>0.155</c:v>
                </c:pt>
                <c:pt idx="34" formatCode="&quot;(&quot;0.00&quot;)&quot;">
                  <c:v>0.62</c:v>
                </c:pt>
                <c:pt idx="35">
                  <c:v>0.77</c:v>
                </c:pt>
                <c:pt idx="36">
                  <c:v>0.155</c:v>
                </c:pt>
                <c:pt idx="37" formatCode="&quot;(&quot;0.00&quot;)&quot;">
                  <c:v>0.44</c:v>
                </c:pt>
                <c:pt idx="38">
                  <c:v>0.54</c:v>
                </c:pt>
                <c:pt idx="39">
                  <c:v>0.155</c:v>
                </c:pt>
                <c:pt idx="40">
                  <c:v>0.155</c:v>
                </c:pt>
                <c:pt idx="41" formatCode="&quot;(&quot;0.00&quot;)&quot;">
                  <c:v>0.74</c:v>
                </c:pt>
                <c:pt idx="42">
                  <c:v>0.86</c:v>
                </c:pt>
                <c:pt idx="43">
                  <c:v>0.155</c:v>
                </c:pt>
                <c:pt idx="44">
                  <c:v>0.155</c:v>
                </c:pt>
                <c:pt idx="45" formatCode="&quot;(&quot;0.00&quot;)&quot;">
                  <c:v>0.45</c:v>
                </c:pt>
                <c:pt idx="46" formatCode="&quot;(&quot;0.00&quot;)&quot;">
                  <c:v>0.59</c:v>
                </c:pt>
                <c:pt idx="47">
                  <c:v>0.155</c:v>
                </c:pt>
                <c:pt idx="48" formatCode="&quot;(&quot;0.00&quot;)&quot;">
                  <c:v>0.82</c:v>
                </c:pt>
                <c:pt idx="49" formatCode="&quot;(&quot;0.00&quot;)&quot;">
                  <c:v>0.45</c:v>
                </c:pt>
                <c:pt idx="50" formatCode="&quot;(&quot;0.00&quot;)&quot;">
                  <c:v>1.35</c:v>
                </c:pt>
                <c:pt idx="52" formatCode="0.00_);[Red]\(0.00\)">
                  <c:v>0.65</c:v>
                </c:pt>
                <c:pt idx="53" formatCode="0.00_);[Red]\(0.00\)">
                  <c:v>0.68</c:v>
                </c:pt>
                <c:pt idx="54" formatCode="0.00_);[Red]\(0.00\)">
                  <c:v>0.41</c:v>
                </c:pt>
                <c:pt idx="55" formatCode="&quot;(&quot;0.00&quot;)&quot;">
                  <c:v>0.31</c:v>
                </c:pt>
                <c:pt idx="57" formatCode="&quot;(&quot;0.00&quot;)&quot;">
                  <c:v>0.4</c:v>
                </c:pt>
                <c:pt idx="59">
                  <c:v>0.46</c:v>
                </c:pt>
                <c:pt idx="64">
                  <c:v>0.155</c:v>
                </c:pt>
                <c:pt idx="65">
                  <c:v>0.155</c:v>
                </c:pt>
                <c:pt idx="68">
                  <c:v>0.155</c:v>
                </c:pt>
                <c:pt idx="69" formatCode="&quot;(&quot;0.00&quot;)&quot;">
                  <c:v>1.1000000000000001</c:v>
                </c:pt>
                <c:pt idx="71">
                  <c:v>0.155</c:v>
                </c:pt>
                <c:pt idx="73" formatCode="&quot;(&quot;0.00&quot;)&quot;">
                  <c:v>0.8</c:v>
                </c:pt>
                <c:pt idx="75" formatCode="&quot;(&quot;0.00&quot;)&quot;">
                  <c:v>0.57999999999999996</c:v>
                </c:pt>
              </c:numCache>
            </c:numRef>
          </c:val>
          <c:smooth val="0"/>
        </c:ser>
        <c:ser>
          <c:idx val="2"/>
          <c:order val="2"/>
          <c:tx>
            <c:strRef>
              <c:f>わかめ!$F$91</c:f>
              <c:strCache>
                <c:ptCount val="1"/>
                <c:pt idx="0">
                  <c:v>Cs-137</c:v>
                </c:pt>
              </c:strCache>
            </c:strRef>
          </c:tx>
          <c:spPr>
            <a:ln w="12700">
              <a:solidFill>
                <a:srgbClr val="FF0000"/>
              </a:solidFill>
              <a:prstDash val="solid"/>
            </a:ln>
          </c:spPr>
          <c:marker>
            <c:symbol val="triangle"/>
            <c:size val="6"/>
            <c:spPr>
              <a:solidFill>
                <a:srgbClr val="FF0000"/>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わかめ!$F$93:$F$177</c:f>
              <c:numCache>
                <c:formatCode>0.000</c:formatCode>
                <c:ptCount val="85"/>
                <c:pt idx="0">
                  <c:v>2.2222222222222223E-2</c:v>
                </c:pt>
                <c:pt idx="1">
                  <c:v>2.9629629629629631E-2</c:v>
                </c:pt>
                <c:pt idx="2">
                  <c:v>7.0370370370370361E-2</c:v>
                </c:pt>
                <c:pt idx="3">
                  <c:v>6.6666666666666666E-2</c:v>
                </c:pt>
                <c:pt idx="4">
                  <c:v>1.0473604412911414E-2</c:v>
                </c:pt>
                <c:pt idx="5">
                  <c:v>2.2222222222222223E-2</c:v>
                </c:pt>
                <c:pt idx="8">
                  <c:v>4.0740740740740751E-2</c:v>
                </c:pt>
                <c:pt idx="9">
                  <c:v>9.9856244737151489E-3</c:v>
                </c:pt>
                <c:pt idx="12">
                  <c:v>5.185185185185185E-2</c:v>
                </c:pt>
                <c:pt idx="13">
                  <c:v>5.185185185185185E-2</c:v>
                </c:pt>
                <c:pt idx="14">
                  <c:v>3.7037037037037035E-2</c:v>
                </c:pt>
                <c:pt idx="15">
                  <c:v>1.0539247965741119E-2</c:v>
                </c:pt>
                <c:pt idx="16">
                  <c:v>1.0504054450453659E-2</c:v>
                </c:pt>
                <c:pt idx="17">
                  <c:v>4.4999999999999998E-2</c:v>
                </c:pt>
                <c:pt idx="18">
                  <c:v>1.0270038637021155E-2</c:v>
                </c:pt>
                <c:pt idx="19">
                  <c:v>5.7000000000000002E-2</c:v>
                </c:pt>
                <c:pt idx="20">
                  <c:v>4.2000000000000003E-2</c:v>
                </c:pt>
                <c:pt idx="22">
                  <c:v>9.811337543830222E-3</c:v>
                </c:pt>
                <c:pt idx="23">
                  <c:v>4.1000000000000002E-2</c:v>
                </c:pt>
                <c:pt idx="24">
                  <c:v>3.2000000000000001E-2</c:v>
                </c:pt>
                <c:pt idx="25">
                  <c:v>9.3595282195742917E-3</c:v>
                </c:pt>
                <c:pt idx="27">
                  <c:v>4.4999999999999998E-2</c:v>
                </c:pt>
                <c:pt idx="28">
                  <c:v>3.5000000000000003E-2</c:v>
                </c:pt>
                <c:pt idx="29">
                  <c:v>8.7798884644347992E-3</c:v>
                </c:pt>
                <c:pt idx="30">
                  <c:v>8.7373258593796046E-3</c:v>
                </c:pt>
                <c:pt idx="31">
                  <c:v>8.5707513506119628E-3</c:v>
                </c:pt>
                <c:pt idx="32">
                  <c:v>8.5448271260686638E-3</c:v>
                </c:pt>
                <c:pt idx="33">
                  <c:v>8.3586793036036691E-3</c:v>
                </c:pt>
                <c:pt idx="34">
                  <c:v>8.3449749665931369E-3</c:v>
                </c:pt>
                <c:pt idx="35">
                  <c:v>8.1652418922306663E-3</c:v>
                </c:pt>
                <c:pt idx="36">
                  <c:v>8.1374622739159436E-3</c:v>
                </c:pt>
                <c:pt idx="37">
                  <c:v>7.9803091580843855E-3</c:v>
                </c:pt>
                <c:pt idx="38">
                  <c:v>7.949144289670142E-3</c:v>
                </c:pt>
                <c:pt idx="39">
                  <c:v>7.8010417727785676E-3</c:v>
                </c:pt>
                <c:pt idx="40">
                  <c:v>7.7740105895775999E-3</c:v>
                </c:pt>
                <c:pt idx="41">
                  <c:v>4.2000000000000003E-2</c:v>
                </c:pt>
                <c:pt idx="42">
                  <c:v>7.5921868052937968E-3</c:v>
                </c:pt>
                <c:pt idx="43">
                  <c:v>7.4328878492586218E-3</c:v>
                </c:pt>
                <c:pt idx="44">
                  <c:v>7.4178919547534389E-3</c:v>
                </c:pt>
                <c:pt idx="45">
                  <c:v>7.2672933824361706E-3</c:v>
                </c:pt>
                <c:pt idx="46">
                  <c:v>7.2590424728809257E-3</c:v>
                </c:pt>
                <c:pt idx="47">
                  <c:v>7.0991129356782097E-3</c:v>
                </c:pt>
                <c:pt idx="48" formatCode="&quot;(&quot;0.00&quot;)&quot;">
                  <c:v>4.1000000000000002E-2</c:v>
                </c:pt>
                <c:pt idx="49">
                  <c:v>6.9300119276091178E-3</c:v>
                </c:pt>
                <c:pt idx="50">
                  <c:v>6.9116672070433675E-3</c:v>
                </c:pt>
                <c:pt idx="52">
                  <c:v>6.7798983353876616E-3</c:v>
                </c:pt>
                <c:pt idx="53">
                  <c:v>6.770918714528098E-3</c:v>
                </c:pt>
                <c:pt idx="54">
                  <c:v>6.6196542205199911E-3</c:v>
                </c:pt>
                <c:pt idx="55">
                  <c:v>6.6129732536337202E-3</c:v>
                </c:pt>
                <c:pt idx="57">
                  <c:v>6.4668696215464229E-3</c:v>
                </c:pt>
                <c:pt idx="59">
                  <c:v>6.3176113598868407E-3</c:v>
                </c:pt>
                <c:pt idx="64">
                  <c:v>0.23</c:v>
                </c:pt>
                <c:pt idx="65">
                  <c:v>0.56999999999999995</c:v>
                </c:pt>
                <c:pt idx="68">
                  <c:v>0.35</c:v>
                </c:pt>
                <c:pt idx="69" formatCode="&quot;(&quot;0.00&quot;)&quot;">
                  <c:v>6.7000000000000004E-2</c:v>
                </c:pt>
                <c:pt idx="71">
                  <c:v>9.9925590823146983E-3</c:v>
                </c:pt>
                <c:pt idx="73">
                  <c:v>9.7773405380047612E-3</c:v>
                </c:pt>
                <c:pt idx="75">
                  <c:v>7.1999999999999995E-2</c:v>
                </c:pt>
              </c:numCache>
            </c:numRef>
          </c:val>
          <c:smooth val="0"/>
        </c:ser>
        <c:ser>
          <c:idx val="3"/>
          <c:order val="3"/>
          <c:tx>
            <c:strRef>
              <c:f>わかめ!$E$91</c:f>
              <c:strCache>
                <c:ptCount val="1"/>
                <c:pt idx="0">
                  <c:v>Cs-134</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わかめ!$E$93:$E$177</c:f>
              <c:numCache>
                <c:formatCode>0.000</c:formatCode>
                <c:ptCount val="85"/>
                <c:pt idx="0">
                  <c:v>1.11E-2</c:v>
                </c:pt>
                <c:pt idx="1">
                  <c:v>1.0523021898744522E-2</c:v>
                </c:pt>
                <c:pt idx="2">
                  <c:v>7.9329200815951538E-3</c:v>
                </c:pt>
                <c:pt idx="3">
                  <c:v>7.4791524274234987E-3</c:v>
                </c:pt>
                <c:pt idx="4">
                  <c:v>5.4294689862219789E-3</c:v>
                </c:pt>
                <c:pt idx="5">
                  <c:v>5.2139952249086689E-3</c:v>
                </c:pt>
                <c:pt idx="8">
                  <c:v>2.8534364613850938E-3</c:v>
                </c:pt>
                <c:pt idx="9">
                  <c:v>2.7076055780352122E-3</c:v>
                </c:pt>
                <c:pt idx="12">
                  <c:v>1.0620316456551695E-2</c:v>
                </c:pt>
                <c:pt idx="13">
                  <c:v>8.4452511082825921E-3</c:v>
                </c:pt>
                <c:pt idx="14">
                  <c:v>7.9989017848962132E-3</c:v>
                </c:pt>
                <c:pt idx="15">
                  <c:v>5.9474047298983404E-3</c:v>
                </c:pt>
                <c:pt idx="16">
                  <c:v>5.6642639259516228E-3</c:v>
                </c:pt>
                <c:pt idx="17">
                  <c:v>4.3454059506136296E-3</c:v>
                </c:pt>
                <c:pt idx="18">
                  <c:v>4.0780370603195016E-3</c:v>
                </c:pt>
                <c:pt idx="19">
                  <c:v>3.0321333544864409E-3</c:v>
                </c:pt>
                <c:pt idx="20">
                  <c:v>2.8957654361380287E-3</c:v>
                </c:pt>
                <c:pt idx="22">
                  <c:v>2.0944478873478147E-3</c:v>
                </c:pt>
                <c:pt idx="23">
                  <c:v>1.4831418027273287E-3</c:v>
                </c:pt>
                <c:pt idx="24">
                  <c:v>1.0896417292315134E-3</c:v>
                </c:pt>
                <c:pt idx="25">
                  <c:v>1.0531612895378535E-3</c:v>
                </c:pt>
                <c:pt idx="27">
                  <c:v>7.6453937989938252E-4</c:v>
                </c:pt>
                <c:pt idx="28">
                  <c:v>5.3990068896009476E-4</c:v>
                </c:pt>
                <c:pt idx="29">
                  <c:v>4.1457246488482886E-4</c:v>
                </c:pt>
                <c:pt idx="30">
                  <c:v>3.8621014737261688E-4</c:v>
                </c:pt>
                <c:pt idx="31">
                  <c:v>2.9168606522452932E-4</c:v>
                </c:pt>
                <c:pt idx="32">
                  <c:v>2.7908092960818727E-4</c:v>
                </c:pt>
                <c:pt idx="33">
                  <c:v>2.02411617283452E-4</c:v>
                </c:pt>
                <c:pt idx="34">
                  <c:v>1.976256346822004E-4</c:v>
                </c:pt>
                <c:pt idx="35">
                  <c:v>1.4386241455269263E-4</c:v>
                </c:pt>
                <c:pt idx="36">
                  <c:v>1.3688745018858127E-4</c:v>
                </c:pt>
                <c:pt idx="37">
                  <c:v>1.0300465270178484E-4</c:v>
                </c:pt>
                <c:pt idx="38">
                  <c:v>9.729164447371238E-5</c:v>
                </c:pt>
                <c:pt idx="39">
                  <c:v>7.3954641178606117E-5</c:v>
                </c:pt>
                <c:pt idx="40">
                  <c:v>7.0304322057691384E-5</c:v>
                </c:pt>
                <c:pt idx="41">
                  <c:v>5.1699075152044975E-5</c:v>
                </c:pt>
                <c:pt idx="42">
                  <c:v>4.9784613685568979E-5</c:v>
                </c:pt>
                <c:pt idx="43">
                  <c:v>3.6542351780825176E-5</c:v>
                </c:pt>
                <c:pt idx="44">
                  <c:v>3.548184110740569E-5</c:v>
                </c:pt>
                <c:pt idx="45">
                  <c:v>2.6308990326294009E-5</c:v>
                </c:pt>
                <c:pt idx="46">
                  <c:v>2.5876742898931307E-5</c:v>
                </c:pt>
                <c:pt idx="47">
                  <c:v>1.8698901394991796E-5</c:v>
                </c:pt>
                <c:pt idx="48">
                  <c:v>1.8172950449434784E-5</c:v>
                </c:pt>
                <c:pt idx="49">
                  <c:v>1.3156225832417102E-5</c:v>
                </c:pt>
                <c:pt idx="50">
                  <c:v>1.2657384958034902E-5</c:v>
                </c:pt>
                <c:pt idx="52">
                  <c:v>9.5595178934522065E-6</c:v>
                </c:pt>
                <c:pt idx="53">
                  <c:v>9.376533832465657E-6</c:v>
                </c:pt>
                <c:pt idx="54">
                  <c:v>6.7445086157254735E-6</c:v>
                </c:pt>
                <c:pt idx="55">
                  <c:v>6.6459204734149015E-6</c:v>
                </c:pt>
                <c:pt idx="57">
                  <c:v>4.7980185460335093E-6</c:v>
                </c:pt>
                <c:pt idx="59">
                  <c:v>3.4132926918361213E-6</c:v>
                </c:pt>
                <c:pt idx="64">
                  <c:v>0.14000000000000001</c:v>
                </c:pt>
                <c:pt idx="65">
                  <c:v>0.34</c:v>
                </c:pt>
                <c:pt idx="68">
                  <c:v>0.16</c:v>
                </c:pt>
                <c:pt idx="69">
                  <c:v>3.8412340959800267E-3</c:v>
                </c:pt>
                <c:pt idx="71">
                  <c:v>2.7351558779356347E-3</c:v>
                </c:pt>
                <c:pt idx="73">
                  <c:v>1.9910682610106267E-3</c:v>
                </c:pt>
                <c:pt idx="75">
                  <c:v>1.4177428194687711E-3</c:v>
                </c:pt>
              </c:numCache>
            </c:numRef>
          </c:val>
          <c:smooth val="0"/>
        </c:ser>
        <c:dLbls>
          <c:showLegendKey val="0"/>
          <c:showVal val="0"/>
          <c:showCatName val="0"/>
          <c:showSerName val="0"/>
          <c:showPercent val="0"/>
          <c:showBubbleSize val="0"/>
        </c:dLbls>
        <c:marker val="1"/>
        <c:smooth val="0"/>
        <c:axId val="151890560"/>
        <c:axId val="151897600"/>
      </c:lineChart>
      <c:dateAx>
        <c:axId val="1518905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151897600"/>
        <c:crossesAt val="1.0000000000000003E-4"/>
        <c:auto val="0"/>
        <c:lblOffset val="100"/>
        <c:baseTimeUnit val="days"/>
        <c:majorUnit val="24"/>
        <c:majorTimeUnit val="months"/>
        <c:minorUnit val="3"/>
        <c:minorTimeUnit val="months"/>
      </c:dateAx>
      <c:valAx>
        <c:axId val="151897600"/>
        <c:scaling>
          <c:logBase val="10"/>
          <c:orientation val="minMax"/>
          <c:min val="1.0000000000000002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75" b="0" i="0" u="none" strike="noStrike" baseline="0">
                    <a:solidFill>
                      <a:srgbClr val="000000"/>
                    </a:solidFill>
                    <a:latin typeface="Meiryo UI"/>
                    <a:ea typeface="Meiryo UI"/>
                  </a:rPr>
                  <a:t>Bq/kg生</a:t>
                </a:r>
              </a:p>
            </c:rich>
          </c:tx>
          <c:layout>
            <c:manualLayout>
              <c:xMode val="edge"/>
              <c:yMode val="edge"/>
              <c:x val="4.2122999157540014E-3"/>
              <c:y val="0.3620184272218198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51890560"/>
        <c:crosses val="autoZero"/>
        <c:crossBetween val="between"/>
        <c:minorUnit val="10"/>
      </c:valAx>
      <c:spPr>
        <a:noFill/>
        <a:ln w="12700">
          <a:solidFill>
            <a:srgbClr val="808080"/>
          </a:solidFill>
          <a:prstDash val="solid"/>
        </a:ln>
      </c:spPr>
    </c:plotArea>
    <c:legend>
      <c:legendPos val="r"/>
      <c:layout>
        <c:manualLayout>
          <c:xMode val="edge"/>
          <c:yMode val="edge"/>
          <c:x val="0.56523167734212953"/>
          <c:y val="0.21679667063020214"/>
          <c:w val="0.36975019837636575"/>
          <c:h val="0.10407060077297905"/>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 </a:t>
            </a:r>
            <a:r>
              <a:rPr lang="en-US" altLang="ja-JP" sz="1400"/>
              <a:t>(</a:t>
            </a:r>
            <a:r>
              <a:rPr lang="ja-JP" altLang="en-US" sz="1400"/>
              <a:t>放水口</a:t>
            </a:r>
            <a:r>
              <a:rPr lang="en-US" altLang="ja-JP" sz="1400"/>
              <a:t>)</a:t>
            </a:r>
            <a:endParaRPr lang="ja-JP" altLang="en-US" sz="1400"/>
          </a:p>
        </c:rich>
      </c:tx>
      <c:layout>
        <c:manualLayout>
          <c:xMode val="edge"/>
          <c:yMode val="edge"/>
          <c:x val="9.6871452114997258E-2"/>
          <c:y val="0.26078863996004537"/>
        </c:manualLayout>
      </c:layout>
      <c:overlay val="0"/>
      <c:spPr>
        <a:solidFill>
          <a:srgbClr val="FFFFFF"/>
        </a:solidFill>
        <a:ln w="25400">
          <a:noFill/>
        </a:ln>
      </c:spPr>
    </c:title>
    <c:autoTitleDeleted val="0"/>
    <c:plotArea>
      <c:layout>
        <c:manualLayout>
          <c:layoutTarget val="inner"/>
          <c:xMode val="edge"/>
          <c:yMode val="edge"/>
          <c:x val="4.3807919123841618E-2"/>
          <c:y val="5.3872231008756211E-2"/>
          <c:w val="0.88912623565503923"/>
          <c:h val="0.83172966139801641"/>
        </c:manualLayout>
      </c:layout>
      <c:lineChart>
        <c:grouping val="standard"/>
        <c:varyColors val="0"/>
        <c:ser>
          <c:idx val="1"/>
          <c:order val="0"/>
          <c:tx>
            <c:strRef>
              <c:f>わかめ!$P$91</c:f>
              <c:strCache>
                <c:ptCount val="1"/>
                <c:pt idx="0">
                  <c:v>K-40</c:v>
                </c:pt>
              </c:strCache>
            </c:strRef>
          </c:tx>
          <c:spPr>
            <a:ln w="0">
              <a:solidFill>
                <a:srgbClr val="00B050"/>
              </a:solidFill>
              <a:prstDash val="sysDash"/>
            </a:ln>
          </c:spPr>
          <c:marker>
            <c:symbol val="square"/>
            <c:size val="5"/>
            <c:spPr>
              <a:solidFill>
                <a:srgbClr val="FFFFFF"/>
              </a:solidFill>
              <a:ln>
                <a:solidFill>
                  <a:srgbClr val="00B05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わかめ!$P$93:$P$177</c:f>
              <c:numCache>
                <c:formatCode>0</c:formatCode>
                <c:ptCount val="85"/>
                <c:pt idx="0">
                  <c:v>155.18518518518519</c:v>
                </c:pt>
                <c:pt idx="1">
                  <c:v>187.40740740740742</c:v>
                </c:pt>
                <c:pt idx="2">
                  <c:v>151.85185185185185</c:v>
                </c:pt>
                <c:pt idx="3">
                  <c:v>193.33333333333334</c:v>
                </c:pt>
                <c:pt idx="4">
                  <c:v>215.92592592592592</c:v>
                </c:pt>
                <c:pt idx="5">
                  <c:v>141.85185185185185</c:v>
                </c:pt>
                <c:pt idx="6">
                  <c:v>234.81481481481481</c:v>
                </c:pt>
                <c:pt idx="7">
                  <c:v>178.14814814814815</c:v>
                </c:pt>
                <c:pt idx="8">
                  <c:v>194.81481481481481</c:v>
                </c:pt>
                <c:pt idx="12">
                  <c:v>0</c:v>
                </c:pt>
                <c:pt idx="13">
                  <c:v>187.03703703703704</c:v>
                </c:pt>
                <c:pt idx="14">
                  <c:v>222.96296296296296</c:v>
                </c:pt>
                <c:pt idx="15">
                  <c:v>188.14814814814815</c:v>
                </c:pt>
                <c:pt idx="16" formatCode="General">
                  <c:v>208</c:v>
                </c:pt>
                <c:pt idx="17" formatCode="General">
                  <c:v>209</c:v>
                </c:pt>
                <c:pt idx="18" formatCode="General">
                  <c:v>144</c:v>
                </c:pt>
                <c:pt idx="19" formatCode="General">
                  <c:v>198</c:v>
                </c:pt>
                <c:pt idx="20" formatCode="General">
                  <c:v>194</c:v>
                </c:pt>
                <c:pt idx="21" formatCode="General">
                  <c:v>144</c:v>
                </c:pt>
                <c:pt idx="22" formatCode="General">
                  <c:v>147</c:v>
                </c:pt>
                <c:pt idx="23" formatCode="General">
                  <c:v>213</c:v>
                </c:pt>
                <c:pt idx="24" formatCode="General">
                  <c:v>243</c:v>
                </c:pt>
                <c:pt idx="25" formatCode="General">
                  <c:v>150</c:v>
                </c:pt>
                <c:pt idx="26" formatCode="General">
                  <c:v>177</c:v>
                </c:pt>
                <c:pt idx="27" formatCode="General">
                  <c:v>169</c:v>
                </c:pt>
                <c:pt idx="28" formatCode="General">
                  <c:v>188</c:v>
                </c:pt>
                <c:pt idx="29" formatCode="General">
                  <c:v>181</c:v>
                </c:pt>
                <c:pt idx="30" formatCode="General">
                  <c:v>186</c:v>
                </c:pt>
                <c:pt idx="31" formatCode="General">
                  <c:v>207</c:v>
                </c:pt>
                <c:pt idx="32" formatCode="General">
                  <c:v>139</c:v>
                </c:pt>
                <c:pt idx="33" formatCode="General">
                  <c:v>174</c:v>
                </c:pt>
                <c:pt idx="34" formatCode="0;&quot;△ &quot;0">
                  <c:v>200</c:v>
                </c:pt>
                <c:pt idx="35" formatCode="0;&quot;△ &quot;0">
                  <c:v>170</c:v>
                </c:pt>
                <c:pt idx="36" formatCode="0;&quot;△ &quot;0">
                  <c:v>193</c:v>
                </c:pt>
                <c:pt idx="38" formatCode="0;&quot;△ &quot;0">
                  <c:v>143</c:v>
                </c:pt>
                <c:pt idx="39" formatCode="0;&quot;△ &quot;0">
                  <c:v>160</c:v>
                </c:pt>
                <c:pt idx="40" formatCode="0;&quot;△ &quot;0">
                  <c:v>224</c:v>
                </c:pt>
                <c:pt idx="41" formatCode="0;&quot;△ &quot;0">
                  <c:v>159</c:v>
                </c:pt>
                <c:pt idx="42" formatCode="0;&quot;△ &quot;0">
                  <c:v>205</c:v>
                </c:pt>
                <c:pt idx="43" formatCode="0;&quot;△ &quot;0">
                  <c:v>233</c:v>
                </c:pt>
                <c:pt idx="44" formatCode="0;&quot;△ &quot;0">
                  <c:v>206</c:v>
                </c:pt>
                <c:pt idx="45" formatCode="0;&quot;△ &quot;0">
                  <c:v>209</c:v>
                </c:pt>
                <c:pt idx="46" formatCode="0;&quot;△ &quot;0">
                  <c:v>191</c:v>
                </c:pt>
                <c:pt idx="48" formatCode="0;&quot;△ &quot;0">
                  <c:v>197</c:v>
                </c:pt>
                <c:pt idx="49" formatCode="0;&quot;△ &quot;0">
                  <c:v>246</c:v>
                </c:pt>
                <c:pt idx="50" formatCode="0;&quot;△ &quot;0">
                  <c:v>220</c:v>
                </c:pt>
                <c:pt idx="51" formatCode="0;&quot;△ &quot;0">
                  <c:v>216</c:v>
                </c:pt>
                <c:pt idx="52" formatCode="0;&quot;△ &quot;0">
                  <c:v>210</c:v>
                </c:pt>
                <c:pt idx="53" formatCode="0;&quot;△ &quot;0">
                  <c:v>214</c:v>
                </c:pt>
                <c:pt idx="54" formatCode="0;&quot;△ &quot;0">
                  <c:v>235</c:v>
                </c:pt>
                <c:pt idx="55" formatCode="0;&quot;△ &quot;0">
                  <c:v>236</c:v>
                </c:pt>
                <c:pt idx="56" formatCode="0;&quot;△ &quot;0">
                  <c:v>183</c:v>
                </c:pt>
                <c:pt idx="57" formatCode="0;&quot;△ &quot;0">
                  <c:v>187</c:v>
                </c:pt>
                <c:pt idx="58" formatCode="0;&quot;△ &quot;0">
                  <c:v>210</c:v>
                </c:pt>
                <c:pt idx="59" formatCode="0;&quot;△ &quot;0">
                  <c:v>229</c:v>
                </c:pt>
                <c:pt idx="64" formatCode="0;&quot;△ &quot;0">
                  <c:v>254</c:v>
                </c:pt>
                <c:pt idx="65" formatCode="0;&quot;△ &quot;0">
                  <c:v>215</c:v>
                </c:pt>
                <c:pt idx="66" formatCode="0;&quot;△ &quot;0">
                  <c:v>223</c:v>
                </c:pt>
                <c:pt idx="67" formatCode="0;&quot;△ &quot;0">
                  <c:v>201</c:v>
                </c:pt>
                <c:pt idx="68" formatCode="0;&quot;△ &quot;0">
                  <c:v>236</c:v>
                </c:pt>
                <c:pt idx="69" formatCode="0;&quot;△ &quot;0">
                  <c:v>200</c:v>
                </c:pt>
                <c:pt idx="70" formatCode="0;&quot;△ &quot;0">
                  <c:v>189</c:v>
                </c:pt>
                <c:pt idx="71" formatCode="0;&quot;△ &quot;0">
                  <c:v>172</c:v>
                </c:pt>
                <c:pt idx="72" formatCode="0;&quot;△ &quot;0">
                  <c:v>193</c:v>
                </c:pt>
                <c:pt idx="73" formatCode="0;&quot;△ &quot;0">
                  <c:v>213</c:v>
                </c:pt>
                <c:pt idx="74" formatCode="0;&quot;△ &quot;0">
                  <c:v>265</c:v>
                </c:pt>
                <c:pt idx="75" formatCode="0;&quot;△ &quot;0">
                  <c:v>204</c:v>
                </c:pt>
                <c:pt idx="76" formatCode="0;&quot;△ &quot;0">
                  <c:v>208</c:v>
                </c:pt>
              </c:numCache>
            </c:numRef>
          </c:val>
          <c:smooth val="0"/>
        </c:ser>
        <c:ser>
          <c:idx val="0"/>
          <c:order val="1"/>
          <c:tx>
            <c:strRef>
              <c:f>わかめ!$O$91</c:f>
              <c:strCache>
                <c:ptCount val="1"/>
                <c:pt idx="0">
                  <c:v>Be-7</c:v>
                </c:pt>
              </c:strCache>
            </c:strRef>
          </c:tx>
          <c:spPr>
            <a:ln w="12700">
              <a:solidFill>
                <a:srgbClr val="3366FF"/>
              </a:solidFill>
              <a:prstDash val="sysDash"/>
            </a:ln>
          </c:spPr>
          <c:marker>
            <c:symbol val="circle"/>
            <c:size val="5"/>
            <c:spPr>
              <a:noFill/>
              <a:ln>
                <a:solidFill>
                  <a:srgbClr val="3366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わかめ!$O$93:$O$177</c:f>
              <c:numCache>
                <c:formatCode>0.00</c:formatCode>
                <c:ptCount val="85"/>
                <c:pt idx="0">
                  <c:v>0.14000000000000001</c:v>
                </c:pt>
                <c:pt idx="1">
                  <c:v>0.14000000000000001</c:v>
                </c:pt>
                <c:pt idx="2">
                  <c:v>0.14000000000000001</c:v>
                </c:pt>
                <c:pt idx="3">
                  <c:v>0.14000000000000001</c:v>
                </c:pt>
                <c:pt idx="4">
                  <c:v>0.14000000000000001</c:v>
                </c:pt>
                <c:pt idx="5">
                  <c:v>0.14000000000000001</c:v>
                </c:pt>
                <c:pt idx="6" formatCode="&quot;(&quot;0.00&quot;)&quot;">
                  <c:v>0.66666666666666663</c:v>
                </c:pt>
                <c:pt idx="7" formatCode="0.00;[Red]0.00">
                  <c:v>0.51851851851851849</c:v>
                </c:pt>
                <c:pt idx="8">
                  <c:v>0.14000000000000001</c:v>
                </c:pt>
                <c:pt idx="12">
                  <c:v>0.14000000000000001</c:v>
                </c:pt>
                <c:pt idx="14" formatCode="&quot;(&quot;0.00&quot;)&quot;">
                  <c:v>0.56999999999999995</c:v>
                </c:pt>
                <c:pt idx="15">
                  <c:v>0.14000000000000001</c:v>
                </c:pt>
                <c:pt idx="16" formatCode="0.00;[Red]0.00">
                  <c:v>0.52</c:v>
                </c:pt>
                <c:pt idx="17">
                  <c:v>0.14000000000000001</c:v>
                </c:pt>
                <c:pt idx="18">
                  <c:v>0.14000000000000001</c:v>
                </c:pt>
                <c:pt idx="19">
                  <c:v>0.14000000000000001</c:v>
                </c:pt>
                <c:pt idx="20">
                  <c:v>0.14000000000000001</c:v>
                </c:pt>
                <c:pt idx="21">
                  <c:v>0.14000000000000001</c:v>
                </c:pt>
                <c:pt idx="22">
                  <c:v>0.14000000000000001</c:v>
                </c:pt>
                <c:pt idx="23">
                  <c:v>0.14000000000000001</c:v>
                </c:pt>
                <c:pt idx="24">
                  <c:v>0.14000000000000001</c:v>
                </c:pt>
                <c:pt idx="25" formatCode="0.00;[Red]0.00">
                  <c:v>0.39</c:v>
                </c:pt>
                <c:pt idx="26" formatCode="0.00;[Red]0.00">
                  <c:v>0.36</c:v>
                </c:pt>
                <c:pt idx="27" formatCode="&quot;(&quot;0.00&quot;)&quot;">
                  <c:v>0.28000000000000003</c:v>
                </c:pt>
                <c:pt idx="28" formatCode="0.00;[Red]0.00">
                  <c:v>0.83</c:v>
                </c:pt>
                <c:pt idx="29" formatCode="0.00;[Red]0.00">
                  <c:v>0.28000000000000003</c:v>
                </c:pt>
                <c:pt idx="30" formatCode="&quot;(&quot;0.00&quot;)&quot;">
                  <c:v>0.3</c:v>
                </c:pt>
                <c:pt idx="31">
                  <c:v>0.14000000000000001</c:v>
                </c:pt>
                <c:pt idx="32" formatCode="0.00;[Red]0.00">
                  <c:v>2.2000000000000002</c:v>
                </c:pt>
                <c:pt idx="33">
                  <c:v>0.14000000000000001</c:v>
                </c:pt>
                <c:pt idx="34">
                  <c:v>0.14000000000000001</c:v>
                </c:pt>
                <c:pt idx="35">
                  <c:v>0.14000000000000001</c:v>
                </c:pt>
                <c:pt idx="36" formatCode="&quot;(&quot;0.00&quot;)&quot;">
                  <c:v>0.4</c:v>
                </c:pt>
                <c:pt idx="38" formatCode="0.00;[Red]0.00">
                  <c:v>0.77</c:v>
                </c:pt>
                <c:pt idx="39" formatCode="0.00;[Red]0.00">
                  <c:v>0.52</c:v>
                </c:pt>
                <c:pt idx="40" formatCode="0.00;[Red]0.00">
                  <c:v>0.81</c:v>
                </c:pt>
                <c:pt idx="41" formatCode="0.00;[Red]0.00">
                  <c:v>0.61</c:v>
                </c:pt>
                <c:pt idx="42" formatCode="&quot;(&quot;0.00&quot;)&quot;">
                  <c:v>0.48</c:v>
                </c:pt>
                <c:pt idx="43">
                  <c:v>0.14000000000000001</c:v>
                </c:pt>
                <c:pt idx="44">
                  <c:v>0.14000000000000001</c:v>
                </c:pt>
                <c:pt idx="45">
                  <c:v>0.14000000000000001</c:v>
                </c:pt>
                <c:pt idx="46" formatCode="0.00;[Red]0.00">
                  <c:v>0.91</c:v>
                </c:pt>
                <c:pt idx="48" formatCode="0.00;[Red]0.00">
                  <c:v>0.78</c:v>
                </c:pt>
                <c:pt idx="49" formatCode="&quot;(&quot;0.00&quot;)&quot;">
                  <c:v>0.45</c:v>
                </c:pt>
                <c:pt idx="50" formatCode="0.00;[Red]0.00">
                  <c:v>0.45</c:v>
                </c:pt>
                <c:pt idx="51" formatCode="0.00;[Red]0.00">
                  <c:v>2.1</c:v>
                </c:pt>
                <c:pt idx="52" formatCode="0.00;[Red]0.00">
                  <c:v>0.99</c:v>
                </c:pt>
                <c:pt idx="53" formatCode="0.00;[Red]0.00">
                  <c:v>0.75</c:v>
                </c:pt>
                <c:pt idx="54">
                  <c:v>0.14000000000000001</c:v>
                </c:pt>
                <c:pt idx="55" formatCode="0.00;[Red]0.00">
                  <c:v>0.41</c:v>
                </c:pt>
                <c:pt idx="56" formatCode="0.00;[Red]0.00">
                  <c:v>0.47</c:v>
                </c:pt>
                <c:pt idx="57" formatCode="0.00;[Red]0.00">
                  <c:v>1.2</c:v>
                </c:pt>
                <c:pt idx="58" formatCode="0.00;[Red]0.00">
                  <c:v>0.61</c:v>
                </c:pt>
                <c:pt idx="59" formatCode="0.00;[Red]0.00">
                  <c:v>0.61</c:v>
                </c:pt>
                <c:pt idx="64">
                  <c:v>0.14000000000000001</c:v>
                </c:pt>
                <c:pt idx="65">
                  <c:v>0.14000000000000001</c:v>
                </c:pt>
                <c:pt idx="66" formatCode="&quot;(&quot;0.00&quot;)&quot;">
                  <c:v>0.71</c:v>
                </c:pt>
                <c:pt idx="67" formatCode="0.00;[Red]0.00">
                  <c:v>0.42</c:v>
                </c:pt>
                <c:pt idx="68" formatCode="0.00;[Red]0.00">
                  <c:v>1.5</c:v>
                </c:pt>
                <c:pt idx="69">
                  <c:v>0.14000000000000001</c:v>
                </c:pt>
                <c:pt idx="70" formatCode="0.00;[Red]0.00">
                  <c:v>1.2</c:v>
                </c:pt>
                <c:pt idx="71" formatCode="0.00;[Red]0.00">
                  <c:v>0.5</c:v>
                </c:pt>
                <c:pt idx="72" formatCode="0.00;[Red]0.00">
                  <c:v>1.1499999999999999</c:v>
                </c:pt>
                <c:pt idx="73" formatCode="0.00;[Red]0.00">
                  <c:v>0.49</c:v>
                </c:pt>
                <c:pt idx="74" formatCode="0.00;[Red]0.00">
                  <c:v>1.25</c:v>
                </c:pt>
                <c:pt idx="75" formatCode="0.00;[Red]0.00">
                  <c:v>1.3</c:v>
                </c:pt>
                <c:pt idx="76" formatCode="0.00;[Red]0.00">
                  <c:v>1.5</c:v>
                </c:pt>
              </c:numCache>
            </c:numRef>
          </c:val>
          <c:smooth val="0"/>
        </c:ser>
        <c:ser>
          <c:idx val="2"/>
          <c:order val="2"/>
          <c:tx>
            <c:strRef>
              <c:f>わかめ!$R$91</c:f>
              <c:strCache>
                <c:ptCount val="1"/>
                <c:pt idx="0">
                  <c:v>Cs-137</c:v>
                </c:pt>
              </c:strCache>
            </c:strRef>
          </c:tx>
          <c:spPr>
            <a:ln w="12700">
              <a:solidFill>
                <a:srgbClr val="FF0000"/>
              </a:solidFill>
              <a:prstDash val="solid"/>
            </a:ln>
          </c:spPr>
          <c:marker>
            <c:symbol val="triangle"/>
            <c:size val="6"/>
            <c:spPr>
              <a:solidFill>
                <a:srgbClr val="FF0000"/>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わかめ!$R$93:$R$177</c:f>
              <c:numCache>
                <c:formatCode>0.000</c:formatCode>
                <c:ptCount val="85"/>
                <c:pt idx="0">
                  <c:v>1.4990536375372572E-2</c:v>
                </c:pt>
                <c:pt idx="1">
                  <c:v>1.4946137254668871E-2</c:v>
                </c:pt>
                <c:pt idx="2">
                  <c:v>1.4660268360838924E-2</c:v>
                </c:pt>
                <c:pt idx="3">
                  <c:v>1.4604860108321708E-2</c:v>
                </c:pt>
                <c:pt idx="4">
                  <c:v>1.4318287761054193E-2</c:v>
                </c:pt>
                <c:pt idx="5">
                  <c:v>1.4254273008040629E-2</c:v>
                </c:pt>
                <c:pt idx="6">
                  <c:v>1.397457977960781E-2</c:v>
                </c:pt>
                <c:pt idx="7">
                  <c:v>5.9259259259259262E-2</c:v>
                </c:pt>
                <c:pt idx="8">
                  <c:v>1.3652901805781995E-2</c:v>
                </c:pt>
                <c:pt idx="12" formatCode="&quot;(&quot;0.00&quot;)&quot;">
                  <c:v>0</c:v>
                </c:pt>
                <c:pt idx="13" formatCode="&quot;(&quot;0.00&quot;)&quot;">
                  <c:v>7.0370370370370361E-2</c:v>
                </c:pt>
                <c:pt idx="14" formatCode="0.00;[Red]0.00">
                  <c:v>9.6296296296296297E-2</c:v>
                </c:pt>
                <c:pt idx="15">
                  <c:v>1.4349044431303094E-2</c:v>
                </c:pt>
                <c:pt idx="16">
                  <c:v>1.4304739608458815E-2</c:v>
                </c:pt>
                <c:pt idx="17">
                  <c:v>1.4036452574740932E-2</c:v>
                </c:pt>
                <c:pt idx="18">
                  <c:v>1.397987245817052E-2</c:v>
                </c:pt>
                <c:pt idx="19">
                  <c:v>1.3709023747913841E-2</c:v>
                </c:pt>
                <c:pt idx="20" formatCode="&quot;(&quot;0.00&quot;)&quot;">
                  <c:v>6.5000000000000002E-2</c:v>
                </c:pt>
                <c:pt idx="21" formatCode="&quot;(&quot;0.00&quot;)&quot;">
                  <c:v>6.0999999999999999E-2</c:v>
                </c:pt>
                <c:pt idx="22" formatCode="&quot;(&quot;0.00&quot;)&quot;">
                  <c:v>8.2000000000000003E-2</c:v>
                </c:pt>
                <c:pt idx="23">
                  <c:v>1.3048048379906261E-2</c:v>
                </c:pt>
                <c:pt idx="24" formatCode="0.00;[Red]0.00">
                  <c:v>0.08</c:v>
                </c:pt>
                <c:pt idx="25" formatCode="&quot;(&quot;0.00&quot;)&quot;">
                  <c:v>3.4000000000000002E-2</c:v>
                </c:pt>
                <c:pt idx="26">
                  <c:v>2.9000000000000001E-2</c:v>
                </c:pt>
                <c:pt idx="27">
                  <c:v>1.246291038195166E-2</c:v>
                </c:pt>
                <c:pt idx="28">
                  <c:v>1.2179872012089348E-2</c:v>
                </c:pt>
                <c:pt idx="29" formatCode="&quot;(&quot;0.00&quot;)&quot;">
                  <c:v>3.7999999999999999E-2</c:v>
                </c:pt>
                <c:pt idx="30" formatCode="&quot;(&quot;0.00&quot;)&quot;">
                  <c:v>4.2000000000000003E-2</c:v>
                </c:pt>
                <c:pt idx="31">
                  <c:v>1.1680014535056564E-2</c:v>
                </c:pt>
                <c:pt idx="32">
                  <c:v>1.1623392876625675E-2</c:v>
                </c:pt>
                <c:pt idx="33">
                  <c:v>1.1398918421862143E-2</c:v>
                </c:pt>
                <c:pt idx="34" formatCode="&quot;(&quot;0.00&quot;)&quot;">
                  <c:v>3.5000000000000003E-2</c:v>
                </c:pt>
                <c:pt idx="35">
                  <c:v>1.1174546880319757E-2</c:v>
                </c:pt>
                <c:pt idx="36">
                  <c:v>1.110494637743087E-2</c:v>
                </c:pt>
                <c:pt idx="38">
                  <c:v>1.0852747988471242E-2</c:v>
                </c:pt>
                <c:pt idx="39">
                  <c:v>1.063845561524346E-2</c:v>
                </c:pt>
                <c:pt idx="40">
                  <c:v>1.0593566731559803E-2</c:v>
                </c:pt>
                <c:pt idx="41">
                  <c:v>1.039816383274514E-2</c:v>
                </c:pt>
                <c:pt idx="42" formatCode="&quot;(&quot;0.00&quot;)&quot;">
                  <c:v>4.3999999999999997E-2</c:v>
                </c:pt>
                <c:pt idx="43">
                  <c:v>1.0158169531181361E-2</c:v>
                </c:pt>
                <c:pt idx="44">
                  <c:v>1.0126165572013303E-2</c:v>
                </c:pt>
                <c:pt idx="45">
                  <c:v>9.9055685203304645E-3</c:v>
                </c:pt>
                <c:pt idx="46">
                  <c:v>9.8918248126375757E-3</c:v>
                </c:pt>
                <c:pt idx="48" formatCode="&quot;(&quot;0.00&quot;)&quot;">
                  <c:v>6.2E-2</c:v>
                </c:pt>
                <c:pt idx="49">
                  <c:v>9.458966463659171E-3</c:v>
                </c:pt>
                <c:pt idx="50">
                  <c:v>9.4422662766187205E-3</c:v>
                </c:pt>
                <c:pt idx="51">
                  <c:v>9.4273803123583917E-3</c:v>
                </c:pt>
                <c:pt idx="52">
                  <c:v>9.2214242071556474E-3</c:v>
                </c:pt>
                <c:pt idx="53">
                  <c:v>9.2074674775953456E-3</c:v>
                </c:pt>
                <c:pt idx="54">
                  <c:v>9.0176908004096189E-3</c:v>
                </c:pt>
                <c:pt idx="55">
                  <c:v>9.0017697033618199E-3</c:v>
                </c:pt>
                <c:pt idx="56">
                  <c:v>8.8140073829270776E-3</c:v>
                </c:pt>
                <c:pt idx="57">
                  <c:v>8.7984458971731815E-3</c:v>
                </c:pt>
                <c:pt idx="58">
                  <c:v>8.6149245816638746E-3</c:v>
                </c:pt>
                <c:pt idx="59">
                  <c:v>8.5986291844040684E-3</c:v>
                </c:pt>
                <c:pt idx="64" formatCode="0.000;[Red]0.000">
                  <c:v>2.39</c:v>
                </c:pt>
                <c:pt idx="65">
                  <c:v>1.26</c:v>
                </c:pt>
                <c:pt idx="66">
                  <c:v>0.12</c:v>
                </c:pt>
                <c:pt idx="67">
                  <c:v>4.9000000000000002E-2</c:v>
                </c:pt>
                <c:pt idx="68">
                  <c:v>0.63</c:v>
                </c:pt>
                <c:pt idx="69" formatCode="&quot;(&quot;0.00&quot;)&quot;">
                  <c:v>5.5E-2</c:v>
                </c:pt>
                <c:pt idx="70">
                  <c:v>5.8000000000000003E-2</c:v>
                </c:pt>
                <c:pt idx="71" formatCode="&quot;(&quot;0.00&quot;)&quot;">
                  <c:v>4.4999999999999998E-2</c:v>
                </c:pt>
                <c:pt idx="72">
                  <c:v>5.7000000000000002E-2</c:v>
                </c:pt>
                <c:pt idx="73" formatCode="&quot;(&quot;0.00&quot;)&quot;">
                  <c:v>4.9000000000000002E-2</c:v>
                </c:pt>
                <c:pt idx="74" formatCode="&quot;(&quot;0.00&quot;)&quot;">
                  <c:v>5.2999999999999999E-2</c:v>
                </c:pt>
                <c:pt idx="75">
                  <c:v>4.9000000000000002E-2</c:v>
                </c:pt>
                <c:pt idx="76">
                  <c:v>4.5999999999999999E-2</c:v>
                </c:pt>
              </c:numCache>
            </c:numRef>
          </c:val>
          <c:smooth val="0"/>
        </c:ser>
        <c:ser>
          <c:idx val="3"/>
          <c:order val="3"/>
          <c:tx>
            <c:strRef>
              <c:f>わかめ!$Q$91</c:f>
              <c:strCache>
                <c:ptCount val="1"/>
                <c:pt idx="0">
                  <c:v>Cs-134</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わかめ!$Q$93:$Q$177</c:f>
              <c:numCache>
                <c:formatCode>0.000</c:formatCode>
                <c:ptCount val="85"/>
                <c:pt idx="0">
                  <c:v>1.4367162989542211E-2</c:v>
                </c:pt>
                <c:pt idx="1">
                  <c:v>1.3758946944433852E-2</c:v>
                </c:pt>
                <c:pt idx="2">
                  <c:v>1.0381915727049267E-2</c:v>
                </c:pt>
                <c:pt idx="3">
                  <c:v>9.824163868390811E-3</c:v>
                </c:pt>
                <c:pt idx="4">
                  <c:v>7.35851728543503E-3</c:v>
                </c:pt>
                <c:pt idx="5">
                  <c:v>6.8930548000090365E-3</c:v>
                </c:pt>
                <c:pt idx="6">
                  <c:v>5.16305138786592E-3</c:v>
                </c:pt>
                <c:pt idx="7">
                  <c:v>4.9627159505155737E-3</c:v>
                </c:pt>
                <c:pt idx="8">
                  <c:v>3.6763576493252714E-3</c:v>
                </c:pt>
                <c:pt idx="12">
                  <c:v>1.4274901828544954E-2</c:v>
                </c:pt>
                <c:pt idx="13">
                  <c:v>1.0870822811338006E-2</c:v>
                </c:pt>
                <c:pt idx="14">
                  <c:v>1.0201950934996724E-2</c:v>
                </c:pt>
                <c:pt idx="15">
                  <c:v>7.5924170968855323E-3</c:v>
                </c:pt>
                <c:pt idx="16">
                  <c:v>7.257630256073593E-3</c:v>
                </c:pt>
                <c:pt idx="17">
                  <c:v>5.5066228488943932E-3</c:v>
                </c:pt>
                <c:pt idx="18">
                  <c:v>5.1916408111516909E-3</c:v>
                </c:pt>
                <c:pt idx="19">
                  <c:v>3.9029963720845569E-3</c:v>
                </c:pt>
                <c:pt idx="20">
                  <c:v>3.7412094550325499E-3</c:v>
                </c:pt>
                <c:pt idx="21">
                  <c:v>2.833368882531277E-3</c:v>
                </c:pt>
                <c:pt idx="22">
                  <c:v>2.6565881744064538E-3</c:v>
                </c:pt>
                <c:pt idx="23">
                  <c:v>1.8986037547096542E-3</c:v>
                </c:pt>
                <c:pt idx="24">
                  <c:v>1.4471825613223807E-3</c:v>
                </c:pt>
                <c:pt idx="25">
                  <c:v>1.3481758621829085E-3</c:v>
                </c:pt>
                <c:pt idx="26">
                  <c:v>1.0247936775324459E-3</c:v>
                </c:pt>
                <c:pt idx="27">
                  <c:v>9.7241943711449453E-4</c:v>
                </c:pt>
                <c:pt idx="28">
                  <c:v>6.9560617683105857E-4</c:v>
                </c:pt>
                <c:pt idx="29">
                  <c:v>5.415586253000017E-4</c:v>
                </c:pt>
                <c:pt idx="30">
                  <c:v>4.876181524703561E-4</c:v>
                </c:pt>
                <c:pt idx="31">
                  <c:v>3.7754065232964434E-4</c:v>
                </c:pt>
                <c:pt idx="32">
                  <c:v>3.5171180752656335E-4</c:v>
                </c:pt>
                <c:pt idx="33">
                  <c:v>2.6465503255032987E-4</c:v>
                </c:pt>
                <c:pt idx="34">
                  <c:v>2.5321803581112543E-4</c:v>
                </c:pt>
                <c:pt idx="35">
                  <c:v>1.9805014961385374E-4</c:v>
                </c:pt>
                <c:pt idx="36">
                  <c:v>1.8080275244079826E-4</c:v>
                </c:pt>
                <c:pt idx="38">
                  <c:v>1.293346333749474E-4</c:v>
                </c:pt>
                <c:pt idx="39">
                  <c:v>9.6696366696004383E-5</c:v>
                </c:pt>
                <c:pt idx="40">
                  <c:v>9.091391629402861E-5</c:v>
                </c:pt>
                <c:pt idx="41">
                  <c:v>6.929778470935408E-5</c:v>
                </c:pt>
                <c:pt idx="42">
                  <c:v>6.4974129032915325E-5</c:v>
                </c:pt>
                <c:pt idx="43">
                  <c:v>4.9298188374951645E-5</c:v>
                </c:pt>
                <c:pt idx="44">
                  <c:v>4.7081039410479815E-5</c:v>
                </c:pt>
                <c:pt idx="45">
                  <c:v>3.4146902634444946E-5</c:v>
                </c:pt>
                <c:pt idx="46">
                  <c:v>3.346246673063776E-5</c:v>
                </c:pt>
                <c:pt idx="48">
                  <c:v>2.3739439776288683E-5</c:v>
                </c:pt>
                <c:pt idx="49">
                  <c:v>1.7424961150925144E-5</c:v>
                </c:pt>
                <c:pt idx="50">
                  <c:v>1.698166481728916E-5</c:v>
                </c:pt>
                <c:pt idx="51">
                  <c:v>1.6595403094415065E-5</c:v>
                </c:pt>
                <c:pt idx="52">
                  <c:v>1.2025229714508965E-5</c:v>
                </c:pt>
                <c:pt idx="53">
                  <c:v>1.1762526660744075E-5</c:v>
                </c:pt>
                <c:pt idx="54">
                  <c:v>8.6816078256320796E-6</c:v>
                </c:pt>
                <c:pt idx="55">
                  <c:v>8.4607450709989775E-6</c:v>
                </c:pt>
                <c:pt idx="56">
                  <c:v>6.2217041920826942E-6</c:v>
                </c:pt>
                <c:pt idx="57">
                  <c:v>6.063422137194358E-6</c:v>
                </c:pt>
                <c:pt idx="58">
                  <c:v>4.458805768614753E-6</c:v>
                </c:pt>
                <c:pt idx="59">
                  <c:v>4.3373813093268777E-6</c:v>
                </c:pt>
                <c:pt idx="64" formatCode="0.00_);[Red]\(0.00\)">
                  <c:v>2.09</c:v>
                </c:pt>
                <c:pt idx="65" formatCode="0.00_);[Red]\(0.00\)">
                  <c:v>0.8</c:v>
                </c:pt>
                <c:pt idx="66">
                  <c:v>7.3999999999999996E-2</c:v>
                </c:pt>
                <c:pt idx="67">
                  <c:v>5.0999999999999997E-2</c:v>
                </c:pt>
                <c:pt idx="68" formatCode="0.00_);[Red]\(0.00\)">
                  <c:v>0.28999999999999998</c:v>
                </c:pt>
                <c:pt idx="69">
                  <c:v>4.9263110672547348E-3</c:v>
                </c:pt>
                <c:pt idx="70" formatCode="0.00">
                  <c:v>4.2000000000000003E-2</c:v>
                </c:pt>
                <c:pt idx="71">
                  <c:v>3.5207236030278866E-3</c:v>
                </c:pt>
                <c:pt idx="72">
                  <c:v>4.8054047782874285E-3</c:v>
                </c:pt>
                <c:pt idx="73">
                  <c:v>2.5208176375771554E-3</c:v>
                </c:pt>
                <c:pt idx="74">
                  <c:v>2.4566872669654805E-3</c:v>
                </c:pt>
                <c:pt idx="75">
                  <c:v>1.8148850199665811E-3</c:v>
                </c:pt>
                <c:pt idx="76">
                  <c:v>1.7752370591128991E-3</c:v>
                </c:pt>
              </c:numCache>
            </c:numRef>
          </c:val>
          <c:smooth val="0"/>
        </c:ser>
        <c:dLbls>
          <c:showLegendKey val="0"/>
          <c:showVal val="0"/>
          <c:showCatName val="0"/>
          <c:showSerName val="0"/>
          <c:showPercent val="0"/>
          <c:showBubbleSize val="0"/>
        </c:dLbls>
        <c:marker val="1"/>
        <c:smooth val="0"/>
        <c:axId val="191957632"/>
        <c:axId val="191968384"/>
      </c:lineChart>
      <c:dateAx>
        <c:axId val="19195763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191968384"/>
        <c:crossesAt val="1.0000000000000003E-4"/>
        <c:auto val="0"/>
        <c:lblOffset val="100"/>
        <c:baseTimeUnit val="months"/>
        <c:majorUnit val="24"/>
        <c:majorTimeUnit val="months"/>
        <c:minorUnit val="3"/>
        <c:minorTimeUnit val="months"/>
      </c:dateAx>
      <c:valAx>
        <c:axId val="191968384"/>
        <c:scaling>
          <c:logBase val="10"/>
          <c:orientation val="minMax"/>
          <c:min val="1.0000000000000002E-4"/>
        </c:scaling>
        <c:delete val="0"/>
        <c:axPos val="l"/>
        <c:majorGridlines>
          <c:spPr>
            <a:ln w="3175">
              <a:solidFill>
                <a:schemeClr val="bg1">
                  <a:lumMod val="9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ja-JP" altLang="en-US" sz="975" b="0" i="0" u="none" strike="noStrike" baseline="0">
                    <a:solidFill>
                      <a:srgbClr val="000000"/>
                    </a:solidFill>
                    <a:latin typeface="Meiryo UI"/>
                    <a:ea typeface="Meiryo UI"/>
                  </a:rPr>
                  <a:t>Bq/kg生</a:t>
                </a:r>
              </a:p>
            </c:rich>
          </c:tx>
          <c:layout>
            <c:manualLayout>
              <c:xMode val="edge"/>
              <c:yMode val="edge"/>
              <c:x val="4.2122999157540014E-3"/>
              <c:y val="0.4141428281060827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1957632"/>
        <c:crosses val="autoZero"/>
        <c:crossBetween val="between"/>
        <c:minorUnit val="10"/>
      </c:valAx>
      <c:spPr>
        <a:noFill/>
        <a:ln w="12700">
          <a:solidFill>
            <a:srgbClr val="808080"/>
          </a:solidFill>
          <a:prstDash val="solid"/>
        </a:ln>
      </c:spPr>
    </c:plotArea>
    <c:legend>
      <c:legendPos val="r"/>
      <c:layout>
        <c:manualLayout>
          <c:xMode val="edge"/>
          <c:yMode val="edge"/>
          <c:x val="0.37307971677958862"/>
          <c:y val="0.24869660657356729"/>
          <c:w val="0.31435741317219068"/>
          <c:h val="0.1044092486452723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わかめの</a:t>
            </a:r>
            <a:r>
              <a:rPr lang="en-US" altLang="en-US" sz="1400"/>
              <a:t>Sr-90</a:t>
            </a:r>
            <a:r>
              <a:rPr lang="ja-JP" altLang="en-US" sz="1400"/>
              <a:t>と</a:t>
            </a:r>
            <a:r>
              <a:rPr lang="en-US" altLang="en-US" sz="1400"/>
              <a:t>Ca</a:t>
            </a:r>
            <a:r>
              <a:rPr lang="ja-JP" altLang="en-US" sz="1400"/>
              <a:t>濃度</a:t>
            </a:r>
          </a:p>
        </c:rich>
      </c:tx>
      <c:layout>
        <c:manualLayout>
          <c:xMode val="edge"/>
          <c:yMode val="edge"/>
          <c:x val="4.6941935483870961E-2"/>
          <c:y val="0.15153263888888888"/>
        </c:manualLayout>
      </c:layout>
      <c:overlay val="0"/>
      <c:spPr>
        <a:solidFill>
          <a:srgbClr val="FFFFFF"/>
        </a:solidFill>
        <a:ln w="25400">
          <a:noFill/>
        </a:ln>
      </c:spPr>
    </c:title>
    <c:autoTitleDeleted val="0"/>
    <c:plotArea>
      <c:layout>
        <c:manualLayout>
          <c:layoutTarget val="inner"/>
          <c:xMode val="edge"/>
          <c:yMode val="edge"/>
          <c:x val="3.4854771784232366E-2"/>
          <c:y val="5.4054054054054057E-2"/>
          <c:w val="0.84253807521872515"/>
          <c:h val="0.82027064403098404"/>
        </c:manualLayout>
      </c:layout>
      <c:lineChart>
        <c:grouping val="standard"/>
        <c:varyColors val="0"/>
        <c:ser>
          <c:idx val="1"/>
          <c:order val="2"/>
          <c:tx>
            <c:strRef>
              <c:f>わかめ!$C$90</c:f>
              <c:strCache>
                <c:ptCount val="1"/>
                <c:pt idx="0">
                  <c:v>放水口付近/県</c:v>
                </c:pt>
              </c:strCache>
            </c:strRef>
          </c:tx>
          <c:spPr>
            <a:ln w="12700">
              <a:solidFill>
                <a:srgbClr val="000080"/>
              </a:solidFill>
              <a:prstDash val="solid"/>
            </a:ln>
          </c:spPr>
          <c:marker>
            <c:symbol val="square"/>
            <c:size val="5"/>
            <c:spPr>
              <a:noFill/>
              <a:ln>
                <a:solidFill>
                  <a:srgbClr val="00008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わかめ!$G$93:$G$177</c:f>
              <c:numCache>
                <c:formatCode>0.00;"△ "0.00</c:formatCode>
                <c:ptCount val="85"/>
                <c:pt idx="0" formatCode="0.00">
                  <c:v>7.4999999999999997E-3</c:v>
                </c:pt>
                <c:pt idx="1">
                  <c:v>6.6666666666666666E-2</c:v>
                </c:pt>
                <c:pt idx="3" formatCode="0.000">
                  <c:v>7.2909483029286928E-3</c:v>
                </c:pt>
                <c:pt idx="5">
                  <c:v>0.10740740740740741</c:v>
                </c:pt>
                <c:pt idx="7">
                  <c:v>5.9259259259259262E-2</c:v>
                </c:pt>
                <c:pt idx="9">
                  <c:v>5.9259259259259262E-2</c:v>
                </c:pt>
                <c:pt idx="14">
                  <c:v>5.185185185185185E-2</c:v>
                </c:pt>
                <c:pt idx="16" formatCode="0.000">
                  <c:v>6.4588469199505071E-3</c:v>
                </c:pt>
                <c:pt idx="18" formatCode="0.000">
                  <c:v>6.308676580976157E-3</c:v>
                </c:pt>
                <c:pt idx="20" formatCode="0.000">
                  <c:v>6.155909992951558E-3</c:v>
                </c:pt>
                <c:pt idx="22" formatCode="0.00">
                  <c:v>8.1000000000000003E-2</c:v>
                </c:pt>
                <c:pt idx="23" formatCode="0.000">
                  <c:v>5.8679549044758439E-3</c:v>
                </c:pt>
                <c:pt idx="25" formatCode="0.000">
                  <c:v>5.7258605304922154E-3</c:v>
                </c:pt>
                <c:pt idx="27" formatCode="0.000">
                  <c:v>5.5960502027360675E-3</c:v>
                </c:pt>
                <c:pt idx="28" formatCode="0.000">
                  <c:v>5.4583815456480051E-3</c:v>
                </c:pt>
                <c:pt idx="30" formatCode="0.000">
                  <c:v>5.329013666134386E-3</c:v>
                </c:pt>
                <c:pt idx="32" formatCode="0.000_);[Red]\(0.000\)">
                  <c:v>4.1000000000000002E-2</c:v>
                </c:pt>
                <c:pt idx="34" formatCode="0.000">
                  <c:v>5.079403595188616E-3</c:v>
                </c:pt>
                <c:pt idx="36" formatCode="0.000">
                  <c:v>4.9475936795450948E-3</c:v>
                </c:pt>
                <c:pt idx="38" formatCode="0.000_);[Red]\(0.000\)">
                  <c:v>6.9000000000000006E-2</c:v>
                </c:pt>
                <c:pt idx="40" formatCode="0.000">
                  <c:v>4.717092441226596E-3</c:v>
                </c:pt>
                <c:pt idx="42" formatCode="0.000_);[Red]\(0.000\)">
                  <c:v>2.4E-2</c:v>
                </c:pt>
                <c:pt idx="44" formatCode="0.000_);[Red]\(0.000\)">
                  <c:v>1.7999999999999999E-2</c:v>
                </c:pt>
                <c:pt idx="46" formatCode="0.000">
                  <c:v>4.39131841521136E-3</c:v>
                </c:pt>
                <c:pt idx="48" formatCode="0.000">
                  <c:v>4.2815942382162138E-3</c:v>
                </c:pt>
                <c:pt idx="50" formatCode="0.000">
                  <c:v>4.1721366175246251E-3</c:v>
                </c:pt>
                <c:pt idx="53" formatCode="0.000">
                  <c:v>4.0834661508205635E-3</c:v>
                </c:pt>
                <c:pt idx="55" formatCode="0.000">
                  <c:v>3.9840586314216168E-3</c:v>
                </c:pt>
                <c:pt idx="57" formatCode="0.000_);[Red]\(0.000\)">
                  <c:v>1.4999999999999999E-2</c:v>
                </c:pt>
                <c:pt idx="59" formatCode="0.000_);[Red]\(0.000\)">
                  <c:v>2.3E-2</c:v>
                </c:pt>
                <c:pt idx="64" formatCode="0.000">
                  <c:v>3.6439848467141709E-3</c:v>
                </c:pt>
                <c:pt idx="65" formatCode="0.000">
                  <c:v>3.6198128338200838E-3</c:v>
                </c:pt>
                <c:pt idx="68" formatCode="0.000">
                  <c:v>3.53402045990279E-3</c:v>
                </c:pt>
                <c:pt idx="69" formatCode="0.000">
                  <c:v>3.4520807798155582E-3</c:v>
                </c:pt>
                <c:pt idx="71" formatCode="0.000">
                  <c:v>3.3691535335360926E-3</c:v>
                </c:pt>
                <c:pt idx="73" formatCode="0.000_);[Red]\(0.000\)">
                  <c:v>2.8000000000000001E-2</c:v>
                </c:pt>
                <c:pt idx="75" formatCode="0.000">
                  <c:v>3.2143069433594692E-3</c:v>
                </c:pt>
              </c:numCache>
            </c:numRef>
          </c:val>
          <c:smooth val="0"/>
        </c:ser>
        <c:ser>
          <c:idx val="3"/>
          <c:order val="3"/>
          <c:tx>
            <c:strRef>
              <c:f>わかめ!$O$90</c:f>
              <c:strCache>
                <c:ptCount val="1"/>
                <c:pt idx="0">
                  <c:v>放水口付近/電力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わかめ!$S$93:$S$177</c:f>
              <c:numCache>
                <c:formatCode>0.0_);[Red]\(0.0\)</c:formatCode>
                <c:ptCount val="85"/>
                <c:pt idx="3" formatCode="0.000;[Red]0.000">
                  <c:v>5.185185185185185E-2</c:v>
                </c:pt>
                <c:pt idx="5" formatCode="0.000">
                  <c:v>1.1851857965806791E-2</c:v>
                </c:pt>
                <c:pt idx="8" formatCode="0.000;[Red]0.000">
                  <c:v>7.7777777777777779E-2</c:v>
                </c:pt>
                <c:pt idx="12" formatCode="0.000">
                  <c:v>1.1283327586307179E-2</c:v>
                </c:pt>
                <c:pt idx="14" formatCode="0.000">
                  <c:v>1.1015178083706077E-2</c:v>
                </c:pt>
                <c:pt idx="16" formatCode="0.000">
                  <c:v>1.0749858734041247E-2</c:v>
                </c:pt>
                <c:pt idx="18" formatCode="0.000;[Red]0.000">
                  <c:v>3.4000000000000002E-2</c:v>
                </c:pt>
                <c:pt idx="20" formatCode="0.000;[Red]0.000">
                  <c:v>2.7E-2</c:v>
                </c:pt>
                <c:pt idx="22" formatCode="0.000">
                  <c:v>1.0003491079694492E-2</c:v>
                </c:pt>
                <c:pt idx="23" formatCode="0.00;[Red]0.00">
                  <c:v>3.6999999999999998E-2</c:v>
                </c:pt>
                <c:pt idx="25" formatCode="0.000;[Red]0.000">
                  <c:v>3.3000000000000002E-2</c:v>
                </c:pt>
                <c:pt idx="27" formatCode="0.00;[Red]0.00">
                  <c:v>0.03</c:v>
                </c:pt>
                <c:pt idx="28" formatCode="0.000_);[Red]\(0.000\)">
                  <c:v>3.1E-2</c:v>
                </c:pt>
                <c:pt idx="30" formatCode="0.000">
                  <c:v>8.8600608997780241E-3</c:v>
                </c:pt>
                <c:pt idx="32" formatCode="0.000_);[Red]\(0.000\)">
                  <c:v>2.5999999999999999E-2</c:v>
                </c:pt>
                <c:pt idx="34" formatCode="0.000">
                  <c:v>8.45396582055505E-3</c:v>
                </c:pt>
                <c:pt idx="36" formatCode="0.000">
                  <c:v>8.2525125810694461E-3</c:v>
                </c:pt>
                <c:pt idx="38" formatCode="0.000">
                  <c:v>8.0569216271678019E-3</c:v>
                </c:pt>
                <c:pt idx="40" formatCode="0.000">
                  <c:v>7.8561241090333144E-3</c:v>
                </c:pt>
                <c:pt idx="42" formatCode="0.000">
                  <c:v>7.6694224683961781E-3</c:v>
                </c:pt>
                <c:pt idx="44" formatCode="0.000_);[Red]\(0.000\)">
                  <c:v>2.5000000000000001E-2</c:v>
                </c:pt>
                <c:pt idx="46" formatCode="0.000_);[Red]\(0.000\)">
                  <c:v>0.03</c:v>
                </c:pt>
                <c:pt idx="48" formatCode="0.000">
                  <c:v>7.1359903970270233E-3</c:v>
                </c:pt>
                <c:pt idx="50" formatCode="0.000">
                  <c:v>6.9668618855492958E-3</c:v>
                </c:pt>
                <c:pt idx="52" formatCode="0.000">
                  <c:v>6.7968133512872481E-3</c:v>
                </c:pt>
                <c:pt idx="54" formatCode="0.000">
                  <c:v>6.6400977190360288E-3</c:v>
                </c:pt>
                <c:pt idx="56" formatCode="0.000_);[Red]\(0.000\)">
                  <c:v>2.7E-2</c:v>
                </c:pt>
                <c:pt idx="58" formatCode="0.000_);[Red]\(0.000\)">
                  <c:v>3.5999999999999997E-2</c:v>
                </c:pt>
                <c:pt idx="64" formatCode="0.000_);[Red]\(0.000\)">
                  <c:v>4.2999999999999997E-2</c:v>
                </c:pt>
                <c:pt idx="65" formatCode="0.000">
                  <c:v>6.0338165465094271E-3</c:v>
                </c:pt>
                <c:pt idx="67" formatCode="0.000_);[Red]\(0.000\)">
                  <c:v>0.04</c:v>
                </c:pt>
                <c:pt idx="69" formatCode="0.000_);[Red]\(0.000\)">
                  <c:v>5.6000000000000001E-2</c:v>
                </c:pt>
                <c:pt idx="71" formatCode="0.000">
                  <c:v>5.6093386393198247E-3</c:v>
                </c:pt>
                <c:pt idx="73" formatCode="0.000_);[Red]\(0.000\)">
                  <c:v>3.5999999999999997E-2</c:v>
                </c:pt>
                <c:pt idx="75" formatCode="0.000">
                  <c:v>5.3494174956657901E-3</c:v>
                </c:pt>
              </c:numCache>
            </c:numRef>
          </c:val>
          <c:smooth val="0"/>
        </c:ser>
        <c:ser>
          <c:idx val="0"/>
          <c:order val="4"/>
          <c:tx>
            <c:strRef>
              <c:f>わかめ!$AM$91</c:f>
              <c:strCache>
                <c:ptCount val="1"/>
                <c:pt idx="0">
                  <c:v>Sr90減衰</c:v>
                </c:pt>
              </c:strCache>
            </c:strRef>
          </c:tx>
          <c:spPr>
            <a:ln w="25400">
              <a:solidFill>
                <a:srgbClr val="800000"/>
              </a:solidFill>
              <a:prstDash val="sysDash"/>
            </a:ln>
          </c:spPr>
          <c:marker>
            <c:symbol val="none"/>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わかめ!$AM$93:$AM$177</c:f>
              <c:numCache>
                <c:formatCode>0.000</c:formatCode>
                <c:ptCount val="85"/>
                <c:pt idx="0">
                  <c:v>0.1</c:v>
                </c:pt>
                <c:pt idx="1">
                  <c:v>9.9621171373693224E-2</c:v>
                </c:pt>
                <c:pt idx="2">
                  <c:v>9.7639764905670764E-2</c:v>
                </c:pt>
                <c:pt idx="3">
                  <c:v>9.7231693380125647E-2</c:v>
                </c:pt>
                <c:pt idx="4">
                  <c:v>9.5042469772652155E-2</c:v>
                </c:pt>
                <c:pt idx="5">
                  <c:v>9.4769204770232846E-2</c:v>
                </c:pt>
                <c:pt idx="6">
                  <c:v>9.3103377257917799E-2</c:v>
                </c:pt>
                <c:pt idx="7">
                  <c:v>9.2671804543005526E-2</c:v>
                </c:pt>
                <c:pt idx="8">
                  <c:v>9.0792961319352827E-2</c:v>
                </c:pt>
                <c:pt idx="9">
                  <c:v>9.0454930705801989E-2</c:v>
                </c:pt>
                <c:pt idx="11">
                  <c:v>9.04312565712872E-2</c:v>
                </c:pt>
                <c:pt idx="12">
                  <c:v>9.014764978670306E-2</c:v>
                </c:pt>
                <c:pt idx="13">
                  <c:v>8.8690651664906348E-2</c:v>
                </c:pt>
                <c:pt idx="14">
                  <c:v>8.8348884408314177E-2</c:v>
                </c:pt>
                <c:pt idx="15">
                  <c:v>8.6506721302269746E-2</c:v>
                </c:pt>
                <c:pt idx="16">
                  <c:v>8.6207211166409281E-2</c:v>
                </c:pt>
                <c:pt idx="17">
                  <c:v>8.4597719420823891E-2</c:v>
                </c:pt>
                <c:pt idx="18">
                  <c:v>8.4216595383410975E-2</c:v>
                </c:pt>
                <c:pt idx="19">
                  <c:v>8.2460594660017664E-2</c:v>
                </c:pt>
                <c:pt idx="20">
                  <c:v>8.2191227358819882E-2</c:v>
                </c:pt>
                <c:pt idx="21">
                  <c:v>8.051959974052518E-2</c:v>
                </c:pt>
                <c:pt idx="22">
                  <c:v>8.0319620898110608E-2</c:v>
                </c:pt>
                <c:pt idx="23">
                  <c:v>7.8372585754096502E-2</c:v>
                </c:pt>
                <c:pt idx="24">
                  <c:v>7.6673184033693581E-2</c:v>
                </c:pt>
                <c:pt idx="25">
                  <c:v>7.6487763309444012E-2</c:v>
                </c:pt>
                <c:pt idx="26">
                  <c:v>7.4902719031924955E-2</c:v>
                </c:pt>
                <c:pt idx="27">
                  <c:v>7.4765600388088313E-2</c:v>
                </c:pt>
                <c:pt idx="28">
                  <c:v>7.2938880138420467E-2</c:v>
                </c:pt>
                <c:pt idx="29">
                  <c:v>7.1581792722149026E-2</c:v>
                </c:pt>
                <c:pt idx="30">
                  <c:v>7.1222011658804832E-2</c:v>
                </c:pt>
                <c:pt idx="31">
                  <c:v>6.9814584402182328E-2</c:v>
                </c:pt>
                <c:pt idx="32">
                  <c:v>6.9595634776244406E-2</c:v>
                </c:pt>
                <c:pt idx="33">
                  <c:v>6.8024200214563513E-2</c:v>
                </c:pt>
                <c:pt idx="34">
                  <c:v>6.7908560742974092E-2</c:v>
                </c:pt>
                <c:pt idx="35">
                  <c:v>6.6392595936061158E-2</c:v>
                </c:pt>
                <c:pt idx="36">
                  <c:v>6.6158396950070836E-2</c:v>
                </c:pt>
                <c:pt idx="37">
                  <c:v>6.4834059423743817E-2</c:v>
                </c:pt>
                <c:pt idx="38">
                  <c:v>6.4571545165233779E-2</c:v>
                </c:pt>
                <c:pt idx="39">
                  <c:v>6.3324539381717809E-2</c:v>
                </c:pt>
                <c:pt idx="40">
                  <c:v>6.3097033762339966E-2</c:v>
                </c:pt>
                <c:pt idx="41">
                  <c:v>6.1732901001604092E-2</c:v>
                </c:pt>
                <c:pt idx="42">
                  <c:v>6.1567492899912792E-2</c:v>
                </c:pt>
                <c:pt idx="43">
                  <c:v>6.0228545059202492E-2</c:v>
                </c:pt>
                <c:pt idx="44">
                  <c:v>6.0102554958298388E-2</c:v>
                </c:pt>
                <c:pt idx="45">
                  <c:v>5.8837804183123781E-2</c:v>
                </c:pt>
                <c:pt idx="46">
                  <c:v>5.8768539489058386E-2</c:v>
                </c:pt>
                <c:pt idx="47">
                  <c:v>5.7426541533359958E-2</c:v>
                </c:pt>
                <c:pt idx="48">
                  <c:v>5.7310163065767486E-2</c:v>
                </c:pt>
                <c:pt idx="49">
                  <c:v>5.6008797465694773E-2</c:v>
                </c:pt>
                <c:pt idx="50">
                  <c:v>5.5855071379717451E-2</c:v>
                </c:pt>
                <c:pt idx="51">
                  <c:v>5.5869693762766348E-2</c:v>
                </c:pt>
                <c:pt idx="52">
                  <c:v>5.4751312189974172E-2</c:v>
                </c:pt>
                <c:pt idx="53">
                  <c:v>5.4676123214932662E-2</c:v>
                </c:pt>
                <c:pt idx="54">
                  <c:v>5.34100984038446E-2</c:v>
                </c:pt>
                <c:pt idx="55">
                  <c:v>5.3354205749585486E-2</c:v>
                </c:pt>
                <c:pt idx="56">
                  <c:v>5.2105149232238669E-2</c:v>
                </c:pt>
                <c:pt idx="57">
                  <c:v>5.2132434173846769E-2</c:v>
                </c:pt>
                <c:pt idx="58">
                  <c:v>5.0885333937052468E-2</c:v>
                </c:pt>
                <c:pt idx="59">
                  <c:v>5.0885333937052468E-2</c:v>
                </c:pt>
                <c:pt idx="60">
                  <c:v>4.9909167902276133E-2</c:v>
                </c:pt>
                <c:pt idx="62">
                  <c:v>4.9902636286666829E-2</c:v>
                </c:pt>
                <c:pt idx="63">
                  <c:v>4.9690823468464512E-2</c:v>
                </c:pt>
                <c:pt idx="64">
                  <c:v>4.8830151553377686E-2</c:v>
                </c:pt>
                <c:pt idx="65">
                  <c:v>4.8508479195207274E-2</c:v>
                </c:pt>
                <c:pt idx="66">
                  <c:v>4.8375339063999157E-2</c:v>
                </c:pt>
                <c:pt idx="67">
                  <c:v>4.7332580794297772E-2</c:v>
                </c:pt>
                <c:pt idx="68">
                  <c:v>4.7366664585957841E-2</c:v>
                </c:pt>
                <c:pt idx="69">
                  <c:v>4.627594631523553E-2</c:v>
                </c:pt>
                <c:pt idx="70">
                  <c:v>4.6133836464842204E-2</c:v>
                </c:pt>
                <c:pt idx="71">
                  <c:v>4.5171899570618984E-2</c:v>
                </c:pt>
                <c:pt idx="72">
                  <c:v>4.6133836464842204E-2</c:v>
                </c:pt>
                <c:pt idx="73">
                  <c:v>4.4163499315021629E-2</c:v>
                </c:pt>
                <c:pt idx="74">
                  <c:v>4.3984680521644538E-2</c:v>
                </c:pt>
                <c:pt idx="75">
                  <c:v>4.3109851112616913E-2</c:v>
                </c:pt>
                <c:pt idx="76">
                  <c:v>4.2980276603233655E-2</c:v>
                </c:pt>
              </c:numCache>
            </c:numRef>
          </c:val>
          <c:smooth val="0"/>
        </c:ser>
        <c:dLbls>
          <c:showLegendKey val="0"/>
          <c:showVal val="0"/>
          <c:showCatName val="0"/>
          <c:showSerName val="0"/>
          <c:showPercent val="0"/>
          <c:showBubbleSize val="0"/>
        </c:dLbls>
        <c:marker val="1"/>
        <c:smooth val="0"/>
        <c:axId val="192025344"/>
        <c:axId val="192028032"/>
      </c:lineChart>
      <c:lineChart>
        <c:grouping val="standard"/>
        <c:varyColors val="0"/>
        <c:ser>
          <c:idx val="2"/>
          <c:order val="0"/>
          <c:tx>
            <c:strRef>
              <c:f>わかめ!$H$90:$H$91</c:f>
              <c:strCache>
                <c:ptCount val="1"/>
                <c:pt idx="0">
                  <c:v>放水口付近/県 Ca濃度</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わかめ!$H$93:$H$177</c:f>
              <c:numCache>
                <c:formatCode>0.00_);[Red]\(0.00\)</c:formatCode>
                <c:ptCount val="85"/>
                <c:pt idx="0">
                  <c:v>0.7</c:v>
                </c:pt>
                <c:pt idx="1">
                  <c:v>0.9</c:v>
                </c:pt>
                <c:pt idx="3">
                  <c:v>1.1000000000000001</c:v>
                </c:pt>
                <c:pt idx="5">
                  <c:v>1</c:v>
                </c:pt>
                <c:pt idx="7">
                  <c:v>0.87</c:v>
                </c:pt>
                <c:pt idx="9">
                  <c:v>1.1000000000000001</c:v>
                </c:pt>
                <c:pt idx="14">
                  <c:v>0.99</c:v>
                </c:pt>
                <c:pt idx="16">
                  <c:v>1</c:v>
                </c:pt>
                <c:pt idx="18">
                  <c:v>1</c:v>
                </c:pt>
                <c:pt idx="20">
                  <c:v>0.9</c:v>
                </c:pt>
                <c:pt idx="22">
                  <c:v>0.79</c:v>
                </c:pt>
                <c:pt idx="23">
                  <c:v>1.19</c:v>
                </c:pt>
                <c:pt idx="25">
                  <c:v>1.04</c:v>
                </c:pt>
                <c:pt idx="27">
                  <c:v>2</c:v>
                </c:pt>
                <c:pt idx="28">
                  <c:v>1.1200000000000001</c:v>
                </c:pt>
                <c:pt idx="30">
                  <c:v>1.05</c:v>
                </c:pt>
                <c:pt idx="32">
                  <c:v>1.2</c:v>
                </c:pt>
                <c:pt idx="34">
                  <c:v>1.27</c:v>
                </c:pt>
                <c:pt idx="36">
                  <c:v>0.96</c:v>
                </c:pt>
                <c:pt idx="38">
                  <c:v>1.04</c:v>
                </c:pt>
                <c:pt idx="40">
                  <c:v>1.06</c:v>
                </c:pt>
                <c:pt idx="42">
                  <c:v>1.2</c:v>
                </c:pt>
                <c:pt idx="44">
                  <c:v>1.1000000000000001</c:v>
                </c:pt>
                <c:pt idx="46">
                  <c:v>1.1000000000000001</c:v>
                </c:pt>
                <c:pt idx="48" formatCode="0.000">
                  <c:v>1.1000000000000001</c:v>
                </c:pt>
                <c:pt idx="50" formatCode="0.000">
                  <c:v>1.4</c:v>
                </c:pt>
                <c:pt idx="53">
                  <c:v>1.2</c:v>
                </c:pt>
                <c:pt idx="55">
                  <c:v>1.1000000000000001</c:v>
                </c:pt>
                <c:pt idx="57">
                  <c:v>1.1000000000000001</c:v>
                </c:pt>
                <c:pt idx="59">
                  <c:v>1</c:v>
                </c:pt>
                <c:pt idx="64">
                  <c:v>1.4</c:v>
                </c:pt>
                <c:pt idx="65">
                  <c:v>0.9</c:v>
                </c:pt>
                <c:pt idx="68">
                  <c:v>0.99</c:v>
                </c:pt>
                <c:pt idx="69">
                  <c:v>0.98</c:v>
                </c:pt>
                <c:pt idx="71">
                  <c:v>0.99</c:v>
                </c:pt>
                <c:pt idx="73">
                  <c:v>0.86</c:v>
                </c:pt>
                <c:pt idx="75">
                  <c:v>0.98</c:v>
                </c:pt>
              </c:numCache>
            </c:numRef>
          </c:val>
          <c:smooth val="0"/>
        </c:ser>
        <c:ser>
          <c:idx val="0"/>
          <c:order val="1"/>
          <c:tx>
            <c:strRef>
              <c:f>わかめ!$T$90:$T$91</c:f>
              <c:strCache>
                <c:ptCount val="1"/>
                <c:pt idx="0">
                  <c:v>放水口付近/電力 Ca濃度</c:v>
                </c:pt>
              </c:strCache>
            </c:strRef>
          </c:tx>
          <c:spPr>
            <a:ln w="12700">
              <a:solidFill>
                <a:srgbClr val="FF0000"/>
              </a:solidFill>
              <a:prstDash val="solid"/>
            </a:ln>
          </c:spPr>
          <c:marker>
            <c:symbol val="square"/>
            <c:size val="5"/>
            <c:spPr>
              <a:noFill/>
              <a:ln>
                <a:solidFill>
                  <a:srgbClr val="FF0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わかめ!$T$93:$T$177</c:f>
              <c:numCache>
                <c:formatCode>0.00_);[Red]\(0.00\)</c:formatCode>
                <c:ptCount val="85"/>
                <c:pt idx="3">
                  <c:v>0.9</c:v>
                </c:pt>
                <c:pt idx="5">
                  <c:v>0.7</c:v>
                </c:pt>
                <c:pt idx="8">
                  <c:v>0.53</c:v>
                </c:pt>
                <c:pt idx="12">
                  <c:v>0.97</c:v>
                </c:pt>
                <c:pt idx="14">
                  <c:v>0.94</c:v>
                </c:pt>
                <c:pt idx="16">
                  <c:v>1</c:v>
                </c:pt>
                <c:pt idx="18">
                  <c:v>0.95</c:v>
                </c:pt>
                <c:pt idx="20">
                  <c:v>1</c:v>
                </c:pt>
                <c:pt idx="22">
                  <c:v>0.66</c:v>
                </c:pt>
                <c:pt idx="23">
                  <c:v>1.03</c:v>
                </c:pt>
                <c:pt idx="25">
                  <c:v>1.39</c:v>
                </c:pt>
                <c:pt idx="27">
                  <c:v>1.23</c:v>
                </c:pt>
                <c:pt idx="28">
                  <c:v>1.07</c:v>
                </c:pt>
                <c:pt idx="30">
                  <c:v>1.1100000000000001</c:v>
                </c:pt>
                <c:pt idx="32">
                  <c:v>0.73</c:v>
                </c:pt>
                <c:pt idx="34">
                  <c:v>1.1499999999999999</c:v>
                </c:pt>
                <c:pt idx="36">
                  <c:v>1.34</c:v>
                </c:pt>
                <c:pt idx="38">
                  <c:v>1</c:v>
                </c:pt>
                <c:pt idx="40">
                  <c:v>1.34</c:v>
                </c:pt>
                <c:pt idx="42">
                  <c:v>1.1000000000000001</c:v>
                </c:pt>
                <c:pt idx="44">
                  <c:v>1</c:v>
                </c:pt>
                <c:pt idx="46">
                  <c:v>1.2</c:v>
                </c:pt>
                <c:pt idx="48">
                  <c:v>0.81</c:v>
                </c:pt>
                <c:pt idx="50">
                  <c:v>1.4</c:v>
                </c:pt>
                <c:pt idx="52">
                  <c:v>2.1</c:v>
                </c:pt>
                <c:pt idx="54">
                  <c:v>1.2</c:v>
                </c:pt>
                <c:pt idx="56">
                  <c:v>1.7</c:v>
                </c:pt>
                <c:pt idx="58">
                  <c:v>1.8</c:v>
                </c:pt>
                <c:pt idx="64">
                  <c:v>1.3</c:v>
                </c:pt>
                <c:pt idx="65">
                  <c:v>0.99</c:v>
                </c:pt>
                <c:pt idx="67">
                  <c:v>1.41</c:v>
                </c:pt>
                <c:pt idx="69">
                  <c:v>1.2</c:v>
                </c:pt>
                <c:pt idx="71">
                  <c:v>0.95</c:v>
                </c:pt>
                <c:pt idx="73">
                  <c:v>1.2</c:v>
                </c:pt>
                <c:pt idx="75">
                  <c:v>1.08</c:v>
                </c:pt>
              </c:numCache>
            </c:numRef>
          </c:val>
          <c:smooth val="0"/>
        </c:ser>
        <c:dLbls>
          <c:showLegendKey val="0"/>
          <c:showVal val="0"/>
          <c:showCatName val="0"/>
          <c:showSerName val="0"/>
          <c:showPercent val="0"/>
          <c:showBubbleSize val="0"/>
        </c:dLbls>
        <c:marker val="1"/>
        <c:smooth val="0"/>
        <c:axId val="192046592"/>
        <c:axId val="192048128"/>
      </c:lineChart>
      <c:dateAx>
        <c:axId val="19202534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2028032"/>
        <c:crossesAt val="1.0000000000000002E-3"/>
        <c:auto val="0"/>
        <c:lblOffset val="100"/>
        <c:baseTimeUnit val="days"/>
        <c:majorUnit val="24"/>
        <c:majorTimeUnit val="months"/>
      </c:dateAx>
      <c:valAx>
        <c:axId val="192028032"/>
        <c:scaling>
          <c:logBase val="10"/>
          <c:orientation val="minMax"/>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4.7302904564315351E-2"/>
              <c:y val="5.067567567567567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2025344"/>
        <c:crosses val="autoZero"/>
        <c:crossBetween val="midCat"/>
      </c:valAx>
      <c:dateAx>
        <c:axId val="192046592"/>
        <c:scaling>
          <c:orientation val="minMax"/>
        </c:scaling>
        <c:delete val="1"/>
        <c:axPos val="b"/>
        <c:numFmt formatCode="[$-411]m\.d\.ge" sourceLinked="1"/>
        <c:majorTickMark val="out"/>
        <c:minorTickMark val="none"/>
        <c:tickLblPos val="nextTo"/>
        <c:crossAx val="192048128"/>
        <c:crosses val="autoZero"/>
        <c:auto val="1"/>
        <c:lblOffset val="100"/>
        <c:baseTimeUnit val="days"/>
      </c:dateAx>
      <c:valAx>
        <c:axId val="192048128"/>
        <c:scaling>
          <c:orientation val="minMax"/>
        </c:scaling>
        <c:delete val="0"/>
        <c:axPos val="r"/>
        <c:title>
          <c:tx>
            <c:rich>
              <a:bodyPr rot="0" vert="horz"/>
              <a:lstStyle/>
              <a:p>
                <a:pPr algn="ctr">
                  <a:defRPr sz="1100" b="0" i="0" u="none" strike="noStrike" baseline="0">
                    <a:solidFill>
                      <a:srgbClr val="000000"/>
                    </a:solidFill>
                    <a:latin typeface="Meiryo UI"/>
                    <a:ea typeface="Meiryo UI"/>
                    <a:cs typeface="Meiryo UI"/>
                  </a:defRPr>
                </a:pPr>
                <a:r>
                  <a:rPr lang="ja-JP" altLang="en-US" sz="900" b="0" i="0" u="none" strike="noStrike" baseline="0">
                    <a:solidFill>
                      <a:srgbClr val="000000"/>
                    </a:solidFill>
                    <a:latin typeface="Meiryo UI"/>
                    <a:ea typeface="Meiryo UI"/>
                  </a:rPr>
                  <a:t>g/kg生</a:t>
                </a:r>
              </a:p>
            </c:rich>
          </c:tx>
          <c:layout>
            <c:manualLayout>
              <c:xMode val="edge"/>
              <c:yMode val="edge"/>
              <c:x val="0.93064679415073115"/>
              <c:y val="0.2418606078625068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2046592"/>
        <c:crosses val="max"/>
        <c:crossBetween val="midCat"/>
      </c:valAx>
      <c:spPr>
        <a:solidFill>
          <a:srgbClr val="FFFFFF"/>
        </a:solidFill>
        <a:ln w="12700">
          <a:solidFill>
            <a:srgbClr val="808080"/>
          </a:solidFill>
          <a:prstDash val="solid"/>
        </a:ln>
      </c:spPr>
    </c:plotArea>
    <c:legend>
      <c:legendPos val="r"/>
      <c:layout>
        <c:manualLayout>
          <c:xMode val="edge"/>
          <c:yMode val="edge"/>
          <c:x val="0.43006093189964156"/>
          <c:y val="9.4232638888888907E-3"/>
          <c:w val="0.39847956989247313"/>
          <c:h val="0.2594722222222222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わかめの</a:t>
            </a:r>
            <a:r>
              <a:rPr lang="en-US" altLang="en-US" sz="1400"/>
              <a:t>K-40</a:t>
            </a:r>
            <a:endParaRPr lang="ja-JP" altLang="en-US" sz="1400"/>
          </a:p>
        </c:rich>
      </c:tx>
      <c:layout>
        <c:manualLayout>
          <c:xMode val="edge"/>
          <c:yMode val="edge"/>
          <c:x val="0.31308631837336565"/>
          <c:y val="1.8470818420424719E-2"/>
        </c:manualLayout>
      </c:layout>
      <c:overlay val="0"/>
      <c:spPr>
        <a:solidFill>
          <a:srgbClr val="FFFFFF"/>
        </a:solidFill>
        <a:ln w="25400">
          <a:noFill/>
        </a:ln>
      </c:spPr>
    </c:title>
    <c:autoTitleDeleted val="0"/>
    <c:plotArea>
      <c:layout>
        <c:manualLayout>
          <c:layoutTarget val="inner"/>
          <c:xMode val="edge"/>
          <c:yMode val="edge"/>
          <c:x val="3.1959643065849003E-2"/>
          <c:y val="5.7971219610576635E-2"/>
          <c:w val="0.95542511902117022"/>
          <c:h val="0.82019376772534303"/>
        </c:manualLayout>
      </c:layout>
      <c:lineChart>
        <c:grouping val="standard"/>
        <c:varyColors val="0"/>
        <c:ser>
          <c:idx val="1"/>
          <c:order val="0"/>
          <c:tx>
            <c:strRef>
              <c:f>わかめ!$J$90</c:f>
              <c:strCache>
                <c:ptCount val="1"/>
                <c:pt idx="0">
                  <c:v>前面海域/県</c:v>
                </c:pt>
              </c:strCache>
            </c:strRef>
          </c:tx>
          <c:spPr>
            <a:ln w="12700">
              <a:solidFill>
                <a:srgbClr val="000080"/>
              </a:solidFill>
              <a:prstDash val="solid"/>
            </a:ln>
          </c:spPr>
          <c:marker>
            <c:symbol val="square"/>
            <c:size val="5"/>
            <c:spPr>
              <a:noFill/>
              <a:ln>
                <a:solidFill>
                  <a:srgbClr val="00008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わかめ!$K$93:$K$177</c:f>
              <c:numCache>
                <c:formatCode>0_);[Red]\(0\)</c:formatCode>
                <c:ptCount val="85"/>
                <c:pt idx="1">
                  <c:v>147.03703703703704</c:v>
                </c:pt>
                <c:pt idx="5">
                  <c:v>167.40740740740742</c:v>
                </c:pt>
                <c:pt idx="6">
                  <c:v>198.5185185185185</c:v>
                </c:pt>
                <c:pt idx="7">
                  <c:v>145.55555555555554</c:v>
                </c:pt>
                <c:pt idx="8">
                  <c:v>161.85185185185185</c:v>
                </c:pt>
                <c:pt idx="9">
                  <c:v>146.2962962962963</c:v>
                </c:pt>
                <c:pt idx="13">
                  <c:v>206.2962962962963</c:v>
                </c:pt>
                <c:pt idx="14">
                  <c:v>214.07407407407408</c:v>
                </c:pt>
                <c:pt idx="15">
                  <c:v>208</c:v>
                </c:pt>
                <c:pt idx="16">
                  <c:v>166</c:v>
                </c:pt>
                <c:pt idx="17">
                  <c:v>242</c:v>
                </c:pt>
                <c:pt idx="18">
                  <c:v>187</c:v>
                </c:pt>
                <c:pt idx="19">
                  <c:v>186</c:v>
                </c:pt>
                <c:pt idx="20">
                  <c:v>167</c:v>
                </c:pt>
                <c:pt idx="22">
                  <c:v>136</c:v>
                </c:pt>
                <c:pt idx="23">
                  <c:v>190</c:v>
                </c:pt>
                <c:pt idx="24">
                  <c:v>181</c:v>
                </c:pt>
                <c:pt idx="25">
                  <c:v>142</c:v>
                </c:pt>
                <c:pt idx="27">
                  <c:v>169</c:v>
                </c:pt>
                <c:pt idx="28">
                  <c:v>194</c:v>
                </c:pt>
                <c:pt idx="29">
                  <c:v>184</c:v>
                </c:pt>
                <c:pt idx="30">
                  <c:v>183</c:v>
                </c:pt>
                <c:pt idx="31">
                  <c:v>263</c:v>
                </c:pt>
                <c:pt idx="32">
                  <c:v>163</c:v>
                </c:pt>
                <c:pt idx="33">
                  <c:v>222</c:v>
                </c:pt>
                <c:pt idx="34">
                  <c:v>204</c:v>
                </c:pt>
                <c:pt idx="35">
                  <c:v>190</c:v>
                </c:pt>
                <c:pt idx="36">
                  <c:v>208</c:v>
                </c:pt>
                <c:pt idx="37">
                  <c:v>162</c:v>
                </c:pt>
                <c:pt idx="38">
                  <c:v>176</c:v>
                </c:pt>
                <c:pt idx="39">
                  <c:v>165</c:v>
                </c:pt>
                <c:pt idx="40">
                  <c:v>160</c:v>
                </c:pt>
                <c:pt idx="41">
                  <c:v>197</c:v>
                </c:pt>
                <c:pt idx="42">
                  <c:v>221</c:v>
                </c:pt>
                <c:pt idx="43">
                  <c:v>164.1</c:v>
                </c:pt>
                <c:pt idx="44">
                  <c:v>179.2</c:v>
                </c:pt>
                <c:pt idx="45">
                  <c:v>203</c:v>
                </c:pt>
                <c:pt idx="46">
                  <c:v>221</c:v>
                </c:pt>
                <c:pt idx="47">
                  <c:v>232</c:v>
                </c:pt>
                <c:pt idx="48">
                  <c:v>187</c:v>
                </c:pt>
                <c:pt idx="49">
                  <c:v>207</c:v>
                </c:pt>
                <c:pt idx="50">
                  <c:v>140.9</c:v>
                </c:pt>
                <c:pt idx="52">
                  <c:v>225</c:v>
                </c:pt>
                <c:pt idx="53">
                  <c:v>177.9</c:v>
                </c:pt>
                <c:pt idx="54">
                  <c:v>199</c:v>
                </c:pt>
                <c:pt idx="55">
                  <c:v>188.5</c:v>
                </c:pt>
                <c:pt idx="57">
                  <c:v>211</c:v>
                </c:pt>
                <c:pt idx="59">
                  <c:v>188</c:v>
                </c:pt>
                <c:pt idx="64" formatCode="0">
                  <c:v>207</c:v>
                </c:pt>
                <c:pt idx="65" formatCode="0">
                  <c:v>202</c:v>
                </c:pt>
                <c:pt idx="68" formatCode="0">
                  <c:v>183</c:v>
                </c:pt>
                <c:pt idx="69">
                  <c:v>168</c:v>
                </c:pt>
                <c:pt idx="71">
                  <c:v>172</c:v>
                </c:pt>
                <c:pt idx="73">
                  <c:v>159</c:v>
                </c:pt>
                <c:pt idx="75">
                  <c:v>202</c:v>
                </c:pt>
              </c:numCache>
            </c:numRef>
          </c:val>
          <c:smooth val="0"/>
        </c:ser>
        <c:ser>
          <c:idx val="2"/>
          <c:order val="1"/>
          <c:tx>
            <c:strRef>
              <c:f>わかめ!$C$90</c:f>
              <c:strCache>
                <c:ptCount val="1"/>
                <c:pt idx="0">
                  <c:v>放水口付近/県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わかめ!$D$93:$D$177</c:f>
              <c:numCache>
                <c:formatCode>0;"△ "0</c:formatCode>
                <c:ptCount val="85"/>
                <c:pt idx="0" formatCode="0_);[Red]\(0\)">
                  <c:v>120.74074074074075</c:v>
                </c:pt>
                <c:pt idx="1">
                  <c:v>171.4814814814815</c:v>
                </c:pt>
                <c:pt idx="2" formatCode="0_);[Red]\(0\)">
                  <c:v>200</c:v>
                </c:pt>
                <c:pt idx="3" formatCode="0_);[Red]\(0\)">
                  <c:v>183.33333333333334</c:v>
                </c:pt>
                <c:pt idx="4" formatCode="0_);[Red]\(0\)">
                  <c:v>177.77777777777777</c:v>
                </c:pt>
                <c:pt idx="5" formatCode="0_);[Red]\(0\)">
                  <c:v>183.33333333333334</c:v>
                </c:pt>
                <c:pt idx="8" formatCode="0_);[Red]\(0\)">
                  <c:v>192.96296296296296</c:v>
                </c:pt>
                <c:pt idx="9" formatCode="0_);[Red]\(0\)">
                  <c:v>167.77777777777777</c:v>
                </c:pt>
                <c:pt idx="12" formatCode="0_);[Red]\(0\)">
                  <c:v>147.03703703703704</c:v>
                </c:pt>
                <c:pt idx="13" formatCode="0_);[Red]\(0\)">
                  <c:v>194.81481481481481</c:v>
                </c:pt>
                <c:pt idx="14" formatCode="0_);[Red]\(0\)">
                  <c:v>195.55555555555554</c:v>
                </c:pt>
                <c:pt idx="15" formatCode="0_);[Red]\(0\)">
                  <c:v>196</c:v>
                </c:pt>
                <c:pt idx="16" formatCode="0_);[Red]\(0\)">
                  <c:v>200</c:v>
                </c:pt>
                <c:pt idx="17" formatCode="0_);[Red]\(0\)">
                  <c:v>264</c:v>
                </c:pt>
                <c:pt idx="18" formatCode="0_);[Red]\(0\)">
                  <c:v>194</c:v>
                </c:pt>
                <c:pt idx="19" formatCode="0_);[Red]\(0\)">
                  <c:v>183</c:v>
                </c:pt>
                <c:pt idx="20" formatCode="0_);[Red]\(0\)">
                  <c:v>175</c:v>
                </c:pt>
                <c:pt idx="22" formatCode="0_);[Red]\(0\)">
                  <c:v>143</c:v>
                </c:pt>
                <c:pt idx="23" formatCode="0_);[Red]\(0\)">
                  <c:v>198</c:v>
                </c:pt>
                <c:pt idx="24" formatCode="0_);[Red]\(0\)">
                  <c:v>203</c:v>
                </c:pt>
                <c:pt idx="25" formatCode="0_);[Red]\(0\)">
                  <c:v>173</c:v>
                </c:pt>
                <c:pt idx="27" formatCode="0_);[Red]\(0\)">
                  <c:v>149</c:v>
                </c:pt>
                <c:pt idx="28" formatCode="0_);[Red]\(0\)">
                  <c:v>202</c:v>
                </c:pt>
                <c:pt idx="29" formatCode="0_);[Red]\(0\)">
                  <c:v>172</c:v>
                </c:pt>
                <c:pt idx="30" formatCode="0_);[Red]\(0\)">
                  <c:v>196</c:v>
                </c:pt>
                <c:pt idx="31" formatCode="0_);[Red]\(0\)">
                  <c:v>215</c:v>
                </c:pt>
                <c:pt idx="32" formatCode="0_);[Red]\(0\)">
                  <c:v>175</c:v>
                </c:pt>
                <c:pt idx="33" formatCode="0_);[Red]\(0\)">
                  <c:v>195</c:v>
                </c:pt>
                <c:pt idx="34" formatCode="0_);[Red]\(0\)">
                  <c:v>178</c:v>
                </c:pt>
                <c:pt idx="35" formatCode="0_);[Red]\(0\)">
                  <c:v>231</c:v>
                </c:pt>
                <c:pt idx="36" formatCode="0_);[Red]\(0\)">
                  <c:v>196</c:v>
                </c:pt>
                <c:pt idx="37" formatCode="0_);[Red]\(0\)">
                  <c:v>249</c:v>
                </c:pt>
                <c:pt idx="38" formatCode="0_);[Red]\(0\)">
                  <c:v>219</c:v>
                </c:pt>
                <c:pt idx="39" formatCode="0_);[Red]\(0\)">
                  <c:v>152</c:v>
                </c:pt>
                <c:pt idx="40" formatCode="0_);[Red]\(0\)">
                  <c:v>185</c:v>
                </c:pt>
                <c:pt idx="41" formatCode="0_);[Red]\(0\)">
                  <c:v>201</c:v>
                </c:pt>
                <c:pt idx="42" formatCode="0_);[Red]\(0\)">
                  <c:v>208</c:v>
                </c:pt>
                <c:pt idx="43">
                  <c:v>188</c:v>
                </c:pt>
                <c:pt idx="44">
                  <c:v>200</c:v>
                </c:pt>
                <c:pt idx="45" formatCode="0_);[Red]\(0\)">
                  <c:v>173</c:v>
                </c:pt>
                <c:pt idx="46" formatCode="0_);[Red]\(0\)">
                  <c:v>182</c:v>
                </c:pt>
                <c:pt idx="47" formatCode="0_);[Red]\(0\)">
                  <c:v>175</c:v>
                </c:pt>
                <c:pt idx="48" formatCode="0_);[Red]\(0\)">
                  <c:v>203</c:v>
                </c:pt>
                <c:pt idx="49" formatCode="0_);[Red]\(0\)">
                  <c:v>220</c:v>
                </c:pt>
                <c:pt idx="50" formatCode="0_);[Red]\(0\)">
                  <c:v>183.6</c:v>
                </c:pt>
                <c:pt idx="52" formatCode="0_);[Red]\(0\)">
                  <c:v>201</c:v>
                </c:pt>
                <c:pt idx="53" formatCode="0_);[Red]\(0\)">
                  <c:v>217</c:v>
                </c:pt>
                <c:pt idx="54" formatCode="0_);[Red]\(0\)">
                  <c:v>190</c:v>
                </c:pt>
                <c:pt idx="55" formatCode="0_);[Red]\(0\)">
                  <c:v>198</c:v>
                </c:pt>
                <c:pt idx="57" formatCode="0_);[Red]\(0\)">
                  <c:v>204</c:v>
                </c:pt>
                <c:pt idx="59" formatCode="0_);[Red]\(0\)">
                  <c:v>208</c:v>
                </c:pt>
                <c:pt idx="64" formatCode="0_);[Red]\(0\)">
                  <c:v>247</c:v>
                </c:pt>
                <c:pt idx="65" formatCode="0_);[Red]\(0\)">
                  <c:v>216</c:v>
                </c:pt>
                <c:pt idx="68" formatCode="0_);[Red]\(0\)">
                  <c:v>158</c:v>
                </c:pt>
                <c:pt idx="69" formatCode="0_);[Red]\(0\)">
                  <c:v>156</c:v>
                </c:pt>
                <c:pt idx="71" formatCode="0_);[Red]\(0\)">
                  <c:v>155</c:v>
                </c:pt>
                <c:pt idx="73" formatCode="0_);[Red]\(0\)">
                  <c:v>180</c:v>
                </c:pt>
                <c:pt idx="75" formatCode="0_);[Red]\(0\)">
                  <c:v>188</c:v>
                </c:pt>
              </c:numCache>
            </c:numRef>
          </c:val>
          <c:smooth val="0"/>
        </c:ser>
        <c:ser>
          <c:idx val="3"/>
          <c:order val="2"/>
          <c:tx>
            <c:strRef>
              <c:f>わかめ!$O$90</c:f>
              <c:strCache>
                <c:ptCount val="1"/>
                <c:pt idx="0">
                  <c:v>放水口付近/電力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わかめ!$P$93:$P$177</c:f>
              <c:numCache>
                <c:formatCode>0</c:formatCode>
                <c:ptCount val="85"/>
                <c:pt idx="0">
                  <c:v>155.18518518518519</c:v>
                </c:pt>
                <c:pt idx="1">
                  <c:v>187.40740740740742</c:v>
                </c:pt>
                <c:pt idx="2">
                  <c:v>151.85185185185185</c:v>
                </c:pt>
                <c:pt idx="3">
                  <c:v>193.33333333333334</c:v>
                </c:pt>
                <c:pt idx="4">
                  <c:v>215.92592592592592</c:v>
                </c:pt>
                <c:pt idx="5">
                  <c:v>141.85185185185185</c:v>
                </c:pt>
                <c:pt idx="6">
                  <c:v>234.81481481481481</c:v>
                </c:pt>
                <c:pt idx="7">
                  <c:v>178.14814814814815</c:v>
                </c:pt>
                <c:pt idx="8">
                  <c:v>194.81481481481481</c:v>
                </c:pt>
                <c:pt idx="12">
                  <c:v>0</c:v>
                </c:pt>
                <c:pt idx="13">
                  <c:v>187.03703703703704</c:v>
                </c:pt>
                <c:pt idx="14">
                  <c:v>222.96296296296296</c:v>
                </c:pt>
                <c:pt idx="15">
                  <c:v>188.14814814814815</c:v>
                </c:pt>
                <c:pt idx="16" formatCode="General">
                  <c:v>208</c:v>
                </c:pt>
                <c:pt idx="17" formatCode="General">
                  <c:v>209</c:v>
                </c:pt>
                <c:pt idx="18" formatCode="General">
                  <c:v>144</c:v>
                </c:pt>
                <c:pt idx="19" formatCode="General">
                  <c:v>198</c:v>
                </c:pt>
                <c:pt idx="20" formatCode="General">
                  <c:v>194</c:v>
                </c:pt>
                <c:pt idx="21" formatCode="General">
                  <c:v>144</c:v>
                </c:pt>
                <c:pt idx="22" formatCode="General">
                  <c:v>147</c:v>
                </c:pt>
                <c:pt idx="23" formatCode="General">
                  <c:v>213</c:v>
                </c:pt>
                <c:pt idx="24" formatCode="General">
                  <c:v>243</c:v>
                </c:pt>
                <c:pt idx="25" formatCode="General">
                  <c:v>150</c:v>
                </c:pt>
                <c:pt idx="26" formatCode="General">
                  <c:v>177</c:v>
                </c:pt>
                <c:pt idx="27" formatCode="General">
                  <c:v>169</c:v>
                </c:pt>
                <c:pt idx="28" formatCode="General">
                  <c:v>188</c:v>
                </c:pt>
                <c:pt idx="29" formatCode="General">
                  <c:v>181</c:v>
                </c:pt>
                <c:pt idx="30" formatCode="General">
                  <c:v>186</c:v>
                </c:pt>
                <c:pt idx="31" formatCode="General">
                  <c:v>207</c:v>
                </c:pt>
                <c:pt idx="32" formatCode="General">
                  <c:v>139</c:v>
                </c:pt>
                <c:pt idx="33" formatCode="General">
                  <c:v>174</c:v>
                </c:pt>
                <c:pt idx="34" formatCode="0;&quot;△ &quot;0">
                  <c:v>200</c:v>
                </c:pt>
                <c:pt idx="35" formatCode="0;&quot;△ &quot;0">
                  <c:v>170</c:v>
                </c:pt>
                <c:pt idx="36" formatCode="0;&quot;△ &quot;0">
                  <c:v>193</c:v>
                </c:pt>
                <c:pt idx="38" formatCode="0;&quot;△ &quot;0">
                  <c:v>143</c:v>
                </c:pt>
                <c:pt idx="39" formatCode="0;&quot;△ &quot;0">
                  <c:v>160</c:v>
                </c:pt>
                <c:pt idx="40" formatCode="0;&quot;△ &quot;0">
                  <c:v>224</c:v>
                </c:pt>
                <c:pt idx="41" formatCode="0;&quot;△ &quot;0">
                  <c:v>159</c:v>
                </c:pt>
                <c:pt idx="42" formatCode="0;&quot;△ &quot;0">
                  <c:v>205</c:v>
                </c:pt>
                <c:pt idx="43" formatCode="0;&quot;△ &quot;0">
                  <c:v>233</c:v>
                </c:pt>
                <c:pt idx="44" formatCode="0;&quot;△ &quot;0">
                  <c:v>206</c:v>
                </c:pt>
                <c:pt idx="45" formatCode="0;&quot;△ &quot;0">
                  <c:v>209</c:v>
                </c:pt>
                <c:pt idx="46" formatCode="0;&quot;△ &quot;0">
                  <c:v>191</c:v>
                </c:pt>
                <c:pt idx="48" formatCode="0;&quot;△ &quot;0">
                  <c:v>197</c:v>
                </c:pt>
                <c:pt idx="49" formatCode="0;&quot;△ &quot;0">
                  <c:v>246</c:v>
                </c:pt>
                <c:pt idx="50" formatCode="0;&quot;△ &quot;0">
                  <c:v>220</c:v>
                </c:pt>
                <c:pt idx="51" formatCode="0;&quot;△ &quot;0">
                  <c:v>216</c:v>
                </c:pt>
                <c:pt idx="52" formatCode="0;&quot;△ &quot;0">
                  <c:v>210</c:v>
                </c:pt>
                <c:pt idx="53" formatCode="0;&quot;△ &quot;0">
                  <c:v>214</c:v>
                </c:pt>
                <c:pt idx="54" formatCode="0;&quot;△ &quot;0">
                  <c:v>235</c:v>
                </c:pt>
                <c:pt idx="55" formatCode="0;&quot;△ &quot;0">
                  <c:v>236</c:v>
                </c:pt>
                <c:pt idx="56" formatCode="0;&quot;△ &quot;0">
                  <c:v>183</c:v>
                </c:pt>
                <c:pt idx="57" formatCode="0;&quot;△ &quot;0">
                  <c:v>187</c:v>
                </c:pt>
                <c:pt idx="58" formatCode="0;&quot;△ &quot;0">
                  <c:v>210</c:v>
                </c:pt>
                <c:pt idx="59" formatCode="0;&quot;△ &quot;0">
                  <c:v>229</c:v>
                </c:pt>
                <c:pt idx="64" formatCode="0;&quot;△ &quot;0">
                  <c:v>254</c:v>
                </c:pt>
                <c:pt idx="65" formatCode="0;&quot;△ &quot;0">
                  <c:v>215</c:v>
                </c:pt>
                <c:pt idx="66" formatCode="0;&quot;△ &quot;0">
                  <c:v>223</c:v>
                </c:pt>
                <c:pt idx="67" formatCode="0;&quot;△ &quot;0">
                  <c:v>201</c:v>
                </c:pt>
                <c:pt idx="68" formatCode="0;&quot;△ &quot;0">
                  <c:v>236</c:v>
                </c:pt>
                <c:pt idx="69" formatCode="0;&quot;△ &quot;0">
                  <c:v>200</c:v>
                </c:pt>
                <c:pt idx="70" formatCode="0;&quot;△ &quot;0">
                  <c:v>189</c:v>
                </c:pt>
                <c:pt idx="71" formatCode="0;&quot;△ &quot;0">
                  <c:v>172</c:v>
                </c:pt>
                <c:pt idx="72" formatCode="0;&quot;△ &quot;0">
                  <c:v>193</c:v>
                </c:pt>
                <c:pt idx="73" formatCode="0;&quot;△ &quot;0">
                  <c:v>213</c:v>
                </c:pt>
                <c:pt idx="74" formatCode="0;&quot;△ &quot;0">
                  <c:v>265</c:v>
                </c:pt>
                <c:pt idx="75" formatCode="0;&quot;△ &quot;0">
                  <c:v>204</c:v>
                </c:pt>
                <c:pt idx="76" formatCode="0;&quot;△ &quot;0">
                  <c:v>208</c:v>
                </c:pt>
              </c:numCache>
            </c:numRef>
          </c:val>
          <c:smooth val="0"/>
        </c:ser>
        <c:ser>
          <c:idx val="0"/>
          <c:order val="3"/>
          <c:tx>
            <c:strRef>
              <c:f>わかめ!$AL$91</c:f>
              <c:strCache>
                <c:ptCount val="1"/>
                <c:pt idx="0">
                  <c:v>K40減衰</c:v>
                </c:pt>
              </c:strCache>
            </c:strRef>
          </c:tx>
          <c:spPr>
            <a:ln>
              <a:solidFill>
                <a:srgbClr val="C00000"/>
              </a:solidFill>
              <a:prstDash val="sysDash"/>
            </a:ln>
          </c:spPr>
          <c:marker>
            <c:symbol val="none"/>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わかめ!$AL$93:$AL$176</c:f>
              <c:numCache>
                <c:formatCode>0</c:formatCode>
                <c:ptCount val="84"/>
                <c:pt idx="0">
                  <c:v>50</c:v>
                </c:pt>
                <c:pt idx="1">
                  <c:v>49.999999995690338</c:v>
                </c:pt>
                <c:pt idx="2">
                  <c:v>49.999999972878818</c:v>
                </c:pt>
                <c:pt idx="3">
                  <c:v>49.999999968123319</c:v>
                </c:pt>
                <c:pt idx="4">
                  <c:v>49.999999942265305</c:v>
                </c:pt>
                <c:pt idx="5">
                  <c:v>49.999999938995913</c:v>
                </c:pt>
                <c:pt idx="6">
                  <c:v>49.999999918859352</c:v>
                </c:pt>
                <c:pt idx="7">
                  <c:v>49.999999913583729</c:v>
                </c:pt>
                <c:pt idx="8">
                  <c:v>49.999999890326386</c:v>
                </c:pt>
                <c:pt idx="9">
                  <c:v>49.999999886091018</c:v>
                </c:pt>
                <c:pt idx="11">
                  <c:v>49.999999885793798</c:v>
                </c:pt>
                <c:pt idx="12">
                  <c:v>49.999999882227172</c:v>
                </c:pt>
                <c:pt idx="13">
                  <c:v>49.999999863725328</c:v>
                </c:pt>
                <c:pt idx="14">
                  <c:v>49.999999859341351</c:v>
                </c:pt>
                <c:pt idx="15">
                  <c:v>49.999999835415267</c:v>
                </c:pt>
                <c:pt idx="16">
                  <c:v>49.999999831477126</c:v>
                </c:pt>
                <c:pt idx="17">
                  <c:v>49.999999810077391</c:v>
                </c:pt>
                <c:pt idx="18">
                  <c:v>49.99999980495037</c:v>
                </c:pt>
                <c:pt idx="19">
                  <c:v>49.999999781024286</c:v>
                </c:pt>
                <c:pt idx="20">
                  <c:v>49.999999777309057</c:v>
                </c:pt>
                <c:pt idx="21">
                  <c:v>49.999999753977399</c:v>
                </c:pt>
                <c:pt idx="22">
                  <c:v>49.999999751153823</c:v>
                </c:pt>
                <c:pt idx="23">
                  <c:v>49.999999723289591</c:v>
                </c:pt>
                <c:pt idx="24">
                  <c:v>49.999999698397545</c:v>
                </c:pt>
                <c:pt idx="25">
                  <c:v>49.999999695648278</c:v>
                </c:pt>
                <c:pt idx="26">
                  <c:v>49.999999671870796</c:v>
                </c:pt>
                <c:pt idx="27">
                  <c:v>49.999999669790263</c:v>
                </c:pt>
                <c:pt idx="28">
                  <c:v>49.99999964170312</c:v>
                </c:pt>
                <c:pt idx="29">
                  <c:v>49.999999620377707</c:v>
                </c:pt>
                <c:pt idx="30">
                  <c:v>49.999999614656247</c:v>
                </c:pt>
                <c:pt idx="31">
                  <c:v>49.99999959199333</c:v>
                </c:pt>
                <c:pt idx="32">
                  <c:v>49.999999588426711</c:v>
                </c:pt>
                <c:pt idx="33">
                  <c:v>49.999999562494395</c:v>
                </c:pt>
                <c:pt idx="34">
                  <c:v>49.999999560562486</c:v>
                </c:pt>
                <c:pt idx="35">
                  <c:v>49.99999953492739</c:v>
                </c:pt>
                <c:pt idx="36">
                  <c:v>49.999999530914934</c:v>
                </c:pt>
                <c:pt idx="37">
                  <c:v>49.999999507954811</c:v>
                </c:pt>
                <c:pt idx="38">
                  <c:v>49.999999503347922</c:v>
                </c:pt>
                <c:pt idx="39">
                  <c:v>49.999999481205144</c:v>
                </c:pt>
                <c:pt idx="40">
                  <c:v>49.999999477118386</c:v>
                </c:pt>
                <c:pt idx="41">
                  <c:v>49.999999452300656</c:v>
                </c:pt>
                <c:pt idx="42">
                  <c:v>49.999999449254155</c:v>
                </c:pt>
                <c:pt idx="43">
                  <c:v>49.999999424287807</c:v>
                </c:pt>
                <c:pt idx="44">
                  <c:v>49.999999421910061</c:v>
                </c:pt>
                <c:pt idx="45">
                  <c:v>49.999999397761059</c:v>
                </c:pt>
                <c:pt idx="46">
                  <c:v>49.999999396423576</c:v>
                </c:pt>
                <c:pt idx="47">
                  <c:v>49.99999937019404</c:v>
                </c:pt>
                <c:pt idx="48">
                  <c:v>49.999999367890595</c:v>
                </c:pt>
                <c:pt idx="49">
                  <c:v>49.999999341809684</c:v>
                </c:pt>
                <c:pt idx="50">
                  <c:v>49.99999933868888</c:v>
                </c:pt>
                <c:pt idx="51">
                  <c:v>49.999999338986115</c:v>
                </c:pt>
                <c:pt idx="52">
                  <c:v>49.999999316025978</c:v>
                </c:pt>
                <c:pt idx="53">
                  <c:v>49.999999314465583</c:v>
                </c:pt>
                <c:pt idx="54">
                  <c:v>49.999999287864526</c:v>
                </c:pt>
                <c:pt idx="55">
                  <c:v>49.999999286675653</c:v>
                </c:pt>
                <c:pt idx="56">
                  <c:v>49.999999259777383</c:v>
                </c:pt>
                <c:pt idx="57">
                  <c:v>49.999999260371823</c:v>
                </c:pt>
                <c:pt idx="58">
                  <c:v>49.999999232879112</c:v>
                </c:pt>
                <c:pt idx="59">
                  <c:v>49.999999232879112</c:v>
                </c:pt>
                <c:pt idx="60">
                  <c:v>49.999999210884937</c:v>
                </c:pt>
                <c:pt idx="62">
                  <c:v>49.999999210736334</c:v>
                </c:pt>
                <c:pt idx="63">
                  <c:v>49.999999205906533</c:v>
                </c:pt>
                <c:pt idx="64">
                  <c:v>49.9999991860672</c:v>
                </c:pt>
                <c:pt idx="65">
                  <c:v>49.999999178562426</c:v>
                </c:pt>
                <c:pt idx="66">
                  <c:v>49.999999175441637</c:v>
                </c:pt>
                <c:pt idx="67">
                  <c:v>49.999999150698201</c:v>
                </c:pt>
                <c:pt idx="68">
                  <c:v>49.999999151515553</c:v>
                </c:pt>
                <c:pt idx="69">
                  <c:v>49.999999125063106</c:v>
                </c:pt>
                <c:pt idx="70">
                  <c:v>49.999999121570788</c:v>
                </c:pt>
                <c:pt idx="71">
                  <c:v>49.999999097644704</c:v>
                </c:pt>
                <c:pt idx="72">
                  <c:v>49.999999121570788</c:v>
                </c:pt>
                <c:pt idx="73">
                  <c:v>49.999999072009608</c:v>
                </c:pt>
                <c:pt idx="74">
                  <c:v>49.999999067402719</c:v>
                </c:pt>
                <c:pt idx="75">
                  <c:v>49.999999044591199</c:v>
                </c:pt>
                <c:pt idx="76">
                  <c:v>49.99999904117319</c:v>
                </c:pt>
              </c:numCache>
            </c:numRef>
          </c:val>
          <c:smooth val="0"/>
        </c:ser>
        <c:dLbls>
          <c:showLegendKey val="0"/>
          <c:showVal val="0"/>
          <c:showCatName val="0"/>
          <c:showSerName val="0"/>
          <c:showPercent val="0"/>
          <c:showBubbleSize val="0"/>
        </c:dLbls>
        <c:marker val="1"/>
        <c:smooth val="0"/>
        <c:axId val="194061824"/>
        <c:axId val="194063360"/>
      </c:lineChart>
      <c:dateAx>
        <c:axId val="19406182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4063360"/>
        <c:crossesAt val="0.01"/>
        <c:auto val="0"/>
        <c:lblOffset val="100"/>
        <c:baseTimeUnit val="months"/>
        <c:majorUnit val="24"/>
        <c:majorTimeUnit val="months"/>
        <c:minorUnit val="6"/>
        <c:minorTimeUnit val="months"/>
      </c:dateAx>
      <c:valAx>
        <c:axId val="194063360"/>
        <c:scaling>
          <c:logBase val="10"/>
          <c:orientation val="minMax"/>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5.8031959629941128E-2"/>
              <c:y val="7.97102362204724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4061824"/>
        <c:crosses val="autoZero"/>
        <c:crossBetween val="midCat"/>
      </c:valAx>
      <c:spPr>
        <a:solidFill>
          <a:srgbClr val="FFFFFF"/>
        </a:solidFill>
        <a:ln w="12700">
          <a:solidFill>
            <a:srgbClr val="808080"/>
          </a:solidFill>
          <a:prstDash val="solid"/>
        </a:ln>
      </c:spPr>
    </c:plotArea>
    <c:legend>
      <c:legendPos val="r"/>
      <c:layout>
        <c:manualLayout>
          <c:xMode val="edge"/>
          <c:yMode val="edge"/>
          <c:x val="0.52575071684587815"/>
          <c:y val="0.52938236492755386"/>
          <c:w val="0.241334229390681"/>
          <c:h val="0.25668369072290098"/>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わかめの</a:t>
            </a:r>
            <a:r>
              <a:rPr lang="en-US" altLang="en-US" sz="1400"/>
              <a:t>Cs-137</a:t>
            </a:r>
            <a:endParaRPr lang="ja-JP" altLang="en-US" sz="1400"/>
          </a:p>
        </c:rich>
      </c:tx>
      <c:layout>
        <c:manualLayout>
          <c:xMode val="edge"/>
          <c:yMode val="edge"/>
          <c:x val="0.19628612723351677"/>
          <c:y val="1.3648603934943623E-2"/>
        </c:manualLayout>
      </c:layout>
      <c:overlay val="0"/>
      <c:spPr>
        <a:solidFill>
          <a:srgbClr val="FFFFFF"/>
        </a:solidFill>
        <a:ln w="25400">
          <a:noFill/>
        </a:ln>
      </c:spPr>
    </c:title>
    <c:autoTitleDeleted val="0"/>
    <c:plotArea>
      <c:layout>
        <c:manualLayout>
          <c:layoutTarget val="inner"/>
          <c:xMode val="edge"/>
          <c:yMode val="edge"/>
          <c:x val="3.8818597391381028E-2"/>
          <c:y val="6.5384615384615388E-2"/>
          <c:w val="0.94936787098486208"/>
          <c:h val="0.81718173873942668"/>
        </c:manualLayout>
      </c:layout>
      <c:lineChart>
        <c:grouping val="standard"/>
        <c:varyColors val="0"/>
        <c:ser>
          <c:idx val="1"/>
          <c:order val="0"/>
          <c:tx>
            <c:strRef>
              <c:f>わかめ!$J$90</c:f>
              <c:strCache>
                <c:ptCount val="1"/>
                <c:pt idx="0">
                  <c:v>前面海域/県</c:v>
                </c:pt>
              </c:strCache>
            </c:strRef>
          </c:tx>
          <c:spPr>
            <a:ln w="12700">
              <a:solidFill>
                <a:srgbClr val="000080"/>
              </a:solidFill>
              <a:prstDash val="solid"/>
            </a:ln>
          </c:spPr>
          <c:marker>
            <c:symbol val="square"/>
            <c:size val="5"/>
            <c:spPr>
              <a:noFill/>
              <a:ln>
                <a:solidFill>
                  <a:srgbClr val="00008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わかめ!$M$93:$M$177</c:f>
              <c:numCache>
                <c:formatCode>0.000</c:formatCode>
                <c:ptCount val="85"/>
                <c:pt idx="1">
                  <c:v>2.5925925925925925E-2</c:v>
                </c:pt>
                <c:pt idx="5">
                  <c:v>4.0740740740740751E-2</c:v>
                </c:pt>
                <c:pt idx="6">
                  <c:v>6.2962962962962957E-2</c:v>
                </c:pt>
                <c:pt idx="7">
                  <c:v>5.185185185185185E-2</c:v>
                </c:pt>
                <c:pt idx="8">
                  <c:v>2.8148148148148148E-2</c:v>
                </c:pt>
                <c:pt idx="9">
                  <c:v>2.2962962962962963E-2</c:v>
                </c:pt>
                <c:pt idx="13">
                  <c:v>4.0740740740740751E-2</c:v>
                </c:pt>
                <c:pt idx="14">
                  <c:v>4.0740740740740751E-2</c:v>
                </c:pt>
                <c:pt idx="15">
                  <c:v>4.2000000000000003E-2</c:v>
                </c:pt>
                <c:pt idx="16">
                  <c:v>2.5999999999999999E-2</c:v>
                </c:pt>
                <c:pt idx="17">
                  <c:v>1.0314858486367264E-2</c:v>
                </c:pt>
                <c:pt idx="18">
                  <c:v>1.0270038637021155E-2</c:v>
                </c:pt>
                <c:pt idx="19">
                  <c:v>8.3000000000000004E-2</c:v>
                </c:pt>
                <c:pt idx="20">
                  <c:v>1.0031735222232874E-2</c:v>
                </c:pt>
                <c:pt idx="22">
                  <c:v>9.811337543830222E-3</c:v>
                </c:pt>
                <c:pt idx="23">
                  <c:v>9.5818633875309443E-3</c:v>
                </c:pt>
                <c:pt idx="24">
                  <c:v>9.3814091670432372E-3</c:v>
                </c:pt>
                <c:pt idx="25">
                  <c:v>9.3595282195742917E-3</c:v>
                </c:pt>
                <c:pt idx="27">
                  <c:v>3.2000000000000001E-2</c:v>
                </c:pt>
                <c:pt idx="28">
                  <c:v>8.9403656339962848E-3</c:v>
                </c:pt>
                <c:pt idx="29">
                  <c:v>3.1E-2</c:v>
                </c:pt>
                <c:pt idx="30">
                  <c:v>8.7373258593796046E-3</c:v>
                </c:pt>
                <c:pt idx="31">
                  <c:v>5.1999999999999998E-2</c:v>
                </c:pt>
                <c:pt idx="32">
                  <c:v>8.5448271260686638E-3</c:v>
                </c:pt>
                <c:pt idx="33">
                  <c:v>8.3586793036036691E-3</c:v>
                </c:pt>
                <c:pt idx="34">
                  <c:v>8.3449749665931369E-3</c:v>
                </c:pt>
                <c:pt idx="35">
                  <c:v>8.1652418922306663E-3</c:v>
                </c:pt>
                <c:pt idx="36" formatCode="&quot;(&quot;0.00&quot;)&quot;">
                  <c:v>4.3999999999999997E-2</c:v>
                </c:pt>
                <c:pt idx="37">
                  <c:v>4.3999999999999997E-2</c:v>
                </c:pt>
                <c:pt idx="38">
                  <c:v>7.949144289670142E-3</c:v>
                </c:pt>
                <c:pt idx="39">
                  <c:v>7.8010417727785676E-3</c:v>
                </c:pt>
                <c:pt idx="40">
                  <c:v>7.7740105895775999E-3</c:v>
                </c:pt>
                <c:pt idx="41">
                  <c:v>7.6118573335530399E-3</c:v>
                </c:pt>
                <c:pt idx="42" formatCode="&quot;(&quot;0.00&quot;)&quot;">
                  <c:v>4.2999999999999997E-2</c:v>
                </c:pt>
                <c:pt idx="43">
                  <c:v>7.4328878492586218E-3</c:v>
                </c:pt>
                <c:pt idx="44">
                  <c:v>7.4178919547534389E-3</c:v>
                </c:pt>
                <c:pt idx="45" formatCode="&quot;(&quot;0.00&quot;)&quot;">
                  <c:v>4.4999999999999998E-2</c:v>
                </c:pt>
                <c:pt idx="46">
                  <c:v>2.8000000000000001E-2</c:v>
                </c:pt>
                <c:pt idx="47" formatCode="&quot;(&quot;0.00&quot;)&quot;">
                  <c:v>4.4999999999999998E-2</c:v>
                </c:pt>
                <c:pt idx="48">
                  <c:v>7.0852375744913125E-3</c:v>
                </c:pt>
                <c:pt idx="49">
                  <c:v>6.9300119276091178E-3</c:v>
                </c:pt>
                <c:pt idx="50">
                  <c:v>6.9116672070433675E-3</c:v>
                </c:pt>
                <c:pt idx="52">
                  <c:v>6.7798983353876616E-3</c:v>
                </c:pt>
                <c:pt idx="53">
                  <c:v>6.770918714528098E-3</c:v>
                </c:pt>
                <c:pt idx="54">
                  <c:v>6.6196542205199911E-3</c:v>
                </c:pt>
                <c:pt idx="55">
                  <c:v>6.6129732536337202E-3</c:v>
                </c:pt>
                <c:pt idx="57">
                  <c:v>6.4668696215464229E-3</c:v>
                </c:pt>
                <c:pt idx="59">
                  <c:v>6.3176113598868407E-3</c:v>
                </c:pt>
                <c:pt idx="64">
                  <c:v>0.18</c:v>
                </c:pt>
                <c:pt idx="65">
                  <c:v>0.67</c:v>
                </c:pt>
                <c:pt idx="68">
                  <c:v>0.38</c:v>
                </c:pt>
                <c:pt idx="69" formatCode="&quot;(&quot;0.00&quot;)&quot;">
                  <c:v>9.0999999999999998E-2</c:v>
                </c:pt>
                <c:pt idx="71">
                  <c:v>9.9925590823146983E-3</c:v>
                </c:pt>
                <c:pt idx="73" formatCode="&quot;(&quot;0.00&quot;)&quot;">
                  <c:v>0.15</c:v>
                </c:pt>
                <c:pt idx="75">
                  <c:v>9.5522779498430823E-3</c:v>
                </c:pt>
              </c:numCache>
            </c:numRef>
          </c:val>
          <c:smooth val="0"/>
        </c:ser>
        <c:ser>
          <c:idx val="2"/>
          <c:order val="1"/>
          <c:tx>
            <c:strRef>
              <c:f>わかめ!$C$90</c:f>
              <c:strCache>
                <c:ptCount val="1"/>
                <c:pt idx="0">
                  <c:v>放水口付近/県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わかめ!$F$93:$F$177</c:f>
              <c:numCache>
                <c:formatCode>0.000</c:formatCode>
                <c:ptCount val="85"/>
                <c:pt idx="0">
                  <c:v>2.2222222222222223E-2</c:v>
                </c:pt>
                <c:pt idx="1">
                  <c:v>2.9629629629629631E-2</c:v>
                </c:pt>
                <c:pt idx="2">
                  <c:v>7.0370370370370361E-2</c:v>
                </c:pt>
                <c:pt idx="3">
                  <c:v>6.6666666666666666E-2</c:v>
                </c:pt>
                <c:pt idx="4">
                  <c:v>1.0473604412911414E-2</c:v>
                </c:pt>
                <c:pt idx="5">
                  <c:v>2.2222222222222223E-2</c:v>
                </c:pt>
                <c:pt idx="8">
                  <c:v>4.0740740740740751E-2</c:v>
                </c:pt>
                <c:pt idx="9">
                  <c:v>9.9856244737151489E-3</c:v>
                </c:pt>
                <c:pt idx="12">
                  <c:v>5.185185185185185E-2</c:v>
                </c:pt>
                <c:pt idx="13">
                  <c:v>5.185185185185185E-2</c:v>
                </c:pt>
                <c:pt idx="14">
                  <c:v>3.7037037037037035E-2</c:v>
                </c:pt>
                <c:pt idx="15">
                  <c:v>1.0539247965741119E-2</c:v>
                </c:pt>
                <c:pt idx="16">
                  <c:v>1.0504054450453659E-2</c:v>
                </c:pt>
                <c:pt idx="17">
                  <c:v>4.4999999999999998E-2</c:v>
                </c:pt>
                <c:pt idx="18">
                  <c:v>1.0270038637021155E-2</c:v>
                </c:pt>
                <c:pt idx="19">
                  <c:v>5.7000000000000002E-2</c:v>
                </c:pt>
                <c:pt idx="20">
                  <c:v>4.2000000000000003E-2</c:v>
                </c:pt>
                <c:pt idx="22">
                  <c:v>9.811337543830222E-3</c:v>
                </c:pt>
                <c:pt idx="23">
                  <c:v>4.1000000000000002E-2</c:v>
                </c:pt>
                <c:pt idx="24">
                  <c:v>3.2000000000000001E-2</c:v>
                </c:pt>
                <c:pt idx="25">
                  <c:v>9.3595282195742917E-3</c:v>
                </c:pt>
                <c:pt idx="27">
                  <c:v>4.4999999999999998E-2</c:v>
                </c:pt>
                <c:pt idx="28">
                  <c:v>3.5000000000000003E-2</c:v>
                </c:pt>
                <c:pt idx="29">
                  <c:v>8.7798884644347992E-3</c:v>
                </c:pt>
                <c:pt idx="30">
                  <c:v>8.7373258593796046E-3</c:v>
                </c:pt>
                <c:pt idx="31">
                  <c:v>8.5707513506119628E-3</c:v>
                </c:pt>
                <c:pt idx="32">
                  <c:v>8.5448271260686638E-3</c:v>
                </c:pt>
                <c:pt idx="33">
                  <c:v>8.3586793036036691E-3</c:v>
                </c:pt>
                <c:pt idx="34">
                  <c:v>8.3449749665931369E-3</c:v>
                </c:pt>
                <c:pt idx="35">
                  <c:v>8.1652418922306663E-3</c:v>
                </c:pt>
                <c:pt idx="36">
                  <c:v>8.1374622739159436E-3</c:v>
                </c:pt>
                <c:pt idx="37">
                  <c:v>7.9803091580843855E-3</c:v>
                </c:pt>
                <c:pt idx="38">
                  <c:v>7.949144289670142E-3</c:v>
                </c:pt>
                <c:pt idx="39">
                  <c:v>7.8010417727785676E-3</c:v>
                </c:pt>
                <c:pt idx="40">
                  <c:v>7.7740105895775999E-3</c:v>
                </c:pt>
                <c:pt idx="41">
                  <c:v>4.2000000000000003E-2</c:v>
                </c:pt>
                <c:pt idx="42">
                  <c:v>7.5921868052937968E-3</c:v>
                </c:pt>
                <c:pt idx="43">
                  <c:v>7.4328878492586218E-3</c:v>
                </c:pt>
                <c:pt idx="44">
                  <c:v>7.4178919547534389E-3</c:v>
                </c:pt>
                <c:pt idx="45">
                  <c:v>7.2672933824361706E-3</c:v>
                </c:pt>
                <c:pt idx="46">
                  <c:v>7.2590424728809257E-3</c:v>
                </c:pt>
                <c:pt idx="47">
                  <c:v>7.0991129356782097E-3</c:v>
                </c:pt>
                <c:pt idx="48" formatCode="&quot;(&quot;0.00&quot;)&quot;">
                  <c:v>4.1000000000000002E-2</c:v>
                </c:pt>
                <c:pt idx="49">
                  <c:v>6.9300119276091178E-3</c:v>
                </c:pt>
                <c:pt idx="50">
                  <c:v>6.9116672070433675E-3</c:v>
                </c:pt>
                <c:pt idx="52">
                  <c:v>6.7798983353876616E-3</c:v>
                </c:pt>
                <c:pt idx="53">
                  <c:v>6.770918714528098E-3</c:v>
                </c:pt>
                <c:pt idx="54">
                  <c:v>6.6196542205199911E-3</c:v>
                </c:pt>
                <c:pt idx="55">
                  <c:v>6.6129732536337202E-3</c:v>
                </c:pt>
                <c:pt idx="57">
                  <c:v>6.4668696215464229E-3</c:v>
                </c:pt>
                <c:pt idx="59">
                  <c:v>6.3176113598868407E-3</c:v>
                </c:pt>
                <c:pt idx="64">
                  <c:v>0.23</c:v>
                </c:pt>
                <c:pt idx="65">
                  <c:v>0.56999999999999995</c:v>
                </c:pt>
                <c:pt idx="68">
                  <c:v>0.35</c:v>
                </c:pt>
                <c:pt idx="69" formatCode="&quot;(&quot;0.00&quot;)&quot;">
                  <c:v>6.7000000000000004E-2</c:v>
                </c:pt>
                <c:pt idx="71">
                  <c:v>9.9925590823146983E-3</c:v>
                </c:pt>
                <c:pt idx="73">
                  <c:v>9.7773405380047612E-3</c:v>
                </c:pt>
                <c:pt idx="75">
                  <c:v>7.1999999999999995E-2</c:v>
                </c:pt>
              </c:numCache>
            </c:numRef>
          </c:val>
          <c:smooth val="0"/>
        </c:ser>
        <c:ser>
          <c:idx val="3"/>
          <c:order val="2"/>
          <c:tx>
            <c:strRef>
              <c:f>わかめ!$O$90</c:f>
              <c:strCache>
                <c:ptCount val="1"/>
                <c:pt idx="0">
                  <c:v>放水口付近/電力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わかめ!$R$93:$R$177</c:f>
              <c:numCache>
                <c:formatCode>0.000</c:formatCode>
                <c:ptCount val="85"/>
                <c:pt idx="0">
                  <c:v>1.4990536375372572E-2</c:v>
                </c:pt>
                <c:pt idx="1">
                  <c:v>1.4946137254668871E-2</c:v>
                </c:pt>
                <c:pt idx="2">
                  <c:v>1.4660268360838924E-2</c:v>
                </c:pt>
                <c:pt idx="3">
                  <c:v>1.4604860108321708E-2</c:v>
                </c:pt>
                <c:pt idx="4">
                  <c:v>1.4318287761054193E-2</c:v>
                </c:pt>
                <c:pt idx="5">
                  <c:v>1.4254273008040629E-2</c:v>
                </c:pt>
                <c:pt idx="6">
                  <c:v>1.397457977960781E-2</c:v>
                </c:pt>
                <c:pt idx="7">
                  <c:v>5.9259259259259262E-2</c:v>
                </c:pt>
                <c:pt idx="8">
                  <c:v>1.3652901805781995E-2</c:v>
                </c:pt>
                <c:pt idx="12" formatCode="&quot;(&quot;0.00&quot;)&quot;">
                  <c:v>0</c:v>
                </c:pt>
                <c:pt idx="13" formatCode="&quot;(&quot;0.00&quot;)&quot;">
                  <c:v>7.0370370370370361E-2</c:v>
                </c:pt>
                <c:pt idx="14" formatCode="0.00;[Red]0.00">
                  <c:v>9.6296296296296297E-2</c:v>
                </c:pt>
                <c:pt idx="15">
                  <c:v>1.4349044431303094E-2</c:v>
                </c:pt>
                <c:pt idx="16">
                  <c:v>1.4304739608458815E-2</c:v>
                </c:pt>
                <c:pt idx="17">
                  <c:v>1.4036452574740932E-2</c:v>
                </c:pt>
                <c:pt idx="18">
                  <c:v>1.397987245817052E-2</c:v>
                </c:pt>
                <c:pt idx="19">
                  <c:v>1.3709023747913841E-2</c:v>
                </c:pt>
                <c:pt idx="20" formatCode="&quot;(&quot;0.00&quot;)&quot;">
                  <c:v>6.5000000000000002E-2</c:v>
                </c:pt>
                <c:pt idx="21" formatCode="&quot;(&quot;0.00&quot;)&quot;">
                  <c:v>6.0999999999999999E-2</c:v>
                </c:pt>
                <c:pt idx="22" formatCode="&quot;(&quot;0.00&quot;)&quot;">
                  <c:v>8.2000000000000003E-2</c:v>
                </c:pt>
                <c:pt idx="23">
                  <c:v>1.3048048379906261E-2</c:v>
                </c:pt>
                <c:pt idx="24" formatCode="0.00;[Red]0.00">
                  <c:v>0.08</c:v>
                </c:pt>
                <c:pt idx="25" formatCode="&quot;(&quot;0.00&quot;)&quot;">
                  <c:v>3.4000000000000002E-2</c:v>
                </c:pt>
                <c:pt idx="26">
                  <c:v>2.9000000000000001E-2</c:v>
                </c:pt>
                <c:pt idx="27">
                  <c:v>1.246291038195166E-2</c:v>
                </c:pt>
                <c:pt idx="28">
                  <c:v>1.2179872012089348E-2</c:v>
                </c:pt>
                <c:pt idx="29" formatCode="&quot;(&quot;0.00&quot;)&quot;">
                  <c:v>3.7999999999999999E-2</c:v>
                </c:pt>
                <c:pt idx="30" formatCode="&quot;(&quot;0.00&quot;)&quot;">
                  <c:v>4.2000000000000003E-2</c:v>
                </c:pt>
                <c:pt idx="31">
                  <c:v>1.1680014535056564E-2</c:v>
                </c:pt>
                <c:pt idx="32">
                  <c:v>1.1623392876625675E-2</c:v>
                </c:pt>
                <c:pt idx="33">
                  <c:v>1.1398918421862143E-2</c:v>
                </c:pt>
                <c:pt idx="34" formatCode="&quot;(&quot;0.00&quot;)&quot;">
                  <c:v>3.5000000000000003E-2</c:v>
                </c:pt>
                <c:pt idx="35">
                  <c:v>1.1174546880319757E-2</c:v>
                </c:pt>
                <c:pt idx="36">
                  <c:v>1.110494637743087E-2</c:v>
                </c:pt>
                <c:pt idx="38">
                  <c:v>1.0852747988471242E-2</c:v>
                </c:pt>
                <c:pt idx="39">
                  <c:v>1.063845561524346E-2</c:v>
                </c:pt>
                <c:pt idx="40">
                  <c:v>1.0593566731559803E-2</c:v>
                </c:pt>
                <c:pt idx="41">
                  <c:v>1.039816383274514E-2</c:v>
                </c:pt>
                <c:pt idx="42" formatCode="&quot;(&quot;0.00&quot;)&quot;">
                  <c:v>4.3999999999999997E-2</c:v>
                </c:pt>
                <c:pt idx="43">
                  <c:v>1.0158169531181361E-2</c:v>
                </c:pt>
                <c:pt idx="44">
                  <c:v>1.0126165572013303E-2</c:v>
                </c:pt>
                <c:pt idx="45">
                  <c:v>9.9055685203304645E-3</c:v>
                </c:pt>
                <c:pt idx="46">
                  <c:v>9.8918248126375757E-3</c:v>
                </c:pt>
                <c:pt idx="48" formatCode="&quot;(&quot;0.00&quot;)&quot;">
                  <c:v>6.2E-2</c:v>
                </c:pt>
                <c:pt idx="49">
                  <c:v>9.458966463659171E-3</c:v>
                </c:pt>
                <c:pt idx="50">
                  <c:v>9.4422662766187205E-3</c:v>
                </c:pt>
                <c:pt idx="51">
                  <c:v>9.4273803123583917E-3</c:v>
                </c:pt>
                <c:pt idx="52">
                  <c:v>9.2214242071556474E-3</c:v>
                </c:pt>
                <c:pt idx="53">
                  <c:v>9.2074674775953456E-3</c:v>
                </c:pt>
                <c:pt idx="54">
                  <c:v>9.0176908004096189E-3</c:v>
                </c:pt>
                <c:pt idx="55">
                  <c:v>9.0017697033618199E-3</c:v>
                </c:pt>
                <c:pt idx="56">
                  <c:v>8.8140073829270776E-3</c:v>
                </c:pt>
                <c:pt idx="57">
                  <c:v>8.7984458971731815E-3</c:v>
                </c:pt>
                <c:pt idx="58">
                  <c:v>8.6149245816638746E-3</c:v>
                </c:pt>
                <c:pt idx="59">
                  <c:v>8.5986291844040684E-3</c:v>
                </c:pt>
                <c:pt idx="64" formatCode="0.000;[Red]0.000">
                  <c:v>2.39</c:v>
                </c:pt>
                <c:pt idx="65">
                  <c:v>1.26</c:v>
                </c:pt>
                <c:pt idx="66">
                  <c:v>0.12</c:v>
                </c:pt>
                <c:pt idx="67">
                  <c:v>4.9000000000000002E-2</c:v>
                </c:pt>
                <c:pt idx="68">
                  <c:v>0.63</c:v>
                </c:pt>
                <c:pt idx="69" formatCode="&quot;(&quot;0.00&quot;)&quot;">
                  <c:v>5.5E-2</c:v>
                </c:pt>
                <c:pt idx="70">
                  <c:v>5.8000000000000003E-2</c:v>
                </c:pt>
                <c:pt idx="71" formatCode="&quot;(&quot;0.00&quot;)&quot;">
                  <c:v>4.4999999999999998E-2</c:v>
                </c:pt>
                <c:pt idx="72">
                  <c:v>5.7000000000000002E-2</c:v>
                </c:pt>
                <c:pt idx="73" formatCode="&quot;(&quot;0.00&quot;)&quot;">
                  <c:v>4.9000000000000002E-2</c:v>
                </c:pt>
                <c:pt idx="74" formatCode="&quot;(&quot;0.00&quot;)&quot;">
                  <c:v>5.2999999999999999E-2</c:v>
                </c:pt>
                <c:pt idx="75">
                  <c:v>4.9000000000000002E-2</c:v>
                </c:pt>
                <c:pt idx="76">
                  <c:v>4.5999999999999999E-2</c:v>
                </c:pt>
              </c:numCache>
            </c:numRef>
          </c:val>
          <c:smooth val="0"/>
        </c:ser>
        <c:ser>
          <c:idx val="4"/>
          <c:order val="3"/>
          <c:tx>
            <c:strRef>
              <c:f>わかめ!$AI$91</c:f>
              <c:strCache>
                <c:ptCount val="1"/>
                <c:pt idx="0">
                  <c:v>Cs137減衰</c:v>
                </c:pt>
              </c:strCache>
            </c:strRef>
          </c:tx>
          <c:spPr>
            <a:ln>
              <a:solidFill>
                <a:srgbClr val="C00000"/>
              </a:solidFill>
              <a:prstDash val="sysDash"/>
            </a:ln>
          </c:spPr>
          <c:marker>
            <c:symbol val="none"/>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わかめ!$AI$93:$AI$177</c:f>
              <c:numCache>
                <c:formatCode>0.00</c:formatCode>
                <c:ptCount val="85"/>
                <c:pt idx="0">
                  <c:v>1</c:v>
                </c:pt>
                <c:pt idx="1">
                  <c:v>0.99634019382866801</c:v>
                </c:pt>
                <c:pt idx="2">
                  <c:v>0.97719037674313936</c:v>
                </c:pt>
                <c:pt idx="3">
                  <c:v>0.97324483232414716</c:v>
                </c:pt>
                <c:pt idx="4">
                  <c:v>0.95206809337143095</c:v>
                </c:pt>
                <c:pt idx="5">
                  <c:v>0.94942359772870721</c:v>
                </c:pt>
                <c:pt idx="6">
                  <c:v>0.93329708034172487</c:v>
                </c:pt>
                <c:pt idx="7">
                  <c:v>0.92911752561859839</c:v>
                </c:pt>
                <c:pt idx="8">
                  <c:v>0.91091416806836456</c:v>
                </c:pt>
                <c:pt idx="9">
                  <c:v>0.90763777405978996</c:v>
                </c:pt>
                <c:pt idx="11">
                  <c:v>1</c:v>
                </c:pt>
                <c:pt idx="12">
                  <c:v>0.99697023793359474</c:v>
                </c:pt>
                <c:pt idx="13">
                  <c:v>0.98140004524222557</c:v>
                </c:pt>
                <c:pt idx="14">
                  <c:v>0.97774650026445675</c:v>
                </c:pt>
                <c:pt idx="15">
                  <c:v>0.95804517139286904</c:v>
                </c:pt>
                <c:pt idx="16">
                  <c:v>0.95484066942122603</c:v>
                </c:pt>
                <c:pt idx="17">
                  <c:v>0.93761397307602889</c:v>
                </c:pt>
                <c:pt idx="18">
                  <c:v>0.93353310687698365</c:v>
                </c:pt>
                <c:pt idx="19">
                  <c:v>0.91472266598445784</c:v>
                </c:pt>
                <c:pt idx="20">
                  <c:v>0.91183598167743707</c:v>
                </c:pt>
                <c:pt idx="21">
                  <c:v>0.89391469438530835</c:v>
                </c:pt>
                <c:pt idx="22">
                  <c:v>0.89176990738501538</c:v>
                </c:pt>
                <c:pt idx="23">
                  <c:v>0.87087826456745487</c:v>
                </c:pt>
                <c:pt idx="24">
                  <c:v>0.85262931789205398</c:v>
                </c:pt>
                <c:pt idx="25">
                  <c:v>0.85063735977180577</c:v>
                </c:pt>
                <c:pt idx="26">
                  <c:v>0.83360263302215631</c:v>
                </c:pt>
                <c:pt idx="27">
                  <c:v>0.83212842480186822</c:v>
                </c:pt>
                <c:pt idx="28">
                  <c:v>0.81247991352364457</c:v>
                </c:pt>
                <c:pt idx="29">
                  <c:v>0.79787204614311669</c:v>
                </c:pt>
                <c:pt idx="30">
                  <c:v>0.79399774445299576</c:v>
                </c:pt>
                <c:pt idx="31">
                  <c:v>0.77883544471980837</c:v>
                </c:pt>
                <c:pt idx="32">
                  <c:v>0.77647575863342433</c:v>
                </c:pt>
                <c:pt idx="33">
                  <c:v>0.75953248266295326</c:v>
                </c:pt>
                <c:pt idx="34">
                  <c:v>0.75828513112791462</c:v>
                </c:pt>
                <c:pt idx="35">
                  <c:v>0.74192637044327148</c:v>
                </c:pt>
                <c:pt idx="36">
                  <c:v>0.73939800680916745</c:v>
                </c:pt>
                <c:pt idx="37">
                  <c:v>0.72509497865354877</c:v>
                </c:pt>
                <c:pt idx="38">
                  <c:v>0.72225861569682182</c:v>
                </c:pt>
                <c:pt idx="39">
                  <c:v>0.70877983058149652</c:v>
                </c:pt>
                <c:pt idx="40">
                  <c:v>0.70631977290952697</c:v>
                </c:pt>
                <c:pt idx="41">
                  <c:v>0.69156280770233192</c:v>
                </c:pt>
                <c:pt idx="42">
                  <c:v>0.68977270141899361</c:v>
                </c:pt>
                <c:pt idx="43">
                  <c:v>0.67527606839787657</c:v>
                </c:pt>
                <c:pt idx="44">
                  <c:v>0.67391142818361049</c:v>
                </c:pt>
                <c:pt idx="45">
                  <c:v>0.66020707571374682</c:v>
                </c:pt>
                <c:pt idx="46">
                  <c:v>0.65945626296669368</c:v>
                </c:pt>
                <c:pt idx="47">
                  <c:v>0.64490334594765308</c:v>
                </c:pt>
                <c:pt idx="48">
                  <c:v>0.64364077185137059</c:v>
                </c:pt>
                <c:pt idx="49">
                  <c:v>0.62951645777089726</c:v>
                </c:pt>
                <c:pt idx="50">
                  <c:v>0.62784726694454907</c:v>
                </c:pt>
                <c:pt idx="51">
                  <c:v>0.62800604662811377</c:v>
                </c:pt>
                <c:pt idx="52">
                  <c:v>0.61585780159079784</c:v>
                </c:pt>
                <c:pt idx="53">
                  <c:v>0.61504077248742073</c:v>
                </c:pt>
                <c:pt idx="54">
                  <c:v>0.60127793741462043</c:v>
                </c:pt>
                <c:pt idx="55">
                  <c:v>0.60067008008426559</c:v>
                </c:pt>
                <c:pt idx="56">
                  <c:v>0.58708034965951972</c:v>
                </c:pt>
                <c:pt idx="57">
                  <c:v>0.5873773270425795</c:v>
                </c:pt>
                <c:pt idx="58">
                  <c:v>0.57379807715408848</c:v>
                </c:pt>
                <c:pt idx="59">
                  <c:v>0.57379807715408848</c:v>
                </c:pt>
                <c:pt idx="60">
                  <c:v>0.56316105846205</c:v>
                </c:pt>
                <c:pt idx="62">
                  <c:v>1</c:v>
                </c:pt>
                <c:pt idx="63">
                  <c:v>0.99589939987653031</c:v>
                </c:pt>
                <c:pt idx="64">
                  <c:v>0.97923104410695205</c:v>
                </c:pt>
                <c:pt idx="65">
                  <c:v>0.97299876541549724</c:v>
                </c:pt>
                <c:pt idx="66">
                  <c:v>0.97041881600634161</c:v>
                </c:pt>
                <c:pt idx="67">
                  <c:v>0.95020416055089119</c:v>
                </c:pt>
                <c:pt idx="68">
                  <c:v>0.9508651380006965</c:v>
                </c:pt>
                <c:pt idx="69">
                  <c:v>0.92970506090366067</c:v>
                </c:pt>
                <c:pt idx="70">
                  <c:v>0.92694687166501788</c:v>
                </c:pt>
                <c:pt idx="71">
                  <c:v>0.90826914163967654</c:v>
                </c:pt>
                <c:pt idx="72">
                  <c:v>0.92694687166501788</c:v>
                </c:pt>
                <c:pt idx="73">
                  <c:v>0.88867472139405079</c:v>
                </c:pt>
                <c:pt idx="74">
                  <c:v>0.88519848154334568</c:v>
                </c:pt>
                <c:pt idx="75">
                  <c:v>0.86818482585531864</c:v>
                </c:pt>
                <c:pt idx="76">
                  <c:v>0.86566387285022617</c:v>
                </c:pt>
              </c:numCache>
            </c:numRef>
          </c:val>
          <c:smooth val="0"/>
        </c:ser>
        <c:dLbls>
          <c:showLegendKey val="0"/>
          <c:showVal val="0"/>
          <c:showCatName val="0"/>
          <c:showSerName val="0"/>
          <c:showPercent val="0"/>
          <c:showBubbleSize val="0"/>
        </c:dLbls>
        <c:marker val="1"/>
        <c:smooth val="0"/>
        <c:axId val="194200320"/>
        <c:axId val="194201856"/>
      </c:lineChart>
      <c:dateAx>
        <c:axId val="1942003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4201856"/>
        <c:crossesAt val="1.0000000000000002E-3"/>
        <c:auto val="0"/>
        <c:lblOffset val="100"/>
        <c:baseTimeUnit val="months"/>
        <c:majorUnit val="24"/>
        <c:majorTimeUnit val="months"/>
        <c:minorUnit val="6"/>
        <c:minorTimeUnit val="months"/>
      </c:dateAx>
      <c:valAx>
        <c:axId val="194201856"/>
        <c:scaling>
          <c:logBase val="10"/>
          <c:orientation val="minMax"/>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5.8227936697786191E-2"/>
              <c:y val="8.0769230769230774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4200320"/>
        <c:crosses val="autoZero"/>
        <c:crossBetween val="midCat"/>
      </c:valAx>
      <c:spPr>
        <a:solidFill>
          <a:srgbClr val="FFFFFF"/>
        </a:solidFill>
        <a:ln w="12700">
          <a:solidFill>
            <a:srgbClr val="808080"/>
          </a:solidFill>
          <a:prstDash val="solid"/>
        </a:ln>
      </c:spPr>
    </c:plotArea>
    <c:legend>
      <c:legendPos val="r"/>
      <c:layout>
        <c:manualLayout>
          <c:xMode val="edge"/>
          <c:yMode val="edge"/>
          <c:x val="0.45225173141718605"/>
          <c:y val="7.1948891547252434E-3"/>
          <c:w val="0.29859635524714012"/>
          <c:h val="0.18875037118107699"/>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わかめの</a:t>
            </a:r>
            <a:r>
              <a:rPr lang="en-US" altLang="en-US" sz="1400"/>
              <a:t>Cs-134</a:t>
            </a:r>
            <a:endParaRPr lang="ja-JP" altLang="en-US" sz="1400"/>
          </a:p>
        </c:rich>
      </c:tx>
      <c:layout>
        <c:manualLayout>
          <c:xMode val="edge"/>
          <c:yMode val="edge"/>
          <c:x val="0.24178954903364352"/>
          <c:y val="9.7930853219147324E-2"/>
        </c:manualLayout>
      </c:layout>
      <c:overlay val="0"/>
      <c:spPr>
        <a:solidFill>
          <a:srgbClr val="FFFFFF"/>
        </a:solidFill>
        <a:ln w="25400">
          <a:noFill/>
        </a:ln>
      </c:spPr>
    </c:title>
    <c:autoTitleDeleted val="0"/>
    <c:plotArea>
      <c:layout>
        <c:manualLayout>
          <c:layoutTarget val="inner"/>
          <c:xMode val="edge"/>
          <c:yMode val="edge"/>
          <c:x val="3.8818597391381028E-2"/>
          <c:y val="6.9387755102040816E-2"/>
          <c:w val="0.87681910801253649"/>
          <c:h val="0.81452790009078024"/>
        </c:manualLayout>
      </c:layout>
      <c:lineChart>
        <c:grouping val="standard"/>
        <c:varyColors val="0"/>
        <c:ser>
          <c:idx val="1"/>
          <c:order val="0"/>
          <c:tx>
            <c:strRef>
              <c:f>わかめ!$J$90</c:f>
              <c:strCache>
                <c:ptCount val="1"/>
                <c:pt idx="0">
                  <c:v>前面海域/県</c:v>
                </c:pt>
              </c:strCache>
            </c:strRef>
          </c:tx>
          <c:spPr>
            <a:ln w="12700">
              <a:solidFill>
                <a:srgbClr val="000080"/>
              </a:solidFill>
              <a:prstDash val="solid"/>
            </a:ln>
          </c:spPr>
          <c:marker>
            <c:symbol val="square"/>
            <c:size val="5"/>
            <c:spPr>
              <a:noFill/>
              <a:ln>
                <a:solidFill>
                  <a:srgbClr val="00008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わかめ!$L$93:$L$177</c:f>
              <c:numCache>
                <c:formatCode>0.000</c:formatCode>
                <c:ptCount val="85"/>
                <c:pt idx="1">
                  <c:v>1.0884673969338678E-2</c:v>
                </c:pt>
                <c:pt idx="5">
                  <c:v>5.3931882539929501E-3</c:v>
                </c:pt>
                <c:pt idx="6">
                  <c:v>4.202689700656073E-3</c:v>
                </c:pt>
                <c:pt idx="7">
                  <c:v>3.9368488637508492E-3</c:v>
                </c:pt>
                <c:pt idx="8">
                  <c:v>2.9515025126105408E-3</c:v>
                </c:pt>
                <c:pt idx="9">
                  <c:v>2.8006597570601126E-3</c:v>
                </c:pt>
                <c:pt idx="13">
                  <c:v>8.7354949735322096E-3</c:v>
                </c:pt>
                <c:pt idx="14">
                  <c:v>8.273805650042796E-3</c:v>
                </c:pt>
                <c:pt idx="15">
                  <c:v>6.1518033575858706E-3</c:v>
                </c:pt>
                <c:pt idx="16">
                  <c:v>5.858931655138482E-3</c:v>
                </c:pt>
                <c:pt idx="17">
                  <c:v>4.4947475631972808E-3</c:v>
                </c:pt>
                <c:pt idx="18">
                  <c:v>4.218189818815634E-3</c:v>
                </c:pt>
                <c:pt idx="19">
                  <c:v>3.1363408071097654E-3</c:v>
                </c:pt>
                <c:pt idx="20">
                  <c:v>2.9952862369128754E-3</c:v>
                </c:pt>
                <c:pt idx="22">
                  <c:v>2.1664292461722476E-3</c:v>
                </c:pt>
                <c:pt idx="23">
                  <c:v>1.5341139767950345E-3</c:v>
                </c:pt>
                <c:pt idx="24">
                  <c:v>1.1270902104163134E-3</c:v>
                </c:pt>
                <c:pt idx="25">
                  <c:v>1.0893560218776595E-3</c:v>
                </c:pt>
                <c:pt idx="27">
                  <c:v>7.908148407367654E-4</c:v>
                </c:pt>
                <c:pt idx="28">
                  <c:v>5.5845583442652442E-4</c:v>
                </c:pt>
                <c:pt idx="29">
                  <c:v>4.2882036741507157E-4</c:v>
                </c:pt>
                <c:pt idx="30">
                  <c:v>3.9948330225395804E-4</c:v>
                </c:pt>
                <c:pt idx="31">
                  <c:v>3.01710644710057E-4</c:v>
                </c:pt>
                <c:pt idx="32">
                  <c:v>2.8867229956135485E-4</c:v>
                </c:pt>
                <c:pt idx="33">
                  <c:v>2.0936803923213252E-4</c:v>
                </c:pt>
                <c:pt idx="34">
                  <c:v>2.0441757341168541E-4</c:v>
                </c:pt>
                <c:pt idx="35">
                  <c:v>1.4880663500612185E-4</c:v>
                </c:pt>
                <c:pt idx="36">
                  <c:v>1.4159195715201934E-4</c:v>
                </c:pt>
                <c:pt idx="37">
                  <c:v>1.0654468581098865E-4</c:v>
                </c:pt>
                <c:pt idx="38">
                  <c:v>1.0063533462412691E-4</c:v>
                </c:pt>
                <c:pt idx="39">
                  <c:v>7.6496292176736385E-5</c:v>
                </c:pt>
                <c:pt idx="40">
                  <c:v>7.2720519979594018E-5</c:v>
                </c:pt>
                <c:pt idx="41">
                  <c:v>5.3475853510623762E-5</c:v>
                </c:pt>
                <c:pt idx="42">
                  <c:v>5.14955964048261E-5</c:v>
                </c:pt>
                <c:pt idx="43">
                  <c:v>3.7798228401921264E-5</c:v>
                </c:pt>
                <c:pt idx="44">
                  <c:v>3.6701270414733946E-5</c:v>
                </c:pt>
                <c:pt idx="45">
                  <c:v>2.7213169840344152E-5</c:v>
                </c:pt>
                <c:pt idx="46">
                  <c:v>2.6766067062624975E-5</c:v>
                </c:pt>
                <c:pt idx="47">
                  <c:v>1.9341539647805995E-5</c:v>
                </c:pt>
                <c:pt idx="48">
                  <c:v>1.8797512977393338E-5</c:v>
                </c:pt>
                <c:pt idx="49">
                  <c:v>1.3608375068566238E-5</c:v>
                </c:pt>
                <c:pt idx="50">
                  <c:v>1.3092390180149548E-5</c:v>
                </c:pt>
                <c:pt idx="52">
                  <c:v>9.8880565464470589E-6</c:v>
                </c:pt>
                <c:pt idx="53">
                  <c:v>9.6987837439584697E-6</c:v>
                </c:pt>
                <c:pt idx="54">
                  <c:v>6.9763018714544435E-6</c:v>
                </c:pt>
                <c:pt idx="55">
                  <c:v>6.8743254813434083E-6</c:v>
                </c:pt>
                <c:pt idx="57">
                  <c:v>4.9629154129809403E-6</c:v>
                </c:pt>
                <c:pt idx="59">
                  <c:v>3.5305997146119374E-6</c:v>
                </c:pt>
                <c:pt idx="64">
                  <c:v>0.11</c:v>
                </c:pt>
                <c:pt idx="65">
                  <c:v>0.45</c:v>
                </c:pt>
                <c:pt idx="68">
                  <c:v>0.17</c:v>
                </c:pt>
                <c:pt idx="69">
                  <c:v>3.973248480993688E-3</c:v>
                </c:pt>
                <c:pt idx="71">
                  <c:v>2.8291568974309201E-3</c:v>
                </c:pt>
                <c:pt idx="73">
                  <c:v>2.0594966997440579E-3</c:v>
                </c:pt>
                <c:pt idx="75">
                  <c:v>1.4664673808318955E-3</c:v>
                </c:pt>
              </c:numCache>
            </c:numRef>
          </c:val>
          <c:smooth val="0"/>
        </c:ser>
        <c:ser>
          <c:idx val="2"/>
          <c:order val="1"/>
          <c:tx>
            <c:strRef>
              <c:f>わかめ!$C$90</c:f>
              <c:strCache>
                <c:ptCount val="1"/>
                <c:pt idx="0">
                  <c:v>放水口付近/県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わかめ!$E$93:$E$177</c:f>
              <c:numCache>
                <c:formatCode>0.000</c:formatCode>
                <c:ptCount val="85"/>
                <c:pt idx="0">
                  <c:v>1.11E-2</c:v>
                </c:pt>
                <c:pt idx="1">
                  <c:v>1.0523021898744522E-2</c:v>
                </c:pt>
                <c:pt idx="2">
                  <c:v>7.9329200815951538E-3</c:v>
                </c:pt>
                <c:pt idx="3">
                  <c:v>7.4791524274234987E-3</c:v>
                </c:pt>
                <c:pt idx="4">
                  <c:v>5.4294689862219789E-3</c:v>
                </c:pt>
                <c:pt idx="5">
                  <c:v>5.2139952249086689E-3</c:v>
                </c:pt>
                <c:pt idx="8">
                  <c:v>2.8534364613850938E-3</c:v>
                </c:pt>
                <c:pt idx="9">
                  <c:v>2.7076055780352122E-3</c:v>
                </c:pt>
                <c:pt idx="12">
                  <c:v>1.0620316456551695E-2</c:v>
                </c:pt>
                <c:pt idx="13">
                  <c:v>8.4452511082825921E-3</c:v>
                </c:pt>
                <c:pt idx="14">
                  <c:v>7.9989017848962132E-3</c:v>
                </c:pt>
                <c:pt idx="15">
                  <c:v>5.9474047298983404E-3</c:v>
                </c:pt>
                <c:pt idx="16">
                  <c:v>5.6642639259516228E-3</c:v>
                </c:pt>
                <c:pt idx="17">
                  <c:v>4.3454059506136296E-3</c:v>
                </c:pt>
                <c:pt idx="18">
                  <c:v>4.0780370603195016E-3</c:v>
                </c:pt>
                <c:pt idx="19">
                  <c:v>3.0321333544864409E-3</c:v>
                </c:pt>
                <c:pt idx="20">
                  <c:v>2.8957654361380287E-3</c:v>
                </c:pt>
                <c:pt idx="22">
                  <c:v>2.0944478873478147E-3</c:v>
                </c:pt>
                <c:pt idx="23">
                  <c:v>1.4831418027273287E-3</c:v>
                </c:pt>
                <c:pt idx="24">
                  <c:v>1.0896417292315134E-3</c:v>
                </c:pt>
                <c:pt idx="25">
                  <c:v>1.0531612895378535E-3</c:v>
                </c:pt>
                <c:pt idx="27">
                  <c:v>7.6453937989938252E-4</c:v>
                </c:pt>
                <c:pt idx="28">
                  <c:v>5.3990068896009476E-4</c:v>
                </c:pt>
                <c:pt idx="29">
                  <c:v>4.1457246488482886E-4</c:v>
                </c:pt>
                <c:pt idx="30">
                  <c:v>3.8621014737261688E-4</c:v>
                </c:pt>
                <c:pt idx="31">
                  <c:v>2.9168606522452932E-4</c:v>
                </c:pt>
                <c:pt idx="32">
                  <c:v>2.7908092960818727E-4</c:v>
                </c:pt>
                <c:pt idx="33">
                  <c:v>2.02411617283452E-4</c:v>
                </c:pt>
                <c:pt idx="34">
                  <c:v>1.976256346822004E-4</c:v>
                </c:pt>
                <c:pt idx="35">
                  <c:v>1.4386241455269263E-4</c:v>
                </c:pt>
                <c:pt idx="36">
                  <c:v>1.3688745018858127E-4</c:v>
                </c:pt>
                <c:pt idx="37">
                  <c:v>1.0300465270178484E-4</c:v>
                </c:pt>
                <c:pt idx="38">
                  <c:v>9.729164447371238E-5</c:v>
                </c:pt>
                <c:pt idx="39">
                  <c:v>7.3954641178606117E-5</c:v>
                </c:pt>
                <c:pt idx="40">
                  <c:v>7.0304322057691384E-5</c:v>
                </c:pt>
                <c:pt idx="41">
                  <c:v>5.1699075152044975E-5</c:v>
                </c:pt>
                <c:pt idx="42">
                  <c:v>4.9784613685568979E-5</c:v>
                </c:pt>
                <c:pt idx="43">
                  <c:v>3.6542351780825176E-5</c:v>
                </c:pt>
                <c:pt idx="44">
                  <c:v>3.548184110740569E-5</c:v>
                </c:pt>
                <c:pt idx="45">
                  <c:v>2.6308990326294009E-5</c:v>
                </c:pt>
                <c:pt idx="46">
                  <c:v>2.5876742898931307E-5</c:v>
                </c:pt>
                <c:pt idx="47">
                  <c:v>1.8698901394991796E-5</c:v>
                </c:pt>
                <c:pt idx="48">
                  <c:v>1.8172950449434784E-5</c:v>
                </c:pt>
                <c:pt idx="49">
                  <c:v>1.3156225832417102E-5</c:v>
                </c:pt>
                <c:pt idx="50">
                  <c:v>1.2657384958034902E-5</c:v>
                </c:pt>
                <c:pt idx="52">
                  <c:v>9.5595178934522065E-6</c:v>
                </c:pt>
                <c:pt idx="53">
                  <c:v>9.376533832465657E-6</c:v>
                </c:pt>
                <c:pt idx="54">
                  <c:v>6.7445086157254735E-6</c:v>
                </c:pt>
                <c:pt idx="55">
                  <c:v>6.6459204734149015E-6</c:v>
                </c:pt>
                <c:pt idx="57">
                  <c:v>4.7980185460335093E-6</c:v>
                </c:pt>
                <c:pt idx="59">
                  <c:v>3.4132926918361213E-6</c:v>
                </c:pt>
                <c:pt idx="64">
                  <c:v>0.14000000000000001</c:v>
                </c:pt>
                <c:pt idx="65">
                  <c:v>0.34</c:v>
                </c:pt>
                <c:pt idx="68">
                  <c:v>0.16</c:v>
                </c:pt>
                <c:pt idx="69">
                  <c:v>3.8412340959800267E-3</c:v>
                </c:pt>
                <c:pt idx="71">
                  <c:v>2.7351558779356347E-3</c:v>
                </c:pt>
                <c:pt idx="73">
                  <c:v>1.9910682610106267E-3</c:v>
                </c:pt>
                <c:pt idx="75">
                  <c:v>1.4177428194687711E-3</c:v>
                </c:pt>
              </c:numCache>
            </c:numRef>
          </c:val>
          <c:smooth val="0"/>
        </c:ser>
        <c:ser>
          <c:idx val="3"/>
          <c:order val="2"/>
          <c:tx>
            <c:strRef>
              <c:f>わかめ!$O$90</c:f>
              <c:strCache>
                <c:ptCount val="1"/>
                <c:pt idx="0">
                  <c:v>放水口付近/電力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わかめ!$Q$93:$Q$177</c:f>
              <c:numCache>
                <c:formatCode>0.000</c:formatCode>
                <c:ptCount val="85"/>
                <c:pt idx="0">
                  <c:v>1.4367162989542211E-2</c:v>
                </c:pt>
                <c:pt idx="1">
                  <c:v>1.3758946944433852E-2</c:v>
                </c:pt>
                <c:pt idx="2">
                  <c:v>1.0381915727049267E-2</c:v>
                </c:pt>
                <c:pt idx="3">
                  <c:v>9.824163868390811E-3</c:v>
                </c:pt>
                <c:pt idx="4">
                  <c:v>7.35851728543503E-3</c:v>
                </c:pt>
                <c:pt idx="5">
                  <c:v>6.8930548000090365E-3</c:v>
                </c:pt>
                <c:pt idx="6">
                  <c:v>5.16305138786592E-3</c:v>
                </c:pt>
                <c:pt idx="7">
                  <c:v>4.9627159505155737E-3</c:v>
                </c:pt>
                <c:pt idx="8">
                  <c:v>3.6763576493252714E-3</c:v>
                </c:pt>
                <c:pt idx="12">
                  <c:v>1.4274901828544954E-2</c:v>
                </c:pt>
                <c:pt idx="13">
                  <c:v>1.0870822811338006E-2</c:v>
                </c:pt>
                <c:pt idx="14">
                  <c:v>1.0201950934996724E-2</c:v>
                </c:pt>
                <c:pt idx="15">
                  <c:v>7.5924170968855323E-3</c:v>
                </c:pt>
                <c:pt idx="16">
                  <c:v>7.257630256073593E-3</c:v>
                </c:pt>
                <c:pt idx="17">
                  <c:v>5.5066228488943932E-3</c:v>
                </c:pt>
                <c:pt idx="18">
                  <c:v>5.1916408111516909E-3</c:v>
                </c:pt>
                <c:pt idx="19">
                  <c:v>3.9029963720845569E-3</c:v>
                </c:pt>
                <c:pt idx="20">
                  <c:v>3.7412094550325499E-3</c:v>
                </c:pt>
                <c:pt idx="21">
                  <c:v>2.833368882531277E-3</c:v>
                </c:pt>
                <c:pt idx="22">
                  <c:v>2.6565881744064538E-3</c:v>
                </c:pt>
                <c:pt idx="23">
                  <c:v>1.8986037547096542E-3</c:v>
                </c:pt>
                <c:pt idx="24">
                  <c:v>1.4471825613223807E-3</c:v>
                </c:pt>
                <c:pt idx="25">
                  <c:v>1.3481758621829085E-3</c:v>
                </c:pt>
                <c:pt idx="26">
                  <c:v>1.0247936775324459E-3</c:v>
                </c:pt>
                <c:pt idx="27">
                  <c:v>9.7241943711449453E-4</c:v>
                </c:pt>
                <c:pt idx="28">
                  <c:v>6.9560617683105857E-4</c:v>
                </c:pt>
                <c:pt idx="29">
                  <c:v>5.415586253000017E-4</c:v>
                </c:pt>
                <c:pt idx="30">
                  <c:v>4.876181524703561E-4</c:v>
                </c:pt>
                <c:pt idx="31">
                  <c:v>3.7754065232964434E-4</c:v>
                </c:pt>
                <c:pt idx="32">
                  <c:v>3.5171180752656335E-4</c:v>
                </c:pt>
                <c:pt idx="33">
                  <c:v>2.6465503255032987E-4</c:v>
                </c:pt>
                <c:pt idx="34">
                  <c:v>2.5321803581112543E-4</c:v>
                </c:pt>
                <c:pt idx="35">
                  <c:v>1.9805014961385374E-4</c:v>
                </c:pt>
                <c:pt idx="36">
                  <c:v>1.8080275244079826E-4</c:v>
                </c:pt>
                <c:pt idx="38">
                  <c:v>1.293346333749474E-4</c:v>
                </c:pt>
                <c:pt idx="39">
                  <c:v>9.6696366696004383E-5</c:v>
                </c:pt>
                <c:pt idx="40">
                  <c:v>9.091391629402861E-5</c:v>
                </c:pt>
                <c:pt idx="41">
                  <c:v>6.929778470935408E-5</c:v>
                </c:pt>
                <c:pt idx="42">
                  <c:v>6.4974129032915325E-5</c:v>
                </c:pt>
                <c:pt idx="43">
                  <c:v>4.9298188374951645E-5</c:v>
                </c:pt>
                <c:pt idx="44">
                  <c:v>4.7081039410479815E-5</c:v>
                </c:pt>
                <c:pt idx="45">
                  <c:v>3.4146902634444946E-5</c:v>
                </c:pt>
                <c:pt idx="46">
                  <c:v>3.346246673063776E-5</c:v>
                </c:pt>
                <c:pt idx="48">
                  <c:v>2.3739439776288683E-5</c:v>
                </c:pt>
                <c:pt idx="49">
                  <c:v>1.7424961150925144E-5</c:v>
                </c:pt>
                <c:pt idx="50">
                  <c:v>1.698166481728916E-5</c:v>
                </c:pt>
                <c:pt idx="51">
                  <c:v>1.6595403094415065E-5</c:v>
                </c:pt>
                <c:pt idx="52">
                  <c:v>1.2025229714508965E-5</c:v>
                </c:pt>
                <c:pt idx="53">
                  <c:v>1.1762526660744075E-5</c:v>
                </c:pt>
                <c:pt idx="54">
                  <c:v>8.6816078256320796E-6</c:v>
                </c:pt>
                <c:pt idx="55">
                  <c:v>8.4607450709989775E-6</c:v>
                </c:pt>
                <c:pt idx="56">
                  <c:v>6.2217041920826942E-6</c:v>
                </c:pt>
                <c:pt idx="57">
                  <c:v>6.063422137194358E-6</c:v>
                </c:pt>
                <c:pt idx="58">
                  <c:v>4.458805768614753E-6</c:v>
                </c:pt>
                <c:pt idx="59">
                  <c:v>4.3373813093268777E-6</c:v>
                </c:pt>
                <c:pt idx="64" formatCode="0.00_);[Red]\(0.00\)">
                  <c:v>2.09</c:v>
                </c:pt>
                <c:pt idx="65" formatCode="0.00_);[Red]\(0.00\)">
                  <c:v>0.8</c:v>
                </c:pt>
                <c:pt idx="66">
                  <c:v>7.3999999999999996E-2</c:v>
                </c:pt>
                <c:pt idx="67">
                  <c:v>5.0999999999999997E-2</c:v>
                </c:pt>
                <c:pt idx="68" formatCode="0.00_);[Red]\(0.00\)">
                  <c:v>0.28999999999999998</c:v>
                </c:pt>
                <c:pt idx="69">
                  <c:v>4.9263110672547348E-3</c:v>
                </c:pt>
                <c:pt idx="70" formatCode="0.00">
                  <c:v>4.2000000000000003E-2</c:v>
                </c:pt>
                <c:pt idx="71">
                  <c:v>3.5207236030278866E-3</c:v>
                </c:pt>
                <c:pt idx="72">
                  <c:v>4.8054047782874285E-3</c:v>
                </c:pt>
                <c:pt idx="73">
                  <c:v>2.5208176375771554E-3</c:v>
                </c:pt>
                <c:pt idx="74">
                  <c:v>2.4566872669654805E-3</c:v>
                </c:pt>
                <c:pt idx="75">
                  <c:v>1.8148850199665811E-3</c:v>
                </c:pt>
                <c:pt idx="76">
                  <c:v>1.7752370591128991E-3</c:v>
                </c:pt>
              </c:numCache>
            </c:numRef>
          </c:val>
          <c:smooth val="0"/>
        </c:ser>
        <c:ser>
          <c:idx val="0"/>
          <c:order val="3"/>
          <c:tx>
            <c:strRef>
              <c:f>わかめ!$AJ$91</c:f>
              <c:strCache>
                <c:ptCount val="1"/>
                <c:pt idx="0">
                  <c:v>Cs134減衰</c:v>
                </c:pt>
              </c:strCache>
            </c:strRef>
          </c:tx>
          <c:spPr>
            <a:ln>
              <a:solidFill>
                <a:srgbClr val="C00000"/>
              </a:solidFill>
              <a:prstDash val="sysDash"/>
            </a:ln>
          </c:spPr>
          <c:marker>
            <c:symbol val="none"/>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わかめ!$AJ$93:$AJ$177</c:f>
              <c:numCache>
                <c:formatCode>0.00</c:formatCode>
                <c:ptCount val="85"/>
                <c:pt idx="0">
                  <c:v>1</c:v>
                </c:pt>
                <c:pt idx="1">
                  <c:v>0.9480199908778848</c:v>
                </c:pt>
                <c:pt idx="2">
                  <c:v>0.71467748482839222</c:v>
                </c:pt>
                <c:pt idx="3">
                  <c:v>0.67379751598409898</c:v>
                </c:pt>
                <c:pt idx="4">
                  <c:v>0.48914135011008819</c:v>
                </c:pt>
                <c:pt idx="5">
                  <c:v>0.46972929954132148</c:v>
                </c:pt>
                <c:pt idx="6">
                  <c:v>0.36604071586359344</c:v>
                </c:pt>
                <c:pt idx="7">
                  <c:v>0.34288683652023527</c:v>
                </c:pt>
                <c:pt idx="8">
                  <c:v>0.25706634787253096</c:v>
                </c:pt>
                <c:pt idx="9">
                  <c:v>0.2439284304536227</c:v>
                </c:pt>
                <c:pt idx="11">
                  <c:v>1</c:v>
                </c:pt>
                <c:pt idx="12">
                  <c:v>0.95678526635600847</c:v>
                </c:pt>
                <c:pt idx="13">
                  <c:v>0.76083343317861185</c:v>
                </c:pt>
                <c:pt idx="14">
                  <c:v>0.72062178242308228</c:v>
                </c:pt>
                <c:pt idx="15">
                  <c:v>0.53580222791876941</c:v>
                </c:pt>
                <c:pt idx="16">
                  <c:v>0.51029404738302908</c:v>
                </c:pt>
                <c:pt idx="17" formatCode="0.000">
                  <c:v>0.39147801356879541</c:v>
                </c:pt>
                <c:pt idx="18" formatCode="0.000">
                  <c:v>0.36739072615491003</c:v>
                </c:pt>
                <c:pt idx="19" formatCode="0.000">
                  <c:v>0.27316516707085053</c:v>
                </c:pt>
                <c:pt idx="20" formatCode="0.000">
                  <c:v>0.260879769021444</c:v>
                </c:pt>
                <c:pt idx="21" formatCode="0.000">
                  <c:v>0.1954047505193984</c:v>
                </c:pt>
                <c:pt idx="22" formatCode="0.000">
                  <c:v>0.18868899886016349</c:v>
                </c:pt>
                <c:pt idx="23" formatCode="0.000">
                  <c:v>0.13361637862408365</c:v>
                </c:pt>
                <c:pt idx="24" formatCode="0.000">
                  <c:v>9.8165921552388583E-2</c:v>
                </c:pt>
                <c:pt idx="25" formatCode="0.000">
                  <c:v>9.4879395453860663E-2</c:v>
                </c:pt>
                <c:pt idx="26" formatCode="0.000">
                  <c:v>7.0675426036720404E-2</c:v>
                </c:pt>
                <c:pt idx="27" formatCode="0.000">
                  <c:v>6.8877421612556985E-2</c:v>
                </c:pt>
                <c:pt idx="28" formatCode="0.000">
                  <c:v>4.8639701708116642E-2</c:v>
                </c:pt>
                <c:pt idx="29" formatCode="0.000">
                  <c:v>3.7348870710344942E-2</c:v>
                </c:pt>
                <c:pt idx="30" formatCode="0.000">
                  <c:v>3.4793706970506023E-2</c:v>
                </c:pt>
                <c:pt idx="31" formatCode="0.000">
                  <c:v>2.6278023894101738E-2</c:v>
                </c:pt>
                <c:pt idx="32" formatCode="0.000">
                  <c:v>2.5142426090827681E-2</c:v>
                </c:pt>
                <c:pt idx="33" formatCode="0.000">
                  <c:v>1.8235280836347026E-2</c:v>
                </c:pt>
                <c:pt idx="34" formatCode="0.000">
                  <c:v>1.7804111232630666E-2</c:v>
                </c:pt>
                <c:pt idx="35" formatCode="0.000">
                  <c:v>1.2960577887629967E-2</c:v>
                </c:pt>
                <c:pt idx="36" formatCode="0.000">
                  <c:v>1.2332202719692006E-2</c:v>
                </c:pt>
                <c:pt idx="37" formatCode="0.000">
                  <c:v>9.2796984416022368E-3</c:v>
                </c:pt>
                <c:pt idx="38" formatCode="0.000">
                  <c:v>8.7650130156497631E-3</c:v>
                </c:pt>
                <c:pt idx="39" formatCode="0.000">
                  <c:v>6.6625802863609111E-3</c:v>
                </c:pt>
                <c:pt idx="40" formatCode="0.000">
                  <c:v>6.3337227079001239E-3</c:v>
                </c:pt>
                <c:pt idx="41" formatCode="0.000">
                  <c:v>4.6575743380220698E-3</c:v>
                </c:pt>
                <c:pt idx="42" formatCode="0.000">
                  <c:v>4.4851003320332409E-3</c:v>
                </c:pt>
                <c:pt idx="43" formatCode="0.000">
                  <c:v>3.2921037640383038E-3</c:v>
                </c:pt>
                <c:pt idx="44" formatCode="0.000">
                  <c:v>3.1965622619284403E-3</c:v>
                </c:pt>
                <c:pt idx="45" formatCode="0.000">
                  <c:v>2.3701793086751358E-3</c:v>
                </c:pt>
                <c:pt idx="46" formatCode="0.000">
                  <c:v>2.3312380990028205E-3</c:v>
                </c:pt>
                <c:pt idx="47" formatCode="0.000">
                  <c:v>1.6845857112605222E-3</c:v>
                </c:pt>
                <c:pt idx="48" formatCode="0.000">
                  <c:v>1.6372027431923229E-3</c:v>
                </c:pt>
                <c:pt idx="49" formatCode="0.000">
                  <c:v>1.1852455704880272E-3</c:v>
                </c:pt>
                <c:pt idx="50" formatCode="0.000">
                  <c:v>1.1403049511743155E-3</c:v>
                </c:pt>
                <c:pt idx="51" formatCode="0.000">
                  <c:v>1.1445105582355217E-3</c:v>
                </c:pt>
                <c:pt idx="52" formatCode="0.000">
                  <c:v>8.6121782823893745E-4</c:v>
                </c:pt>
                <c:pt idx="53" formatCode="0.000">
                  <c:v>8.4473277769960865E-4</c:v>
                </c:pt>
                <c:pt idx="54" formatCode="0.000">
                  <c:v>6.0761338880409668E-4</c:v>
                </c:pt>
                <c:pt idx="55" formatCode="0.000">
                  <c:v>5.9873157418152266E-4</c:v>
                </c:pt>
                <c:pt idx="56" formatCode="0.000">
                  <c:v>4.2908304772984094E-4</c:v>
                </c:pt>
                <c:pt idx="57" formatCode="0.000">
                  <c:v>4.3225392306608191E-4</c:v>
                </c:pt>
                <c:pt idx="58" formatCode="0.000">
                  <c:v>3.0750384611136228E-4</c:v>
                </c:pt>
                <c:pt idx="59" formatCode="0.000">
                  <c:v>3.0750384611136228E-4</c:v>
                </c:pt>
                <c:pt idx="60" formatCode="0.000">
                  <c:v>2.3417462796115863E-4</c:v>
                </c:pt>
                <c:pt idx="62" formatCode="0.000">
                  <c:v>1</c:v>
                </c:pt>
                <c:pt idx="63" formatCode="0.000">
                  <c:v>0.94193212056760389</c:v>
                </c:pt>
                <c:pt idx="64" formatCode="0.000">
                  <c:v>0.73671607477302803</c:v>
                </c:pt>
                <c:pt idx="65" formatCode="0.000">
                  <c:v>0.67132158636452921</c:v>
                </c:pt>
                <c:pt idx="66" formatCode="0.000">
                  <c:v>0.64586727664079513</c:v>
                </c:pt>
                <c:pt idx="67" formatCode="0.000">
                  <c:v>0.47538308965579557</c:v>
                </c:pt>
                <c:pt idx="68" formatCode="0.000">
                  <c:v>0.48022018513005982</c:v>
                </c:pt>
                <c:pt idx="69" formatCode="0.000">
                  <c:v>0.34605712576396636</c:v>
                </c:pt>
                <c:pt idx="70" formatCode="0.000">
                  <c:v>0.33140722608878814</c:v>
                </c:pt>
                <c:pt idx="71" formatCode="0.000">
                  <c:v>0.24641043945366078</c:v>
                </c:pt>
                <c:pt idx="72" formatCode="0.000">
                  <c:v>0.33140722608878814</c:v>
                </c:pt>
                <c:pt idx="73" formatCode="0.000">
                  <c:v>0.17937551900996634</c:v>
                </c:pt>
                <c:pt idx="74" formatCode="0.000">
                  <c:v>0.16942670806658486</c:v>
                </c:pt>
                <c:pt idx="75" formatCode="0.000">
                  <c:v>0.12772457833051992</c:v>
                </c:pt>
                <c:pt idx="76" formatCode="0.000">
                  <c:v>0.12243014200778614</c:v>
                </c:pt>
              </c:numCache>
            </c:numRef>
          </c:val>
          <c:smooth val="0"/>
        </c:ser>
        <c:dLbls>
          <c:showLegendKey val="0"/>
          <c:showVal val="0"/>
          <c:showCatName val="0"/>
          <c:showSerName val="0"/>
          <c:showPercent val="0"/>
          <c:showBubbleSize val="0"/>
        </c:dLbls>
        <c:marker val="1"/>
        <c:smooth val="0"/>
        <c:axId val="198726016"/>
        <c:axId val="198727552"/>
      </c:lineChart>
      <c:dateAx>
        <c:axId val="19872601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8727552"/>
        <c:crossesAt val="1.0000000000000003E-4"/>
        <c:auto val="0"/>
        <c:lblOffset val="100"/>
        <c:baseTimeUnit val="months"/>
        <c:majorUnit val="24"/>
        <c:majorTimeUnit val="months"/>
        <c:minorUnit val="6"/>
        <c:minorTimeUnit val="months"/>
      </c:dateAx>
      <c:valAx>
        <c:axId val="198727552"/>
        <c:scaling>
          <c:logBase val="10"/>
          <c:orientation val="minMax"/>
          <c:min val="1.0000000000000002E-4"/>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5.8227936697786191E-2"/>
              <c:y val="7.755102040816326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8726016"/>
        <c:crosses val="autoZero"/>
        <c:crossBetween val="midCat"/>
      </c:valAx>
      <c:spPr>
        <a:solidFill>
          <a:srgbClr val="FFFFFF"/>
        </a:solidFill>
        <a:ln w="12700">
          <a:solidFill>
            <a:srgbClr val="808080"/>
          </a:solidFill>
          <a:prstDash val="solid"/>
        </a:ln>
      </c:spPr>
    </c:plotArea>
    <c:legend>
      <c:legendPos val="r"/>
      <c:layout>
        <c:manualLayout>
          <c:xMode val="edge"/>
          <c:yMode val="edge"/>
          <c:x val="0.52292455197132615"/>
          <c:y val="0.17404375"/>
          <c:w val="0.26328085452435557"/>
          <c:h val="0.20614692831751041"/>
        </c:manualLayout>
      </c:layout>
      <c:overlay val="0"/>
      <c:spPr>
        <a:solidFill>
          <a:srgbClr val="FFFFFF"/>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わかめの</a:t>
            </a:r>
            <a:r>
              <a:rPr lang="en-US" altLang="en-US" sz="1400"/>
              <a:t>Be-7</a:t>
            </a:r>
            <a:endParaRPr lang="ja-JP" altLang="en-US" sz="1400"/>
          </a:p>
        </c:rich>
      </c:tx>
      <c:layout>
        <c:manualLayout>
          <c:xMode val="edge"/>
          <c:yMode val="edge"/>
          <c:x val="0.24575423150846301"/>
          <c:y val="5.0108014213788785E-2"/>
        </c:manualLayout>
      </c:layout>
      <c:overlay val="0"/>
      <c:spPr>
        <a:solidFill>
          <a:srgbClr val="FFFFFF"/>
        </a:solidFill>
        <a:ln w="25400">
          <a:noFill/>
        </a:ln>
      </c:spPr>
    </c:title>
    <c:autoTitleDeleted val="0"/>
    <c:plotArea>
      <c:layout>
        <c:manualLayout>
          <c:layoutTarget val="inner"/>
          <c:xMode val="edge"/>
          <c:yMode val="edge"/>
          <c:x val="2.9436513350124083E-2"/>
          <c:y val="5.1446945337620578E-2"/>
          <c:w val="0.9579482487368951"/>
          <c:h val="0.82481316480176825"/>
        </c:manualLayout>
      </c:layout>
      <c:lineChart>
        <c:grouping val="standard"/>
        <c:varyColors val="0"/>
        <c:ser>
          <c:idx val="1"/>
          <c:order val="0"/>
          <c:tx>
            <c:strRef>
              <c:f>わかめ!$J$90</c:f>
              <c:strCache>
                <c:ptCount val="1"/>
                <c:pt idx="0">
                  <c:v>前面海域/県</c:v>
                </c:pt>
              </c:strCache>
            </c:strRef>
          </c:tx>
          <c:spPr>
            <a:ln w="12700">
              <a:solidFill>
                <a:srgbClr val="000080"/>
              </a:solidFill>
              <a:prstDash val="solid"/>
            </a:ln>
          </c:spPr>
          <c:marker>
            <c:symbol val="square"/>
            <c:size val="5"/>
            <c:spPr>
              <a:noFill/>
              <a:ln>
                <a:solidFill>
                  <a:srgbClr val="00008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わかめ!$J$93:$J$177</c:f>
              <c:numCache>
                <c:formatCode>0.00</c:formatCode>
                <c:ptCount val="85"/>
                <c:pt idx="1">
                  <c:v>0.25185185185185183</c:v>
                </c:pt>
                <c:pt idx="5">
                  <c:v>0.44444444444444442</c:v>
                </c:pt>
                <c:pt idx="6">
                  <c:v>0.12592592592592591</c:v>
                </c:pt>
                <c:pt idx="7">
                  <c:v>1.0740740740740742</c:v>
                </c:pt>
                <c:pt idx="8">
                  <c:v>0.37037037037037035</c:v>
                </c:pt>
                <c:pt idx="9">
                  <c:v>0.12592592592592591</c:v>
                </c:pt>
                <c:pt idx="13">
                  <c:v>0.12592592592592591</c:v>
                </c:pt>
                <c:pt idx="14">
                  <c:v>0.12592592592592591</c:v>
                </c:pt>
                <c:pt idx="15">
                  <c:v>0.12592592592592591</c:v>
                </c:pt>
                <c:pt idx="16">
                  <c:v>0.47</c:v>
                </c:pt>
                <c:pt idx="17">
                  <c:v>0.12592592592592591</c:v>
                </c:pt>
                <c:pt idx="18" formatCode="&quot;(&quot;0.00&quot;)&quot;">
                  <c:v>0.69</c:v>
                </c:pt>
                <c:pt idx="19" formatCode="&quot;(&quot;0.00&quot;)&quot;">
                  <c:v>0.61</c:v>
                </c:pt>
                <c:pt idx="20">
                  <c:v>0.77</c:v>
                </c:pt>
                <c:pt idx="22">
                  <c:v>0.12592592592592591</c:v>
                </c:pt>
                <c:pt idx="23">
                  <c:v>0.12592592592592591</c:v>
                </c:pt>
                <c:pt idx="24">
                  <c:v>0.12592592592592591</c:v>
                </c:pt>
                <c:pt idx="25">
                  <c:v>0.12592592592592591</c:v>
                </c:pt>
                <c:pt idx="27">
                  <c:v>0.12592592592592591</c:v>
                </c:pt>
                <c:pt idx="28">
                  <c:v>0.12592592592592591</c:v>
                </c:pt>
                <c:pt idx="29">
                  <c:v>0.12592592592592591</c:v>
                </c:pt>
                <c:pt idx="30">
                  <c:v>0.12592592592592591</c:v>
                </c:pt>
                <c:pt idx="31">
                  <c:v>0.12592592592592591</c:v>
                </c:pt>
                <c:pt idx="32">
                  <c:v>0.12592592592592591</c:v>
                </c:pt>
                <c:pt idx="33">
                  <c:v>0.12592592592592591</c:v>
                </c:pt>
                <c:pt idx="34">
                  <c:v>0.69</c:v>
                </c:pt>
                <c:pt idx="35">
                  <c:v>0.12592592592592591</c:v>
                </c:pt>
                <c:pt idx="36">
                  <c:v>0.56999999999999995</c:v>
                </c:pt>
                <c:pt idx="37">
                  <c:v>0.12592592592592591</c:v>
                </c:pt>
                <c:pt idx="38">
                  <c:v>0.77</c:v>
                </c:pt>
                <c:pt idx="39">
                  <c:v>0.12592592592592591</c:v>
                </c:pt>
                <c:pt idx="40">
                  <c:v>0.54</c:v>
                </c:pt>
                <c:pt idx="41">
                  <c:v>0.12592592592592591</c:v>
                </c:pt>
                <c:pt idx="42">
                  <c:v>0.87</c:v>
                </c:pt>
                <c:pt idx="43">
                  <c:v>0.12592592592592591</c:v>
                </c:pt>
                <c:pt idx="44">
                  <c:v>0.12592592592592591</c:v>
                </c:pt>
                <c:pt idx="45">
                  <c:v>0.12592592592592591</c:v>
                </c:pt>
                <c:pt idx="46">
                  <c:v>0.67</c:v>
                </c:pt>
                <c:pt idx="47" formatCode="&quot;(&quot;0.00&quot;)&quot;">
                  <c:v>0.57999999999999996</c:v>
                </c:pt>
                <c:pt idx="48">
                  <c:v>1.1000000000000001</c:v>
                </c:pt>
                <c:pt idx="49" formatCode="&quot;(&quot;0.00&quot;)&quot;">
                  <c:v>0.44</c:v>
                </c:pt>
                <c:pt idx="50">
                  <c:v>1.96</c:v>
                </c:pt>
                <c:pt idx="52">
                  <c:v>1.1000000000000001</c:v>
                </c:pt>
                <c:pt idx="53">
                  <c:v>0.44</c:v>
                </c:pt>
                <c:pt idx="54" formatCode="&quot;(&quot;0.00&quot;)&quot;">
                  <c:v>0.39</c:v>
                </c:pt>
                <c:pt idx="55">
                  <c:v>0.53</c:v>
                </c:pt>
                <c:pt idx="57" formatCode="&quot;(&quot;0.00&quot;)&quot;">
                  <c:v>0.39</c:v>
                </c:pt>
                <c:pt idx="59">
                  <c:v>0.51</c:v>
                </c:pt>
                <c:pt idx="64">
                  <c:v>0.12592592592592591</c:v>
                </c:pt>
                <c:pt idx="65">
                  <c:v>0.12592592592592591</c:v>
                </c:pt>
                <c:pt idx="68">
                  <c:v>0.12592592592592591</c:v>
                </c:pt>
                <c:pt idx="69" formatCode="&quot;(&quot;0.00&quot;)&quot;">
                  <c:v>0.91</c:v>
                </c:pt>
                <c:pt idx="71">
                  <c:v>0.85</c:v>
                </c:pt>
                <c:pt idx="73">
                  <c:v>0.12592592592592591</c:v>
                </c:pt>
                <c:pt idx="75">
                  <c:v>0.12592592592592591</c:v>
                </c:pt>
              </c:numCache>
            </c:numRef>
          </c:val>
          <c:smooth val="0"/>
        </c:ser>
        <c:ser>
          <c:idx val="2"/>
          <c:order val="1"/>
          <c:tx>
            <c:strRef>
              <c:f>わかめ!$C$90</c:f>
              <c:strCache>
                <c:ptCount val="1"/>
                <c:pt idx="0">
                  <c:v>放水口付近/県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わかめ!$C$93:$C$177</c:f>
              <c:numCache>
                <c:formatCode>0.00</c:formatCode>
                <c:ptCount val="85"/>
                <c:pt idx="0">
                  <c:v>0.155</c:v>
                </c:pt>
                <c:pt idx="1">
                  <c:v>0.155</c:v>
                </c:pt>
                <c:pt idx="2">
                  <c:v>0.155</c:v>
                </c:pt>
                <c:pt idx="3">
                  <c:v>0.155</c:v>
                </c:pt>
                <c:pt idx="4">
                  <c:v>0.3666666666666667</c:v>
                </c:pt>
                <c:pt idx="5">
                  <c:v>0.55555555555555558</c:v>
                </c:pt>
                <c:pt idx="8" formatCode="&quot;(&quot;0.00&quot;)&quot;">
                  <c:v>0.37037037037037035</c:v>
                </c:pt>
                <c:pt idx="9">
                  <c:v>0.155</c:v>
                </c:pt>
                <c:pt idx="12">
                  <c:v>0.155</c:v>
                </c:pt>
                <c:pt idx="13">
                  <c:v>0.155</c:v>
                </c:pt>
                <c:pt idx="14">
                  <c:v>0.155</c:v>
                </c:pt>
                <c:pt idx="15">
                  <c:v>0.155</c:v>
                </c:pt>
                <c:pt idx="16">
                  <c:v>0.64</c:v>
                </c:pt>
                <c:pt idx="17" formatCode="&quot;(&quot;0.00&quot;)&quot;">
                  <c:v>0.72</c:v>
                </c:pt>
                <c:pt idx="18">
                  <c:v>0.155</c:v>
                </c:pt>
                <c:pt idx="19" formatCode="&quot;(&quot;0.00&quot;)&quot;">
                  <c:v>0.63</c:v>
                </c:pt>
                <c:pt idx="20">
                  <c:v>0.52</c:v>
                </c:pt>
                <c:pt idx="22">
                  <c:v>0.155</c:v>
                </c:pt>
                <c:pt idx="23">
                  <c:v>0.155</c:v>
                </c:pt>
                <c:pt idx="24">
                  <c:v>0.36</c:v>
                </c:pt>
                <c:pt idx="25">
                  <c:v>0.155</c:v>
                </c:pt>
                <c:pt idx="27">
                  <c:v>0.155</c:v>
                </c:pt>
                <c:pt idx="28" formatCode="General">
                  <c:v>0.56000000000000005</c:v>
                </c:pt>
                <c:pt idx="29">
                  <c:v>0.155</c:v>
                </c:pt>
                <c:pt idx="30">
                  <c:v>0.155</c:v>
                </c:pt>
                <c:pt idx="31">
                  <c:v>0.155</c:v>
                </c:pt>
                <c:pt idx="32">
                  <c:v>0.83</c:v>
                </c:pt>
                <c:pt idx="33">
                  <c:v>0.155</c:v>
                </c:pt>
                <c:pt idx="34" formatCode="&quot;(&quot;0.00&quot;)&quot;">
                  <c:v>0.62</c:v>
                </c:pt>
                <c:pt idx="35">
                  <c:v>0.77</c:v>
                </c:pt>
                <c:pt idx="36">
                  <c:v>0.155</c:v>
                </c:pt>
                <c:pt idx="37" formatCode="&quot;(&quot;0.00&quot;)&quot;">
                  <c:v>0.44</c:v>
                </c:pt>
                <c:pt idx="38">
                  <c:v>0.54</c:v>
                </c:pt>
                <c:pt idx="39">
                  <c:v>0.155</c:v>
                </c:pt>
                <c:pt idx="40">
                  <c:v>0.155</c:v>
                </c:pt>
                <c:pt idx="41" formatCode="&quot;(&quot;0.00&quot;)&quot;">
                  <c:v>0.74</c:v>
                </c:pt>
                <c:pt idx="42">
                  <c:v>0.86</c:v>
                </c:pt>
                <c:pt idx="43">
                  <c:v>0.155</c:v>
                </c:pt>
                <c:pt idx="44">
                  <c:v>0.155</c:v>
                </c:pt>
                <c:pt idx="45" formatCode="&quot;(&quot;0.00&quot;)&quot;">
                  <c:v>0.45</c:v>
                </c:pt>
                <c:pt idx="46" formatCode="&quot;(&quot;0.00&quot;)&quot;">
                  <c:v>0.59</c:v>
                </c:pt>
                <c:pt idx="47">
                  <c:v>0.155</c:v>
                </c:pt>
                <c:pt idx="48" formatCode="&quot;(&quot;0.00&quot;)&quot;">
                  <c:v>0.82</c:v>
                </c:pt>
                <c:pt idx="49" formatCode="&quot;(&quot;0.00&quot;)&quot;">
                  <c:v>0.45</c:v>
                </c:pt>
                <c:pt idx="50" formatCode="&quot;(&quot;0.00&quot;)&quot;">
                  <c:v>1.35</c:v>
                </c:pt>
                <c:pt idx="52" formatCode="0.00_);[Red]\(0.00\)">
                  <c:v>0.65</c:v>
                </c:pt>
                <c:pt idx="53" formatCode="0.00_);[Red]\(0.00\)">
                  <c:v>0.68</c:v>
                </c:pt>
                <c:pt idx="54" formatCode="0.00_);[Red]\(0.00\)">
                  <c:v>0.41</c:v>
                </c:pt>
                <c:pt idx="55" formatCode="&quot;(&quot;0.00&quot;)&quot;">
                  <c:v>0.31</c:v>
                </c:pt>
                <c:pt idx="57" formatCode="&quot;(&quot;0.00&quot;)&quot;">
                  <c:v>0.4</c:v>
                </c:pt>
                <c:pt idx="59">
                  <c:v>0.46</c:v>
                </c:pt>
                <c:pt idx="64">
                  <c:v>0.155</c:v>
                </c:pt>
                <c:pt idx="65">
                  <c:v>0.155</c:v>
                </c:pt>
                <c:pt idx="68">
                  <c:v>0.155</c:v>
                </c:pt>
                <c:pt idx="69" formatCode="&quot;(&quot;0.00&quot;)&quot;">
                  <c:v>1.1000000000000001</c:v>
                </c:pt>
                <c:pt idx="71">
                  <c:v>0.155</c:v>
                </c:pt>
                <c:pt idx="73" formatCode="&quot;(&quot;0.00&quot;)&quot;">
                  <c:v>0.8</c:v>
                </c:pt>
                <c:pt idx="75" formatCode="&quot;(&quot;0.00&quot;)&quot;">
                  <c:v>0.57999999999999996</c:v>
                </c:pt>
              </c:numCache>
            </c:numRef>
          </c:val>
          <c:smooth val="0"/>
        </c:ser>
        <c:ser>
          <c:idx val="3"/>
          <c:order val="2"/>
          <c:tx>
            <c:strRef>
              <c:f>わかめ!$O$90</c:f>
              <c:strCache>
                <c:ptCount val="1"/>
                <c:pt idx="0">
                  <c:v>放水口付近/電力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わかめ!$O$93:$O$177</c:f>
              <c:numCache>
                <c:formatCode>0.00</c:formatCode>
                <c:ptCount val="85"/>
                <c:pt idx="0">
                  <c:v>0.14000000000000001</c:v>
                </c:pt>
                <c:pt idx="1">
                  <c:v>0.14000000000000001</c:v>
                </c:pt>
                <c:pt idx="2">
                  <c:v>0.14000000000000001</c:v>
                </c:pt>
                <c:pt idx="3">
                  <c:v>0.14000000000000001</c:v>
                </c:pt>
                <c:pt idx="4">
                  <c:v>0.14000000000000001</c:v>
                </c:pt>
                <c:pt idx="5">
                  <c:v>0.14000000000000001</c:v>
                </c:pt>
                <c:pt idx="6" formatCode="&quot;(&quot;0.00&quot;)&quot;">
                  <c:v>0.66666666666666663</c:v>
                </c:pt>
                <c:pt idx="7" formatCode="0.00;[Red]0.00">
                  <c:v>0.51851851851851849</c:v>
                </c:pt>
                <c:pt idx="8">
                  <c:v>0.14000000000000001</c:v>
                </c:pt>
                <c:pt idx="12">
                  <c:v>0.14000000000000001</c:v>
                </c:pt>
                <c:pt idx="14" formatCode="&quot;(&quot;0.00&quot;)&quot;">
                  <c:v>0.56999999999999995</c:v>
                </c:pt>
                <c:pt idx="15">
                  <c:v>0.14000000000000001</c:v>
                </c:pt>
                <c:pt idx="16" formatCode="0.00;[Red]0.00">
                  <c:v>0.52</c:v>
                </c:pt>
                <c:pt idx="17">
                  <c:v>0.14000000000000001</c:v>
                </c:pt>
                <c:pt idx="18">
                  <c:v>0.14000000000000001</c:v>
                </c:pt>
                <c:pt idx="19">
                  <c:v>0.14000000000000001</c:v>
                </c:pt>
                <c:pt idx="20">
                  <c:v>0.14000000000000001</c:v>
                </c:pt>
                <c:pt idx="21">
                  <c:v>0.14000000000000001</c:v>
                </c:pt>
                <c:pt idx="22">
                  <c:v>0.14000000000000001</c:v>
                </c:pt>
                <c:pt idx="23">
                  <c:v>0.14000000000000001</c:v>
                </c:pt>
                <c:pt idx="24">
                  <c:v>0.14000000000000001</c:v>
                </c:pt>
                <c:pt idx="25" formatCode="0.00;[Red]0.00">
                  <c:v>0.39</c:v>
                </c:pt>
                <c:pt idx="26" formatCode="0.00;[Red]0.00">
                  <c:v>0.36</c:v>
                </c:pt>
                <c:pt idx="27" formatCode="&quot;(&quot;0.00&quot;)&quot;">
                  <c:v>0.28000000000000003</c:v>
                </c:pt>
                <c:pt idx="28" formatCode="0.00;[Red]0.00">
                  <c:v>0.83</c:v>
                </c:pt>
                <c:pt idx="29" formatCode="0.00;[Red]0.00">
                  <c:v>0.28000000000000003</c:v>
                </c:pt>
                <c:pt idx="30" formatCode="&quot;(&quot;0.00&quot;)&quot;">
                  <c:v>0.3</c:v>
                </c:pt>
                <c:pt idx="31">
                  <c:v>0.14000000000000001</c:v>
                </c:pt>
                <c:pt idx="32" formatCode="0.00;[Red]0.00">
                  <c:v>2.2000000000000002</c:v>
                </c:pt>
                <c:pt idx="33">
                  <c:v>0.14000000000000001</c:v>
                </c:pt>
                <c:pt idx="34">
                  <c:v>0.14000000000000001</c:v>
                </c:pt>
                <c:pt idx="35">
                  <c:v>0.14000000000000001</c:v>
                </c:pt>
                <c:pt idx="36" formatCode="&quot;(&quot;0.00&quot;)&quot;">
                  <c:v>0.4</c:v>
                </c:pt>
                <c:pt idx="38" formatCode="0.00;[Red]0.00">
                  <c:v>0.77</c:v>
                </c:pt>
                <c:pt idx="39" formatCode="0.00;[Red]0.00">
                  <c:v>0.52</c:v>
                </c:pt>
                <c:pt idx="40" formatCode="0.00;[Red]0.00">
                  <c:v>0.81</c:v>
                </c:pt>
                <c:pt idx="41" formatCode="0.00;[Red]0.00">
                  <c:v>0.61</c:v>
                </c:pt>
                <c:pt idx="42" formatCode="&quot;(&quot;0.00&quot;)&quot;">
                  <c:v>0.48</c:v>
                </c:pt>
                <c:pt idx="43">
                  <c:v>0.14000000000000001</c:v>
                </c:pt>
                <c:pt idx="44">
                  <c:v>0.14000000000000001</c:v>
                </c:pt>
                <c:pt idx="45">
                  <c:v>0.14000000000000001</c:v>
                </c:pt>
                <c:pt idx="46" formatCode="0.00;[Red]0.00">
                  <c:v>0.91</c:v>
                </c:pt>
                <c:pt idx="48" formatCode="0.00;[Red]0.00">
                  <c:v>0.78</c:v>
                </c:pt>
                <c:pt idx="49" formatCode="&quot;(&quot;0.00&quot;)&quot;">
                  <c:v>0.45</c:v>
                </c:pt>
                <c:pt idx="50" formatCode="0.00;[Red]0.00">
                  <c:v>0.45</c:v>
                </c:pt>
                <c:pt idx="51" formatCode="0.00;[Red]0.00">
                  <c:v>2.1</c:v>
                </c:pt>
                <c:pt idx="52" formatCode="0.00;[Red]0.00">
                  <c:v>0.99</c:v>
                </c:pt>
                <c:pt idx="53" formatCode="0.00;[Red]0.00">
                  <c:v>0.75</c:v>
                </c:pt>
                <c:pt idx="54">
                  <c:v>0.14000000000000001</c:v>
                </c:pt>
                <c:pt idx="55" formatCode="0.00;[Red]0.00">
                  <c:v>0.41</c:v>
                </c:pt>
                <c:pt idx="56" formatCode="0.00;[Red]0.00">
                  <c:v>0.47</c:v>
                </c:pt>
                <c:pt idx="57" formatCode="0.00;[Red]0.00">
                  <c:v>1.2</c:v>
                </c:pt>
                <c:pt idx="58" formatCode="0.00;[Red]0.00">
                  <c:v>0.61</c:v>
                </c:pt>
                <c:pt idx="59" formatCode="0.00;[Red]0.00">
                  <c:v>0.61</c:v>
                </c:pt>
                <c:pt idx="64">
                  <c:v>0.14000000000000001</c:v>
                </c:pt>
                <c:pt idx="65">
                  <c:v>0.14000000000000001</c:v>
                </c:pt>
                <c:pt idx="66" formatCode="&quot;(&quot;0.00&quot;)&quot;">
                  <c:v>0.71</c:v>
                </c:pt>
                <c:pt idx="67" formatCode="0.00;[Red]0.00">
                  <c:v>0.42</c:v>
                </c:pt>
                <c:pt idx="68" formatCode="0.00;[Red]0.00">
                  <c:v>1.5</c:v>
                </c:pt>
                <c:pt idx="69">
                  <c:v>0.14000000000000001</c:v>
                </c:pt>
                <c:pt idx="70" formatCode="0.00;[Red]0.00">
                  <c:v>1.2</c:v>
                </c:pt>
                <c:pt idx="71" formatCode="0.00;[Red]0.00">
                  <c:v>0.5</c:v>
                </c:pt>
                <c:pt idx="72" formatCode="0.00;[Red]0.00">
                  <c:v>1.1499999999999999</c:v>
                </c:pt>
                <c:pt idx="73" formatCode="0.00;[Red]0.00">
                  <c:v>0.49</c:v>
                </c:pt>
                <c:pt idx="74" formatCode="0.00;[Red]0.00">
                  <c:v>1.25</c:v>
                </c:pt>
                <c:pt idx="75" formatCode="0.00;[Red]0.00">
                  <c:v>1.3</c:v>
                </c:pt>
                <c:pt idx="76" formatCode="0.00;[Red]0.00">
                  <c:v>1.5</c:v>
                </c:pt>
              </c:numCache>
            </c:numRef>
          </c:val>
          <c:smooth val="0"/>
        </c:ser>
        <c:ser>
          <c:idx val="0"/>
          <c:order val="3"/>
          <c:tx>
            <c:strRef>
              <c:f>わかめ!$AK$91</c:f>
              <c:strCache>
                <c:ptCount val="1"/>
                <c:pt idx="0">
                  <c:v>Be7減衰</c:v>
                </c:pt>
              </c:strCache>
            </c:strRef>
          </c:tx>
          <c:spPr>
            <a:ln>
              <a:solidFill>
                <a:srgbClr val="C00000"/>
              </a:solidFill>
              <a:prstDash val="sysDash"/>
            </a:ln>
          </c:spPr>
          <c:marker>
            <c:symbol val="none"/>
          </c:marker>
          <c:cat>
            <c:numRef>
              <c:f>わかめ!$B$93:$B$177</c:f>
              <c:numCache>
                <c:formatCode>[$-411]m\.d\.ge</c:formatCode>
                <c:ptCount val="85"/>
                <c:pt idx="0">
                  <c:v>29991</c:v>
                </c:pt>
                <c:pt idx="1">
                  <c:v>30049</c:v>
                </c:pt>
                <c:pt idx="2">
                  <c:v>30356</c:v>
                </c:pt>
                <c:pt idx="3">
                  <c:v>30420</c:v>
                </c:pt>
                <c:pt idx="4">
                  <c:v>30768</c:v>
                </c:pt>
                <c:pt idx="5">
                  <c:v>30812</c:v>
                </c:pt>
                <c:pt idx="6">
                  <c:v>31083</c:v>
                </c:pt>
                <c:pt idx="7">
                  <c:v>31154</c:v>
                </c:pt>
                <c:pt idx="8">
                  <c:v>31467</c:v>
                </c:pt>
                <c:pt idx="9">
                  <c:v>31524</c:v>
                </c:pt>
                <c:pt idx="10">
                  <c:v>31527</c:v>
                </c:pt>
                <c:pt idx="11">
                  <c:v>31528</c:v>
                </c:pt>
                <c:pt idx="12">
                  <c:v>31576</c:v>
                </c:pt>
                <c:pt idx="13">
                  <c:v>31825</c:v>
                </c:pt>
                <c:pt idx="14">
                  <c:v>31884</c:v>
                </c:pt>
                <c:pt idx="15">
                  <c:v>32206</c:v>
                </c:pt>
                <c:pt idx="16">
                  <c:v>32259</c:v>
                </c:pt>
                <c:pt idx="17">
                  <c:v>32547</c:v>
                </c:pt>
                <c:pt idx="18">
                  <c:v>32616</c:v>
                </c:pt>
                <c:pt idx="19">
                  <c:v>32938</c:v>
                </c:pt>
                <c:pt idx="20">
                  <c:v>32988</c:v>
                </c:pt>
                <c:pt idx="21">
                  <c:v>33302</c:v>
                </c:pt>
                <c:pt idx="22">
                  <c:v>33340</c:v>
                </c:pt>
                <c:pt idx="23">
                  <c:v>33715</c:v>
                </c:pt>
                <c:pt idx="24">
                  <c:v>34050</c:v>
                </c:pt>
                <c:pt idx="25">
                  <c:v>34087</c:v>
                </c:pt>
                <c:pt idx="26">
                  <c:v>34407</c:v>
                </c:pt>
                <c:pt idx="27">
                  <c:v>34435</c:v>
                </c:pt>
                <c:pt idx="28">
                  <c:v>34813</c:v>
                </c:pt>
                <c:pt idx="29">
                  <c:v>35100</c:v>
                </c:pt>
                <c:pt idx="30">
                  <c:v>35177</c:v>
                </c:pt>
                <c:pt idx="31">
                  <c:v>35482</c:v>
                </c:pt>
                <c:pt idx="32">
                  <c:v>35530</c:v>
                </c:pt>
                <c:pt idx="33">
                  <c:v>35879</c:v>
                </c:pt>
                <c:pt idx="34">
                  <c:v>35905</c:v>
                </c:pt>
                <c:pt idx="35">
                  <c:v>36250</c:v>
                </c:pt>
                <c:pt idx="36">
                  <c:v>36304</c:v>
                </c:pt>
                <c:pt idx="37">
                  <c:v>36613</c:v>
                </c:pt>
                <c:pt idx="38">
                  <c:v>36675</c:v>
                </c:pt>
                <c:pt idx="39">
                  <c:v>36973</c:v>
                </c:pt>
                <c:pt idx="40">
                  <c:v>37028</c:v>
                </c:pt>
                <c:pt idx="41">
                  <c:v>37362</c:v>
                </c:pt>
                <c:pt idx="42">
                  <c:v>37403</c:v>
                </c:pt>
                <c:pt idx="43">
                  <c:v>37739</c:v>
                </c:pt>
                <c:pt idx="44">
                  <c:v>37771</c:v>
                </c:pt>
                <c:pt idx="45">
                  <c:v>38096</c:v>
                </c:pt>
                <c:pt idx="46">
                  <c:v>38114</c:v>
                </c:pt>
                <c:pt idx="47">
                  <c:v>38467</c:v>
                </c:pt>
                <c:pt idx="48">
                  <c:v>38498</c:v>
                </c:pt>
                <c:pt idx="49">
                  <c:v>38849</c:v>
                </c:pt>
                <c:pt idx="50">
                  <c:v>38891</c:v>
                </c:pt>
                <c:pt idx="51">
                  <c:v>38887</c:v>
                </c:pt>
                <c:pt idx="52">
                  <c:v>39196</c:v>
                </c:pt>
                <c:pt idx="53">
                  <c:v>39217</c:v>
                </c:pt>
                <c:pt idx="54">
                  <c:v>39575</c:v>
                </c:pt>
                <c:pt idx="55">
                  <c:v>39591</c:v>
                </c:pt>
                <c:pt idx="56">
                  <c:v>39953</c:v>
                </c:pt>
                <c:pt idx="57">
                  <c:v>39945</c:v>
                </c:pt>
                <c:pt idx="58">
                  <c:v>40315</c:v>
                </c:pt>
                <c:pt idx="59">
                  <c:v>40315</c:v>
                </c:pt>
                <c:pt idx="60">
                  <c:v>40611</c:v>
                </c:pt>
                <c:pt idx="61">
                  <c:v>40612</c:v>
                </c:pt>
                <c:pt idx="62">
                  <c:v>40613</c:v>
                </c:pt>
                <c:pt idx="63">
                  <c:v>40678</c:v>
                </c:pt>
                <c:pt idx="64">
                  <c:v>40945</c:v>
                </c:pt>
                <c:pt idx="65">
                  <c:v>41046</c:v>
                </c:pt>
                <c:pt idx="66">
                  <c:v>41088</c:v>
                </c:pt>
                <c:pt idx="67">
                  <c:v>41421</c:v>
                </c:pt>
                <c:pt idx="68">
                  <c:v>41410</c:v>
                </c:pt>
                <c:pt idx="69">
                  <c:v>41766</c:v>
                </c:pt>
                <c:pt idx="70">
                  <c:v>41813</c:v>
                </c:pt>
                <c:pt idx="71">
                  <c:v>42135</c:v>
                </c:pt>
                <c:pt idx="72">
                  <c:v>41813</c:v>
                </c:pt>
                <c:pt idx="73">
                  <c:v>42480</c:v>
                </c:pt>
                <c:pt idx="74">
                  <c:v>42542</c:v>
                </c:pt>
                <c:pt idx="75">
                  <c:v>42849</c:v>
                </c:pt>
                <c:pt idx="76">
                  <c:v>42895</c:v>
                </c:pt>
              </c:numCache>
            </c:numRef>
          </c:cat>
          <c:val>
            <c:numRef>
              <c:f>わかめ!$AK$93:$AK$177</c:f>
              <c:numCache>
                <c:formatCode>0.000</c:formatCode>
                <c:ptCount val="85"/>
                <c:pt idx="0">
                  <c:v>10</c:v>
                </c:pt>
                <c:pt idx="1">
                  <c:v>4.7028638855426177</c:v>
                </c:pt>
                <c:pt idx="2">
                  <c:v>8.6724688279191262E-2</c:v>
                </c:pt>
                <c:pt idx="3">
                  <c:v>3.7723468111572823E-2</c:v>
                </c:pt>
                <c:pt idx="4">
                  <c:v>4.0811829907844925E-4</c:v>
                </c:pt>
                <c:pt idx="5">
                  <c:v>2.3026790666677986E-4</c:v>
                </c:pt>
                <c:pt idx="6">
                  <c:v>6.7822690556604277E-6</c:v>
                </c:pt>
                <c:pt idx="7">
                  <c:v>2.6934034489053441E-6</c:v>
                </c:pt>
                <c:pt idx="8">
                  <c:v>4.5939705451602103E-8</c:v>
                </c:pt>
                <c:pt idx="9">
                  <c:v>2.1887670366108344E-8</c:v>
                </c:pt>
                <c:pt idx="11">
                  <c:v>2.0778004863388605E-8</c:v>
                </c:pt>
                <c:pt idx="12">
                  <c:v>1.1128983347551337E-8</c:v>
                </c:pt>
                <c:pt idx="13">
                  <c:v>4.3638862503936439E-10</c:v>
                </c:pt>
                <c:pt idx="14">
                  <c:v>2.0257549411763577E-10</c:v>
                </c:pt>
                <c:pt idx="15">
                  <c:v>3.0735011893757856E-12</c:v>
                </c:pt>
                <c:pt idx="16">
                  <c:v>1.5425541361884828E-12</c:v>
                </c:pt>
                <c:pt idx="17">
                  <c:v>3.6420869394234335E-14</c:v>
                </c:pt>
                <c:pt idx="18">
                  <c:v>1.4844806942455155E-14</c:v>
                </c:pt>
                <c:pt idx="19">
                  <c:v>2.2522730102386031E-16</c:v>
                </c:pt>
                <c:pt idx="20">
                  <c:v>1.1753706277440869E-16</c:v>
                </c:pt>
                <c:pt idx="21">
                  <c:v>1.9788492199584935E-18</c:v>
                </c:pt>
                <c:pt idx="22">
                  <c:v>1.2071287479219687E-18</c:v>
                </c:pt>
                <c:pt idx="23">
                  <c:v>9.1919382999887914E-21</c:v>
                </c:pt>
                <c:pt idx="24">
                  <c:v>1.1776536091941831E-22</c:v>
                </c:pt>
                <c:pt idx="25">
                  <c:v>7.2779217215309228E-23</c:v>
                </c:pt>
                <c:pt idx="26">
                  <c:v>1.1333177918001533E-24</c:v>
                </c:pt>
                <c:pt idx="27">
                  <c:v>7.8737538792359441E-25</c:v>
                </c:pt>
                <c:pt idx="28">
                  <c:v>5.7661849878616E-27</c:v>
                </c:pt>
                <c:pt idx="29">
                  <c:v>1.3792639622155491E-28</c:v>
                </c:pt>
                <c:pt idx="30">
                  <c:v>5.0661756427820155E-29</c:v>
                </c:pt>
                <c:pt idx="31">
                  <c:v>9.5886712467865951E-31</c:v>
                </c:pt>
                <c:pt idx="32">
                  <c:v>5.1358233541787651E-31</c:v>
                </c:pt>
                <c:pt idx="33">
                  <c:v>5.4844819182735496E-33</c:v>
                </c:pt>
                <c:pt idx="34">
                  <c:v>3.9107818012387364E-33</c:v>
                </c:pt>
                <c:pt idx="35">
                  <c:v>4.3993124995285189E-35</c:v>
                </c:pt>
                <c:pt idx="36">
                  <c:v>2.179429965070983E-35</c:v>
                </c:pt>
                <c:pt idx="37">
                  <c:v>3.9158442353303379E-37</c:v>
                </c:pt>
                <c:pt idx="38">
                  <c:v>1.7482040473573304E-37</c:v>
                </c:pt>
                <c:pt idx="39">
                  <c:v>3.6242051693543637E-39</c:v>
                </c:pt>
                <c:pt idx="40">
                  <c:v>1.7722376418353114E-39</c:v>
                </c:pt>
                <c:pt idx="41">
                  <c:v>2.3002834112432882E-41</c:v>
                </c:pt>
                <c:pt idx="42">
                  <c:v>1.3495080027471174E-41</c:v>
                </c:pt>
                <c:pt idx="43">
                  <c:v>1.7066206930715466E-43</c:v>
                </c:pt>
                <c:pt idx="44">
                  <c:v>1.1255672284753106E-43</c:v>
                </c:pt>
                <c:pt idx="45">
                  <c:v>1.6423705410589641E-45</c:v>
                </c:pt>
                <c:pt idx="46">
                  <c:v>1.2995425831090879E-45</c:v>
                </c:pt>
                <c:pt idx="47">
                  <c:v>1.3174081632149056E-47</c:v>
                </c:pt>
                <c:pt idx="48">
                  <c:v>8.8024528369337898E-48</c:v>
                </c:pt>
                <c:pt idx="49">
                  <c:v>9.1586484682811881E-50</c:v>
                </c:pt>
                <c:pt idx="50">
                  <c:v>5.3036710859850004E-50</c:v>
                </c:pt>
                <c:pt idx="51">
                  <c:v>5.586917763449174E-50</c:v>
                </c:pt>
                <c:pt idx="52">
                  <c:v>1.0038175150333066E-51</c:v>
                </c:pt>
                <c:pt idx="53">
                  <c:v>7.6388391562244305E-52</c:v>
                </c:pt>
                <c:pt idx="54">
                  <c:v>7.2562557454651856E-54</c:v>
                </c:pt>
                <c:pt idx="55">
                  <c:v>5.8929098499217373E-54</c:v>
                </c:pt>
                <c:pt idx="56">
                  <c:v>5.3139726729235049E-56</c:v>
                </c:pt>
                <c:pt idx="57">
                  <c:v>5.8967227473280339E-56</c:v>
                </c:pt>
                <c:pt idx="58">
                  <c:v>4.7919120244056015E-58</c:v>
                </c:pt>
                <c:pt idx="59">
                  <c:v>4.7919120244056015E-58</c:v>
                </c:pt>
                <c:pt idx="60">
                  <c:v>1.0195941576036071E-59</c:v>
                </c:pt>
                <c:pt idx="62">
                  <c:v>9.9341220243683605E-60</c:v>
                </c:pt>
                <c:pt idx="63">
                  <c:v>4.2652985162998271E-60</c:v>
                </c:pt>
                <c:pt idx="64">
                  <c:v>1.3233865885544144E-61</c:v>
                </c:pt>
                <c:pt idx="65">
                  <c:v>3.5575040828498747E-62</c:v>
                </c:pt>
                <c:pt idx="66">
                  <c:v>2.060110900405179E-62</c:v>
                </c:pt>
                <c:pt idx="67">
                  <c:v>2.7089370614202239E-64</c:v>
                </c:pt>
                <c:pt idx="68">
                  <c:v>3.1256264881498741E-64</c:v>
                </c:pt>
                <c:pt idx="69">
                  <c:v>3.0473345945731453E-66</c:v>
                </c:pt>
                <c:pt idx="70">
                  <c:v>1.6535628818123201E-66</c:v>
                </c:pt>
                <c:pt idx="71">
                  <c:v>2.5088066580287069E-68</c:v>
                </c:pt>
                <c:pt idx="72">
                  <c:v>1.6535628818123201E-66</c:v>
                </c:pt>
                <c:pt idx="73">
                  <c:v>2.8222041142950637E-70</c:v>
                </c:pt>
                <c:pt idx="74">
                  <c:v>1.25995528896792E-70</c:v>
                </c:pt>
                <c:pt idx="75">
                  <c:v>2.3234614554202727E-72</c:v>
                </c:pt>
                <c:pt idx="76">
                  <c:v>1.2772766391394537E-72</c:v>
                </c:pt>
              </c:numCache>
            </c:numRef>
          </c:val>
          <c:smooth val="0"/>
        </c:ser>
        <c:dLbls>
          <c:showLegendKey val="0"/>
          <c:showVal val="0"/>
          <c:showCatName val="0"/>
          <c:showSerName val="0"/>
          <c:showPercent val="0"/>
          <c:showBubbleSize val="0"/>
        </c:dLbls>
        <c:marker val="1"/>
        <c:smooth val="0"/>
        <c:axId val="203829248"/>
        <c:axId val="203830784"/>
      </c:lineChart>
      <c:dateAx>
        <c:axId val="20382924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3830784"/>
        <c:crossesAt val="1.0000000000000002E-3"/>
        <c:auto val="0"/>
        <c:lblOffset val="100"/>
        <c:baseTimeUnit val="months"/>
        <c:majorUnit val="24"/>
        <c:majorTimeUnit val="months"/>
      </c:dateAx>
      <c:valAx>
        <c:axId val="203830784"/>
        <c:scaling>
          <c:logBase val="10"/>
          <c:orientation val="minMax"/>
          <c:min val="1.0000000000000002E-3"/>
        </c:scaling>
        <c:delete val="0"/>
        <c:axPos val="l"/>
        <c:min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Meiryo UI"/>
                    <a:ea typeface="Meiryo UI"/>
                  </a:rPr>
                  <a:t>Bq/kg生</a:t>
                </a:r>
              </a:p>
            </c:rich>
          </c:tx>
          <c:layout>
            <c:manualLayout>
              <c:xMode val="edge"/>
              <c:yMode val="edge"/>
              <c:x val="3.6719976865801786E-2"/>
              <c:y val="0.1038303331054679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3829248"/>
        <c:crosses val="autoZero"/>
        <c:crossBetween val="midCat"/>
      </c:valAx>
      <c:spPr>
        <a:solidFill>
          <a:srgbClr val="FFFFFF"/>
        </a:solidFill>
        <a:ln w="12700">
          <a:solidFill>
            <a:srgbClr val="808080"/>
          </a:solidFill>
          <a:prstDash val="solid"/>
        </a:ln>
      </c:spPr>
    </c:plotArea>
    <c:legend>
      <c:legendPos val="r"/>
      <c:layout>
        <c:manualLayout>
          <c:xMode val="edge"/>
          <c:yMode val="edge"/>
          <c:x val="0.22327845382963493"/>
          <c:y val="0.5384446959370438"/>
          <c:w val="0.2674853256979241"/>
          <c:h val="0.25235451983888663"/>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38099</xdr:colOff>
      <xdr:row>5</xdr:row>
      <xdr:rowOff>76200</xdr:rowOff>
    </xdr:from>
    <xdr:to>
      <xdr:col>16</xdr:col>
      <xdr:colOff>118999</xdr:colOff>
      <xdr:row>26</xdr:row>
      <xdr:rowOff>22500</xdr:rowOff>
    </xdr:to>
    <xdr:graphicFrame macro="">
      <xdr:nvGraphicFramePr>
        <xdr:cNvPr id="145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104776</xdr:colOff>
      <xdr:row>5</xdr:row>
      <xdr:rowOff>79376</xdr:rowOff>
    </xdr:from>
    <xdr:to>
      <xdr:col>33</xdr:col>
      <xdr:colOff>88900</xdr:colOff>
      <xdr:row>26</xdr:row>
      <xdr:rowOff>25676</xdr:rowOff>
    </xdr:to>
    <xdr:graphicFrame macro="">
      <xdr:nvGraphicFramePr>
        <xdr:cNvPr id="145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38101</xdr:colOff>
      <xdr:row>25</xdr:row>
      <xdr:rowOff>9524</xdr:rowOff>
    </xdr:from>
    <xdr:to>
      <xdr:col>16</xdr:col>
      <xdr:colOff>119001</xdr:colOff>
      <xdr:row>45</xdr:row>
      <xdr:rowOff>95524</xdr:rowOff>
    </xdr:to>
    <xdr:graphicFrame macro="">
      <xdr:nvGraphicFramePr>
        <xdr:cNvPr id="1459"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38100</xdr:colOff>
      <xdr:row>43</xdr:row>
      <xdr:rowOff>117474</xdr:rowOff>
    </xdr:from>
    <xdr:to>
      <xdr:col>16</xdr:col>
      <xdr:colOff>119000</xdr:colOff>
      <xdr:row>64</xdr:row>
      <xdr:rowOff>63774</xdr:rowOff>
    </xdr:to>
    <xdr:graphicFrame macro="">
      <xdr:nvGraphicFramePr>
        <xdr:cNvPr id="1460"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41275</xdr:colOff>
      <xdr:row>62</xdr:row>
      <xdr:rowOff>63500</xdr:rowOff>
    </xdr:from>
    <xdr:to>
      <xdr:col>16</xdr:col>
      <xdr:colOff>122175</xdr:colOff>
      <xdr:row>83</xdr:row>
      <xdr:rowOff>12975</xdr:rowOff>
    </xdr:to>
    <xdr:graphicFrame macro="">
      <xdr:nvGraphicFramePr>
        <xdr:cNvPr id="1866"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107949</xdr:colOff>
      <xdr:row>25</xdr:row>
      <xdr:rowOff>15875</xdr:rowOff>
    </xdr:from>
    <xdr:to>
      <xdr:col>33</xdr:col>
      <xdr:colOff>88900</xdr:colOff>
      <xdr:row>45</xdr:row>
      <xdr:rowOff>101875</xdr:rowOff>
    </xdr:to>
    <xdr:graphicFrame macro="">
      <xdr:nvGraphicFramePr>
        <xdr:cNvPr id="1456"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16</xdr:col>
      <xdr:colOff>104776</xdr:colOff>
      <xdr:row>43</xdr:row>
      <xdr:rowOff>104775</xdr:rowOff>
    </xdr:from>
    <xdr:to>
      <xdr:col>33</xdr:col>
      <xdr:colOff>71376</xdr:colOff>
      <xdr:row>64</xdr:row>
      <xdr:rowOff>51075</xdr:rowOff>
    </xdr:to>
    <xdr:graphicFrame macro="">
      <xdr:nvGraphicFramePr>
        <xdr:cNvPr id="1867" name="グラフ 4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101600</xdr:colOff>
      <xdr:row>62</xdr:row>
      <xdr:rowOff>50799</xdr:rowOff>
    </xdr:from>
    <xdr:to>
      <xdr:col>33</xdr:col>
      <xdr:colOff>76200</xdr:colOff>
      <xdr:row>83</xdr:row>
      <xdr:rowOff>12700</xdr:rowOff>
    </xdr:to>
    <xdr:graphicFrame macro="">
      <xdr:nvGraphicFramePr>
        <xdr:cNvPr id="1865"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BC215"/>
  <sheetViews>
    <sheetView tabSelected="1" zoomScale="75" zoomScaleNormal="75" workbookViewId="0">
      <selection activeCell="AK88" sqref="AK88"/>
    </sheetView>
  </sheetViews>
  <sheetFormatPr defaultColWidth="10.69921875" defaultRowHeight="11.25" customHeight="1" x14ac:dyDescent="0.2"/>
  <cols>
    <col min="1" max="1" width="0.796875" style="3" customWidth="1"/>
    <col min="2" max="2" width="6.3984375" style="3" customWidth="1"/>
    <col min="3" max="13" width="3.3984375" style="3" customWidth="1"/>
    <col min="14" max="14" width="6.296875" style="3" customWidth="1"/>
    <col min="15" max="53" width="3.3984375" style="3" customWidth="1"/>
    <col min="54" max="56" width="4.09765625" style="3" customWidth="1"/>
    <col min="57" max="76" width="5.8984375" style="3" customWidth="1"/>
    <col min="77" max="16384" width="10.69921875" style="3"/>
  </cols>
  <sheetData>
    <row r="1" spans="2:54" ht="7.5" customHeight="1" x14ac:dyDescent="0.2"/>
    <row r="2" spans="2:54" ht="20.25" customHeight="1" x14ac:dyDescent="0.2">
      <c r="B2" s="90" t="s">
        <v>0</v>
      </c>
      <c r="C2" s="2"/>
      <c r="D2" s="104" t="s">
        <v>53</v>
      </c>
      <c r="E2" s="4"/>
      <c r="F2" s="4"/>
      <c r="I2" s="88"/>
      <c r="P2" s="106" t="s">
        <v>143</v>
      </c>
    </row>
    <row r="3" spans="2:54" ht="10.5" customHeight="1" x14ac:dyDescent="0.2">
      <c r="B3" s="103"/>
      <c r="C3" s="115" t="s">
        <v>49</v>
      </c>
      <c r="D3" s="116"/>
      <c r="E3" s="116"/>
      <c r="F3" s="117"/>
      <c r="G3" s="115" t="s">
        <v>50</v>
      </c>
      <c r="H3" s="116"/>
      <c r="I3" s="116"/>
      <c r="J3" s="115" t="s">
        <v>51</v>
      </c>
      <c r="K3" s="116"/>
      <c r="L3" s="118"/>
      <c r="M3" s="117"/>
      <c r="N3" s="119" t="s">
        <v>52</v>
      </c>
      <c r="O3" s="120"/>
      <c r="P3" s="454" t="s">
        <v>144</v>
      </c>
      <c r="Q3" s="455"/>
      <c r="R3" s="455"/>
      <c r="S3" s="455"/>
      <c r="T3" s="455"/>
      <c r="U3" s="455"/>
      <c r="V3" s="455"/>
      <c r="W3" s="455"/>
      <c r="X3" s="455"/>
      <c r="Y3" s="455"/>
      <c r="Z3" s="455"/>
      <c r="AA3" s="455"/>
      <c r="AB3" s="455"/>
      <c r="AC3" s="455"/>
      <c r="AD3" s="455"/>
      <c r="AE3" s="455"/>
      <c r="AF3" s="455"/>
    </row>
    <row r="4" spans="2:54" ht="15.75" customHeight="1" x14ac:dyDescent="0.2">
      <c r="B4" s="103"/>
      <c r="C4" s="115"/>
      <c r="D4" s="116"/>
      <c r="E4" s="116"/>
      <c r="F4" s="117"/>
      <c r="G4" s="115"/>
      <c r="H4" s="116"/>
      <c r="I4" s="116"/>
      <c r="J4" s="115"/>
      <c r="K4" s="116"/>
      <c r="L4" s="118"/>
      <c r="M4" s="117"/>
      <c r="N4" s="119"/>
      <c r="O4" s="120"/>
      <c r="P4" s="455"/>
      <c r="Q4" s="455"/>
      <c r="R4" s="455"/>
      <c r="S4" s="455"/>
      <c r="T4" s="455"/>
      <c r="U4" s="455"/>
      <c r="V4" s="455"/>
      <c r="W4" s="455"/>
      <c r="X4" s="455"/>
      <c r="Y4" s="455"/>
      <c r="Z4" s="455"/>
      <c r="AA4" s="455"/>
      <c r="AB4" s="455"/>
      <c r="AC4" s="455"/>
      <c r="AD4" s="455"/>
      <c r="AE4" s="455"/>
      <c r="AF4" s="455"/>
    </row>
    <row r="5" spans="2:54" ht="10.5" customHeight="1" x14ac:dyDescent="0.2">
      <c r="B5" s="103"/>
      <c r="C5" s="115"/>
      <c r="D5" s="116"/>
      <c r="E5" s="116"/>
      <c r="F5" s="117"/>
      <c r="G5" s="115"/>
      <c r="H5" s="116"/>
      <c r="I5" s="116"/>
      <c r="J5" s="115"/>
      <c r="K5" s="116"/>
      <c r="L5" s="118"/>
      <c r="M5" s="117"/>
      <c r="N5" s="119"/>
      <c r="O5" s="120"/>
      <c r="P5" s="3" t="s">
        <v>145</v>
      </c>
      <c r="Q5" s="3" t="s">
        <v>146</v>
      </c>
    </row>
    <row r="6" spans="2:54" ht="11.25" customHeight="1" x14ac:dyDescent="0.2">
      <c r="B6" s="73"/>
      <c r="C6" s="65"/>
      <c r="D6" s="66"/>
      <c r="E6" s="67"/>
      <c r="F6" s="67"/>
      <c r="G6" s="67"/>
      <c r="H6" s="67"/>
      <c r="I6" s="67"/>
      <c r="J6" s="67"/>
      <c r="K6" s="67"/>
      <c r="L6" s="67"/>
      <c r="M6" s="67"/>
      <c r="N6" s="67"/>
      <c r="O6" s="70"/>
      <c r="BB6" s="46"/>
    </row>
    <row r="7" spans="2:54" ht="11.25" customHeight="1" x14ac:dyDescent="0.2">
      <c r="B7" s="73"/>
      <c r="C7" s="65"/>
      <c r="D7" s="66"/>
      <c r="E7" s="67"/>
      <c r="F7" s="67"/>
      <c r="G7" s="67"/>
      <c r="H7" s="67"/>
      <c r="I7" s="67"/>
      <c r="J7" s="67"/>
      <c r="K7" s="67"/>
      <c r="L7" s="67"/>
      <c r="M7" s="67"/>
      <c r="N7" s="67"/>
      <c r="O7" s="70"/>
      <c r="BB7" s="46"/>
    </row>
    <row r="8" spans="2:54" ht="11.25" customHeight="1" x14ac:dyDescent="0.2">
      <c r="H8" s="74"/>
      <c r="BB8" s="46"/>
    </row>
    <row r="9" spans="2:54" ht="11.25" customHeight="1" x14ac:dyDescent="0.2">
      <c r="H9" s="74"/>
      <c r="BB9" s="46"/>
    </row>
    <row r="10" spans="2:54" ht="11.25" customHeight="1" x14ac:dyDescent="0.2">
      <c r="H10" s="74"/>
      <c r="BB10" s="46"/>
    </row>
    <row r="11" spans="2:54" ht="11.25" customHeight="1" x14ac:dyDescent="0.2">
      <c r="H11" s="74"/>
      <c r="BB11" s="46"/>
    </row>
    <row r="12" spans="2:54" ht="11.25" customHeight="1" x14ac:dyDescent="0.2">
      <c r="H12" s="74"/>
      <c r="BB12" s="46"/>
    </row>
    <row r="13" spans="2:54" ht="11.25" customHeight="1" x14ac:dyDescent="0.2">
      <c r="H13" s="74"/>
      <c r="BB13" s="46"/>
    </row>
    <row r="14" spans="2:54" ht="11.25" customHeight="1" x14ac:dyDescent="0.2">
      <c r="H14" s="74"/>
      <c r="BB14" s="46"/>
    </row>
    <row r="15" spans="2:54" ht="11.25" customHeight="1" x14ac:dyDescent="0.2">
      <c r="H15" s="74"/>
      <c r="BB15" s="46"/>
    </row>
    <row r="16" spans="2:54" ht="11.25" customHeight="1" x14ac:dyDescent="0.2">
      <c r="H16" s="74"/>
      <c r="BB16" s="46"/>
    </row>
    <row r="17" spans="8:54" ht="11.25" customHeight="1" x14ac:dyDescent="0.2">
      <c r="H17" s="74"/>
      <c r="BB17" s="46"/>
    </row>
    <row r="18" spans="8:54" ht="11.25" customHeight="1" x14ac:dyDescent="0.2">
      <c r="H18" s="74"/>
      <c r="BB18" s="46"/>
    </row>
    <row r="19" spans="8:54" ht="11.25" customHeight="1" x14ac:dyDescent="0.2">
      <c r="H19" s="74"/>
      <c r="BB19" s="46"/>
    </row>
    <row r="20" spans="8:54" ht="11.25" customHeight="1" x14ac:dyDescent="0.2">
      <c r="H20" s="74"/>
      <c r="BB20" s="46"/>
    </row>
    <row r="21" spans="8:54" ht="11.25" customHeight="1" x14ac:dyDescent="0.2">
      <c r="H21" s="74"/>
      <c r="BB21" s="46"/>
    </row>
    <row r="22" spans="8:54" ht="11.25" customHeight="1" x14ac:dyDescent="0.2">
      <c r="H22" s="74"/>
    </row>
    <row r="23" spans="8:54" ht="11.25" customHeight="1" x14ac:dyDescent="0.2">
      <c r="H23" s="74"/>
    </row>
    <row r="24" spans="8:54" ht="11.25" customHeight="1" x14ac:dyDescent="0.2">
      <c r="H24" s="74"/>
    </row>
    <row r="25" spans="8:54" ht="11.25" customHeight="1" x14ac:dyDescent="0.2">
      <c r="H25" s="74"/>
    </row>
    <row r="26" spans="8:54" ht="11.25" customHeight="1" x14ac:dyDescent="0.2">
      <c r="H26" s="74"/>
    </row>
    <row r="27" spans="8:54" ht="11.25" customHeight="1" x14ac:dyDescent="0.2">
      <c r="H27" s="74"/>
    </row>
    <row r="28" spans="8:54" ht="11.25" customHeight="1" x14ac:dyDescent="0.2">
      <c r="H28" s="74"/>
    </row>
    <row r="29" spans="8:54" ht="11.25" customHeight="1" x14ac:dyDescent="0.2">
      <c r="H29" s="74"/>
    </row>
    <row r="30" spans="8:54" ht="11.25" customHeight="1" x14ac:dyDescent="0.2">
      <c r="H30" s="74"/>
    </row>
    <row r="31" spans="8:54" ht="11.25" customHeight="1" x14ac:dyDescent="0.2">
      <c r="H31" s="74"/>
    </row>
    <row r="32" spans="8:54" ht="11.25" customHeight="1" x14ac:dyDescent="0.2">
      <c r="H32" s="74"/>
    </row>
    <row r="33" spans="8:8" ht="11.25" customHeight="1" x14ac:dyDescent="0.2">
      <c r="H33" s="74"/>
    </row>
    <row r="34" spans="8:8" ht="11.25" customHeight="1" x14ac:dyDescent="0.2">
      <c r="H34" s="74"/>
    </row>
    <row r="85" spans="2:55" ht="17.25" customHeight="1" x14ac:dyDescent="0.2">
      <c r="B85" s="90" t="s">
        <v>0</v>
      </c>
      <c r="C85" s="2"/>
      <c r="E85" s="227">
        <f>(ND代替値)/1000</f>
        <v>1.11E-5</v>
      </c>
      <c r="F85" s="3" t="s">
        <v>54</v>
      </c>
      <c r="O85" s="254">
        <v>0.20370370370370369</v>
      </c>
      <c r="P85" s="3" t="s">
        <v>55</v>
      </c>
      <c r="Q85" s="107"/>
    </row>
    <row r="86" spans="2:55" ht="11.25" customHeight="1" x14ac:dyDescent="0.2">
      <c r="B86" s="1"/>
      <c r="F86" s="337" t="s">
        <v>41</v>
      </c>
    </row>
    <row r="87" spans="2:55" ht="13.5" customHeight="1" x14ac:dyDescent="0.2">
      <c r="B87" s="114">
        <f>B93</f>
        <v>29991</v>
      </c>
      <c r="C87" s="3" t="s">
        <v>1</v>
      </c>
      <c r="J87" s="3" t="s">
        <v>1</v>
      </c>
      <c r="O87" s="3" t="s">
        <v>26</v>
      </c>
      <c r="W87" s="39"/>
      <c r="AI87" s="458">
        <v>29991</v>
      </c>
      <c r="AJ87" s="459"/>
      <c r="AK87" s="452" t="s">
        <v>152</v>
      </c>
    </row>
    <row r="88" spans="2:55" ht="11.25" customHeight="1" x14ac:dyDescent="0.2">
      <c r="B88" s="5" t="s">
        <v>2</v>
      </c>
      <c r="C88" s="40" t="s">
        <v>3</v>
      </c>
      <c r="D88" s="8"/>
      <c r="E88" s="8"/>
      <c r="F88" s="9"/>
      <c r="G88" s="9"/>
      <c r="H88" s="9"/>
      <c r="I88" s="9"/>
      <c r="J88" s="9"/>
      <c r="K88" s="9"/>
      <c r="L88" s="9"/>
      <c r="M88" s="9"/>
      <c r="N88" s="5" t="s">
        <v>2</v>
      </c>
      <c r="O88" s="40" t="s">
        <v>3</v>
      </c>
      <c r="P88" s="8"/>
      <c r="Q88" s="8"/>
      <c r="R88" s="9"/>
      <c r="S88" s="10"/>
      <c r="T88" s="10"/>
      <c r="U88" s="11"/>
      <c r="V88" s="39"/>
      <c r="W88" s="12" t="s">
        <v>3</v>
      </c>
      <c r="X88" s="41"/>
      <c r="Y88" s="13"/>
      <c r="Z88" s="13"/>
      <c r="AA88" s="13"/>
      <c r="AB88" s="13"/>
      <c r="AC88" s="13"/>
      <c r="AD88" s="13"/>
      <c r="AE88" s="13"/>
      <c r="AF88" s="13"/>
      <c r="AG88" s="14"/>
      <c r="AI88" s="458">
        <v>31528</v>
      </c>
      <c r="AJ88" s="459"/>
      <c r="AK88" s="452" t="s">
        <v>150</v>
      </c>
    </row>
    <row r="89" spans="2:55" ht="11.25" customHeight="1" x14ac:dyDescent="0.2">
      <c r="B89" s="16" t="s">
        <v>5</v>
      </c>
      <c r="C89" s="18" t="s">
        <v>40</v>
      </c>
      <c r="D89" s="19"/>
      <c r="E89" s="19"/>
      <c r="F89" s="19"/>
      <c r="G89" s="19"/>
      <c r="H89" s="19"/>
      <c r="I89" s="20"/>
      <c r="J89" s="18" t="s">
        <v>39</v>
      </c>
      <c r="K89" s="19"/>
      <c r="L89" s="19"/>
      <c r="M89" s="20"/>
      <c r="N89" s="16" t="s">
        <v>5</v>
      </c>
      <c r="O89" s="18" t="s">
        <v>67</v>
      </c>
      <c r="P89" s="19"/>
      <c r="Q89" s="19"/>
      <c r="R89" s="19"/>
      <c r="S89" s="18"/>
      <c r="T89" s="18"/>
      <c r="U89" s="20"/>
      <c r="V89" s="39"/>
      <c r="W89" s="24" t="s">
        <v>27</v>
      </c>
      <c r="X89" s="25"/>
      <c r="Y89" s="26"/>
      <c r="Z89" s="24" t="s">
        <v>28</v>
      </c>
      <c r="AA89" s="25"/>
      <c r="AB89" s="25"/>
      <c r="AC89" s="26"/>
      <c r="AD89" s="42" t="s">
        <v>24</v>
      </c>
      <c r="AE89" s="25"/>
      <c r="AF89" s="25"/>
      <c r="AG89" s="26"/>
      <c r="AI89" s="458">
        <v>40613</v>
      </c>
      <c r="AJ89" s="459"/>
      <c r="AK89" s="3" t="s">
        <v>151</v>
      </c>
    </row>
    <row r="90" spans="2:55" ht="11.25" customHeight="1" x14ac:dyDescent="0.2">
      <c r="B90" s="16" t="s">
        <v>5</v>
      </c>
      <c r="C90" s="18" t="s">
        <v>68</v>
      </c>
      <c r="D90" s="19"/>
      <c r="E90" s="19"/>
      <c r="F90" s="19"/>
      <c r="G90" s="19"/>
      <c r="H90" s="19"/>
      <c r="I90" s="20"/>
      <c r="J90" s="18" t="s">
        <v>69</v>
      </c>
      <c r="K90" s="19"/>
      <c r="L90" s="19"/>
      <c r="M90" s="20"/>
      <c r="N90" s="16" t="s">
        <v>5</v>
      </c>
      <c r="O90" s="18" t="s">
        <v>67</v>
      </c>
      <c r="P90" s="19"/>
      <c r="Q90" s="19"/>
      <c r="R90" s="19"/>
      <c r="S90" s="18"/>
      <c r="T90" s="18"/>
      <c r="U90" s="20"/>
      <c r="V90" s="39"/>
      <c r="W90" s="24" t="s">
        <v>27</v>
      </c>
      <c r="X90" s="25"/>
      <c r="Y90" s="26"/>
      <c r="Z90" s="24" t="s">
        <v>28</v>
      </c>
      <c r="AA90" s="25"/>
      <c r="AB90" s="25"/>
      <c r="AC90" s="26"/>
      <c r="AD90" s="42" t="s">
        <v>24</v>
      </c>
      <c r="AE90" s="25"/>
      <c r="AF90" s="25"/>
      <c r="AG90" s="26"/>
      <c r="AI90" s="453" t="s">
        <v>149</v>
      </c>
      <c r="AJ90" s="15"/>
      <c r="AK90" s="337"/>
      <c r="AL90" s="43"/>
      <c r="AM90" s="43"/>
    </row>
    <row r="91" spans="2:55" s="43" customFormat="1" ht="11.25" customHeight="1" x14ac:dyDescent="0.2">
      <c r="B91" s="75" t="s">
        <v>14</v>
      </c>
      <c r="C91" s="142" t="s">
        <v>8</v>
      </c>
      <c r="D91" s="124" t="s">
        <v>9</v>
      </c>
      <c r="E91" s="123" t="s">
        <v>45</v>
      </c>
      <c r="F91" s="124" t="s">
        <v>10</v>
      </c>
      <c r="G91" s="124" t="s">
        <v>11</v>
      </c>
      <c r="H91" s="143" t="s">
        <v>12</v>
      </c>
      <c r="I91" s="78" t="s">
        <v>29</v>
      </c>
      <c r="J91" s="142" t="s">
        <v>8</v>
      </c>
      <c r="K91" s="124" t="s">
        <v>9</v>
      </c>
      <c r="L91" s="123" t="s">
        <v>45</v>
      </c>
      <c r="M91" s="76" t="s">
        <v>10</v>
      </c>
      <c r="N91" s="75" t="s">
        <v>14</v>
      </c>
      <c r="O91" s="142" t="s">
        <v>8</v>
      </c>
      <c r="P91" s="124" t="s">
        <v>9</v>
      </c>
      <c r="Q91" s="123" t="s">
        <v>45</v>
      </c>
      <c r="R91" s="124" t="s">
        <v>10</v>
      </c>
      <c r="S91" s="124" t="s">
        <v>11</v>
      </c>
      <c r="T91" s="143" t="s">
        <v>12</v>
      </c>
      <c r="U91" s="78" t="s">
        <v>29</v>
      </c>
      <c r="V91" s="39"/>
      <c r="W91" s="129" t="s">
        <v>8</v>
      </c>
      <c r="X91" s="130" t="s">
        <v>9</v>
      </c>
      <c r="Y91" s="28" t="s">
        <v>10</v>
      </c>
      <c r="Z91" s="129" t="s">
        <v>8</v>
      </c>
      <c r="AA91" s="130" t="s">
        <v>9</v>
      </c>
      <c r="AB91" s="130" t="s">
        <v>10</v>
      </c>
      <c r="AC91" s="28" t="s">
        <v>11</v>
      </c>
      <c r="AD91" s="136" t="s">
        <v>8</v>
      </c>
      <c r="AE91" s="130" t="s">
        <v>9</v>
      </c>
      <c r="AF91" s="130" t="s">
        <v>10</v>
      </c>
      <c r="AG91" s="28" t="s">
        <v>11</v>
      </c>
      <c r="AI91" s="456" t="s">
        <v>105</v>
      </c>
      <c r="AJ91" s="456" t="s">
        <v>106</v>
      </c>
      <c r="AK91" s="456" t="s">
        <v>140</v>
      </c>
      <c r="AL91" s="456" t="s">
        <v>141</v>
      </c>
      <c r="AM91" s="456" t="s">
        <v>142</v>
      </c>
      <c r="AN91" s="3"/>
    </row>
    <row r="92" spans="2:55" s="43" customFormat="1" ht="11.25" customHeight="1" x14ac:dyDescent="0.2">
      <c r="B92" s="79" t="s">
        <v>16</v>
      </c>
      <c r="C92" s="121" t="s">
        <v>18</v>
      </c>
      <c r="D92" s="122" t="s">
        <v>18</v>
      </c>
      <c r="E92" s="122" t="s">
        <v>18</v>
      </c>
      <c r="F92" s="122" t="s">
        <v>18</v>
      </c>
      <c r="G92" s="144" t="s">
        <v>18</v>
      </c>
      <c r="H92" s="145" t="s">
        <v>30</v>
      </c>
      <c r="I92" s="94" t="s">
        <v>43</v>
      </c>
      <c r="J92" s="121" t="s">
        <v>18</v>
      </c>
      <c r="K92" s="122" t="s">
        <v>18</v>
      </c>
      <c r="L92" s="122" t="s">
        <v>18</v>
      </c>
      <c r="M92" s="6" t="s">
        <v>18</v>
      </c>
      <c r="N92" s="5" t="s">
        <v>16</v>
      </c>
      <c r="O92" s="121" t="s">
        <v>18</v>
      </c>
      <c r="P92" s="122" t="s">
        <v>18</v>
      </c>
      <c r="Q92" s="122" t="s">
        <v>18</v>
      </c>
      <c r="R92" s="122" t="s">
        <v>18</v>
      </c>
      <c r="S92" s="144" t="s">
        <v>18</v>
      </c>
      <c r="T92" s="145" t="s">
        <v>30</v>
      </c>
      <c r="U92" s="17" t="s">
        <v>44</v>
      </c>
      <c r="V92" s="39"/>
      <c r="W92" s="131" t="s">
        <v>21</v>
      </c>
      <c r="X92" s="132" t="s">
        <v>21</v>
      </c>
      <c r="Y92" s="30" t="s">
        <v>21</v>
      </c>
      <c r="Z92" s="131" t="s">
        <v>21</v>
      </c>
      <c r="AA92" s="132" t="s">
        <v>21</v>
      </c>
      <c r="AB92" s="132" t="s">
        <v>21</v>
      </c>
      <c r="AC92" s="30" t="s">
        <v>21</v>
      </c>
      <c r="AD92" s="137" t="s">
        <v>21</v>
      </c>
      <c r="AE92" s="132" t="s">
        <v>21</v>
      </c>
      <c r="AF92" s="140" t="s">
        <v>22</v>
      </c>
      <c r="AG92" s="30" t="s">
        <v>21</v>
      </c>
      <c r="AI92" s="457"/>
      <c r="AJ92" s="457"/>
      <c r="AK92" s="457"/>
      <c r="AL92" s="457"/>
      <c r="AM92" s="457"/>
      <c r="AN92" s="3"/>
    </row>
    <row r="93" spans="2:55" ht="11.25" customHeight="1" x14ac:dyDescent="0.2">
      <c r="B93" s="338">
        <v>29991</v>
      </c>
      <c r="C93" s="345">
        <f>ND代替値</f>
        <v>0.155</v>
      </c>
      <c r="D93" s="171">
        <f t="shared" ref="D93:D98" si="0">AA93/27</f>
        <v>120.74074074074075</v>
      </c>
      <c r="E93" s="349">
        <f t="shared" ref="E93:E98" si="1">ND代替値*2.71828^(-(0.69315/2.062)*(B93-調査開始日)/365.25)</f>
        <v>1.11E-2</v>
      </c>
      <c r="F93" s="217">
        <f>((AB93/27)*1000)/1000</f>
        <v>2.2222222222222223E-2</v>
      </c>
      <c r="G93" s="218">
        <f>ND代替値</f>
        <v>7.4999999999999997E-3</v>
      </c>
      <c r="H93" s="219">
        <v>0.7</v>
      </c>
      <c r="I93" s="202">
        <f>ND代替値</f>
        <v>6.818181818181817E-3</v>
      </c>
      <c r="J93" s="220"/>
      <c r="K93" s="171"/>
      <c r="L93" s="221"/>
      <c r="M93" s="222"/>
      <c r="N93" s="166">
        <v>30001</v>
      </c>
      <c r="O93" s="345">
        <f t="shared" ref="O93:O98" si="2">ND代替値</f>
        <v>0.14000000000000001</v>
      </c>
      <c r="P93" s="223">
        <f t="shared" ref="P93:P101" si="3">AE93/27</f>
        <v>155.18518518518519</v>
      </c>
      <c r="Q93" s="350">
        <f t="shared" ref="Q93:Q101" si="4">ND代替値*2.71828^(-(0.69315/2.062)*(N93-調査開始日)/365.25)</f>
        <v>1.4367162989542211E-2</v>
      </c>
      <c r="R93" s="348">
        <f t="shared" ref="R93:R99" si="5">0.015*2.71828^(-(0.69315/30.07)*(N93-調査開始日)/365.25)</f>
        <v>1.4990536375372572E-2</v>
      </c>
      <c r="S93" s="224"/>
      <c r="T93" s="219"/>
      <c r="U93" s="225"/>
      <c r="V93" s="39"/>
      <c r="W93" s="185"/>
      <c r="X93" s="186"/>
      <c r="Y93" s="187"/>
      <c r="Z93" s="382"/>
      <c r="AA93" s="189">
        <v>3260</v>
      </c>
      <c r="AB93" s="189">
        <v>0.6</v>
      </c>
      <c r="AC93" s="386"/>
      <c r="AD93" s="385"/>
      <c r="AE93" s="189">
        <v>4190</v>
      </c>
      <c r="AF93" s="390"/>
      <c r="AG93" s="204"/>
      <c r="AI93" s="362">
        <f t="shared" ref="AI93:AI102" si="6">1*2.71828^(-(0.69315/30.02)*(B93-調査開始日)/365.25)</f>
        <v>1</v>
      </c>
      <c r="AJ93" s="362">
        <f t="shared" ref="AJ93:AJ102" si="7">1*2.71828^(-(0.69315/2.062)*(B93-調査開始日)/365.25)</f>
        <v>1</v>
      </c>
      <c r="AK93" s="364">
        <f t="shared" ref="AK93:AK102" si="8">10*2.71828^(-(0.69315/0.1459)*(B93-調査開始日)/365.25)</f>
        <v>10</v>
      </c>
      <c r="AL93" s="363">
        <f t="shared" ref="AL93" si="9">50*2.71828^(-(0.69315/(1.277*10^9))*(B93-調査開始日)/365.25)</f>
        <v>50</v>
      </c>
      <c r="AM93" s="364">
        <f t="shared" ref="AM93:AM102" si="10">0.1*2.71828^(-(0.69315/29)*(B93-調査開始日)/365.25)</f>
        <v>0.1</v>
      </c>
      <c r="BC93" s="46"/>
    </row>
    <row r="94" spans="2:55" ht="11.25" customHeight="1" x14ac:dyDescent="0.2">
      <c r="B94" s="173">
        <v>30049</v>
      </c>
      <c r="C94" s="346">
        <f>ND代替値</f>
        <v>0.155</v>
      </c>
      <c r="D94" s="226">
        <f t="shared" si="0"/>
        <v>171.4814814814815</v>
      </c>
      <c r="E94" s="350">
        <f t="shared" si="1"/>
        <v>1.0523021898744522E-2</v>
      </c>
      <c r="F94" s="228">
        <f>((AB94/27)*1000)/1000</f>
        <v>2.9629629629629631E-2</v>
      </c>
      <c r="G94" s="229">
        <f>AC94/27</f>
        <v>6.6666666666666666E-2</v>
      </c>
      <c r="H94" s="230">
        <v>0.9</v>
      </c>
      <c r="I94" s="206">
        <v>1.9</v>
      </c>
      <c r="J94" s="231">
        <f>W94/27</f>
        <v>0.25185185185185183</v>
      </c>
      <c r="K94" s="175">
        <f>X94/27</f>
        <v>147.03703703703704</v>
      </c>
      <c r="L94" s="350">
        <f>ND代替値*2.71828^(-(0.69315/2.062)*(B94-調査開始日)/365.25)</f>
        <v>1.0884673969338678E-2</v>
      </c>
      <c r="M94" s="232">
        <f>((Y94/27)*1000)/1000</f>
        <v>2.5925925925925925E-2</v>
      </c>
      <c r="N94" s="173">
        <v>30048</v>
      </c>
      <c r="O94" s="346">
        <f t="shared" si="2"/>
        <v>0.14000000000000001</v>
      </c>
      <c r="P94" s="233">
        <f t="shared" si="3"/>
        <v>187.40740740740742</v>
      </c>
      <c r="Q94" s="350">
        <f t="shared" si="4"/>
        <v>1.3758946944433852E-2</v>
      </c>
      <c r="R94" s="348">
        <f t="shared" si="5"/>
        <v>1.4946137254668871E-2</v>
      </c>
      <c r="S94" s="234"/>
      <c r="T94" s="230"/>
      <c r="U94" s="206"/>
      <c r="V94" s="39"/>
      <c r="W94" s="205">
        <v>6.8</v>
      </c>
      <c r="X94" s="192">
        <v>3970</v>
      </c>
      <c r="Y94" s="193">
        <v>0.7</v>
      </c>
      <c r="Z94" s="381"/>
      <c r="AA94" s="192">
        <v>4630</v>
      </c>
      <c r="AB94" s="192">
        <v>0.8</v>
      </c>
      <c r="AC94" s="206">
        <v>1.8</v>
      </c>
      <c r="AD94" s="384"/>
      <c r="AE94" s="195">
        <v>5060</v>
      </c>
      <c r="AF94" s="388"/>
      <c r="AG94" s="208"/>
      <c r="AI94" s="362">
        <f t="shared" si="6"/>
        <v>0.99634019382866801</v>
      </c>
      <c r="AJ94" s="362">
        <f t="shared" si="7"/>
        <v>0.9480199908778848</v>
      </c>
      <c r="AK94" s="364">
        <f t="shared" si="8"/>
        <v>4.7028638855426177</v>
      </c>
      <c r="AL94" s="363">
        <f t="shared" ref="AL94:AL160" si="11">50*2.71828^(-(0.69315/(1.277*10^9))*(B94-調査開始日)/365.25)</f>
        <v>49.999999995690338</v>
      </c>
      <c r="AM94" s="364">
        <f t="shared" si="10"/>
        <v>9.9621171373693224E-2</v>
      </c>
      <c r="BC94" s="46"/>
    </row>
    <row r="95" spans="2:55" ht="11.25" customHeight="1" x14ac:dyDescent="0.2">
      <c r="B95" s="173">
        <v>30356</v>
      </c>
      <c r="C95" s="346">
        <f>ND代替値</f>
        <v>0.155</v>
      </c>
      <c r="D95" s="175">
        <f t="shared" si="0"/>
        <v>200</v>
      </c>
      <c r="E95" s="350">
        <f t="shared" si="1"/>
        <v>7.9329200815951538E-3</v>
      </c>
      <c r="F95" s="228">
        <f>((AB95/27)*1000)/1000</f>
        <v>7.0370370370370361E-2</v>
      </c>
      <c r="G95" s="235"/>
      <c r="H95" s="230"/>
      <c r="I95" s="206"/>
      <c r="J95" s="231"/>
      <c r="K95" s="175"/>
      <c r="L95" s="175"/>
      <c r="M95" s="236"/>
      <c r="N95" s="173">
        <v>30354</v>
      </c>
      <c r="O95" s="346">
        <f t="shared" si="2"/>
        <v>0.14000000000000001</v>
      </c>
      <c r="P95" s="233">
        <f t="shared" si="3"/>
        <v>151.85185185185185</v>
      </c>
      <c r="Q95" s="350">
        <f t="shared" si="4"/>
        <v>1.0381915727049267E-2</v>
      </c>
      <c r="R95" s="348">
        <f t="shared" si="5"/>
        <v>1.4660268360838924E-2</v>
      </c>
      <c r="S95" s="237"/>
      <c r="T95" s="230"/>
      <c r="U95" s="206"/>
      <c r="V95" s="39"/>
      <c r="W95" s="197"/>
      <c r="X95" s="195"/>
      <c r="Y95" s="196"/>
      <c r="Z95" s="381"/>
      <c r="AA95" s="192">
        <v>5400</v>
      </c>
      <c r="AB95" s="192">
        <v>1.9</v>
      </c>
      <c r="AC95" s="206"/>
      <c r="AD95" s="384"/>
      <c r="AE95" s="192">
        <v>4100</v>
      </c>
      <c r="AF95" s="388"/>
      <c r="AG95" s="208"/>
      <c r="AI95" s="362">
        <f t="shared" si="6"/>
        <v>0.97719037674313936</v>
      </c>
      <c r="AJ95" s="362">
        <f t="shared" si="7"/>
        <v>0.71467748482839222</v>
      </c>
      <c r="AK95" s="364">
        <f t="shared" si="8"/>
        <v>8.6724688279191262E-2</v>
      </c>
      <c r="AL95" s="363">
        <f t="shared" si="11"/>
        <v>49.999999972878818</v>
      </c>
      <c r="AM95" s="364">
        <f t="shared" si="10"/>
        <v>9.7639764905670764E-2</v>
      </c>
      <c r="BC95" s="46"/>
    </row>
    <row r="96" spans="2:55" ht="11.25" customHeight="1" x14ac:dyDescent="0.2">
      <c r="B96" s="173">
        <v>30420</v>
      </c>
      <c r="C96" s="346">
        <f>ND代替値</f>
        <v>0.155</v>
      </c>
      <c r="D96" s="175">
        <f t="shared" si="0"/>
        <v>183.33333333333334</v>
      </c>
      <c r="E96" s="350">
        <f t="shared" si="1"/>
        <v>7.4791524274234987E-3</v>
      </c>
      <c r="F96" s="228">
        <f>((AB96/27)*1000)/1000</f>
        <v>6.6666666666666666E-2</v>
      </c>
      <c r="G96" s="352">
        <f>ND代替値*2.71828^(-(0.69315/28.799)*(B96-調査開始日)/365.25)</f>
        <v>7.2909483029286928E-3</v>
      </c>
      <c r="H96" s="230">
        <v>1.1000000000000001</v>
      </c>
      <c r="I96" s="238">
        <f>ND代替値</f>
        <v>6.818181818181817E-3</v>
      </c>
      <c r="J96" s="231"/>
      <c r="K96" s="175"/>
      <c r="L96" s="175"/>
      <c r="M96" s="236"/>
      <c r="N96" s="173">
        <v>30414</v>
      </c>
      <c r="O96" s="346">
        <f t="shared" si="2"/>
        <v>0.14000000000000001</v>
      </c>
      <c r="P96" s="233">
        <f t="shared" si="3"/>
        <v>193.33333333333334</v>
      </c>
      <c r="Q96" s="350">
        <f t="shared" si="4"/>
        <v>9.824163868390811E-3</v>
      </c>
      <c r="R96" s="348">
        <f t="shared" si="5"/>
        <v>1.4604860108321708E-2</v>
      </c>
      <c r="S96" s="239">
        <f>AG96/27</f>
        <v>5.185185185185185E-2</v>
      </c>
      <c r="T96" s="240">
        <v>0.9</v>
      </c>
      <c r="U96" s="241">
        <v>1.5</v>
      </c>
      <c r="V96" s="49"/>
      <c r="W96" s="197"/>
      <c r="X96" s="195"/>
      <c r="Y96" s="196"/>
      <c r="Z96" s="381"/>
      <c r="AA96" s="192">
        <v>4950</v>
      </c>
      <c r="AB96" s="192">
        <v>1.8</v>
      </c>
      <c r="AC96" s="387"/>
      <c r="AD96" s="384"/>
      <c r="AE96" s="192">
        <v>5220</v>
      </c>
      <c r="AF96" s="388"/>
      <c r="AG96" s="209">
        <v>1.4</v>
      </c>
      <c r="AI96" s="362">
        <f t="shared" si="6"/>
        <v>0.97324483232414716</v>
      </c>
      <c r="AJ96" s="362">
        <f t="shared" si="7"/>
        <v>0.67379751598409898</v>
      </c>
      <c r="AK96" s="364">
        <f t="shared" si="8"/>
        <v>3.7723468111572823E-2</v>
      </c>
      <c r="AL96" s="363">
        <f t="shared" si="11"/>
        <v>49.999999968123319</v>
      </c>
      <c r="AM96" s="364">
        <f t="shared" si="10"/>
        <v>9.7231693380125647E-2</v>
      </c>
      <c r="BC96" s="46"/>
    </row>
    <row r="97" spans="1:55" ht="11.25" customHeight="1" x14ac:dyDescent="0.2">
      <c r="B97" s="173">
        <v>30768</v>
      </c>
      <c r="C97" s="231">
        <f>Z97/27</f>
        <v>0.3666666666666667</v>
      </c>
      <c r="D97" s="175">
        <f t="shared" si="0"/>
        <v>177.77777777777777</v>
      </c>
      <c r="E97" s="350">
        <f t="shared" si="1"/>
        <v>5.4294689862219789E-3</v>
      </c>
      <c r="F97" s="348">
        <f>0.011*2.71828^(-(0.69315/30.07)*(B97-調査開始日)/365.25)</f>
        <v>1.0473604412911414E-2</v>
      </c>
      <c r="G97" s="235"/>
      <c r="H97" s="230"/>
      <c r="I97" s="206"/>
      <c r="J97" s="231"/>
      <c r="K97" s="175"/>
      <c r="L97" s="175"/>
      <c r="M97" s="236"/>
      <c r="N97" s="173">
        <v>30728</v>
      </c>
      <c r="O97" s="346">
        <f t="shared" si="2"/>
        <v>0.14000000000000001</v>
      </c>
      <c r="P97" s="233">
        <f t="shared" si="3"/>
        <v>215.92592592592592</v>
      </c>
      <c r="Q97" s="350">
        <f t="shared" si="4"/>
        <v>7.35851728543503E-3</v>
      </c>
      <c r="R97" s="348">
        <f t="shared" si="5"/>
        <v>1.4318287761054193E-2</v>
      </c>
      <c r="S97" s="234"/>
      <c r="T97" s="230"/>
      <c r="U97" s="206"/>
      <c r="V97" s="39"/>
      <c r="W97" s="197"/>
      <c r="X97" s="195"/>
      <c r="Y97" s="196"/>
      <c r="Z97" s="205">
        <v>9.9</v>
      </c>
      <c r="AA97" s="192">
        <v>4800</v>
      </c>
      <c r="AB97" s="388"/>
      <c r="AC97" s="206"/>
      <c r="AD97" s="384"/>
      <c r="AE97" s="192">
        <v>5830</v>
      </c>
      <c r="AF97" s="388"/>
      <c r="AG97" s="209"/>
      <c r="AI97" s="362">
        <f t="shared" si="6"/>
        <v>0.95206809337143095</v>
      </c>
      <c r="AJ97" s="362">
        <f t="shared" si="7"/>
        <v>0.48914135011008819</v>
      </c>
      <c r="AK97" s="364">
        <f t="shared" si="8"/>
        <v>4.0811829907844925E-4</v>
      </c>
      <c r="AL97" s="363">
        <f t="shared" si="11"/>
        <v>49.999999942265305</v>
      </c>
      <c r="AM97" s="364">
        <f t="shared" si="10"/>
        <v>9.5042469772652155E-2</v>
      </c>
      <c r="BC97" s="46"/>
    </row>
    <row r="98" spans="1:55" ht="11.25" customHeight="1" x14ac:dyDescent="0.2">
      <c r="B98" s="173">
        <v>30812</v>
      </c>
      <c r="C98" s="231">
        <f>Z98/27</f>
        <v>0.55555555555555558</v>
      </c>
      <c r="D98" s="175">
        <f t="shared" si="0"/>
        <v>183.33333333333334</v>
      </c>
      <c r="E98" s="350">
        <f t="shared" si="1"/>
        <v>5.2139952249086689E-3</v>
      </c>
      <c r="F98" s="228">
        <f>((AB98/27)*1000)/1000</f>
        <v>2.2222222222222223E-2</v>
      </c>
      <c r="G98" s="229">
        <f>AC98/27</f>
        <v>0.10740740740740741</v>
      </c>
      <c r="H98" s="242">
        <v>1</v>
      </c>
      <c r="I98" s="210">
        <v>2.8</v>
      </c>
      <c r="J98" s="231">
        <f>W98/27</f>
        <v>0.44444444444444442</v>
      </c>
      <c r="K98" s="175">
        <f>X98/27</f>
        <v>167.40740740740742</v>
      </c>
      <c r="L98" s="350">
        <f>ND代替値*2.71828^(-(0.69315/2.062)*(B98-調査開始日)/365.25)</f>
        <v>5.3931882539929501E-3</v>
      </c>
      <c r="M98" s="232">
        <f>((Y98/27)*1000)/1000</f>
        <v>4.0740740740740751E-2</v>
      </c>
      <c r="N98" s="173">
        <v>30799</v>
      </c>
      <c r="O98" s="346">
        <f t="shared" si="2"/>
        <v>0.14000000000000001</v>
      </c>
      <c r="P98" s="233">
        <f t="shared" si="3"/>
        <v>141.85185185185185</v>
      </c>
      <c r="Q98" s="350">
        <f t="shared" si="4"/>
        <v>6.8930548000090365E-3</v>
      </c>
      <c r="R98" s="348">
        <f t="shared" si="5"/>
        <v>1.4254273008040629E-2</v>
      </c>
      <c r="S98" s="352">
        <f>ND代替値*2.71828^(-(0.69315/28.799)*(N98-調査開始日)/365.25)</f>
        <v>1.1851857965806791E-2</v>
      </c>
      <c r="T98" s="240">
        <v>0.7</v>
      </c>
      <c r="U98" s="238">
        <f>ND代替値</f>
        <v>7.9411764705882362E-3</v>
      </c>
      <c r="V98" s="51"/>
      <c r="W98" s="205">
        <v>12</v>
      </c>
      <c r="X98" s="192">
        <v>4520</v>
      </c>
      <c r="Y98" s="193">
        <v>1.1000000000000001</v>
      </c>
      <c r="Z98" s="205">
        <v>15</v>
      </c>
      <c r="AA98" s="192">
        <v>4950</v>
      </c>
      <c r="AB98" s="192">
        <v>0.6</v>
      </c>
      <c r="AC98" s="210">
        <v>2.9</v>
      </c>
      <c r="AD98" s="384"/>
      <c r="AE98" s="192">
        <v>3830</v>
      </c>
      <c r="AF98" s="388"/>
      <c r="AG98" s="391"/>
      <c r="AI98" s="362">
        <f t="shared" si="6"/>
        <v>0.94942359772870721</v>
      </c>
      <c r="AJ98" s="362">
        <f t="shared" si="7"/>
        <v>0.46972929954132148</v>
      </c>
      <c r="AK98" s="364">
        <f t="shared" si="8"/>
        <v>2.3026790666677986E-4</v>
      </c>
      <c r="AL98" s="363">
        <f t="shared" si="11"/>
        <v>49.999999938995913</v>
      </c>
      <c r="AM98" s="364">
        <f t="shared" si="10"/>
        <v>9.4769204770232846E-2</v>
      </c>
      <c r="BC98" s="46"/>
    </row>
    <row r="99" spans="1:55" ht="11.25" customHeight="1" x14ac:dyDescent="0.2">
      <c r="B99" s="173">
        <v>31083</v>
      </c>
      <c r="C99" s="231"/>
      <c r="D99" s="175"/>
      <c r="E99" s="175"/>
      <c r="F99" s="243"/>
      <c r="G99" s="235"/>
      <c r="H99" s="230"/>
      <c r="I99" s="206"/>
      <c r="J99" s="346">
        <f>ND代替値</f>
        <v>0.12592592592592591</v>
      </c>
      <c r="K99" s="175">
        <f>X99/27</f>
        <v>198.5185185185185</v>
      </c>
      <c r="L99" s="350">
        <f>ND代替値*2.71828^(-(0.69315/2.062)*(B99-調査開始日)/365.25)</f>
        <v>4.202689700656073E-3</v>
      </c>
      <c r="M99" s="232">
        <f>((Y99/27)*1000)/1000</f>
        <v>6.2962962962962957E-2</v>
      </c>
      <c r="N99" s="173">
        <v>31113</v>
      </c>
      <c r="O99" s="244">
        <f>AD99/27</f>
        <v>0.66666666666666663</v>
      </c>
      <c r="P99" s="233">
        <f t="shared" si="3"/>
        <v>234.81481481481481</v>
      </c>
      <c r="Q99" s="350">
        <f t="shared" si="4"/>
        <v>5.16305138786592E-3</v>
      </c>
      <c r="R99" s="348">
        <f t="shared" si="5"/>
        <v>1.397457977960781E-2</v>
      </c>
      <c r="S99" s="234"/>
      <c r="T99" s="230"/>
      <c r="U99" s="245"/>
      <c r="V99" s="49"/>
      <c r="W99" s="381"/>
      <c r="X99" s="192">
        <v>5360</v>
      </c>
      <c r="Y99" s="193">
        <v>1.7</v>
      </c>
      <c r="Z99" s="197"/>
      <c r="AA99" s="195"/>
      <c r="AB99" s="195"/>
      <c r="AC99" s="206"/>
      <c r="AD99" s="211">
        <v>18</v>
      </c>
      <c r="AE99" s="195">
        <v>6340</v>
      </c>
      <c r="AF99" s="388"/>
      <c r="AG99" s="209"/>
      <c r="AI99" s="362">
        <f t="shared" si="6"/>
        <v>0.93329708034172487</v>
      </c>
      <c r="AJ99" s="362">
        <f t="shared" si="7"/>
        <v>0.36604071586359344</v>
      </c>
      <c r="AK99" s="364">
        <f t="shared" si="8"/>
        <v>6.7822690556604277E-6</v>
      </c>
      <c r="AL99" s="363">
        <f t="shared" si="11"/>
        <v>49.999999918859352</v>
      </c>
      <c r="AM99" s="364">
        <f t="shared" si="10"/>
        <v>9.3103377257917799E-2</v>
      </c>
      <c r="BC99" s="46"/>
    </row>
    <row r="100" spans="1:55" ht="11.25" customHeight="1" x14ac:dyDescent="0.2">
      <c r="B100" s="173">
        <v>31154</v>
      </c>
      <c r="C100" s="231"/>
      <c r="D100" s="175"/>
      <c r="E100" s="175"/>
      <c r="F100" s="243"/>
      <c r="G100" s="229">
        <f>AC100/27</f>
        <v>5.9259259259259262E-2</v>
      </c>
      <c r="H100" s="230">
        <v>0.87</v>
      </c>
      <c r="I100" s="206">
        <v>1.8</v>
      </c>
      <c r="J100" s="231">
        <f>W100/27</f>
        <v>1.0740740740740742</v>
      </c>
      <c r="K100" s="175">
        <f>X100/27</f>
        <v>145.55555555555554</v>
      </c>
      <c r="L100" s="350">
        <f>ND代替値*2.71828^(-(0.69315/2.062)*(B100-調査開始日)/365.25)</f>
        <v>3.9368488637508492E-3</v>
      </c>
      <c r="M100" s="232">
        <f>((Y100/27)*1000)/1000</f>
        <v>5.185185185185185E-2</v>
      </c>
      <c r="N100" s="173">
        <v>31156</v>
      </c>
      <c r="O100" s="246">
        <f>AD100/27</f>
        <v>0.51851851851851849</v>
      </c>
      <c r="P100" s="233">
        <f t="shared" si="3"/>
        <v>178.14814814814815</v>
      </c>
      <c r="Q100" s="350">
        <f t="shared" si="4"/>
        <v>4.9627159505155737E-3</v>
      </c>
      <c r="R100" s="228">
        <f>((AF100/27)*1000)/1000</f>
        <v>5.9259259259259262E-2</v>
      </c>
      <c r="S100" s="237"/>
      <c r="T100" s="240"/>
      <c r="U100" s="247"/>
      <c r="V100" s="52"/>
      <c r="W100" s="205">
        <v>29</v>
      </c>
      <c r="X100" s="192">
        <v>3930</v>
      </c>
      <c r="Y100" s="193">
        <v>1.4</v>
      </c>
      <c r="Z100" s="197"/>
      <c r="AA100" s="195"/>
      <c r="AB100" s="195"/>
      <c r="AC100" s="206">
        <v>1.6</v>
      </c>
      <c r="AD100" s="194">
        <v>14</v>
      </c>
      <c r="AE100" s="195">
        <v>4810</v>
      </c>
      <c r="AF100" s="207">
        <v>1.6</v>
      </c>
      <c r="AG100" s="212"/>
      <c r="AI100" s="362">
        <f t="shared" si="6"/>
        <v>0.92911752561859839</v>
      </c>
      <c r="AJ100" s="362">
        <f t="shared" si="7"/>
        <v>0.34288683652023527</v>
      </c>
      <c r="AK100" s="364">
        <f t="shared" si="8"/>
        <v>2.6934034489053441E-6</v>
      </c>
      <c r="AL100" s="363">
        <f t="shared" si="11"/>
        <v>49.999999913583729</v>
      </c>
      <c r="AM100" s="364">
        <f t="shared" si="10"/>
        <v>9.2671804543005526E-2</v>
      </c>
      <c r="BC100" s="46"/>
    </row>
    <row r="101" spans="1:55" ht="11.25" customHeight="1" x14ac:dyDescent="0.2">
      <c r="B101" s="173">
        <v>31467</v>
      </c>
      <c r="C101" s="248">
        <f>Z101/27</f>
        <v>0.37037037037037035</v>
      </c>
      <c r="D101" s="175">
        <f>AA101/27</f>
        <v>192.96296296296296</v>
      </c>
      <c r="E101" s="350">
        <f>ND代替値*2.71828^(-(0.69315/2.062)*(B101-調査開始日)/365.25)</f>
        <v>2.8534364613850938E-3</v>
      </c>
      <c r="F101" s="228">
        <f>((AB101/27)*1000)/1000</f>
        <v>4.0740740740740751E-2</v>
      </c>
      <c r="G101" s="235"/>
      <c r="H101" s="230"/>
      <c r="I101" s="206"/>
      <c r="J101" s="231">
        <f>W101/27</f>
        <v>0.37037037037037035</v>
      </c>
      <c r="K101" s="175">
        <f>X101/27</f>
        <v>161.85185185185185</v>
      </c>
      <c r="L101" s="350">
        <f>ND代替値*2.71828^(-(0.69315/2.062)*(B101-調査開始日)/365.25)</f>
        <v>2.9515025126105408E-3</v>
      </c>
      <c r="M101" s="232">
        <f>((Y101/27)*1000)/1000</f>
        <v>2.8148148148148148E-2</v>
      </c>
      <c r="N101" s="173">
        <v>31482</v>
      </c>
      <c r="O101" s="346">
        <f>ND代替値</f>
        <v>0.14000000000000001</v>
      </c>
      <c r="P101" s="233">
        <f t="shared" si="3"/>
        <v>194.81481481481481</v>
      </c>
      <c r="Q101" s="350">
        <f t="shared" si="4"/>
        <v>3.6763576493252714E-3</v>
      </c>
      <c r="R101" s="348">
        <f>0.015*2.71828^(-(0.69315/30.07)*(N101-調査開始日)/365.25)</f>
        <v>1.3652901805781995E-2</v>
      </c>
      <c r="S101" s="239">
        <f>AG101/27</f>
        <v>7.7777777777777779E-2</v>
      </c>
      <c r="T101" s="240">
        <v>0.53</v>
      </c>
      <c r="U101" s="247">
        <v>4</v>
      </c>
      <c r="V101" s="52"/>
      <c r="W101" s="205">
        <v>10</v>
      </c>
      <c r="X101" s="192">
        <v>4370</v>
      </c>
      <c r="Y101" s="193">
        <v>0.76</v>
      </c>
      <c r="Z101" s="213">
        <v>10</v>
      </c>
      <c r="AA101" s="192">
        <v>5210</v>
      </c>
      <c r="AB101" s="192">
        <v>1.1000000000000001</v>
      </c>
      <c r="AC101" s="206"/>
      <c r="AD101" s="384"/>
      <c r="AE101" s="195">
        <v>5260</v>
      </c>
      <c r="AF101" s="388"/>
      <c r="AG101" s="212">
        <v>2.1</v>
      </c>
      <c r="AI101" s="362">
        <f t="shared" si="6"/>
        <v>0.91091416806836456</v>
      </c>
      <c r="AJ101" s="362">
        <f t="shared" si="7"/>
        <v>0.25706634787253096</v>
      </c>
      <c r="AK101" s="364">
        <f t="shared" si="8"/>
        <v>4.5939705451602103E-8</v>
      </c>
      <c r="AL101" s="363">
        <f t="shared" si="11"/>
        <v>49.999999890326386</v>
      </c>
      <c r="AM101" s="364">
        <f t="shared" si="10"/>
        <v>9.0792961319352827E-2</v>
      </c>
      <c r="BC101" s="46"/>
    </row>
    <row r="102" spans="1:55" s="15" customFormat="1" ht="11.25" customHeight="1" x14ac:dyDescent="0.2">
      <c r="B102" s="166">
        <v>31524</v>
      </c>
      <c r="C102" s="347">
        <f>ND代替値</f>
        <v>0.155</v>
      </c>
      <c r="D102" s="171">
        <f>AA102/27</f>
        <v>167.77777777777777</v>
      </c>
      <c r="E102" s="351">
        <f>ND代替値*2.71828^(-(0.69315/2.062)*(B102-調査開始日)/365.25)</f>
        <v>2.7076055780352122E-3</v>
      </c>
      <c r="F102" s="441">
        <f>0.011*2.71828^(-(0.69315/30.07)*(B102-調査開始日)/365.25)</f>
        <v>9.9856244737151489E-3</v>
      </c>
      <c r="G102" s="438">
        <f>AC102/27</f>
        <v>5.9259259259259262E-2</v>
      </c>
      <c r="H102" s="341">
        <v>1.1000000000000001</v>
      </c>
      <c r="I102" s="365">
        <v>1.4</v>
      </c>
      <c r="J102" s="346">
        <f>ND代替値</f>
        <v>0.12592592592592591</v>
      </c>
      <c r="K102" s="171">
        <f>X102/27</f>
        <v>146.2962962962963</v>
      </c>
      <c r="L102" s="350">
        <f>ND代替値*2.71828^(-(0.69315/2.062)*(B102-調査開始日)/365.25)</f>
        <v>2.8006597570601126E-3</v>
      </c>
      <c r="M102" s="439">
        <f>((Y102/27)*1000)/1000</f>
        <v>2.2962962962962963E-2</v>
      </c>
      <c r="N102" s="166"/>
      <c r="O102" s="440"/>
      <c r="P102" s="340"/>
      <c r="Q102" s="340"/>
      <c r="R102" s="340"/>
      <c r="S102" s="340"/>
      <c r="T102" s="251"/>
      <c r="U102" s="342"/>
      <c r="V102" s="412"/>
      <c r="W102" s="191" t="s">
        <v>23</v>
      </c>
      <c r="X102" s="192">
        <v>3950</v>
      </c>
      <c r="Y102" s="193">
        <v>0.62</v>
      </c>
      <c r="Z102" s="381"/>
      <c r="AA102" s="192">
        <v>4530</v>
      </c>
      <c r="AB102" s="388"/>
      <c r="AC102" s="210">
        <v>1.6</v>
      </c>
      <c r="AD102" s="384"/>
      <c r="AE102" s="195">
        <v>3940</v>
      </c>
      <c r="AF102" s="442">
        <v>2.7</v>
      </c>
      <c r="AG102" s="391"/>
      <c r="AI102" s="408">
        <f t="shared" si="6"/>
        <v>0.90763777405978996</v>
      </c>
      <c r="AJ102" s="408">
        <f t="shared" si="7"/>
        <v>0.2439284304536227</v>
      </c>
      <c r="AK102" s="409">
        <f t="shared" si="8"/>
        <v>2.1887670366108344E-8</v>
      </c>
      <c r="AL102" s="410">
        <f t="shared" si="11"/>
        <v>49.999999886091018</v>
      </c>
      <c r="AM102" s="409">
        <f t="shared" si="10"/>
        <v>9.0454930705801989E-2</v>
      </c>
      <c r="BC102" s="411"/>
    </row>
    <row r="103" spans="1:55" s="15" customFormat="1" ht="11.25" customHeight="1" thickBot="1" x14ac:dyDescent="0.25">
      <c r="A103" s="108"/>
      <c r="B103" s="109">
        <v>31527</v>
      </c>
      <c r="C103" s="413"/>
      <c r="D103" s="148"/>
      <c r="E103" s="414"/>
      <c r="F103" s="415"/>
      <c r="G103" s="149"/>
      <c r="H103" s="150"/>
      <c r="I103" s="110"/>
      <c r="J103" s="416"/>
      <c r="K103" s="148"/>
      <c r="L103" s="414"/>
      <c r="M103" s="111"/>
      <c r="N103" s="109">
        <v>31527</v>
      </c>
      <c r="O103" s="161"/>
      <c r="P103" s="153"/>
      <c r="Q103" s="153"/>
      <c r="R103" s="153"/>
      <c r="S103" s="153"/>
      <c r="T103" s="162"/>
      <c r="U103" s="112"/>
      <c r="V103" s="417"/>
      <c r="W103" s="418"/>
      <c r="X103" s="419"/>
      <c r="Y103" s="420"/>
      <c r="Z103" s="421"/>
      <c r="AA103" s="419"/>
      <c r="AB103" s="422"/>
      <c r="AC103" s="110"/>
      <c r="AD103" s="423"/>
      <c r="AE103" s="424"/>
      <c r="AF103" s="425"/>
      <c r="AG103" s="426"/>
      <c r="AH103" s="108"/>
      <c r="AI103" s="392"/>
      <c r="AJ103" s="392"/>
      <c r="AK103" s="393"/>
      <c r="AL103" s="394"/>
      <c r="AM103" s="393"/>
      <c r="BC103" s="411"/>
    </row>
    <row r="104" spans="1:55" ht="11.25" customHeight="1" x14ac:dyDescent="0.2">
      <c r="A104" s="15"/>
      <c r="B104" s="338">
        <v>31528</v>
      </c>
      <c r="C104" s="437"/>
      <c r="D104" s="171"/>
      <c r="E104" s="171"/>
      <c r="F104" s="221"/>
      <c r="G104" s="438"/>
      <c r="H104" s="341"/>
      <c r="I104" s="365"/>
      <c r="J104" s="170"/>
      <c r="K104" s="171"/>
      <c r="L104" s="221"/>
      <c r="M104" s="439"/>
      <c r="N104" s="338">
        <v>31528</v>
      </c>
      <c r="O104" s="440"/>
      <c r="P104" s="340"/>
      <c r="Q104" s="340"/>
      <c r="R104" s="340"/>
      <c r="S104" s="340"/>
      <c r="T104" s="251"/>
      <c r="U104" s="342"/>
      <c r="V104" s="51"/>
      <c r="W104" s="201"/>
      <c r="X104" s="189"/>
      <c r="Y104" s="190"/>
      <c r="Z104" s="201"/>
      <c r="AA104" s="189"/>
      <c r="AB104" s="203"/>
      <c r="AC104" s="365"/>
      <c r="AD104" s="188"/>
      <c r="AE104" s="186"/>
      <c r="AF104" s="366"/>
      <c r="AG104" s="365"/>
      <c r="AI104" s="367">
        <f t="shared" ref="AI104:AI135" si="12">1*2.71828^(-(0.69315/30.02)*(B104-事故日Cb)/365.25)</f>
        <v>1</v>
      </c>
      <c r="AJ104" s="367">
        <f t="shared" ref="AJ104:AJ135" si="13">1*2.71828^(-(0.69315/2.062)*(B104-事故日Cb)/365.25)</f>
        <v>1</v>
      </c>
      <c r="AK104" s="368">
        <f t="shared" ref="AK104:AK135" si="14">10*2.71828^(-(0.69315/0.1459)*(B104-調査開始日)/365.25)</f>
        <v>2.0778004863388605E-8</v>
      </c>
      <c r="AL104" s="369">
        <f t="shared" si="11"/>
        <v>49.999999885793798</v>
      </c>
      <c r="AM104" s="368">
        <f t="shared" ref="AM104:AM135" si="15">0.1*2.71828^(-(0.69315/29)*(B104-調査開始日)/365.25)</f>
        <v>9.04312565712872E-2</v>
      </c>
      <c r="BC104" s="46"/>
    </row>
    <row r="105" spans="1:55" ht="11.25" customHeight="1" x14ac:dyDescent="0.3">
      <c r="B105" s="166">
        <v>31576</v>
      </c>
      <c r="C105" s="347">
        <f>ND代替値</f>
        <v>0.155</v>
      </c>
      <c r="D105" s="171">
        <f>AA105/27</f>
        <v>147.03703703703704</v>
      </c>
      <c r="E105" s="351">
        <f t="shared" ref="E105:E113" si="16">ND代替値*2.71828^(-(0.69315/2.062)*(B105-事故日Cb)/365.25)</f>
        <v>1.0620316456551695E-2</v>
      </c>
      <c r="F105" s="217">
        <f>((AB105/27)*1000)/1000</f>
        <v>5.185185185185185E-2</v>
      </c>
      <c r="G105" s="249"/>
      <c r="H105" s="219"/>
      <c r="I105" s="225"/>
      <c r="J105" s="220"/>
      <c r="K105" s="171"/>
      <c r="L105" s="171"/>
      <c r="M105" s="172"/>
      <c r="N105" s="166">
        <v>31545</v>
      </c>
      <c r="O105" s="347">
        <f>ND代替値</f>
        <v>0.14000000000000001</v>
      </c>
      <c r="P105" s="223">
        <f t="shared" ref="P105" si="17">AE105/27</f>
        <v>0</v>
      </c>
      <c r="Q105" s="351">
        <f t="shared" ref="Q105:Q129" si="18">ND代替値*2.71828^(-(0.69315/2.062)*(N105-事故日Cb)/365.25)</f>
        <v>1.4274901828544954E-2</v>
      </c>
      <c r="R105" s="250">
        <f>((AF105/27)*1000)/1000</f>
        <v>0</v>
      </c>
      <c r="S105" s="432">
        <f>ND代替値*2.71828^(-(0.69315/28.799)*(N105-調査開始日)/365.25)</f>
        <v>1.1283327586307179E-2</v>
      </c>
      <c r="T105" s="251">
        <v>0.97</v>
      </c>
      <c r="U105" s="252">
        <f>ND代替値</f>
        <v>7.9411764705882362E-3</v>
      </c>
      <c r="V105" s="54"/>
      <c r="W105" s="197"/>
      <c r="X105" s="195"/>
      <c r="Y105" s="196"/>
      <c r="Z105" s="381"/>
      <c r="AA105" s="192">
        <v>3970</v>
      </c>
      <c r="AB105" s="192">
        <v>1.4</v>
      </c>
      <c r="AC105" s="206"/>
      <c r="AD105" s="214"/>
      <c r="AE105" s="215"/>
      <c r="AF105" s="215"/>
      <c r="AG105" s="216"/>
      <c r="AI105" s="362">
        <f t="shared" si="12"/>
        <v>0.99697023793359474</v>
      </c>
      <c r="AJ105" s="362">
        <f t="shared" si="13"/>
        <v>0.95678526635600847</v>
      </c>
      <c r="AK105" s="364">
        <f t="shared" si="14"/>
        <v>1.1128983347551337E-8</v>
      </c>
      <c r="AL105" s="363">
        <f t="shared" si="11"/>
        <v>49.999999882227172</v>
      </c>
      <c r="AM105" s="364">
        <f t="shared" si="15"/>
        <v>9.014764978670306E-2</v>
      </c>
      <c r="BC105" s="46"/>
    </row>
    <row r="106" spans="1:55" ht="11.25" customHeight="1" x14ac:dyDescent="0.3">
      <c r="B106" s="173">
        <v>31825</v>
      </c>
      <c r="C106" s="346">
        <f>ND代替値</f>
        <v>0.155</v>
      </c>
      <c r="D106" s="175">
        <f>AA106/27</f>
        <v>194.81481481481481</v>
      </c>
      <c r="E106" s="350">
        <f t="shared" si="16"/>
        <v>8.4452511082825921E-3</v>
      </c>
      <c r="F106" s="228">
        <f>((AB106/27)*1000)/1000</f>
        <v>5.185185185185185E-2</v>
      </c>
      <c r="G106" s="235"/>
      <c r="H106" s="230"/>
      <c r="I106" s="206"/>
      <c r="J106" s="346">
        <f>ND代替値</f>
        <v>0.12592592592592591</v>
      </c>
      <c r="K106" s="175">
        <f>X106/27</f>
        <v>206.2962962962963</v>
      </c>
      <c r="L106" s="350">
        <f t="shared" ref="L106:L113" si="19">ND代替値*2.71828^(-(0.69315/2.062)*(B106-事故日Cb)/365.25)</f>
        <v>8.7354949735322096E-3</v>
      </c>
      <c r="M106" s="232">
        <f>((Y106/27)*1000)/1000</f>
        <v>4.0740740740740751E-2</v>
      </c>
      <c r="N106" s="173">
        <v>31841</v>
      </c>
      <c r="O106" s="253"/>
      <c r="P106" s="233">
        <f>AE106/27</f>
        <v>187.03703703703704</v>
      </c>
      <c r="Q106" s="351">
        <f t="shared" si="18"/>
        <v>1.0870822811338006E-2</v>
      </c>
      <c r="R106" s="254">
        <f>((AF106/27)*1000)/1000</f>
        <v>7.0370370370370361E-2</v>
      </c>
      <c r="S106" s="255"/>
      <c r="T106" s="256"/>
      <c r="U106" s="257"/>
      <c r="V106" s="54"/>
      <c r="W106" s="380"/>
      <c r="X106" s="135">
        <v>5570</v>
      </c>
      <c r="Y106" s="83">
        <v>1.1000000000000001</v>
      </c>
      <c r="Z106" s="380"/>
      <c r="AA106" s="135">
        <v>5260</v>
      </c>
      <c r="AB106" s="135">
        <v>1.4</v>
      </c>
      <c r="AC106" s="47"/>
      <c r="AD106" s="383"/>
      <c r="AE106" s="134">
        <v>5050</v>
      </c>
      <c r="AF106" s="141">
        <v>1.9</v>
      </c>
      <c r="AG106" s="53"/>
      <c r="AI106" s="362">
        <f t="shared" si="12"/>
        <v>0.98140004524222557</v>
      </c>
      <c r="AJ106" s="362">
        <f t="shared" si="13"/>
        <v>0.76083343317861185</v>
      </c>
      <c r="AK106" s="364">
        <f t="shared" si="14"/>
        <v>4.3638862503936439E-10</v>
      </c>
      <c r="AL106" s="363">
        <f t="shared" si="11"/>
        <v>49.999999863725328</v>
      </c>
      <c r="AM106" s="364">
        <f t="shared" si="15"/>
        <v>8.8690651664906348E-2</v>
      </c>
      <c r="BC106" s="46"/>
    </row>
    <row r="107" spans="1:55" ht="11.25" customHeight="1" x14ac:dyDescent="0.2">
      <c r="B107" s="173">
        <v>31884</v>
      </c>
      <c r="C107" s="346">
        <f>ND代替値</f>
        <v>0.155</v>
      </c>
      <c r="D107" s="175">
        <f>AA107/27</f>
        <v>195.55555555555554</v>
      </c>
      <c r="E107" s="350">
        <f t="shared" si="16"/>
        <v>7.9989017848962132E-3</v>
      </c>
      <c r="F107" s="228">
        <f>((AB107/27)*1000)/1000</f>
        <v>3.7037037037037035E-2</v>
      </c>
      <c r="G107" s="229">
        <f>AC107/27</f>
        <v>5.185185185185185E-2</v>
      </c>
      <c r="H107" s="230">
        <v>0.99</v>
      </c>
      <c r="I107" s="206">
        <v>1.4</v>
      </c>
      <c r="J107" s="346">
        <f>ND代替値</f>
        <v>0.12592592592592591</v>
      </c>
      <c r="K107" s="175">
        <f>X107/27</f>
        <v>214.07407407407408</v>
      </c>
      <c r="L107" s="350">
        <f t="shared" si="19"/>
        <v>8.273805650042796E-3</v>
      </c>
      <c r="M107" s="232">
        <f>((Y107/27)*1000)/1000</f>
        <v>4.0740740740740751E-2</v>
      </c>
      <c r="N107" s="173">
        <v>31910</v>
      </c>
      <c r="O107" s="258">
        <v>0.56999999999999995</v>
      </c>
      <c r="P107" s="233">
        <f>AE107/27</f>
        <v>222.96296296296296</v>
      </c>
      <c r="Q107" s="351">
        <f t="shared" si="18"/>
        <v>1.0201950934996724E-2</v>
      </c>
      <c r="R107" s="259">
        <f>((AF107/27)*1000)/1000</f>
        <v>9.6296296296296297E-2</v>
      </c>
      <c r="S107" s="352">
        <f>ND代替値*2.71828^(-(0.69315/28.799)*(N107-調査開始日)/365.25)</f>
        <v>1.1015178083706077E-2</v>
      </c>
      <c r="T107" s="240">
        <v>0.94</v>
      </c>
      <c r="U107" s="238">
        <f>ND代替値</f>
        <v>7.9411764705882362E-3</v>
      </c>
      <c r="V107" s="51"/>
      <c r="W107" s="380"/>
      <c r="X107" s="135">
        <v>5780</v>
      </c>
      <c r="Y107" s="83">
        <v>1.1000000000000001</v>
      </c>
      <c r="Z107" s="380"/>
      <c r="AA107" s="135">
        <v>5280</v>
      </c>
      <c r="AB107" s="135">
        <v>1</v>
      </c>
      <c r="AC107" s="47">
        <v>1.4</v>
      </c>
      <c r="AD107" s="383"/>
      <c r="AE107" s="134">
        <v>6020</v>
      </c>
      <c r="AF107" s="139">
        <v>2.6</v>
      </c>
      <c r="AG107" s="50" t="s">
        <v>23</v>
      </c>
      <c r="AI107" s="362">
        <f t="shared" si="12"/>
        <v>0.97774650026445675</v>
      </c>
      <c r="AJ107" s="362">
        <f t="shared" si="13"/>
        <v>0.72062178242308228</v>
      </c>
      <c r="AK107" s="364">
        <f t="shared" si="14"/>
        <v>2.0257549411763577E-10</v>
      </c>
      <c r="AL107" s="363">
        <f t="shared" si="11"/>
        <v>49.999999859341351</v>
      </c>
      <c r="AM107" s="364">
        <f t="shared" si="15"/>
        <v>8.8348884408314177E-2</v>
      </c>
      <c r="BC107" s="46"/>
    </row>
    <row r="108" spans="1:55" ht="11.25" customHeight="1" x14ac:dyDescent="0.2">
      <c r="B108" s="173">
        <v>32206</v>
      </c>
      <c r="C108" s="346">
        <f>ND代替値</f>
        <v>0.155</v>
      </c>
      <c r="D108" s="175">
        <v>196</v>
      </c>
      <c r="E108" s="350">
        <f t="shared" si="16"/>
        <v>5.9474047298983404E-3</v>
      </c>
      <c r="F108" s="348">
        <f>0.011*2.71828^(-(0.69315/30.07)*(B108-事故日Cb)/365.25)</f>
        <v>1.0539247965741119E-2</v>
      </c>
      <c r="G108" s="260"/>
      <c r="H108" s="242"/>
      <c r="I108" s="210"/>
      <c r="J108" s="346">
        <f>ND代替値</f>
        <v>0.12592592592592591</v>
      </c>
      <c r="K108" s="175">
        <v>208</v>
      </c>
      <c r="L108" s="350">
        <f t="shared" si="19"/>
        <v>6.1518033575858706E-3</v>
      </c>
      <c r="M108" s="232">
        <v>4.2000000000000003E-2</v>
      </c>
      <c r="N108" s="173">
        <v>32231</v>
      </c>
      <c r="O108" s="346">
        <f>ND代替値</f>
        <v>0.14000000000000001</v>
      </c>
      <c r="P108" s="233">
        <f>AE108/27</f>
        <v>188.14814814814815</v>
      </c>
      <c r="Q108" s="351">
        <f t="shared" si="18"/>
        <v>7.5924170968855323E-3</v>
      </c>
      <c r="R108" s="348">
        <f>0.015*2.71828^(-(0.69315/30.07)*(N108-事故日Cb)/365.25)</f>
        <v>1.4349044431303094E-2</v>
      </c>
      <c r="S108" s="237"/>
      <c r="T108" s="240"/>
      <c r="U108" s="247"/>
      <c r="V108" s="52"/>
      <c r="W108" s="133"/>
      <c r="X108" s="134"/>
      <c r="Y108" s="55"/>
      <c r="Z108" s="133"/>
      <c r="AA108" s="134"/>
      <c r="AB108" s="134"/>
      <c r="AC108" s="55"/>
      <c r="AD108" s="383"/>
      <c r="AE108" s="134">
        <v>5080</v>
      </c>
      <c r="AF108" s="389"/>
      <c r="AG108" s="48"/>
      <c r="AI108" s="362">
        <f t="shared" si="12"/>
        <v>0.95804517139286904</v>
      </c>
      <c r="AJ108" s="362">
        <f t="shared" si="13"/>
        <v>0.53580222791876941</v>
      </c>
      <c r="AK108" s="364">
        <f t="shared" si="14"/>
        <v>3.0735011893757856E-12</v>
      </c>
      <c r="AL108" s="363">
        <f t="shared" si="11"/>
        <v>49.999999835415267</v>
      </c>
      <c r="AM108" s="364">
        <f t="shared" si="15"/>
        <v>8.6506721302269746E-2</v>
      </c>
      <c r="BC108" s="46"/>
    </row>
    <row r="109" spans="1:55" ht="11.25" customHeight="1" x14ac:dyDescent="0.2">
      <c r="B109" s="173">
        <v>32259</v>
      </c>
      <c r="C109" s="231">
        <v>0.64</v>
      </c>
      <c r="D109" s="175">
        <v>200</v>
      </c>
      <c r="E109" s="350">
        <f t="shared" si="16"/>
        <v>5.6642639259516228E-3</v>
      </c>
      <c r="F109" s="348">
        <f>0.011*2.71828^(-(0.69315/30.07)*(B109-事故日Cb)/365.25)</f>
        <v>1.0504054450453659E-2</v>
      </c>
      <c r="G109" s="352">
        <f>ND代替値*2.71828^(-(0.69315/28.799)*(B109-調査開始日)/365.25)</f>
        <v>6.4588469199505071E-3</v>
      </c>
      <c r="H109" s="242">
        <v>1</v>
      </c>
      <c r="I109" s="238">
        <f>ND代替値</f>
        <v>6.818181818181817E-3</v>
      </c>
      <c r="J109" s="231">
        <v>0.47</v>
      </c>
      <c r="K109" s="175">
        <v>166</v>
      </c>
      <c r="L109" s="350">
        <f t="shared" si="19"/>
        <v>5.858931655138482E-3</v>
      </c>
      <c r="M109" s="232">
        <v>2.5999999999999999E-2</v>
      </c>
      <c r="N109" s="173">
        <v>32280</v>
      </c>
      <c r="O109" s="253">
        <v>0.52</v>
      </c>
      <c r="P109" s="261">
        <v>208</v>
      </c>
      <c r="Q109" s="351">
        <f t="shared" si="18"/>
        <v>7.257630256073593E-3</v>
      </c>
      <c r="R109" s="348">
        <f>0.015*2.71828^(-(0.69315/30.07)*(N109-事故日Cb)/365.25)</f>
        <v>1.4304739608458815E-2</v>
      </c>
      <c r="S109" s="352">
        <f>ND代替値*2.71828^(-(0.69315/28.799)*(N109-調査開始日)/365.25)</f>
        <v>1.0749858734041247E-2</v>
      </c>
      <c r="T109" s="240">
        <v>1</v>
      </c>
      <c r="U109" s="238">
        <f>ND代替値</f>
        <v>7.9411764705882362E-3</v>
      </c>
      <c r="V109" s="51"/>
      <c r="AI109" s="362">
        <f t="shared" si="12"/>
        <v>0.95484066942122603</v>
      </c>
      <c r="AJ109" s="362">
        <f t="shared" si="13"/>
        <v>0.51029404738302908</v>
      </c>
      <c r="AK109" s="364">
        <f t="shared" si="14"/>
        <v>1.5425541361884828E-12</v>
      </c>
      <c r="AL109" s="363">
        <f t="shared" si="11"/>
        <v>49.999999831477126</v>
      </c>
      <c r="AM109" s="364">
        <f t="shared" si="15"/>
        <v>8.6207211166409281E-2</v>
      </c>
      <c r="BC109" s="46"/>
    </row>
    <row r="110" spans="1:55" ht="11.25" customHeight="1" x14ac:dyDescent="0.3">
      <c r="B110" s="173">
        <v>32547</v>
      </c>
      <c r="C110" s="262">
        <v>0.72</v>
      </c>
      <c r="D110" s="175">
        <v>264</v>
      </c>
      <c r="E110" s="350">
        <f t="shared" si="16"/>
        <v>4.3454059506136296E-3</v>
      </c>
      <c r="F110" s="263">
        <v>4.4999999999999998E-2</v>
      </c>
      <c r="G110" s="234"/>
      <c r="H110" s="264"/>
      <c r="I110" s="265"/>
      <c r="J110" s="346">
        <f>ND代替値</f>
        <v>0.12592592592592591</v>
      </c>
      <c r="K110" s="175">
        <v>242</v>
      </c>
      <c r="L110" s="350">
        <f t="shared" si="19"/>
        <v>4.4947475631972808E-3</v>
      </c>
      <c r="M110" s="348">
        <f>0.011*2.71828^(-(0.69315/30.07)*(B110-事故日Cb)/365.25)</f>
        <v>1.0314858486367264E-2</v>
      </c>
      <c r="N110" s="173">
        <v>32580</v>
      </c>
      <c r="O110" s="346">
        <f t="shared" ref="O110:O117" si="20">ND代替値</f>
        <v>0.14000000000000001</v>
      </c>
      <c r="P110" s="261">
        <v>209</v>
      </c>
      <c r="Q110" s="351">
        <f t="shared" si="18"/>
        <v>5.5066228488943932E-3</v>
      </c>
      <c r="R110" s="348">
        <f>0.015*2.71828^(-(0.69315/30.07)*(N110-事故日Cb)/365.25)</f>
        <v>1.4036452574740932E-2</v>
      </c>
      <c r="S110" s="237"/>
      <c r="T110" s="240"/>
      <c r="U110" s="247"/>
      <c r="V110" s="52"/>
      <c r="W110" s="52"/>
      <c r="X110" s="52"/>
      <c r="Y110" s="52"/>
      <c r="Z110" s="52"/>
      <c r="AA110" s="52"/>
      <c r="AB110" s="52"/>
      <c r="AC110" s="52"/>
      <c r="AD110" s="52"/>
      <c r="AE110" s="52"/>
      <c r="AF110" s="52"/>
      <c r="AG110" s="52"/>
      <c r="AI110" s="362">
        <f t="shared" si="12"/>
        <v>0.93761397307602889</v>
      </c>
      <c r="AJ110" s="364">
        <f t="shared" si="13"/>
        <v>0.39147801356879541</v>
      </c>
      <c r="AK110" s="364">
        <f t="shared" si="14"/>
        <v>3.6420869394234335E-14</v>
      </c>
      <c r="AL110" s="363">
        <f t="shared" si="11"/>
        <v>49.999999810077391</v>
      </c>
      <c r="AM110" s="364">
        <f t="shared" si="15"/>
        <v>8.4597719420823891E-2</v>
      </c>
      <c r="AR110" s="56"/>
      <c r="AS110" s="56"/>
      <c r="AT110" s="56"/>
      <c r="AU110" s="56"/>
      <c r="AV110" s="56"/>
      <c r="BC110" s="46"/>
    </row>
    <row r="111" spans="1:55" ht="11.25" customHeight="1" x14ac:dyDescent="0.3">
      <c r="B111" s="173">
        <v>32616</v>
      </c>
      <c r="C111" s="346">
        <f>ND代替値</f>
        <v>0.155</v>
      </c>
      <c r="D111" s="175">
        <v>194</v>
      </c>
      <c r="E111" s="350">
        <f t="shared" si="16"/>
        <v>4.0780370603195016E-3</v>
      </c>
      <c r="F111" s="348">
        <f>0.011*2.71828^(-(0.69315/30.07)*(B111-事故日Cb)/365.25)</f>
        <v>1.0270038637021155E-2</v>
      </c>
      <c r="G111" s="352">
        <f>ND代替値*2.71828^(-(0.69315/28.799)*(B111-調査開始日)/365.25)</f>
        <v>6.308676580976157E-3</v>
      </c>
      <c r="H111" s="242">
        <v>1</v>
      </c>
      <c r="I111" s="238">
        <f>ND代替値</f>
        <v>6.818181818181817E-3</v>
      </c>
      <c r="J111" s="262">
        <v>0.69</v>
      </c>
      <c r="K111" s="175">
        <v>187</v>
      </c>
      <c r="L111" s="350">
        <f t="shared" si="19"/>
        <v>4.218189818815634E-3</v>
      </c>
      <c r="M111" s="348">
        <f>0.011*2.71828^(-(0.69315/30.07)*(B111-事故日Cb)/365.25)</f>
        <v>1.0270038637021155E-2</v>
      </c>
      <c r="N111" s="173">
        <v>32644</v>
      </c>
      <c r="O111" s="346">
        <f t="shared" si="20"/>
        <v>0.14000000000000001</v>
      </c>
      <c r="P111" s="261">
        <v>144</v>
      </c>
      <c r="Q111" s="351">
        <f t="shared" si="18"/>
        <v>5.1916408111516909E-3</v>
      </c>
      <c r="R111" s="348">
        <f>0.015*2.71828^(-(0.69315/30.07)*(N111-事故日Cb)/365.25)</f>
        <v>1.397987245817052E-2</v>
      </c>
      <c r="S111" s="239">
        <v>3.4000000000000002E-2</v>
      </c>
      <c r="T111" s="240">
        <v>0.95</v>
      </c>
      <c r="U111" s="266">
        <v>3.5999999999999997E-2</v>
      </c>
      <c r="V111" s="57"/>
      <c r="W111" s="38" t="s">
        <v>147</v>
      </c>
      <c r="AA111" s="57"/>
      <c r="AC111" s="57"/>
      <c r="AD111" s="57"/>
      <c r="AE111" s="57"/>
      <c r="AF111" s="57"/>
      <c r="AG111" s="57"/>
      <c r="AI111" s="362">
        <f t="shared" si="12"/>
        <v>0.93353310687698365</v>
      </c>
      <c r="AJ111" s="364">
        <f t="shared" si="13"/>
        <v>0.36739072615491003</v>
      </c>
      <c r="AK111" s="364">
        <f t="shared" si="14"/>
        <v>1.4844806942455155E-14</v>
      </c>
      <c r="AL111" s="363">
        <f t="shared" si="11"/>
        <v>49.99999980495037</v>
      </c>
      <c r="AM111" s="364">
        <f t="shared" si="15"/>
        <v>8.4216595383410975E-2</v>
      </c>
      <c r="AR111" s="56"/>
      <c r="AS111" s="56"/>
      <c r="AT111" s="56"/>
      <c r="AU111" s="56"/>
      <c r="AV111" s="56"/>
      <c r="BC111" s="46"/>
    </row>
    <row r="112" spans="1:55" ht="11.25" customHeight="1" x14ac:dyDescent="0.3">
      <c r="B112" s="173">
        <v>32938</v>
      </c>
      <c r="C112" s="262">
        <v>0.63</v>
      </c>
      <c r="D112" s="175">
        <v>183</v>
      </c>
      <c r="E112" s="350">
        <f t="shared" si="16"/>
        <v>3.0321333544864409E-3</v>
      </c>
      <c r="F112" s="228">
        <v>5.7000000000000002E-2</v>
      </c>
      <c r="G112" s="235"/>
      <c r="H112" s="230"/>
      <c r="I112" s="232"/>
      <c r="J112" s="262">
        <v>0.61</v>
      </c>
      <c r="K112" s="175">
        <v>186</v>
      </c>
      <c r="L112" s="350">
        <f t="shared" si="19"/>
        <v>3.1363408071097654E-3</v>
      </c>
      <c r="M112" s="232">
        <v>8.3000000000000004E-2</v>
      </c>
      <c r="N112" s="173">
        <v>32954</v>
      </c>
      <c r="O112" s="346">
        <f t="shared" si="20"/>
        <v>0.14000000000000001</v>
      </c>
      <c r="P112" s="261">
        <v>198</v>
      </c>
      <c r="Q112" s="351">
        <f t="shared" si="18"/>
        <v>3.9029963720845569E-3</v>
      </c>
      <c r="R112" s="348">
        <f>0.015*2.71828^(-(0.69315/30.07)*(N112-事故日Cb)/365.25)</f>
        <v>1.3709023747913841E-2</v>
      </c>
      <c r="S112" s="267"/>
      <c r="T112" s="240"/>
      <c r="U112" s="268"/>
      <c r="V112" s="58"/>
      <c r="W112" s="443" t="s">
        <v>148</v>
      </c>
      <c r="X112" s="38"/>
      <c r="Y112" s="105"/>
      <c r="Z112" s="107"/>
      <c r="AA112" s="58"/>
      <c r="AC112" s="58"/>
      <c r="AD112" s="58"/>
      <c r="AE112" s="58"/>
      <c r="AF112" s="58"/>
      <c r="AG112" s="58"/>
      <c r="AI112" s="362">
        <f t="shared" si="12"/>
        <v>0.91472266598445784</v>
      </c>
      <c r="AJ112" s="364">
        <f t="shared" si="13"/>
        <v>0.27316516707085053</v>
      </c>
      <c r="AK112" s="364">
        <f t="shared" si="14"/>
        <v>2.2522730102386031E-16</v>
      </c>
      <c r="AL112" s="363">
        <f t="shared" si="11"/>
        <v>49.999999781024286</v>
      </c>
      <c r="AM112" s="364">
        <f t="shared" si="15"/>
        <v>8.2460594660017664E-2</v>
      </c>
      <c r="AR112" s="56"/>
      <c r="AS112" s="56"/>
      <c r="AT112" s="56"/>
      <c r="AU112" s="56"/>
      <c r="AV112" s="56"/>
      <c r="BC112" s="46"/>
    </row>
    <row r="113" spans="2:55" ht="11.25" customHeight="1" x14ac:dyDescent="0.2">
      <c r="B113" s="173">
        <v>32988</v>
      </c>
      <c r="C113" s="231">
        <v>0.52</v>
      </c>
      <c r="D113" s="175">
        <v>175</v>
      </c>
      <c r="E113" s="350">
        <f t="shared" si="16"/>
        <v>2.8957654361380287E-3</v>
      </c>
      <c r="F113" s="228">
        <v>4.2000000000000003E-2</v>
      </c>
      <c r="G113" s="352">
        <f>ND代替値*2.71828^(-(0.69315/28.799)*(B113-調査開始日)/365.25)</f>
        <v>6.155909992951558E-3</v>
      </c>
      <c r="H113" s="230">
        <v>0.9</v>
      </c>
      <c r="I113" s="238">
        <f>ND代替値</f>
        <v>6.818181818181817E-3</v>
      </c>
      <c r="J113" s="231">
        <v>0.77</v>
      </c>
      <c r="K113" s="175">
        <v>167</v>
      </c>
      <c r="L113" s="350">
        <f t="shared" si="19"/>
        <v>2.9952862369128754E-3</v>
      </c>
      <c r="M113" s="348">
        <f>0.011*2.71828^(-(0.69315/30.07)*(B113-事故日Cb)/365.25)</f>
        <v>1.0031735222232874E-2</v>
      </c>
      <c r="N113" s="173">
        <v>33000</v>
      </c>
      <c r="O113" s="346">
        <f t="shared" si="20"/>
        <v>0.14000000000000001</v>
      </c>
      <c r="P113" s="261">
        <v>194</v>
      </c>
      <c r="Q113" s="351">
        <f t="shared" si="18"/>
        <v>3.7412094550325499E-3</v>
      </c>
      <c r="R113" s="254">
        <v>6.5000000000000002E-2</v>
      </c>
      <c r="S113" s="239">
        <v>2.7E-2</v>
      </c>
      <c r="T113" s="240">
        <v>1</v>
      </c>
      <c r="U113" s="266">
        <v>2.5999999999999999E-2</v>
      </c>
      <c r="V113" s="57"/>
      <c r="W113" s="38" t="s">
        <v>56</v>
      </c>
      <c r="X113" s="38"/>
      <c r="Y113" s="105"/>
      <c r="Z113" s="107"/>
      <c r="AA113" s="57"/>
      <c r="AC113" s="57"/>
      <c r="AD113" s="57"/>
      <c r="AE113" s="57"/>
      <c r="AF113" s="57"/>
      <c r="AG113" s="57"/>
      <c r="AI113" s="362">
        <f t="shared" si="12"/>
        <v>0.91183598167743707</v>
      </c>
      <c r="AJ113" s="364">
        <f t="shared" si="13"/>
        <v>0.260879769021444</v>
      </c>
      <c r="AK113" s="364">
        <f t="shared" si="14"/>
        <v>1.1753706277440869E-16</v>
      </c>
      <c r="AL113" s="363">
        <f t="shared" si="11"/>
        <v>49.999999777309057</v>
      </c>
      <c r="AM113" s="364">
        <f t="shared" si="15"/>
        <v>8.2191227358819882E-2</v>
      </c>
      <c r="BC113" s="46"/>
    </row>
    <row r="114" spans="2:55" s="38" customFormat="1" ht="11.25" customHeight="1" x14ac:dyDescent="0.3">
      <c r="B114" s="173">
        <v>33302</v>
      </c>
      <c r="C114" s="269"/>
      <c r="D114" s="270"/>
      <c r="E114" s="270"/>
      <c r="F114" s="271"/>
      <c r="G114" s="255"/>
      <c r="H114" s="256"/>
      <c r="I114" s="272"/>
      <c r="J114" s="269"/>
      <c r="K114" s="270"/>
      <c r="L114" s="270"/>
      <c r="M114" s="273"/>
      <c r="N114" s="173">
        <v>33302</v>
      </c>
      <c r="O114" s="346">
        <f t="shared" si="20"/>
        <v>0.14000000000000001</v>
      </c>
      <c r="P114" s="261">
        <v>144</v>
      </c>
      <c r="Q114" s="351">
        <f t="shared" si="18"/>
        <v>2.833368882531277E-3</v>
      </c>
      <c r="R114" s="274">
        <v>6.0999999999999999E-2</v>
      </c>
      <c r="S114" s="267"/>
      <c r="T114" s="240"/>
      <c r="U114" s="268"/>
      <c r="V114" s="59"/>
      <c r="W114" s="443" t="s">
        <v>57</v>
      </c>
      <c r="Y114" s="105"/>
      <c r="Z114" s="107"/>
      <c r="AA114" s="59"/>
      <c r="AC114" s="59"/>
      <c r="AD114" s="59"/>
      <c r="AE114" s="59"/>
      <c r="AF114" s="59"/>
      <c r="AG114" s="59"/>
      <c r="AI114" s="362">
        <f t="shared" si="12"/>
        <v>0.89391469438530835</v>
      </c>
      <c r="AJ114" s="364">
        <f t="shared" si="13"/>
        <v>0.1954047505193984</v>
      </c>
      <c r="AK114" s="364">
        <f t="shared" si="14"/>
        <v>1.9788492199584935E-18</v>
      </c>
      <c r="AL114" s="363">
        <f t="shared" si="11"/>
        <v>49.999999753977399</v>
      </c>
      <c r="AM114" s="364">
        <f t="shared" si="15"/>
        <v>8.051959974052518E-2</v>
      </c>
      <c r="AN114" s="3"/>
      <c r="BC114" s="60"/>
    </row>
    <row r="115" spans="2:55" ht="11.25" customHeight="1" x14ac:dyDescent="0.2">
      <c r="B115" s="173">
        <v>33340</v>
      </c>
      <c r="C115" s="346">
        <f>ND代替値</f>
        <v>0.155</v>
      </c>
      <c r="D115" s="175">
        <v>143</v>
      </c>
      <c r="E115" s="350">
        <f>ND代替値*2.71828^(-(0.69315/2.062)*(B115-事故日Cb)/365.25)</f>
        <v>2.0944478873478147E-3</v>
      </c>
      <c r="F115" s="348">
        <f>0.011*2.71828^(-(0.69315/30.07)*(B115-事故日Cb)/365.25)</f>
        <v>9.811337543830222E-3</v>
      </c>
      <c r="G115" s="275">
        <v>8.1000000000000003E-2</v>
      </c>
      <c r="H115" s="242">
        <v>0.79</v>
      </c>
      <c r="I115" s="238">
        <v>0.1</v>
      </c>
      <c r="J115" s="346">
        <f>ND代替値</f>
        <v>0.12592592592592591</v>
      </c>
      <c r="K115" s="175">
        <v>136</v>
      </c>
      <c r="L115" s="350">
        <f>ND代替値*2.71828^(-(0.69315/2.062)*(B115-事故日Cb)/365.25)</f>
        <v>2.1664292461722476E-3</v>
      </c>
      <c r="M115" s="348">
        <f>0.011*2.71828^(-(0.69315/30.07)*(B115-事故日Cb)/365.25)</f>
        <v>9.811337543830222E-3</v>
      </c>
      <c r="N115" s="173">
        <v>33372</v>
      </c>
      <c r="O115" s="346">
        <f t="shared" si="20"/>
        <v>0.14000000000000001</v>
      </c>
      <c r="P115" s="261">
        <v>147</v>
      </c>
      <c r="Q115" s="351">
        <f t="shared" si="18"/>
        <v>2.6565881744064538E-3</v>
      </c>
      <c r="R115" s="254">
        <v>8.2000000000000003E-2</v>
      </c>
      <c r="S115" s="352">
        <f>ND代替値*2.71828^(-(0.69315/28.799)*(N115-調査開始日)/365.25)</f>
        <v>1.0003491079694492E-2</v>
      </c>
      <c r="T115" s="240">
        <v>0.66</v>
      </c>
      <c r="U115" s="238">
        <f>ND代替値</f>
        <v>7.9411764705882362E-3</v>
      </c>
      <c r="V115" s="57"/>
      <c r="W115" s="38" t="s">
        <v>58</v>
      </c>
      <c r="X115" s="38"/>
      <c r="Y115" s="105"/>
      <c r="Z115" s="107"/>
      <c r="AA115" s="57"/>
      <c r="AC115" s="57"/>
      <c r="AD115" s="57"/>
      <c r="AE115" s="57"/>
      <c r="AF115" s="57"/>
      <c r="AG115" s="57"/>
      <c r="AI115" s="362">
        <f t="shared" si="12"/>
        <v>0.89176990738501538</v>
      </c>
      <c r="AJ115" s="364">
        <f t="shared" si="13"/>
        <v>0.18868899886016349</v>
      </c>
      <c r="AK115" s="364">
        <f t="shared" si="14"/>
        <v>1.2071287479219687E-18</v>
      </c>
      <c r="AL115" s="363">
        <f t="shared" si="11"/>
        <v>49.999999751153823</v>
      </c>
      <c r="AM115" s="364">
        <f t="shared" si="15"/>
        <v>8.0319620898110608E-2</v>
      </c>
      <c r="BC115" s="46"/>
    </row>
    <row r="116" spans="2:55" ht="11.25" customHeight="1" x14ac:dyDescent="0.2">
      <c r="B116" s="173">
        <v>33715</v>
      </c>
      <c r="C116" s="346">
        <f>ND代替値</f>
        <v>0.155</v>
      </c>
      <c r="D116" s="175">
        <v>198</v>
      </c>
      <c r="E116" s="350">
        <f>ND代替値*2.71828^(-(0.69315/2.062)*(B116-事故日Cb)/365.25)</f>
        <v>1.4831418027273287E-3</v>
      </c>
      <c r="F116" s="228">
        <v>4.1000000000000002E-2</v>
      </c>
      <c r="G116" s="352">
        <f>ND代替値*2.71828^(-(0.69315/28.799)*(B116-調査開始日)/365.25)</f>
        <v>5.8679549044758439E-3</v>
      </c>
      <c r="H116" s="242">
        <v>1.19</v>
      </c>
      <c r="I116" s="238">
        <f>ND代替値</f>
        <v>6.818181818181817E-3</v>
      </c>
      <c r="J116" s="346">
        <f>ND代替値</f>
        <v>0.12592592592592591</v>
      </c>
      <c r="K116" s="175">
        <v>190</v>
      </c>
      <c r="L116" s="350">
        <f>ND代替値*2.71828^(-(0.69315/2.062)*(B116-事故日Cb)/365.25)</f>
        <v>1.5341139767950345E-3</v>
      </c>
      <c r="M116" s="348">
        <f>0.011*2.71828^(-(0.69315/30.07)*(B116-事故日Cb)/365.25)</f>
        <v>9.5818633875309443E-3</v>
      </c>
      <c r="N116" s="173">
        <v>33737</v>
      </c>
      <c r="O116" s="346">
        <f t="shared" si="20"/>
        <v>0.14000000000000001</v>
      </c>
      <c r="P116" s="261">
        <v>213</v>
      </c>
      <c r="Q116" s="351">
        <f t="shared" si="18"/>
        <v>1.8986037547096542E-3</v>
      </c>
      <c r="R116" s="348">
        <f>0.015*2.71828^(-(0.69315/30.07)*(N116-事故日Cb)/365.25)</f>
        <v>1.3048048379906261E-2</v>
      </c>
      <c r="S116" s="259">
        <v>3.6999999999999998E-2</v>
      </c>
      <c r="T116" s="240">
        <v>1.03</v>
      </c>
      <c r="U116" s="266">
        <v>3.5999999999999997E-2</v>
      </c>
      <c r="V116" s="57"/>
      <c r="W116" s="38" t="s">
        <v>59</v>
      </c>
      <c r="X116" s="38"/>
      <c r="Y116" s="105"/>
      <c r="Z116" s="107"/>
      <c r="AA116" s="57"/>
      <c r="AC116" s="57"/>
      <c r="AD116" s="57"/>
      <c r="AE116" s="57"/>
      <c r="AF116" s="57"/>
      <c r="AG116" s="57"/>
      <c r="AI116" s="362">
        <f t="shared" si="12"/>
        <v>0.87087826456745487</v>
      </c>
      <c r="AJ116" s="364">
        <f t="shared" si="13"/>
        <v>0.13361637862408365</v>
      </c>
      <c r="AK116" s="364">
        <f t="shared" si="14"/>
        <v>9.1919382999887914E-21</v>
      </c>
      <c r="AL116" s="363">
        <f t="shared" si="11"/>
        <v>49.999999723289591</v>
      </c>
      <c r="AM116" s="364">
        <f t="shared" si="15"/>
        <v>7.8372585754096502E-2</v>
      </c>
      <c r="BC116" s="46"/>
    </row>
    <row r="117" spans="2:55" ht="11.25" customHeight="1" x14ac:dyDescent="0.2">
      <c r="B117" s="173">
        <v>34050</v>
      </c>
      <c r="C117" s="231">
        <v>0.36</v>
      </c>
      <c r="D117" s="175">
        <v>203</v>
      </c>
      <c r="E117" s="350">
        <f>ND代替値*2.71828^(-(0.69315/2.062)*(B117-事故日Cb)/365.25)</f>
        <v>1.0896417292315134E-3</v>
      </c>
      <c r="F117" s="263">
        <v>3.2000000000000001E-2</v>
      </c>
      <c r="G117" s="234"/>
      <c r="H117" s="264"/>
      <c r="I117" s="265"/>
      <c r="J117" s="346">
        <f>ND代替値</f>
        <v>0.12592592592592591</v>
      </c>
      <c r="K117" s="175">
        <v>181</v>
      </c>
      <c r="L117" s="350">
        <f>ND代替値*2.71828^(-(0.69315/2.062)*(B117-事故日Cb)/365.25)</f>
        <v>1.1270902104163134E-3</v>
      </c>
      <c r="M117" s="348">
        <f>0.011*2.71828^(-(0.69315/30.07)*(B117-事故日Cb)/365.25)</f>
        <v>9.3814091670432372E-3</v>
      </c>
      <c r="N117" s="173">
        <v>34032</v>
      </c>
      <c r="O117" s="346">
        <f t="shared" si="20"/>
        <v>0.14000000000000001</v>
      </c>
      <c r="P117" s="261">
        <v>243</v>
      </c>
      <c r="Q117" s="351">
        <f t="shared" si="18"/>
        <v>1.4471825613223807E-3</v>
      </c>
      <c r="R117" s="259">
        <v>0.08</v>
      </c>
      <c r="S117" s="267"/>
      <c r="T117" s="240"/>
      <c r="U117" s="268"/>
      <c r="V117" s="58"/>
      <c r="W117" s="443" t="s">
        <v>60</v>
      </c>
      <c r="X117" s="38"/>
      <c r="Y117" s="105"/>
      <c r="Z117" s="107"/>
      <c r="AA117" s="57"/>
      <c r="AC117" s="57"/>
      <c r="AD117" s="58"/>
      <c r="AE117" s="58"/>
      <c r="AF117" s="58"/>
      <c r="AG117" s="58"/>
      <c r="AI117" s="362">
        <f t="shared" si="12"/>
        <v>0.85262931789205398</v>
      </c>
      <c r="AJ117" s="364">
        <f t="shared" si="13"/>
        <v>9.8165921552388583E-2</v>
      </c>
      <c r="AK117" s="364">
        <f t="shared" si="14"/>
        <v>1.1776536091941831E-22</v>
      </c>
      <c r="AL117" s="363">
        <f t="shared" si="11"/>
        <v>49.999999698397545</v>
      </c>
      <c r="AM117" s="364">
        <f t="shared" si="15"/>
        <v>7.6673184033693581E-2</v>
      </c>
      <c r="BC117" s="46"/>
    </row>
    <row r="118" spans="2:55" ht="11.25" customHeight="1" x14ac:dyDescent="0.2">
      <c r="B118" s="173">
        <v>34087</v>
      </c>
      <c r="C118" s="346">
        <f>ND代替値</f>
        <v>0.155</v>
      </c>
      <c r="D118" s="175">
        <v>173</v>
      </c>
      <c r="E118" s="350">
        <f>ND代替値*2.71828^(-(0.69315/2.062)*(B118-事故日Cb)/365.25)</f>
        <v>1.0531612895378535E-3</v>
      </c>
      <c r="F118" s="348">
        <f>0.011*2.71828^(-(0.69315/30.07)*(B118-事故日Cb)/365.25)</f>
        <v>9.3595282195742917E-3</v>
      </c>
      <c r="G118" s="352">
        <f>ND代替値*2.71828^(-(0.69315/28.799)*(B118-調査開始日)/365.25)</f>
        <v>5.7258605304922154E-3</v>
      </c>
      <c r="H118" s="242">
        <v>1.04</v>
      </c>
      <c r="I118" s="238">
        <f>ND代替値</f>
        <v>6.818181818181817E-3</v>
      </c>
      <c r="J118" s="346">
        <f>ND代替値</f>
        <v>0.12592592592592591</v>
      </c>
      <c r="K118" s="175">
        <v>142</v>
      </c>
      <c r="L118" s="350">
        <f>ND代替値*2.71828^(-(0.69315/2.062)*(B118-事故日Cb)/365.25)</f>
        <v>1.0893560218776595E-3</v>
      </c>
      <c r="M118" s="348">
        <f>0.011*2.71828^(-(0.69315/30.07)*(B118-事故日Cb)/365.25)</f>
        <v>9.3595282195742917E-3</v>
      </c>
      <c r="N118" s="173">
        <v>34109</v>
      </c>
      <c r="O118" s="253">
        <v>0.39</v>
      </c>
      <c r="P118" s="261">
        <v>150</v>
      </c>
      <c r="Q118" s="351">
        <f t="shared" si="18"/>
        <v>1.3481758621829085E-3</v>
      </c>
      <c r="R118" s="254">
        <v>3.4000000000000002E-2</v>
      </c>
      <c r="S118" s="239">
        <v>3.3000000000000002E-2</v>
      </c>
      <c r="T118" s="240">
        <v>1.39</v>
      </c>
      <c r="U118" s="266">
        <v>2.4E-2</v>
      </c>
      <c r="V118" s="57"/>
      <c r="W118" s="38" t="s">
        <v>61</v>
      </c>
      <c r="X118" s="38"/>
      <c r="Y118" s="105"/>
      <c r="Z118" s="107"/>
      <c r="AA118" s="58"/>
      <c r="AC118" s="58"/>
      <c r="AD118" s="57"/>
      <c r="AE118" s="57"/>
      <c r="AF118" s="57"/>
      <c r="AG118" s="57"/>
      <c r="AI118" s="362">
        <f t="shared" si="12"/>
        <v>0.85063735977180577</v>
      </c>
      <c r="AJ118" s="364">
        <f t="shared" si="13"/>
        <v>9.4879395453860663E-2</v>
      </c>
      <c r="AK118" s="364">
        <f t="shared" si="14"/>
        <v>7.2779217215309228E-23</v>
      </c>
      <c r="AL118" s="363">
        <f t="shared" si="11"/>
        <v>49.999999695648278</v>
      </c>
      <c r="AM118" s="364">
        <f t="shared" si="15"/>
        <v>7.6487763309444012E-2</v>
      </c>
      <c r="BC118" s="46"/>
    </row>
    <row r="119" spans="2:55" s="38" customFormat="1" ht="11.25" customHeight="1" x14ac:dyDescent="0.3">
      <c r="B119" s="173">
        <v>34407</v>
      </c>
      <c r="C119" s="269"/>
      <c r="D119" s="276"/>
      <c r="E119" s="276"/>
      <c r="F119" s="271"/>
      <c r="G119" s="255"/>
      <c r="H119" s="256"/>
      <c r="I119" s="272"/>
      <c r="J119" s="269"/>
      <c r="K119" s="276"/>
      <c r="L119" s="276"/>
      <c r="M119" s="277"/>
      <c r="N119" s="173">
        <v>34407</v>
      </c>
      <c r="O119" s="253">
        <v>0.36</v>
      </c>
      <c r="P119" s="261">
        <v>177</v>
      </c>
      <c r="Q119" s="351">
        <f t="shared" si="18"/>
        <v>1.0247936775324459E-3</v>
      </c>
      <c r="R119" s="228">
        <v>2.9000000000000001E-2</v>
      </c>
      <c r="S119" s="267"/>
      <c r="T119" s="240"/>
      <c r="U119" s="268"/>
      <c r="V119" s="59"/>
      <c r="W119" s="38" t="s">
        <v>62</v>
      </c>
      <c r="Y119" s="105"/>
      <c r="Z119" s="107"/>
      <c r="AA119" s="57"/>
      <c r="AC119" s="57"/>
      <c r="AD119" s="59"/>
      <c r="AE119" s="59"/>
      <c r="AF119" s="59"/>
      <c r="AG119" s="59"/>
      <c r="AI119" s="362">
        <f t="shared" si="12"/>
        <v>0.83360263302215631</v>
      </c>
      <c r="AJ119" s="364">
        <f t="shared" si="13"/>
        <v>7.0675426036720404E-2</v>
      </c>
      <c r="AK119" s="364">
        <f t="shared" si="14"/>
        <v>1.1333177918001533E-24</v>
      </c>
      <c r="AL119" s="363">
        <f t="shared" si="11"/>
        <v>49.999999671870796</v>
      </c>
      <c r="AM119" s="364">
        <f t="shared" si="15"/>
        <v>7.4902719031924955E-2</v>
      </c>
      <c r="AN119" s="3"/>
      <c r="BC119" s="60"/>
    </row>
    <row r="120" spans="2:55" ht="11.25" customHeight="1" x14ac:dyDescent="0.2">
      <c r="B120" s="173">
        <v>34435</v>
      </c>
      <c r="C120" s="346">
        <f>ND代替値</f>
        <v>0.155</v>
      </c>
      <c r="D120" s="175">
        <v>149</v>
      </c>
      <c r="E120" s="350">
        <f t="shared" ref="E120:E143" si="21">ND代替値*2.71828^(-(0.69315/2.062)*(B120-事故日Cb)/365.25)</f>
        <v>7.6453937989938252E-4</v>
      </c>
      <c r="F120" s="228">
        <v>4.4999999999999998E-2</v>
      </c>
      <c r="G120" s="352">
        <f>ND代替値*2.71828^(-(0.69315/28.799)*(B120-調査開始日)/365.25)</f>
        <v>5.5960502027360675E-3</v>
      </c>
      <c r="H120" s="264">
        <v>2</v>
      </c>
      <c r="I120" s="238">
        <f>ND代替値</f>
        <v>6.818181818181817E-3</v>
      </c>
      <c r="J120" s="346">
        <f>ND代替値</f>
        <v>0.12592592592592591</v>
      </c>
      <c r="K120" s="175">
        <v>169</v>
      </c>
      <c r="L120" s="350">
        <f t="shared" ref="L120:L143" si="22">ND代替値*2.71828^(-(0.69315/2.062)*(B120-事故日Cb)/365.25)</f>
        <v>7.908148407367654E-4</v>
      </c>
      <c r="M120" s="265">
        <v>3.2000000000000001E-2</v>
      </c>
      <c r="N120" s="173">
        <v>34464</v>
      </c>
      <c r="O120" s="258">
        <v>0.28000000000000003</v>
      </c>
      <c r="P120" s="261">
        <v>169</v>
      </c>
      <c r="Q120" s="351">
        <f t="shared" si="18"/>
        <v>9.7241943711449453E-4</v>
      </c>
      <c r="R120" s="348">
        <f>0.015*2.71828^(-(0.69315/30.07)*(N120-事故日Cb)/365.25)</f>
        <v>1.246291038195166E-2</v>
      </c>
      <c r="S120" s="267">
        <v>0.03</v>
      </c>
      <c r="T120" s="240">
        <v>1.23</v>
      </c>
      <c r="U120" s="266">
        <v>2.4E-2</v>
      </c>
      <c r="V120" s="58"/>
      <c r="W120" s="38" t="s">
        <v>63</v>
      </c>
      <c r="X120" s="38"/>
      <c r="Y120" s="105"/>
      <c r="Z120" s="107"/>
      <c r="AA120" s="59"/>
      <c r="AC120" s="59"/>
      <c r="AD120" s="58"/>
      <c r="AE120" s="58"/>
      <c r="AF120" s="58"/>
      <c r="AG120" s="58"/>
      <c r="AI120" s="362">
        <f t="shared" si="12"/>
        <v>0.83212842480186822</v>
      </c>
      <c r="AJ120" s="364">
        <f t="shared" si="13"/>
        <v>6.8877421612556985E-2</v>
      </c>
      <c r="AK120" s="364">
        <f t="shared" si="14"/>
        <v>7.8737538792359441E-25</v>
      </c>
      <c r="AL120" s="363">
        <f t="shared" si="11"/>
        <v>49.999999669790263</v>
      </c>
      <c r="AM120" s="364">
        <f t="shared" si="15"/>
        <v>7.4765600388088313E-2</v>
      </c>
      <c r="BC120" s="46"/>
    </row>
    <row r="121" spans="2:55" ht="11.25" customHeight="1" x14ac:dyDescent="0.2">
      <c r="B121" s="173">
        <v>34813</v>
      </c>
      <c r="C121" s="278">
        <v>0.56000000000000005</v>
      </c>
      <c r="D121" s="175">
        <v>202</v>
      </c>
      <c r="E121" s="350">
        <f t="shared" si="21"/>
        <v>5.3990068896009476E-4</v>
      </c>
      <c r="F121" s="263">
        <v>3.5000000000000003E-2</v>
      </c>
      <c r="G121" s="352">
        <f>ND代替値*2.71828^(-(0.69315/28.799)*(B121-調査開始日)/365.25)</f>
        <v>5.4583815456480051E-3</v>
      </c>
      <c r="H121" s="242">
        <v>1.1200000000000001</v>
      </c>
      <c r="I121" s="238">
        <f>ND代替値</f>
        <v>6.818181818181817E-3</v>
      </c>
      <c r="J121" s="346">
        <f>ND代替値</f>
        <v>0.12592592592592591</v>
      </c>
      <c r="K121" s="175">
        <v>194</v>
      </c>
      <c r="L121" s="350">
        <f t="shared" si="22"/>
        <v>5.5845583442652442E-4</v>
      </c>
      <c r="M121" s="348">
        <f>0.011*2.71828^(-(0.69315/30.07)*(B121-事故日Cb)/365.25)</f>
        <v>8.9403656339962848E-3</v>
      </c>
      <c r="N121" s="173">
        <v>34828</v>
      </c>
      <c r="O121" s="253">
        <v>0.83</v>
      </c>
      <c r="P121" s="261">
        <v>188</v>
      </c>
      <c r="Q121" s="351">
        <f t="shared" si="18"/>
        <v>6.9560617683105857E-4</v>
      </c>
      <c r="R121" s="348">
        <f>0.015*2.71828^(-(0.69315/30.07)*(N121-事故日Cb)/365.25)</f>
        <v>1.2179872012089348E-2</v>
      </c>
      <c r="S121" s="279">
        <v>3.1E-2</v>
      </c>
      <c r="T121" s="240">
        <v>1.07</v>
      </c>
      <c r="U121" s="266">
        <v>2.9000000000000001E-2</v>
      </c>
      <c r="V121" s="57"/>
      <c r="W121" s="38" t="s">
        <v>64</v>
      </c>
      <c r="X121" s="38"/>
      <c r="Y121" s="105"/>
      <c r="Z121" s="107"/>
      <c r="AA121" s="58"/>
      <c r="AC121" s="58"/>
      <c r="AD121" s="57"/>
      <c r="AE121" s="57"/>
      <c r="AF121" s="57"/>
      <c r="AG121" s="57"/>
      <c r="AI121" s="362">
        <f t="shared" si="12"/>
        <v>0.81247991352364457</v>
      </c>
      <c r="AJ121" s="364">
        <f t="shared" si="13"/>
        <v>4.8639701708116642E-2</v>
      </c>
      <c r="AK121" s="364">
        <f t="shared" si="14"/>
        <v>5.7661849878616E-27</v>
      </c>
      <c r="AL121" s="363">
        <f t="shared" si="11"/>
        <v>49.99999964170312</v>
      </c>
      <c r="AM121" s="364">
        <f t="shared" si="15"/>
        <v>7.2938880138420467E-2</v>
      </c>
      <c r="BC121" s="46"/>
    </row>
    <row r="122" spans="2:55" ht="11.25" customHeight="1" x14ac:dyDescent="0.2">
      <c r="B122" s="173">
        <v>35100</v>
      </c>
      <c r="C122" s="346">
        <f>ND代替値</f>
        <v>0.155</v>
      </c>
      <c r="D122" s="280">
        <v>172</v>
      </c>
      <c r="E122" s="350">
        <f t="shared" si="21"/>
        <v>4.1457246488482886E-4</v>
      </c>
      <c r="F122" s="348">
        <f t="shared" ref="F122:F133" si="23">0.011*2.71828^(-(0.69315/30.07)*(B122-事故日Cb)/365.25)</f>
        <v>8.7798884644347992E-3</v>
      </c>
      <c r="G122" s="279"/>
      <c r="H122" s="242"/>
      <c r="I122" s="281"/>
      <c r="J122" s="346">
        <f>ND代替値</f>
        <v>0.12592592592592591</v>
      </c>
      <c r="K122" s="175">
        <v>184</v>
      </c>
      <c r="L122" s="350">
        <f t="shared" si="22"/>
        <v>4.2882036741507157E-4</v>
      </c>
      <c r="M122" s="265">
        <v>3.1E-2</v>
      </c>
      <c r="N122" s="173">
        <v>35100</v>
      </c>
      <c r="O122" s="253">
        <v>0.28000000000000003</v>
      </c>
      <c r="P122" s="261">
        <v>181</v>
      </c>
      <c r="Q122" s="351">
        <f t="shared" si="18"/>
        <v>5.415586253000017E-4</v>
      </c>
      <c r="R122" s="254">
        <v>3.7999999999999999E-2</v>
      </c>
      <c r="S122" s="279"/>
      <c r="T122" s="240"/>
      <c r="U122" s="281"/>
      <c r="V122" s="58"/>
      <c r="W122" s="38" t="s">
        <v>65</v>
      </c>
      <c r="X122" s="38"/>
      <c r="Y122" s="105"/>
      <c r="Z122" s="107"/>
      <c r="AA122" s="57"/>
      <c r="AC122" s="57"/>
      <c r="AD122" s="58"/>
      <c r="AE122" s="58"/>
      <c r="AF122" s="58"/>
      <c r="AG122" s="58"/>
      <c r="AI122" s="362">
        <f t="shared" si="12"/>
        <v>0.79787204614311669</v>
      </c>
      <c r="AJ122" s="364">
        <f t="shared" si="13"/>
        <v>3.7348870710344942E-2</v>
      </c>
      <c r="AK122" s="364">
        <f t="shared" si="14"/>
        <v>1.3792639622155491E-28</v>
      </c>
      <c r="AL122" s="363">
        <f t="shared" si="11"/>
        <v>49.999999620377707</v>
      </c>
      <c r="AM122" s="364">
        <f t="shared" si="15"/>
        <v>7.1581792722149026E-2</v>
      </c>
      <c r="BC122" s="46"/>
    </row>
    <row r="123" spans="2:55" ht="11.25" customHeight="1" x14ac:dyDescent="0.2">
      <c r="B123" s="173">
        <v>35177</v>
      </c>
      <c r="C123" s="346">
        <f>ND代替値</f>
        <v>0.155</v>
      </c>
      <c r="D123" s="175">
        <v>196</v>
      </c>
      <c r="E123" s="350">
        <f t="shared" si="21"/>
        <v>3.8621014737261688E-4</v>
      </c>
      <c r="F123" s="348">
        <f t="shared" si="23"/>
        <v>8.7373258593796046E-3</v>
      </c>
      <c r="G123" s="352">
        <f>ND代替値*2.71828^(-(0.69315/28.799)*(B123-調査開始日)/365.25)</f>
        <v>5.329013666134386E-3</v>
      </c>
      <c r="H123" s="242">
        <v>1.05</v>
      </c>
      <c r="I123" s="238">
        <f>ND代替値</f>
        <v>6.818181818181817E-3</v>
      </c>
      <c r="J123" s="346">
        <f>ND代替値</f>
        <v>0.12592592592592591</v>
      </c>
      <c r="K123" s="175">
        <v>183</v>
      </c>
      <c r="L123" s="350">
        <f t="shared" si="22"/>
        <v>3.9948330225395804E-4</v>
      </c>
      <c r="M123" s="348">
        <f>0.011*2.71828^(-(0.69315/30.07)*(B123-事故日Cb)/365.25)</f>
        <v>8.7373258593796046E-3</v>
      </c>
      <c r="N123" s="173">
        <v>35214</v>
      </c>
      <c r="O123" s="258">
        <v>0.3</v>
      </c>
      <c r="P123" s="261">
        <v>186</v>
      </c>
      <c r="Q123" s="351">
        <f t="shared" si="18"/>
        <v>4.876181524703561E-4</v>
      </c>
      <c r="R123" s="254">
        <v>4.2000000000000003E-2</v>
      </c>
      <c r="S123" s="352">
        <f>ND代替値*2.71828^(-(0.69315/28.799)*(N123-調査開始日)/365.25)</f>
        <v>8.8600608997780241E-3</v>
      </c>
      <c r="T123" s="240">
        <v>1.1100000000000001</v>
      </c>
      <c r="U123" s="238">
        <f>ND代替値</f>
        <v>7.9411764705882362E-3</v>
      </c>
      <c r="V123" s="57"/>
      <c r="W123" s="443" t="s">
        <v>66</v>
      </c>
      <c r="X123" s="38"/>
      <c r="Y123" s="105"/>
      <c r="Z123" s="107"/>
      <c r="AA123" s="57"/>
      <c r="AC123" s="57"/>
      <c r="AD123" s="57"/>
      <c r="AE123" s="57"/>
      <c r="AF123" s="57"/>
      <c r="AG123" s="57"/>
      <c r="AI123" s="362">
        <f t="shared" si="12"/>
        <v>0.79399774445299576</v>
      </c>
      <c r="AJ123" s="364">
        <f t="shared" si="13"/>
        <v>3.4793706970506023E-2</v>
      </c>
      <c r="AK123" s="364">
        <f t="shared" si="14"/>
        <v>5.0661756427820155E-29</v>
      </c>
      <c r="AL123" s="363">
        <f t="shared" si="11"/>
        <v>49.999999614656247</v>
      </c>
      <c r="AM123" s="364">
        <f t="shared" si="15"/>
        <v>7.1222011658804832E-2</v>
      </c>
      <c r="BC123" s="46"/>
    </row>
    <row r="124" spans="2:55" ht="11.25" customHeight="1" x14ac:dyDescent="0.2">
      <c r="B124" s="173">
        <v>35482</v>
      </c>
      <c r="C124" s="346">
        <f>ND代替値</f>
        <v>0.155</v>
      </c>
      <c r="D124" s="175">
        <v>215</v>
      </c>
      <c r="E124" s="350">
        <f t="shared" si="21"/>
        <v>2.9168606522452932E-4</v>
      </c>
      <c r="F124" s="348">
        <f t="shared" si="23"/>
        <v>8.5707513506119628E-3</v>
      </c>
      <c r="G124" s="279"/>
      <c r="H124" s="242"/>
      <c r="I124" s="281"/>
      <c r="J124" s="346">
        <f>ND代替値</f>
        <v>0.12592592592592591</v>
      </c>
      <c r="K124" s="175">
        <v>263</v>
      </c>
      <c r="L124" s="350">
        <f t="shared" si="22"/>
        <v>3.01710644710057E-4</v>
      </c>
      <c r="M124" s="265">
        <v>5.1999999999999998E-2</v>
      </c>
      <c r="N124" s="173">
        <v>35492</v>
      </c>
      <c r="O124" s="346">
        <f>ND代替値</f>
        <v>0.14000000000000001</v>
      </c>
      <c r="P124" s="261">
        <v>207</v>
      </c>
      <c r="Q124" s="351">
        <f t="shared" si="18"/>
        <v>3.7754065232964434E-4</v>
      </c>
      <c r="R124" s="348">
        <f>0.015*2.71828^(-(0.69315/30.07)*(N124-事故日Cb)/365.25)</f>
        <v>1.1680014535056564E-2</v>
      </c>
      <c r="S124" s="279"/>
      <c r="T124" s="240"/>
      <c r="U124" s="281"/>
      <c r="V124" s="58"/>
      <c r="W124" s="58"/>
      <c r="X124" s="58"/>
      <c r="Y124" s="58"/>
      <c r="Z124" s="58"/>
      <c r="AA124" s="58"/>
      <c r="AC124" s="58"/>
      <c r="AD124" s="58"/>
      <c r="AE124" s="58"/>
      <c r="AF124" s="58"/>
      <c r="AG124" s="58"/>
      <c r="AI124" s="362">
        <f t="shared" si="12"/>
        <v>0.77883544471980837</v>
      </c>
      <c r="AJ124" s="364">
        <f t="shared" si="13"/>
        <v>2.6278023894101738E-2</v>
      </c>
      <c r="AK124" s="364">
        <f t="shared" si="14"/>
        <v>9.5886712467865951E-31</v>
      </c>
      <c r="AL124" s="363">
        <f t="shared" si="11"/>
        <v>49.99999959199333</v>
      </c>
      <c r="AM124" s="364">
        <f t="shared" si="15"/>
        <v>6.9814584402182328E-2</v>
      </c>
      <c r="BC124" s="46"/>
    </row>
    <row r="125" spans="2:55" ht="11.25" customHeight="1" x14ac:dyDescent="0.2">
      <c r="B125" s="282">
        <v>35530</v>
      </c>
      <c r="C125" s="174">
        <v>0.83</v>
      </c>
      <c r="D125" s="175">
        <v>175</v>
      </c>
      <c r="E125" s="350">
        <f t="shared" si="21"/>
        <v>2.7908092960818727E-4</v>
      </c>
      <c r="F125" s="348">
        <f t="shared" si="23"/>
        <v>8.5448271260686638E-3</v>
      </c>
      <c r="G125" s="279">
        <v>4.1000000000000002E-2</v>
      </c>
      <c r="H125" s="242">
        <v>1.2</v>
      </c>
      <c r="I125" s="266">
        <v>3.4000000000000002E-2</v>
      </c>
      <c r="J125" s="346">
        <f>ND代替値</f>
        <v>0.12592592592592591</v>
      </c>
      <c r="K125" s="175">
        <v>163</v>
      </c>
      <c r="L125" s="350">
        <f t="shared" si="22"/>
        <v>2.8867229956135485E-4</v>
      </c>
      <c r="M125" s="348">
        <f>0.011*2.71828^(-(0.69315/30.07)*(B125-事故日Cb)/365.25)</f>
        <v>8.5448271260686638E-3</v>
      </c>
      <c r="N125" s="173">
        <v>35569</v>
      </c>
      <c r="O125" s="253">
        <v>2.2000000000000002</v>
      </c>
      <c r="P125" s="261">
        <v>139</v>
      </c>
      <c r="Q125" s="351">
        <f t="shared" si="18"/>
        <v>3.5171180752656335E-4</v>
      </c>
      <c r="R125" s="348">
        <f>0.015*2.71828^(-(0.69315/30.07)*(N125-事故日Cb)/365.25)</f>
        <v>1.1623392876625675E-2</v>
      </c>
      <c r="S125" s="279">
        <v>2.5999999999999999E-2</v>
      </c>
      <c r="T125" s="240">
        <v>0.73</v>
      </c>
      <c r="U125" s="266">
        <v>7.3999999999999996E-2</v>
      </c>
      <c r="V125" s="57"/>
      <c r="W125" s="57"/>
      <c r="X125" s="57"/>
      <c r="Y125" s="57"/>
      <c r="Z125" s="57"/>
      <c r="AA125" s="57"/>
      <c r="AB125" s="57"/>
      <c r="AC125" s="57"/>
      <c r="AD125" s="57"/>
      <c r="AE125" s="57"/>
      <c r="AF125" s="57"/>
      <c r="AG125" s="57"/>
      <c r="AI125" s="362">
        <f t="shared" si="12"/>
        <v>0.77647575863342433</v>
      </c>
      <c r="AJ125" s="364">
        <f t="shared" si="13"/>
        <v>2.5142426090827681E-2</v>
      </c>
      <c r="AK125" s="364">
        <f t="shared" si="14"/>
        <v>5.1358233541787651E-31</v>
      </c>
      <c r="AL125" s="363">
        <f t="shared" si="11"/>
        <v>49.999999588426711</v>
      </c>
      <c r="AM125" s="364">
        <f t="shared" si="15"/>
        <v>6.9595634776244406E-2</v>
      </c>
      <c r="BC125" s="46"/>
    </row>
    <row r="126" spans="2:55" ht="11.25" customHeight="1" x14ac:dyDescent="0.2">
      <c r="B126" s="282">
        <v>35879</v>
      </c>
      <c r="C126" s="346">
        <f>ND代替値</f>
        <v>0.155</v>
      </c>
      <c r="D126" s="175">
        <v>195</v>
      </c>
      <c r="E126" s="350">
        <f t="shared" si="21"/>
        <v>2.02411617283452E-4</v>
      </c>
      <c r="F126" s="348">
        <f t="shared" si="23"/>
        <v>8.3586793036036691E-3</v>
      </c>
      <c r="G126" s="279"/>
      <c r="H126" s="242"/>
      <c r="I126" s="281"/>
      <c r="J126" s="346">
        <f>ND代替値</f>
        <v>0.12592592592592591</v>
      </c>
      <c r="K126" s="175">
        <v>222</v>
      </c>
      <c r="L126" s="350">
        <f t="shared" si="22"/>
        <v>2.0936803923213252E-4</v>
      </c>
      <c r="M126" s="348">
        <f>0.011*2.71828^(-(0.69315/30.07)*(B126-事故日Cb)/365.25)</f>
        <v>8.3586793036036691E-3</v>
      </c>
      <c r="N126" s="282">
        <v>35878</v>
      </c>
      <c r="O126" s="346">
        <f>ND代替値</f>
        <v>0.14000000000000001</v>
      </c>
      <c r="P126" s="261">
        <v>174</v>
      </c>
      <c r="Q126" s="351">
        <f t="shared" si="18"/>
        <v>2.6465503255032987E-4</v>
      </c>
      <c r="R126" s="348">
        <f>0.015*2.71828^(-(0.69315/30.07)*(N126-事故日Cb)/365.25)</f>
        <v>1.1398918421862143E-2</v>
      </c>
      <c r="S126" s="279"/>
      <c r="T126" s="240"/>
      <c r="U126" s="281"/>
      <c r="V126" s="57"/>
      <c r="W126" s="57"/>
      <c r="X126" s="57"/>
      <c r="Y126" s="57"/>
      <c r="Z126" s="57"/>
      <c r="AA126" s="57"/>
      <c r="AB126" s="57"/>
      <c r="AC126" s="57"/>
      <c r="AD126" s="57"/>
      <c r="AE126" s="57"/>
      <c r="AF126" s="57"/>
      <c r="AG126" s="57"/>
      <c r="AI126" s="362">
        <f t="shared" si="12"/>
        <v>0.75953248266295326</v>
      </c>
      <c r="AJ126" s="364">
        <f t="shared" si="13"/>
        <v>1.8235280836347026E-2</v>
      </c>
      <c r="AK126" s="364">
        <f t="shared" si="14"/>
        <v>5.4844819182735496E-33</v>
      </c>
      <c r="AL126" s="363">
        <f t="shared" si="11"/>
        <v>49.999999562494395</v>
      </c>
      <c r="AM126" s="364">
        <f t="shared" si="15"/>
        <v>6.8024200214563513E-2</v>
      </c>
      <c r="BC126" s="46"/>
    </row>
    <row r="127" spans="2:55" ht="11.25" customHeight="1" x14ac:dyDescent="0.2">
      <c r="B127" s="282">
        <v>35905</v>
      </c>
      <c r="C127" s="258">
        <v>0.62</v>
      </c>
      <c r="D127" s="283">
        <v>178</v>
      </c>
      <c r="E127" s="350">
        <f t="shared" si="21"/>
        <v>1.976256346822004E-4</v>
      </c>
      <c r="F127" s="348">
        <f t="shared" si="23"/>
        <v>8.3449749665931369E-3</v>
      </c>
      <c r="G127" s="352">
        <f>ND代替値*2.71828^(-(0.69315/28.799)*(B127-調査開始日)/365.25)</f>
        <v>5.079403595188616E-3</v>
      </c>
      <c r="H127" s="242">
        <v>1.27</v>
      </c>
      <c r="I127" s="238">
        <f>ND代替値</f>
        <v>6.818181818181817E-3</v>
      </c>
      <c r="J127" s="174">
        <v>0.69</v>
      </c>
      <c r="K127" s="175">
        <v>204</v>
      </c>
      <c r="L127" s="350">
        <f t="shared" si="22"/>
        <v>2.0441757341168541E-4</v>
      </c>
      <c r="M127" s="348">
        <f>0.011*2.71828^(-(0.69315/30.07)*(B127-事故日Cb)/365.25)</f>
        <v>8.3449749665931369E-3</v>
      </c>
      <c r="N127" s="173">
        <v>35926</v>
      </c>
      <c r="O127" s="346">
        <f>ND代替値</f>
        <v>0.14000000000000001</v>
      </c>
      <c r="P127" s="284">
        <v>200</v>
      </c>
      <c r="Q127" s="351">
        <f t="shared" si="18"/>
        <v>2.5321803581112543E-4</v>
      </c>
      <c r="R127" s="254">
        <v>3.5000000000000003E-2</v>
      </c>
      <c r="S127" s="352">
        <f>ND代替値*2.71828^(-(0.69315/28.799)*(N127-調査開始日)/365.25)</f>
        <v>8.45396582055505E-3</v>
      </c>
      <c r="T127" s="240">
        <v>1.1499999999999999</v>
      </c>
      <c r="U127" s="238">
        <f>ND代替値</f>
        <v>7.9411764705882362E-3</v>
      </c>
      <c r="V127" s="57"/>
      <c r="W127" s="57"/>
      <c r="X127" s="57"/>
      <c r="Y127" s="57"/>
      <c r="Z127" s="57"/>
      <c r="AA127" s="57"/>
      <c r="AB127" s="57"/>
      <c r="AC127" s="57"/>
      <c r="AD127" s="57"/>
      <c r="AE127" s="57"/>
      <c r="AF127" s="57"/>
      <c r="AG127" s="57"/>
      <c r="AI127" s="362">
        <f t="shared" si="12"/>
        <v>0.75828513112791462</v>
      </c>
      <c r="AJ127" s="364">
        <f t="shared" si="13"/>
        <v>1.7804111232630666E-2</v>
      </c>
      <c r="AK127" s="364">
        <f t="shared" si="14"/>
        <v>3.9107818012387364E-33</v>
      </c>
      <c r="AL127" s="363">
        <f t="shared" si="11"/>
        <v>49.999999560562486</v>
      </c>
      <c r="AM127" s="364">
        <f t="shared" si="15"/>
        <v>6.7908560742974092E-2</v>
      </c>
      <c r="BC127" s="46"/>
    </row>
    <row r="128" spans="2:55" ht="11.25" customHeight="1" x14ac:dyDescent="0.2">
      <c r="B128" s="282">
        <v>36250</v>
      </c>
      <c r="C128" s="174">
        <v>0.77</v>
      </c>
      <c r="D128" s="175">
        <v>231</v>
      </c>
      <c r="E128" s="350">
        <f t="shared" si="21"/>
        <v>1.4386241455269263E-4</v>
      </c>
      <c r="F128" s="348">
        <f t="shared" si="23"/>
        <v>8.1652418922306663E-3</v>
      </c>
      <c r="G128" s="279"/>
      <c r="H128" s="242"/>
      <c r="I128" s="281"/>
      <c r="J128" s="346">
        <f>ND代替値</f>
        <v>0.12592592592592591</v>
      </c>
      <c r="K128" s="175">
        <v>190</v>
      </c>
      <c r="L128" s="350">
        <f t="shared" si="22"/>
        <v>1.4880663500612185E-4</v>
      </c>
      <c r="M128" s="348">
        <f>0.011*2.71828^(-(0.69315/30.07)*(B128-事故日Cb)/365.25)</f>
        <v>8.1652418922306663E-3</v>
      </c>
      <c r="N128" s="282">
        <v>36193</v>
      </c>
      <c r="O128" s="346">
        <f>ND代替値</f>
        <v>0.14000000000000001</v>
      </c>
      <c r="P128" s="285">
        <v>170</v>
      </c>
      <c r="Q128" s="351">
        <f t="shared" si="18"/>
        <v>1.9805014961385374E-4</v>
      </c>
      <c r="R128" s="348">
        <f>0.015*2.71828^(-(0.69315/30.07)*(N128-事故日Cb)/365.25)</f>
        <v>1.1174546880319757E-2</v>
      </c>
      <c r="S128" s="279"/>
      <c r="T128" s="240"/>
      <c r="U128" s="281"/>
      <c r="V128" s="58"/>
      <c r="W128" s="58"/>
      <c r="X128" s="58"/>
      <c r="Y128" s="58"/>
      <c r="Z128" s="58"/>
      <c r="AA128" s="58"/>
      <c r="AB128" s="58"/>
      <c r="AC128" s="58"/>
      <c r="AD128" s="58"/>
      <c r="AE128" s="58"/>
      <c r="AF128" s="58"/>
      <c r="AG128" s="58"/>
      <c r="AI128" s="362">
        <f t="shared" si="12"/>
        <v>0.74192637044327148</v>
      </c>
      <c r="AJ128" s="364">
        <f t="shared" si="13"/>
        <v>1.2960577887629967E-2</v>
      </c>
      <c r="AK128" s="364">
        <f t="shared" si="14"/>
        <v>4.3993124995285189E-35</v>
      </c>
      <c r="AL128" s="363">
        <f t="shared" si="11"/>
        <v>49.99999953492739</v>
      </c>
      <c r="AM128" s="364">
        <f t="shared" si="15"/>
        <v>6.6392595936061158E-2</v>
      </c>
      <c r="BC128" s="46"/>
    </row>
    <row r="129" spans="2:55" ht="11.25" customHeight="1" x14ac:dyDescent="0.2">
      <c r="B129" s="282">
        <v>36304</v>
      </c>
      <c r="C129" s="346">
        <f>ND代替値</f>
        <v>0.155</v>
      </c>
      <c r="D129" s="283">
        <v>196</v>
      </c>
      <c r="E129" s="350">
        <f t="shared" si="21"/>
        <v>1.3688745018858127E-4</v>
      </c>
      <c r="F129" s="348">
        <f t="shared" si="23"/>
        <v>8.1374622739159436E-3</v>
      </c>
      <c r="G129" s="352">
        <f>ND代替値*2.71828^(-(0.69315/28.799)*(B129-調査開始日)/365.25)</f>
        <v>4.9475936795450948E-3</v>
      </c>
      <c r="H129" s="242">
        <v>0.96</v>
      </c>
      <c r="I129" s="238">
        <f>ND代替値</f>
        <v>6.818181818181817E-3</v>
      </c>
      <c r="J129" s="174">
        <v>0.56999999999999995</v>
      </c>
      <c r="K129" s="175">
        <v>208</v>
      </c>
      <c r="L129" s="350">
        <f t="shared" si="22"/>
        <v>1.4159195715201934E-4</v>
      </c>
      <c r="M129" s="286">
        <v>4.3999999999999997E-2</v>
      </c>
      <c r="N129" s="173">
        <v>36292</v>
      </c>
      <c r="O129" s="258">
        <v>0.4</v>
      </c>
      <c r="P129" s="284">
        <v>193</v>
      </c>
      <c r="Q129" s="351">
        <f t="shared" si="18"/>
        <v>1.8080275244079826E-4</v>
      </c>
      <c r="R129" s="348">
        <f>0.015*2.71828^(-(0.69315/30.07)*(N129-事故日Cb)/365.25)</f>
        <v>1.110494637743087E-2</v>
      </c>
      <c r="S129" s="352">
        <f>ND代替値*2.71828^(-(0.69315/28.799)*(N129-調査開始日)/365.25)</f>
        <v>8.2525125810694461E-3</v>
      </c>
      <c r="T129" s="240">
        <v>1.34</v>
      </c>
      <c r="U129" s="238">
        <f>ND代替値</f>
        <v>7.9411764705882362E-3</v>
      </c>
      <c r="V129" s="57"/>
      <c r="W129" s="57"/>
      <c r="X129" s="57"/>
      <c r="Y129" s="57"/>
      <c r="Z129" s="57"/>
      <c r="AA129" s="57"/>
      <c r="AB129" s="57"/>
      <c r="AC129" s="57"/>
      <c r="AD129" s="57"/>
      <c r="AE129" s="57"/>
      <c r="AF129" s="57"/>
      <c r="AG129" s="57"/>
      <c r="AI129" s="362">
        <f t="shared" si="12"/>
        <v>0.73939800680916745</v>
      </c>
      <c r="AJ129" s="364">
        <f t="shared" si="13"/>
        <v>1.2332202719692006E-2</v>
      </c>
      <c r="AK129" s="364">
        <f t="shared" si="14"/>
        <v>2.179429965070983E-35</v>
      </c>
      <c r="AL129" s="363">
        <f t="shared" si="11"/>
        <v>49.999999530914934</v>
      </c>
      <c r="AM129" s="364">
        <f t="shared" si="15"/>
        <v>6.6158396950070836E-2</v>
      </c>
      <c r="BC129" s="46"/>
    </row>
    <row r="130" spans="2:55" ht="11.25" customHeight="1" x14ac:dyDescent="0.2">
      <c r="B130" s="282">
        <v>36613</v>
      </c>
      <c r="C130" s="258">
        <v>0.44</v>
      </c>
      <c r="D130" s="283">
        <v>249</v>
      </c>
      <c r="E130" s="350">
        <f t="shared" si="21"/>
        <v>1.0300465270178484E-4</v>
      </c>
      <c r="F130" s="348">
        <f t="shared" si="23"/>
        <v>7.9803091580843855E-3</v>
      </c>
      <c r="G130" s="279"/>
      <c r="H130" s="242"/>
      <c r="I130" s="266"/>
      <c r="J130" s="346">
        <f>ND代替値</f>
        <v>0.12592592592592591</v>
      </c>
      <c r="K130" s="175">
        <v>162</v>
      </c>
      <c r="L130" s="350">
        <f t="shared" si="22"/>
        <v>1.0654468581098865E-4</v>
      </c>
      <c r="M130" s="238">
        <v>4.3999999999999997E-2</v>
      </c>
      <c r="N130" s="173"/>
      <c r="O130" s="287"/>
      <c r="P130" s="279"/>
      <c r="Q130" s="279"/>
      <c r="R130" s="279"/>
      <c r="S130" s="279"/>
      <c r="T130" s="240"/>
      <c r="U130" s="266"/>
      <c r="V130" s="63" t="s">
        <v>33</v>
      </c>
      <c r="W130" s="57"/>
      <c r="X130" s="57"/>
      <c r="Y130" s="57"/>
      <c r="Z130" s="57"/>
      <c r="AA130" s="57"/>
      <c r="AB130" s="57"/>
      <c r="AC130" s="57"/>
      <c r="AD130" s="57"/>
      <c r="AE130" s="57"/>
      <c r="AF130" s="57"/>
      <c r="AG130" s="57"/>
      <c r="AI130" s="362">
        <f t="shared" si="12"/>
        <v>0.72509497865354877</v>
      </c>
      <c r="AJ130" s="364">
        <f t="shared" si="13"/>
        <v>9.2796984416022368E-3</v>
      </c>
      <c r="AK130" s="364">
        <f t="shared" si="14"/>
        <v>3.9158442353303379E-37</v>
      </c>
      <c r="AL130" s="363">
        <f t="shared" si="11"/>
        <v>49.999999507954811</v>
      </c>
      <c r="AM130" s="364">
        <f t="shared" si="15"/>
        <v>6.4834059423743817E-2</v>
      </c>
      <c r="BC130" s="46"/>
    </row>
    <row r="131" spans="2:55" ht="11.25" customHeight="1" x14ac:dyDescent="0.2">
      <c r="B131" s="282">
        <v>36675</v>
      </c>
      <c r="C131" s="174">
        <v>0.54</v>
      </c>
      <c r="D131" s="283">
        <v>219</v>
      </c>
      <c r="E131" s="350">
        <f t="shared" si="21"/>
        <v>9.729164447371238E-5</v>
      </c>
      <c r="F131" s="348">
        <f t="shared" si="23"/>
        <v>7.949144289670142E-3</v>
      </c>
      <c r="G131" s="279">
        <v>6.9000000000000006E-2</v>
      </c>
      <c r="H131" s="242">
        <v>1.04</v>
      </c>
      <c r="I131" s="266">
        <v>6.7000000000000004E-2</v>
      </c>
      <c r="J131" s="174">
        <v>0.77</v>
      </c>
      <c r="K131" s="175">
        <v>176</v>
      </c>
      <c r="L131" s="350">
        <f t="shared" si="22"/>
        <v>1.0063533462412691E-4</v>
      </c>
      <c r="M131" s="348">
        <f>0.011*2.71828^(-(0.69315/30.07)*(B131-事故日Cb)/365.25)</f>
        <v>7.949144289670142E-3</v>
      </c>
      <c r="N131" s="173">
        <v>36656</v>
      </c>
      <c r="O131" s="253">
        <v>0.77</v>
      </c>
      <c r="P131" s="284">
        <v>143</v>
      </c>
      <c r="Q131" s="351">
        <f t="shared" ref="Q131:Q139" si="24">ND代替値*2.71828^(-(0.69315/2.062)*(N131-事故日Cb)/365.25)</f>
        <v>1.293346333749474E-4</v>
      </c>
      <c r="R131" s="348">
        <f>0.015*2.71828^(-(0.69315/30.07)*(N131-事故日Cb)/365.25)</f>
        <v>1.0852747988471242E-2</v>
      </c>
      <c r="S131" s="352">
        <f>ND代替値*2.71828^(-(0.69315/28.799)*(N131-調査開始日)/365.25)</f>
        <v>8.0569216271678019E-3</v>
      </c>
      <c r="T131" s="240">
        <v>1</v>
      </c>
      <c r="U131" s="238">
        <f>ND代替値</f>
        <v>7.9411764705882362E-3</v>
      </c>
      <c r="V131" s="57"/>
      <c r="W131" s="57"/>
      <c r="X131" s="57"/>
      <c r="Y131" s="57"/>
      <c r="Z131" s="57"/>
      <c r="AA131" s="57"/>
      <c r="AB131" s="57"/>
      <c r="AC131" s="57"/>
      <c r="AD131" s="57"/>
      <c r="AE131" s="57"/>
      <c r="AF131" s="57"/>
      <c r="AG131" s="57"/>
      <c r="AI131" s="362">
        <f t="shared" si="12"/>
        <v>0.72225861569682182</v>
      </c>
      <c r="AJ131" s="364">
        <f t="shared" si="13"/>
        <v>8.7650130156497631E-3</v>
      </c>
      <c r="AK131" s="364">
        <f t="shared" si="14"/>
        <v>1.7482040473573304E-37</v>
      </c>
      <c r="AL131" s="363">
        <f t="shared" si="11"/>
        <v>49.999999503347922</v>
      </c>
      <c r="AM131" s="364">
        <f t="shared" si="15"/>
        <v>6.4571545165233779E-2</v>
      </c>
      <c r="BC131" s="46"/>
    </row>
    <row r="132" spans="2:55" ht="11.25" customHeight="1" x14ac:dyDescent="0.2">
      <c r="B132" s="282">
        <v>36973</v>
      </c>
      <c r="C132" s="346">
        <f>ND代替値</f>
        <v>0.155</v>
      </c>
      <c r="D132" s="283">
        <v>152</v>
      </c>
      <c r="E132" s="350">
        <f t="shared" si="21"/>
        <v>7.3954641178606117E-5</v>
      </c>
      <c r="F132" s="348">
        <f t="shared" si="23"/>
        <v>7.8010417727785676E-3</v>
      </c>
      <c r="G132" s="279"/>
      <c r="H132" s="242"/>
      <c r="I132" s="266"/>
      <c r="J132" s="346">
        <f>ND代替値</f>
        <v>0.12592592592592591</v>
      </c>
      <c r="K132" s="175">
        <v>165</v>
      </c>
      <c r="L132" s="350">
        <f t="shared" si="22"/>
        <v>7.6496292176736385E-5</v>
      </c>
      <c r="M132" s="348">
        <f>0.011*2.71828^(-(0.69315/30.07)*(B132-事故日Cb)/365.25)</f>
        <v>7.8010417727785676E-3</v>
      </c>
      <c r="N132" s="173">
        <v>36972</v>
      </c>
      <c r="O132" s="253">
        <v>0.52</v>
      </c>
      <c r="P132" s="284">
        <v>160</v>
      </c>
      <c r="Q132" s="351">
        <f t="shared" si="24"/>
        <v>9.6696366696004383E-5</v>
      </c>
      <c r="R132" s="348">
        <f>0.015*2.71828^(-(0.69315/30.07)*(N132-事故日Cb)/365.25)</f>
        <v>1.063845561524346E-2</v>
      </c>
      <c r="S132" s="279"/>
      <c r="T132" s="240"/>
      <c r="U132" s="266"/>
      <c r="V132" s="57"/>
      <c r="W132" s="57"/>
      <c r="X132" s="57"/>
      <c r="Y132" s="57"/>
      <c r="Z132" s="57"/>
      <c r="AA132" s="57"/>
      <c r="AB132" s="57"/>
      <c r="AC132" s="57"/>
      <c r="AD132" s="57"/>
      <c r="AE132" s="57"/>
      <c r="AF132" s="57"/>
      <c r="AG132" s="57"/>
      <c r="AI132" s="362">
        <f t="shared" si="12"/>
        <v>0.70877983058149652</v>
      </c>
      <c r="AJ132" s="364">
        <f t="shared" si="13"/>
        <v>6.6625802863609111E-3</v>
      </c>
      <c r="AK132" s="364">
        <f t="shared" si="14"/>
        <v>3.6242051693543637E-39</v>
      </c>
      <c r="AL132" s="363">
        <f t="shared" si="11"/>
        <v>49.999999481205144</v>
      </c>
      <c r="AM132" s="364">
        <f t="shared" si="15"/>
        <v>6.3324539381717809E-2</v>
      </c>
      <c r="BC132" s="46"/>
    </row>
    <row r="133" spans="2:55" ht="11.25" customHeight="1" x14ac:dyDescent="0.2">
      <c r="B133" s="282">
        <v>37028</v>
      </c>
      <c r="C133" s="346">
        <f>ND代替値</f>
        <v>0.155</v>
      </c>
      <c r="D133" s="283">
        <v>185</v>
      </c>
      <c r="E133" s="350">
        <f t="shared" si="21"/>
        <v>7.0304322057691384E-5</v>
      </c>
      <c r="F133" s="348">
        <f t="shared" si="23"/>
        <v>7.7740105895775999E-3</v>
      </c>
      <c r="G133" s="352">
        <f>ND代替値*2.71828^(-(0.69315/28.799)*(B133-調査開始日)/365.25)</f>
        <v>4.717092441226596E-3</v>
      </c>
      <c r="H133" s="242">
        <v>1.06</v>
      </c>
      <c r="I133" s="238">
        <f>ND代替値</f>
        <v>6.818181818181817E-3</v>
      </c>
      <c r="J133" s="174">
        <v>0.54</v>
      </c>
      <c r="K133" s="175">
        <v>160</v>
      </c>
      <c r="L133" s="350">
        <f t="shared" si="22"/>
        <v>7.2720519979594018E-5</v>
      </c>
      <c r="M133" s="348">
        <f>0.011*2.71828^(-(0.69315/30.07)*(B133-事故日Cb)/365.25)</f>
        <v>7.7740105895775999E-3</v>
      </c>
      <c r="N133" s="173">
        <v>37039</v>
      </c>
      <c r="O133" s="253">
        <v>0.81</v>
      </c>
      <c r="P133" s="284">
        <v>224</v>
      </c>
      <c r="Q133" s="351">
        <f t="shared" si="24"/>
        <v>9.091391629402861E-5</v>
      </c>
      <c r="R133" s="348">
        <f>0.015*2.71828^(-(0.69315/30.07)*(N133-事故日Cb)/365.25)</f>
        <v>1.0593566731559803E-2</v>
      </c>
      <c r="S133" s="352">
        <f>ND代替値*2.71828^(-(0.69315/28.799)*(N133-調査開始日)/365.25)</f>
        <v>7.8561241090333144E-3</v>
      </c>
      <c r="T133" s="240">
        <v>1.34</v>
      </c>
      <c r="U133" s="238">
        <f>ND代替値</f>
        <v>7.9411764705882362E-3</v>
      </c>
      <c r="V133" s="57"/>
      <c r="W133" s="57"/>
      <c r="X133" s="57"/>
      <c r="Y133" s="57"/>
      <c r="Z133" s="57"/>
      <c r="AA133" s="57"/>
      <c r="AB133" s="57"/>
      <c r="AC133" s="57"/>
      <c r="AD133" s="57"/>
      <c r="AE133" s="57"/>
      <c r="AF133" s="57"/>
      <c r="AG133" s="57"/>
      <c r="AI133" s="362">
        <f t="shared" si="12"/>
        <v>0.70631977290952697</v>
      </c>
      <c r="AJ133" s="364">
        <f t="shared" si="13"/>
        <v>6.3337227079001239E-3</v>
      </c>
      <c r="AK133" s="364">
        <f t="shared" si="14"/>
        <v>1.7722376418353114E-39</v>
      </c>
      <c r="AL133" s="363">
        <f t="shared" si="11"/>
        <v>49.999999477118386</v>
      </c>
      <c r="AM133" s="364">
        <f t="shared" si="15"/>
        <v>6.3097033762339966E-2</v>
      </c>
      <c r="BC133" s="46"/>
    </row>
    <row r="134" spans="2:55" ht="11.25" customHeight="1" x14ac:dyDescent="0.2">
      <c r="B134" s="282">
        <v>37362</v>
      </c>
      <c r="C134" s="258">
        <v>0.74</v>
      </c>
      <c r="D134" s="283">
        <v>201</v>
      </c>
      <c r="E134" s="350">
        <f t="shared" si="21"/>
        <v>5.1699075152044975E-5</v>
      </c>
      <c r="F134" s="292">
        <v>4.2000000000000003E-2</v>
      </c>
      <c r="G134" s="279"/>
      <c r="H134" s="242"/>
      <c r="I134" s="266"/>
      <c r="J134" s="346">
        <f>ND代替値</f>
        <v>0.12592592592592591</v>
      </c>
      <c r="K134" s="175">
        <v>197</v>
      </c>
      <c r="L134" s="350">
        <f t="shared" si="22"/>
        <v>5.3475853510623762E-5</v>
      </c>
      <c r="M134" s="348">
        <f>0.011*2.71828^(-(0.69315/30.07)*(B134-事故日Cb)/365.25)</f>
        <v>7.6118573335530399E-3</v>
      </c>
      <c r="N134" s="173">
        <v>37334</v>
      </c>
      <c r="O134" s="253">
        <v>0.61</v>
      </c>
      <c r="P134" s="284">
        <v>159</v>
      </c>
      <c r="Q134" s="351">
        <f t="shared" si="24"/>
        <v>6.929778470935408E-5</v>
      </c>
      <c r="R134" s="348">
        <f>0.015*2.71828^(-(0.69315/30.07)*(N134-事故日Cb)/365.25)</f>
        <v>1.039816383274514E-2</v>
      </c>
      <c r="S134" s="279"/>
      <c r="T134" s="240"/>
      <c r="U134" s="266"/>
      <c r="V134" s="63" t="s">
        <v>34</v>
      </c>
      <c r="W134" s="57"/>
      <c r="X134" s="57"/>
      <c r="Y134" s="57"/>
      <c r="Z134" s="57"/>
      <c r="AA134" s="57"/>
      <c r="AB134" s="57"/>
      <c r="AC134" s="57"/>
      <c r="AD134" s="57"/>
      <c r="AE134" s="57"/>
      <c r="AF134" s="57"/>
      <c r="AG134" s="57"/>
      <c r="AI134" s="362">
        <f t="shared" si="12"/>
        <v>0.69156280770233192</v>
      </c>
      <c r="AJ134" s="364">
        <f t="shared" si="13"/>
        <v>4.6575743380220698E-3</v>
      </c>
      <c r="AK134" s="364">
        <f t="shared" si="14"/>
        <v>2.3002834112432882E-41</v>
      </c>
      <c r="AL134" s="363">
        <f t="shared" si="11"/>
        <v>49.999999452300656</v>
      </c>
      <c r="AM134" s="364">
        <f t="shared" si="15"/>
        <v>6.1732901001604092E-2</v>
      </c>
      <c r="BC134" s="46"/>
    </row>
    <row r="135" spans="2:55" ht="11.25" customHeight="1" x14ac:dyDescent="0.2">
      <c r="B135" s="282">
        <v>37403</v>
      </c>
      <c r="C135" s="174">
        <v>0.86</v>
      </c>
      <c r="D135" s="283">
        <v>208</v>
      </c>
      <c r="E135" s="350">
        <f t="shared" si="21"/>
        <v>4.9784613685568979E-5</v>
      </c>
      <c r="F135" s="348">
        <f t="shared" ref="F135:F140" si="25">0.011*2.71828^(-(0.69315/30.07)*(B135-事故日Cb)/365.25)</f>
        <v>7.5921868052937968E-3</v>
      </c>
      <c r="G135" s="279">
        <v>2.4E-2</v>
      </c>
      <c r="H135" s="242">
        <v>1.2</v>
      </c>
      <c r="I135" s="266">
        <v>0.02</v>
      </c>
      <c r="J135" s="174">
        <v>0.87</v>
      </c>
      <c r="K135" s="175">
        <v>221</v>
      </c>
      <c r="L135" s="350">
        <f t="shared" si="22"/>
        <v>5.14955964048261E-5</v>
      </c>
      <c r="M135" s="286">
        <v>4.2999999999999997E-2</v>
      </c>
      <c r="N135" s="173">
        <v>37404</v>
      </c>
      <c r="O135" s="258">
        <v>0.48</v>
      </c>
      <c r="P135" s="284">
        <v>205</v>
      </c>
      <c r="Q135" s="351">
        <f t="shared" si="24"/>
        <v>6.4974129032915325E-5</v>
      </c>
      <c r="R135" s="254">
        <v>4.3999999999999997E-2</v>
      </c>
      <c r="S135" s="352">
        <f>ND代替値*2.71828^(-(0.69315/28.799)*(N135-調査開始日)/365.25)</f>
        <v>7.6694224683961781E-3</v>
      </c>
      <c r="T135" s="240">
        <v>1.1000000000000001</v>
      </c>
      <c r="U135" s="238">
        <f>ND代替値</f>
        <v>7.9411764705882362E-3</v>
      </c>
      <c r="V135" s="57"/>
      <c r="W135" s="57"/>
      <c r="X135" s="57"/>
      <c r="Y135" s="57"/>
      <c r="Z135" s="57"/>
      <c r="AA135" s="57"/>
      <c r="AB135" s="57"/>
      <c r="AC135" s="57"/>
      <c r="AD135" s="57"/>
      <c r="AE135" s="57"/>
      <c r="AF135" s="57"/>
      <c r="AG135" s="57"/>
      <c r="AI135" s="362">
        <f t="shared" si="12"/>
        <v>0.68977270141899361</v>
      </c>
      <c r="AJ135" s="364">
        <f t="shared" si="13"/>
        <v>4.4851003320332409E-3</v>
      </c>
      <c r="AK135" s="364">
        <f t="shared" si="14"/>
        <v>1.3495080027471174E-41</v>
      </c>
      <c r="AL135" s="363">
        <f t="shared" si="11"/>
        <v>49.999999449254155</v>
      </c>
      <c r="AM135" s="364">
        <f t="shared" si="15"/>
        <v>6.1567492899912792E-2</v>
      </c>
      <c r="BC135" s="46"/>
    </row>
    <row r="136" spans="2:55" ht="11.25" customHeight="1" x14ac:dyDescent="0.2">
      <c r="B136" s="282">
        <v>37739</v>
      </c>
      <c r="C136" s="346">
        <f>ND代替値</f>
        <v>0.155</v>
      </c>
      <c r="D136" s="284">
        <v>188</v>
      </c>
      <c r="E136" s="350">
        <f t="shared" si="21"/>
        <v>3.6542351780825176E-5</v>
      </c>
      <c r="F136" s="348">
        <f t="shared" si="25"/>
        <v>7.4328878492586218E-3</v>
      </c>
      <c r="G136" s="279"/>
      <c r="H136" s="242"/>
      <c r="I136" s="266"/>
      <c r="J136" s="346">
        <f>ND代替値</f>
        <v>0.12592592592592591</v>
      </c>
      <c r="K136" s="175">
        <v>164.1</v>
      </c>
      <c r="L136" s="350">
        <f t="shared" si="22"/>
        <v>3.7798228401921264E-5</v>
      </c>
      <c r="M136" s="348">
        <f>0.011*2.71828^(-(0.69315/30.07)*(B136-事故日Cb)/365.25)</f>
        <v>7.4328878492586218E-3</v>
      </c>
      <c r="N136" s="173">
        <v>37704</v>
      </c>
      <c r="O136" s="346">
        <f>ND代替値</f>
        <v>0.14000000000000001</v>
      </c>
      <c r="P136" s="284">
        <v>233</v>
      </c>
      <c r="Q136" s="351">
        <f t="shared" si="24"/>
        <v>4.9298188374951645E-5</v>
      </c>
      <c r="R136" s="348">
        <f>0.015*2.71828^(-(0.69315/30.07)*(N136-事故日Cb)/365.25)</f>
        <v>1.0158169531181361E-2</v>
      </c>
      <c r="S136" s="279"/>
      <c r="T136" s="240"/>
      <c r="U136" s="266"/>
      <c r="V136" s="57"/>
      <c r="W136" s="57"/>
      <c r="X136" s="57"/>
      <c r="Y136" s="57"/>
      <c r="Z136" s="57"/>
      <c r="AA136" s="57"/>
      <c r="AB136" s="57"/>
      <c r="AC136" s="57"/>
      <c r="AD136" s="57"/>
      <c r="AE136" s="57"/>
      <c r="AF136" s="57"/>
      <c r="AG136" s="57"/>
      <c r="AI136" s="362">
        <f t="shared" ref="AI136:AI153" si="26">1*2.71828^(-(0.69315/30.02)*(B136-事故日Cb)/365.25)</f>
        <v>0.67527606839787657</v>
      </c>
      <c r="AJ136" s="364">
        <f t="shared" ref="AJ136:AJ153" si="27">1*2.71828^(-(0.69315/2.062)*(B136-事故日Cb)/365.25)</f>
        <v>3.2921037640383038E-3</v>
      </c>
      <c r="AK136" s="364">
        <f t="shared" ref="AK136:AK153" si="28">10*2.71828^(-(0.69315/0.1459)*(B136-調査開始日)/365.25)</f>
        <v>1.7066206930715466E-43</v>
      </c>
      <c r="AL136" s="363">
        <f t="shared" si="11"/>
        <v>49.999999424287807</v>
      </c>
      <c r="AM136" s="364">
        <f t="shared" ref="AM136:AM153" si="29">0.1*2.71828^(-(0.69315/29)*(B136-調査開始日)/365.25)</f>
        <v>6.0228545059202492E-2</v>
      </c>
      <c r="BC136" s="46"/>
    </row>
    <row r="137" spans="2:55" ht="11.25" customHeight="1" x14ac:dyDescent="0.2">
      <c r="B137" s="282">
        <v>37771</v>
      </c>
      <c r="C137" s="346">
        <f>ND代替値</f>
        <v>0.155</v>
      </c>
      <c r="D137" s="284">
        <v>200</v>
      </c>
      <c r="E137" s="350">
        <f t="shared" si="21"/>
        <v>3.548184110740569E-5</v>
      </c>
      <c r="F137" s="348">
        <f t="shared" si="25"/>
        <v>7.4178919547534389E-3</v>
      </c>
      <c r="G137" s="279">
        <v>1.7999999999999999E-2</v>
      </c>
      <c r="H137" s="242">
        <v>1.1000000000000001</v>
      </c>
      <c r="I137" s="266">
        <v>1.6E-2</v>
      </c>
      <c r="J137" s="346">
        <f>ND代替値</f>
        <v>0.12592592592592591</v>
      </c>
      <c r="K137" s="175">
        <v>179.2</v>
      </c>
      <c r="L137" s="350">
        <f t="shared" si="22"/>
        <v>3.6701270414733946E-5</v>
      </c>
      <c r="M137" s="348">
        <f>0.011*2.71828^(-(0.69315/30.07)*(B137-事故日Cb)/365.25)</f>
        <v>7.4178919547534389E-3</v>
      </c>
      <c r="N137" s="173">
        <v>37754</v>
      </c>
      <c r="O137" s="346">
        <f>ND代替値</f>
        <v>0.14000000000000001</v>
      </c>
      <c r="P137" s="284">
        <v>206</v>
      </c>
      <c r="Q137" s="351">
        <f t="shared" si="24"/>
        <v>4.7081039410479815E-5</v>
      </c>
      <c r="R137" s="348">
        <f>0.015*2.71828^(-(0.69315/30.07)*(N137-事故日Cb)/365.25)</f>
        <v>1.0126165572013303E-2</v>
      </c>
      <c r="S137" s="279">
        <v>2.5000000000000001E-2</v>
      </c>
      <c r="T137" s="240">
        <v>1</v>
      </c>
      <c r="U137" s="266">
        <v>2.4E-2</v>
      </c>
      <c r="V137" s="57"/>
      <c r="W137" s="57"/>
      <c r="X137" s="57"/>
      <c r="Y137" s="57"/>
      <c r="Z137" s="57"/>
      <c r="AA137" s="57"/>
      <c r="AB137" s="57"/>
      <c r="AC137" s="57"/>
      <c r="AD137" s="57"/>
      <c r="AE137" s="57"/>
      <c r="AF137" s="57"/>
      <c r="AG137" s="57"/>
      <c r="AI137" s="362">
        <f t="shared" si="26"/>
        <v>0.67391142818361049</v>
      </c>
      <c r="AJ137" s="364">
        <f t="shared" si="27"/>
        <v>3.1965622619284403E-3</v>
      </c>
      <c r="AK137" s="364">
        <f t="shared" si="28"/>
        <v>1.1255672284753106E-43</v>
      </c>
      <c r="AL137" s="363">
        <f t="shared" si="11"/>
        <v>49.999999421910061</v>
      </c>
      <c r="AM137" s="364">
        <f t="shared" si="29"/>
        <v>6.0102554958298388E-2</v>
      </c>
      <c r="BC137" s="46"/>
    </row>
    <row r="138" spans="2:55" ht="11.25" customHeight="1" x14ac:dyDescent="0.2">
      <c r="B138" s="282">
        <v>38096</v>
      </c>
      <c r="C138" s="258">
        <v>0.45</v>
      </c>
      <c r="D138" s="283">
        <v>173</v>
      </c>
      <c r="E138" s="350">
        <f t="shared" si="21"/>
        <v>2.6308990326294009E-5</v>
      </c>
      <c r="F138" s="348">
        <f t="shared" si="25"/>
        <v>7.2672933824361706E-3</v>
      </c>
      <c r="G138" s="279"/>
      <c r="H138" s="242"/>
      <c r="I138" s="266"/>
      <c r="J138" s="346">
        <f>ND代替値</f>
        <v>0.12592592592592591</v>
      </c>
      <c r="K138" s="175">
        <v>203</v>
      </c>
      <c r="L138" s="350">
        <f t="shared" si="22"/>
        <v>2.7213169840344152E-5</v>
      </c>
      <c r="M138" s="286">
        <v>4.4999999999999998E-2</v>
      </c>
      <c r="N138" s="173">
        <v>38103</v>
      </c>
      <c r="O138" s="346">
        <f>ND代替値</f>
        <v>0.14000000000000001</v>
      </c>
      <c r="P138" s="284">
        <v>209</v>
      </c>
      <c r="Q138" s="351">
        <f t="shared" si="24"/>
        <v>3.4146902634444946E-5</v>
      </c>
      <c r="R138" s="348">
        <f>0.015*2.71828^(-(0.69315/30.07)*(N138-事故日Cb)/365.25)</f>
        <v>9.9055685203304645E-3</v>
      </c>
      <c r="S138" s="279"/>
      <c r="T138" s="240"/>
      <c r="U138" s="266"/>
      <c r="V138" s="57"/>
      <c r="W138" s="57"/>
      <c r="X138" s="57"/>
      <c r="Y138" s="57"/>
      <c r="Z138" s="57"/>
      <c r="AA138" s="57"/>
      <c r="AB138" s="57"/>
      <c r="AC138" s="57"/>
      <c r="AD138" s="57"/>
      <c r="AE138" s="57"/>
      <c r="AF138" s="57"/>
      <c r="AG138" s="57"/>
      <c r="AI138" s="362">
        <f t="shared" si="26"/>
        <v>0.66020707571374682</v>
      </c>
      <c r="AJ138" s="364">
        <f t="shared" si="27"/>
        <v>2.3701793086751358E-3</v>
      </c>
      <c r="AK138" s="364">
        <f t="shared" si="28"/>
        <v>1.6423705410589641E-45</v>
      </c>
      <c r="AL138" s="363">
        <f t="shared" si="11"/>
        <v>49.999999397761059</v>
      </c>
      <c r="AM138" s="364">
        <f t="shared" si="29"/>
        <v>5.8837804183123781E-2</v>
      </c>
      <c r="BC138" s="46"/>
    </row>
    <row r="139" spans="2:55" ht="11.25" customHeight="1" x14ac:dyDescent="0.2">
      <c r="B139" s="282">
        <v>38114</v>
      </c>
      <c r="C139" s="258">
        <v>0.59</v>
      </c>
      <c r="D139" s="283">
        <v>182</v>
      </c>
      <c r="E139" s="350">
        <f t="shared" si="21"/>
        <v>2.5876742898931307E-5</v>
      </c>
      <c r="F139" s="348">
        <f t="shared" si="25"/>
        <v>7.2590424728809257E-3</v>
      </c>
      <c r="G139" s="352">
        <f>ND代替値*2.71828^(-(0.69315/28.799)*(B139-調査開始日)/365.25)</f>
        <v>4.39131841521136E-3</v>
      </c>
      <c r="H139" s="242">
        <v>1.1000000000000001</v>
      </c>
      <c r="I139" s="238">
        <f>ND代替値</f>
        <v>6.818181818181817E-3</v>
      </c>
      <c r="J139" s="174">
        <v>0.67</v>
      </c>
      <c r="K139" s="175">
        <v>221</v>
      </c>
      <c r="L139" s="350">
        <f t="shared" si="22"/>
        <v>2.6766067062624975E-5</v>
      </c>
      <c r="M139" s="238">
        <v>2.8000000000000001E-2</v>
      </c>
      <c r="N139" s="173">
        <v>38125</v>
      </c>
      <c r="O139" s="253">
        <v>0.91</v>
      </c>
      <c r="P139" s="284">
        <v>191</v>
      </c>
      <c r="Q139" s="351">
        <f t="shared" si="24"/>
        <v>3.346246673063776E-5</v>
      </c>
      <c r="R139" s="348">
        <f>0.015*2.71828^(-(0.69315/30.07)*(N139-事故日Cb)/365.25)</f>
        <v>9.8918248126375757E-3</v>
      </c>
      <c r="S139" s="279">
        <v>0.03</v>
      </c>
      <c r="T139" s="240">
        <v>1.2</v>
      </c>
      <c r="U139" s="266">
        <v>2.5999999999999999E-2</v>
      </c>
      <c r="V139" s="57"/>
      <c r="W139" s="57"/>
      <c r="X139" s="57"/>
      <c r="Y139" s="57"/>
      <c r="Z139" s="57"/>
      <c r="AA139" s="57"/>
      <c r="AB139" s="57"/>
      <c r="AC139" s="57"/>
      <c r="AD139" s="57"/>
      <c r="AE139" s="57"/>
      <c r="AF139" s="57"/>
      <c r="AG139" s="57"/>
      <c r="AI139" s="362">
        <f t="shared" si="26"/>
        <v>0.65945626296669368</v>
      </c>
      <c r="AJ139" s="364">
        <f t="shared" si="27"/>
        <v>2.3312380990028205E-3</v>
      </c>
      <c r="AK139" s="364">
        <f t="shared" si="28"/>
        <v>1.2995425831090879E-45</v>
      </c>
      <c r="AL139" s="363">
        <f t="shared" si="11"/>
        <v>49.999999396423576</v>
      </c>
      <c r="AM139" s="364">
        <f t="shared" si="29"/>
        <v>5.8768539489058386E-2</v>
      </c>
      <c r="BC139" s="46"/>
    </row>
    <row r="140" spans="2:55" ht="11.25" customHeight="1" x14ac:dyDescent="0.2">
      <c r="B140" s="282">
        <v>38467</v>
      </c>
      <c r="C140" s="346">
        <f>ND代替値</f>
        <v>0.155</v>
      </c>
      <c r="D140" s="283">
        <v>175</v>
      </c>
      <c r="E140" s="350">
        <f t="shared" si="21"/>
        <v>1.8698901394991796E-5</v>
      </c>
      <c r="F140" s="348">
        <f t="shared" si="25"/>
        <v>7.0991129356782097E-3</v>
      </c>
      <c r="G140" s="279"/>
      <c r="H140" s="242"/>
      <c r="I140" s="288"/>
      <c r="J140" s="258">
        <v>0.57999999999999996</v>
      </c>
      <c r="K140" s="175">
        <v>232</v>
      </c>
      <c r="L140" s="350">
        <f t="shared" si="22"/>
        <v>1.9341539647805995E-5</v>
      </c>
      <c r="M140" s="286">
        <v>4.4999999999999998E-2</v>
      </c>
      <c r="N140" s="173"/>
      <c r="O140" s="174"/>
      <c r="P140" s="284"/>
      <c r="Q140" s="275"/>
      <c r="R140" s="275"/>
      <c r="S140" s="279"/>
      <c r="T140" s="240"/>
      <c r="U140" s="266"/>
      <c r="V140" s="63" t="s">
        <v>35</v>
      </c>
      <c r="W140" s="57"/>
      <c r="X140" s="57"/>
      <c r="Y140" s="57"/>
      <c r="Z140" s="57"/>
      <c r="AA140" s="57"/>
      <c r="AB140" s="57"/>
      <c r="AC140" s="57"/>
      <c r="AD140" s="57"/>
      <c r="AE140" s="57"/>
      <c r="AF140" s="57"/>
      <c r="AG140" s="57"/>
      <c r="AI140" s="362">
        <f t="shared" si="26"/>
        <v>0.64490334594765308</v>
      </c>
      <c r="AJ140" s="364">
        <f t="shared" si="27"/>
        <v>1.6845857112605222E-3</v>
      </c>
      <c r="AK140" s="364">
        <f t="shared" si="28"/>
        <v>1.3174081632149056E-47</v>
      </c>
      <c r="AL140" s="363">
        <f t="shared" si="11"/>
        <v>49.99999937019404</v>
      </c>
      <c r="AM140" s="364">
        <f t="shared" si="29"/>
        <v>5.7426541533359958E-2</v>
      </c>
      <c r="BC140" s="46"/>
    </row>
    <row r="141" spans="2:55" ht="11.25" customHeight="1" x14ac:dyDescent="0.2">
      <c r="B141" s="282">
        <v>38498</v>
      </c>
      <c r="C141" s="258">
        <v>0.82</v>
      </c>
      <c r="D141" s="283">
        <v>203</v>
      </c>
      <c r="E141" s="350">
        <f t="shared" si="21"/>
        <v>1.8172950449434784E-5</v>
      </c>
      <c r="F141" s="274">
        <v>4.1000000000000002E-2</v>
      </c>
      <c r="G141" s="352">
        <f>ND代替値*2.71828^(-(0.69315/28.799)*(B141-調査開始日)/365.25)</f>
        <v>4.2815942382162138E-3</v>
      </c>
      <c r="H141" s="227">
        <v>1.1000000000000001</v>
      </c>
      <c r="I141" s="238">
        <f>ND代替値</f>
        <v>6.818181818181817E-3</v>
      </c>
      <c r="J141" s="174">
        <v>1.1000000000000001</v>
      </c>
      <c r="K141" s="283">
        <v>187</v>
      </c>
      <c r="L141" s="350">
        <f t="shared" si="22"/>
        <v>1.8797512977393338E-5</v>
      </c>
      <c r="M141" s="348">
        <f>0.011*2.71828^(-(0.69315/30.07)*(B141-事故日Cb)/365.25)</f>
        <v>7.0852375744913125E-3</v>
      </c>
      <c r="N141" s="173">
        <v>38498</v>
      </c>
      <c r="O141" s="253">
        <v>0.78</v>
      </c>
      <c r="P141" s="284">
        <v>197</v>
      </c>
      <c r="Q141" s="351">
        <f t="shared" ref="Q141:Q152" si="30">ND代替値*2.71828^(-(0.69315/2.062)*(N141-事故日Cb)/365.25)</f>
        <v>2.3739439776288683E-5</v>
      </c>
      <c r="R141" s="274">
        <v>6.2E-2</v>
      </c>
      <c r="S141" s="352">
        <f>ND代替値*2.71828^(-(0.69315/28.799)*(N141-調査開始日)/365.25)</f>
        <v>7.1359903970270233E-3</v>
      </c>
      <c r="T141" s="240">
        <v>0.81</v>
      </c>
      <c r="U141" s="238">
        <f>ND代替値</f>
        <v>7.9411764705882362E-3</v>
      </c>
      <c r="V141" s="57"/>
      <c r="W141" s="57"/>
      <c r="X141" s="57"/>
      <c r="Y141" s="57"/>
      <c r="Z141" s="57"/>
      <c r="AA141" s="57"/>
      <c r="AB141" s="57"/>
      <c r="AC141" s="57"/>
      <c r="AD141" s="57"/>
      <c r="AE141" s="57"/>
      <c r="AF141" s="57"/>
      <c r="AG141" s="57"/>
      <c r="AI141" s="362">
        <f t="shared" si="26"/>
        <v>0.64364077185137059</v>
      </c>
      <c r="AJ141" s="364">
        <f t="shared" si="27"/>
        <v>1.6372027431923229E-3</v>
      </c>
      <c r="AK141" s="364">
        <f t="shared" si="28"/>
        <v>8.8024528369337898E-48</v>
      </c>
      <c r="AL141" s="363">
        <f t="shared" si="11"/>
        <v>49.999999367890595</v>
      </c>
      <c r="AM141" s="364">
        <f t="shared" si="29"/>
        <v>5.7310163065767486E-2</v>
      </c>
      <c r="BC141" s="46"/>
    </row>
    <row r="142" spans="2:55" ht="11.25" customHeight="1" x14ac:dyDescent="0.2">
      <c r="B142" s="282">
        <v>38849</v>
      </c>
      <c r="C142" s="258">
        <v>0.45</v>
      </c>
      <c r="D142" s="283">
        <v>220</v>
      </c>
      <c r="E142" s="350">
        <f t="shared" si="21"/>
        <v>1.3156225832417102E-5</v>
      </c>
      <c r="F142" s="348">
        <f>0.011*2.71828^(-(0.69315/30.07)*(B142-事故日Cb)/365.25)</f>
        <v>6.9300119276091178E-3</v>
      </c>
      <c r="G142" s="279"/>
      <c r="H142" s="242"/>
      <c r="I142" s="288"/>
      <c r="J142" s="258">
        <v>0.44</v>
      </c>
      <c r="K142" s="175">
        <v>207</v>
      </c>
      <c r="L142" s="350">
        <f t="shared" si="22"/>
        <v>1.3608375068566238E-5</v>
      </c>
      <c r="M142" s="348">
        <f>0.011*2.71828^(-(0.69315/30.07)*(B142-事故日Cb)/365.25)</f>
        <v>6.9300119276091178E-3</v>
      </c>
      <c r="N142" s="173">
        <v>38834</v>
      </c>
      <c r="O142" s="258">
        <v>0.45</v>
      </c>
      <c r="P142" s="284">
        <v>246</v>
      </c>
      <c r="Q142" s="351">
        <f t="shared" si="30"/>
        <v>1.7424961150925144E-5</v>
      </c>
      <c r="R142" s="348">
        <f t="shared" ref="R142:R152" si="31">0.015*2.71828^(-(0.69315/30.07)*(N142-事故日Cb)/365.25)</f>
        <v>9.458966463659171E-3</v>
      </c>
      <c r="S142" s="279"/>
      <c r="T142" s="240"/>
      <c r="U142" s="266"/>
      <c r="V142" s="63" t="s">
        <v>36</v>
      </c>
      <c r="W142" s="57"/>
      <c r="X142" s="57"/>
      <c r="Y142" s="57"/>
      <c r="Z142" s="57"/>
      <c r="AA142" s="57"/>
      <c r="AB142" s="57"/>
      <c r="AC142" s="57"/>
      <c r="AD142" s="57"/>
      <c r="AE142" s="57"/>
      <c r="AF142" s="57"/>
      <c r="AG142" s="57"/>
      <c r="AI142" s="362">
        <f t="shared" si="26"/>
        <v>0.62951645777089726</v>
      </c>
      <c r="AJ142" s="364">
        <f t="shared" si="27"/>
        <v>1.1852455704880272E-3</v>
      </c>
      <c r="AK142" s="364">
        <f t="shared" si="28"/>
        <v>9.1586484682811881E-50</v>
      </c>
      <c r="AL142" s="363">
        <f t="shared" si="11"/>
        <v>49.999999341809684</v>
      </c>
      <c r="AM142" s="364">
        <f t="shared" si="29"/>
        <v>5.6008797465694773E-2</v>
      </c>
      <c r="BC142" s="46"/>
    </row>
    <row r="143" spans="2:55" ht="11.25" customHeight="1" x14ac:dyDescent="0.2">
      <c r="B143" s="282">
        <v>38891</v>
      </c>
      <c r="C143" s="258">
        <v>1.35</v>
      </c>
      <c r="D143" s="283">
        <v>183.6</v>
      </c>
      <c r="E143" s="350">
        <f t="shared" si="21"/>
        <v>1.2657384958034902E-5</v>
      </c>
      <c r="F143" s="348">
        <f>0.011*2.71828^(-(0.69315/30.07)*(B143-事故日Cb)/365.25)</f>
        <v>6.9116672070433675E-3</v>
      </c>
      <c r="G143" s="352">
        <f>ND代替値*2.71828^(-(0.69315/28.799)*(B143-調査開始日)/365.25)</f>
        <v>4.1721366175246251E-3</v>
      </c>
      <c r="H143" s="227">
        <v>1.4</v>
      </c>
      <c r="I143" s="238">
        <f>ND代替値</f>
        <v>6.818181818181817E-3</v>
      </c>
      <c r="J143" s="174">
        <v>1.96</v>
      </c>
      <c r="K143" s="175">
        <v>140.9</v>
      </c>
      <c r="L143" s="350">
        <f t="shared" si="22"/>
        <v>1.3092390180149548E-5</v>
      </c>
      <c r="M143" s="348">
        <f>0.011*2.71828^(-(0.69315/30.07)*(B143-事故日Cb)/365.25)</f>
        <v>6.9116672070433675E-3</v>
      </c>
      <c r="N143" s="173">
        <v>38862</v>
      </c>
      <c r="O143" s="253">
        <v>0.45</v>
      </c>
      <c r="P143" s="284">
        <v>220</v>
      </c>
      <c r="Q143" s="351">
        <f t="shared" si="30"/>
        <v>1.698166481728916E-5</v>
      </c>
      <c r="R143" s="348">
        <f t="shared" si="31"/>
        <v>9.4422662766187205E-3</v>
      </c>
      <c r="S143" s="352">
        <f>ND代替値*2.71828^(-(0.69315/28.799)*(N143-調査開始日)/365.25)</f>
        <v>6.9668618855492958E-3</v>
      </c>
      <c r="T143" s="240">
        <v>1.4</v>
      </c>
      <c r="U143" s="238">
        <f>ND代替値</f>
        <v>7.9411764705882362E-3</v>
      </c>
      <c r="V143" s="57"/>
      <c r="W143" s="57"/>
      <c r="X143" s="57"/>
      <c r="Y143" s="57"/>
      <c r="Z143" s="57"/>
      <c r="AA143" s="57"/>
      <c r="AB143" s="57"/>
      <c r="AC143" s="57"/>
      <c r="AD143" s="57"/>
      <c r="AE143" s="57"/>
      <c r="AF143" s="57"/>
      <c r="AG143" s="57"/>
      <c r="AI143" s="362">
        <f t="shared" si="26"/>
        <v>0.62784726694454907</v>
      </c>
      <c r="AJ143" s="364">
        <f t="shared" si="27"/>
        <v>1.1403049511743155E-3</v>
      </c>
      <c r="AK143" s="364">
        <f t="shared" si="28"/>
        <v>5.3036710859850004E-50</v>
      </c>
      <c r="AL143" s="363">
        <f t="shared" si="11"/>
        <v>49.99999933868888</v>
      </c>
      <c r="AM143" s="364">
        <f t="shared" si="29"/>
        <v>5.5855071379717451E-2</v>
      </c>
      <c r="BC143" s="46"/>
    </row>
    <row r="144" spans="2:55" ht="11.25" customHeight="1" x14ac:dyDescent="0.2">
      <c r="B144" s="173">
        <v>38887</v>
      </c>
      <c r="C144" s="289"/>
      <c r="D144" s="283"/>
      <c r="E144" s="283"/>
      <c r="F144" s="275"/>
      <c r="G144" s="279"/>
      <c r="H144" s="242"/>
      <c r="I144" s="288"/>
      <c r="J144" s="174"/>
      <c r="K144" s="175"/>
      <c r="L144" s="175"/>
      <c r="M144" s="181"/>
      <c r="N144" s="173">
        <v>38887</v>
      </c>
      <c r="O144" s="253">
        <v>2.1</v>
      </c>
      <c r="P144" s="284">
        <v>216</v>
      </c>
      <c r="Q144" s="351">
        <f t="shared" si="30"/>
        <v>1.6595403094415065E-5</v>
      </c>
      <c r="R144" s="348">
        <f t="shared" si="31"/>
        <v>9.4273803123583917E-3</v>
      </c>
      <c r="S144" s="279"/>
      <c r="T144" s="240"/>
      <c r="U144" s="266"/>
      <c r="V144" s="57"/>
      <c r="W144" s="57"/>
      <c r="X144" s="57"/>
      <c r="Y144" s="57"/>
      <c r="Z144" s="57"/>
      <c r="AA144" s="57"/>
      <c r="AB144" s="57"/>
      <c r="AC144" s="57"/>
      <c r="AD144" s="57"/>
      <c r="AE144" s="57"/>
      <c r="AF144" s="57"/>
      <c r="AG144" s="57"/>
      <c r="AI144" s="362">
        <f t="shared" si="26"/>
        <v>0.62800604662811377</v>
      </c>
      <c r="AJ144" s="364">
        <f t="shared" si="27"/>
        <v>1.1445105582355217E-3</v>
      </c>
      <c r="AK144" s="364">
        <f t="shared" si="28"/>
        <v>5.586917763449174E-50</v>
      </c>
      <c r="AL144" s="363">
        <f t="shared" si="11"/>
        <v>49.999999338986115</v>
      </c>
      <c r="AM144" s="364">
        <f t="shared" si="29"/>
        <v>5.5869693762766348E-2</v>
      </c>
      <c r="BC144" s="46"/>
    </row>
    <row r="145" spans="1:55" ht="11.25" customHeight="1" x14ac:dyDescent="0.2">
      <c r="B145" s="282">
        <v>39196</v>
      </c>
      <c r="C145" s="289">
        <v>0.65</v>
      </c>
      <c r="D145" s="283">
        <v>201</v>
      </c>
      <c r="E145" s="350">
        <f>ND代替値*2.71828^(-(0.69315/2.062)*(B145-事故日Cb)/365.25)</f>
        <v>9.5595178934522065E-6</v>
      </c>
      <c r="F145" s="348">
        <f>0.011*2.71828^(-(0.69315/30.07)*(B145-事故日Cb)/365.25)</f>
        <v>6.7798983353876616E-3</v>
      </c>
      <c r="G145" s="279"/>
      <c r="H145" s="242"/>
      <c r="I145" s="288"/>
      <c r="J145" s="174">
        <v>1.1000000000000001</v>
      </c>
      <c r="K145" s="175">
        <v>225</v>
      </c>
      <c r="L145" s="350">
        <f>ND代替値*2.71828^(-(0.69315/2.062)*(B145-事故日Cb)/365.25)</f>
        <v>9.8880565464470589E-6</v>
      </c>
      <c r="M145" s="348">
        <f>0.011*2.71828^(-(0.69315/30.07)*(B145-事故日Cb)/365.25)</f>
        <v>6.7798983353876616E-3</v>
      </c>
      <c r="N145" s="173">
        <v>39237</v>
      </c>
      <c r="O145" s="253">
        <v>0.99</v>
      </c>
      <c r="P145" s="284">
        <v>210</v>
      </c>
      <c r="Q145" s="351">
        <f t="shared" si="30"/>
        <v>1.2025229714508965E-5</v>
      </c>
      <c r="R145" s="348">
        <f t="shared" si="31"/>
        <v>9.2214242071556474E-3</v>
      </c>
      <c r="S145" s="352">
        <f>ND代替値*2.71828^(-(0.69315/28.799)*(N145-調査開始日)/365.25)</f>
        <v>6.7968133512872481E-3</v>
      </c>
      <c r="T145" s="240">
        <v>2.1</v>
      </c>
      <c r="U145" s="238">
        <f>ND代替値</f>
        <v>7.9411764705882362E-3</v>
      </c>
      <c r="V145" s="63" t="s">
        <v>37</v>
      </c>
      <c r="W145" s="57"/>
      <c r="X145" s="57"/>
      <c r="Y145" s="57"/>
      <c r="Z145" s="57"/>
      <c r="AA145" s="57"/>
      <c r="AB145" s="57"/>
      <c r="AC145" s="57"/>
      <c r="AD145" s="57"/>
      <c r="AE145" s="57"/>
      <c r="AF145" s="57"/>
      <c r="AG145" s="57"/>
      <c r="AI145" s="362">
        <f t="shared" si="26"/>
        <v>0.61585780159079784</v>
      </c>
      <c r="AJ145" s="364">
        <f t="shared" si="27"/>
        <v>8.6121782823893745E-4</v>
      </c>
      <c r="AK145" s="364">
        <f t="shared" si="28"/>
        <v>1.0038175150333066E-51</v>
      </c>
      <c r="AL145" s="363">
        <f t="shared" si="11"/>
        <v>49.999999316025978</v>
      </c>
      <c r="AM145" s="364">
        <f t="shared" si="29"/>
        <v>5.4751312189974172E-2</v>
      </c>
      <c r="BC145" s="46"/>
    </row>
    <row r="146" spans="1:55" ht="11.25" customHeight="1" x14ac:dyDescent="0.2">
      <c r="B146" s="282">
        <v>39217</v>
      </c>
      <c r="C146" s="289">
        <v>0.68</v>
      </c>
      <c r="D146" s="283">
        <v>217</v>
      </c>
      <c r="E146" s="350">
        <f>ND代替値*2.71828^(-(0.69315/2.062)*(B146-事故日Cb)/365.25)</f>
        <v>9.376533832465657E-6</v>
      </c>
      <c r="F146" s="348">
        <f>0.011*2.71828^(-(0.69315/30.07)*(B146-事故日Cb)/365.25)</f>
        <v>6.770918714528098E-3</v>
      </c>
      <c r="G146" s="352">
        <f>ND代替値*2.71828^(-(0.69315/28.799)*(B146-調査開始日)/365.25)</f>
        <v>4.0834661508205635E-3</v>
      </c>
      <c r="H146" s="242">
        <v>1.2</v>
      </c>
      <c r="I146" s="238">
        <f>ND代替値</f>
        <v>6.818181818181817E-3</v>
      </c>
      <c r="J146" s="174">
        <v>0.44</v>
      </c>
      <c r="K146" s="175">
        <v>177.9</v>
      </c>
      <c r="L146" s="350">
        <f>ND代替値*2.71828^(-(0.69315/2.062)*(B146-事故日Cb)/365.25)</f>
        <v>9.6987837439584697E-6</v>
      </c>
      <c r="M146" s="348">
        <f>0.011*2.71828^(-(0.69315/30.07)*(B146-事故日Cb)/365.25)</f>
        <v>6.770918714528098E-3</v>
      </c>
      <c r="N146" s="173">
        <v>39261</v>
      </c>
      <c r="O146" s="253">
        <v>0.75</v>
      </c>
      <c r="P146" s="284">
        <v>214</v>
      </c>
      <c r="Q146" s="351">
        <f t="shared" si="30"/>
        <v>1.1762526660744075E-5</v>
      </c>
      <c r="R146" s="348">
        <f t="shared" si="31"/>
        <v>9.2074674775953456E-3</v>
      </c>
      <c r="S146" s="279"/>
      <c r="T146" s="240"/>
      <c r="U146" s="266"/>
      <c r="V146" s="57"/>
      <c r="W146" s="57"/>
      <c r="X146" s="57"/>
      <c r="Y146" s="57"/>
      <c r="Z146" s="57"/>
      <c r="AA146" s="57"/>
      <c r="AB146" s="57"/>
      <c r="AC146" s="57"/>
      <c r="AD146" s="57"/>
      <c r="AE146" s="57"/>
      <c r="AF146" s="57"/>
      <c r="AG146" s="57"/>
      <c r="AI146" s="362">
        <f t="shared" si="26"/>
        <v>0.61504077248742073</v>
      </c>
      <c r="AJ146" s="364">
        <f t="shared" si="27"/>
        <v>8.4473277769960865E-4</v>
      </c>
      <c r="AK146" s="364">
        <f t="shared" si="28"/>
        <v>7.6388391562244305E-52</v>
      </c>
      <c r="AL146" s="363">
        <f t="shared" si="11"/>
        <v>49.999999314465583</v>
      </c>
      <c r="AM146" s="364">
        <f t="shared" si="29"/>
        <v>5.4676123214932662E-2</v>
      </c>
      <c r="BC146" s="46"/>
    </row>
    <row r="147" spans="1:55" ht="11.25" customHeight="1" x14ac:dyDescent="0.2">
      <c r="B147" s="282">
        <v>39575</v>
      </c>
      <c r="C147" s="289">
        <v>0.41</v>
      </c>
      <c r="D147" s="283">
        <v>190</v>
      </c>
      <c r="E147" s="350">
        <f>ND代替値*2.71828^(-(0.69315/2.062)*(B147-事故日Cb)/365.25)</f>
        <v>6.7445086157254735E-6</v>
      </c>
      <c r="F147" s="348">
        <f>0.011*2.71828^(-(0.69315/30.07)*(B147-事故日Cb)/365.25)</f>
        <v>6.6196542205199911E-3</v>
      </c>
      <c r="G147" s="279"/>
      <c r="H147" s="242"/>
      <c r="I147" s="288"/>
      <c r="J147" s="258">
        <v>0.39</v>
      </c>
      <c r="K147" s="175">
        <v>199</v>
      </c>
      <c r="L147" s="350">
        <f>ND代替値*2.71828^(-(0.69315/2.062)*(B147-事故日Cb)/365.25)</f>
        <v>6.9763018714544435E-6</v>
      </c>
      <c r="M147" s="348">
        <f>0.011*2.71828^(-(0.69315/30.07)*(B147-事故日Cb)/365.25)</f>
        <v>6.6196542205199911E-3</v>
      </c>
      <c r="N147" s="173">
        <v>39591</v>
      </c>
      <c r="O147" s="346">
        <f>ND代替値</f>
        <v>0.14000000000000001</v>
      </c>
      <c r="P147" s="284">
        <v>235</v>
      </c>
      <c r="Q147" s="351">
        <f t="shared" si="30"/>
        <v>8.6816078256320796E-6</v>
      </c>
      <c r="R147" s="348">
        <f t="shared" si="31"/>
        <v>9.0176908004096189E-3</v>
      </c>
      <c r="S147" s="352">
        <f>ND代替値*2.71828^(-(0.69315/28.799)*(N147-調査開始日)/365.25)</f>
        <v>6.6400977190360288E-3</v>
      </c>
      <c r="T147" s="240">
        <v>1.2</v>
      </c>
      <c r="U147" s="238">
        <f>ND代替値</f>
        <v>7.9411764705882362E-3</v>
      </c>
      <c r="V147" s="57"/>
      <c r="W147" s="57"/>
      <c r="X147" s="57"/>
      <c r="Y147" s="57"/>
      <c r="Z147" s="57"/>
      <c r="AA147" s="57"/>
      <c r="AB147" s="57"/>
      <c r="AC147" s="57"/>
      <c r="AD147" s="57"/>
      <c r="AE147" s="57"/>
      <c r="AF147" s="57"/>
      <c r="AG147" s="57"/>
      <c r="AI147" s="362">
        <f t="shared" si="26"/>
        <v>0.60127793741462043</v>
      </c>
      <c r="AJ147" s="364">
        <f t="shared" si="27"/>
        <v>6.0761338880409668E-4</v>
      </c>
      <c r="AK147" s="364">
        <f t="shared" si="28"/>
        <v>7.2562557454651856E-54</v>
      </c>
      <c r="AL147" s="363">
        <f t="shared" si="11"/>
        <v>49.999999287864526</v>
      </c>
      <c r="AM147" s="364">
        <f t="shared" si="29"/>
        <v>5.34100984038446E-2</v>
      </c>
      <c r="BC147" s="46"/>
    </row>
    <row r="148" spans="1:55" ht="11.25" customHeight="1" x14ac:dyDescent="0.2">
      <c r="B148" s="282">
        <v>39591</v>
      </c>
      <c r="C148" s="258">
        <v>0.31</v>
      </c>
      <c r="D148" s="283">
        <v>198</v>
      </c>
      <c r="E148" s="350">
        <f>ND代替値*2.71828^(-(0.69315/2.062)*(B148-事故日Cb)/365.25)</f>
        <v>6.6459204734149015E-6</v>
      </c>
      <c r="F148" s="348">
        <f>0.011*2.71828^(-(0.69315/30.07)*(B148-事故日Cb)/365.25)</f>
        <v>6.6129732536337202E-3</v>
      </c>
      <c r="G148" s="352">
        <f>ND代替値*2.71828^(-(0.69315/28.799)*(B148-調査開始日)/365.25)</f>
        <v>3.9840586314216168E-3</v>
      </c>
      <c r="H148" s="242">
        <v>1.1000000000000001</v>
      </c>
      <c r="I148" s="238">
        <f>ND代替値</f>
        <v>6.818181818181817E-3</v>
      </c>
      <c r="J148" s="174">
        <v>0.53</v>
      </c>
      <c r="K148" s="175">
        <v>188.5</v>
      </c>
      <c r="L148" s="350">
        <f>ND代替値*2.71828^(-(0.69315/2.062)*(B148-事故日Cb)/365.25)</f>
        <v>6.8743254813434083E-6</v>
      </c>
      <c r="M148" s="348">
        <f>0.011*2.71828^(-(0.69315/30.07)*(B148-事故日Cb)/365.25)</f>
        <v>6.6129732536337202E-3</v>
      </c>
      <c r="N148" s="173">
        <v>39619</v>
      </c>
      <c r="O148" s="253">
        <v>0.41</v>
      </c>
      <c r="P148" s="284">
        <v>236</v>
      </c>
      <c r="Q148" s="351">
        <f t="shared" si="30"/>
        <v>8.4607450709989775E-6</v>
      </c>
      <c r="R148" s="348">
        <f t="shared" si="31"/>
        <v>9.0017697033618199E-3</v>
      </c>
      <c r="S148" s="279"/>
      <c r="T148" s="240"/>
      <c r="U148" s="266"/>
      <c r="V148" s="63" t="s">
        <v>37</v>
      </c>
      <c r="W148" s="57"/>
      <c r="X148" s="57"/>
      <c r="Y148" s="57"/>
      <c r="Z148" s="57"/>
      <c r="AA148" s="57"/>
      <c r="AB148" s="57"/>
      <c r="AC148" s="57"/>
      <c r="AD148" s="57"/>
      <c r="AE148" s="57"/>
      <c r="AF148" s="57"/>
      <c r="AG148" s="57"/>
      <c r="AI148" s="362">
        <f t="shared" si="26"/>
        <v>0.60067008008426559</v>
      </c>
      <c r="AJ148" s="364">
        <f t="shared" si="27"/>
        <v>5.9873157418152266E-4</v>
      </c>
      <c r="AK148" s="364">
        <f t="shared" si="28"/>
        <v>5.8929098499217373E-54</v>
      </c>
      <c r="AL148" s="363">
        <f t="shared" si="11"/>
        <v>49.999999286675653</v>
      </c>
      <c r="AM148" s="364">
        <f t="shared" si="29"/>
        <v>5.3354205749585486E-2</v>
      </c>
      <c r="BC148" s="46"/>
    </row>
    <row r="149" spans="1:55" ht="11.25" customHeight="1" x14ac:dyDescent="0.2">
      <c r="B149" s="173">
        <v>39953</v>
      </c>
      <c r="C149" s="290"/>
      <c r="D149" s="283"/>
      <c r="E149" s="283"/>
      <c r="F149" s="275"/>
      <c r="G149" s="279"/>
      <c r="H149" s="242"/>
      <c r="I149" s="266"/>
      <c r="J149" s="290"/>
      <c r="K149" s="175"/>
      <c r="L149" s="175"/>
      <c r="M149" s="181"/>
      <c r="N149" s="173">
        <v>39953</v>
      </c>
      <c r="O149" s="253">
        <v>0.47</v>
      </c>
      <c r="P149" s="284">
        <v>183</v>
      </c>
      <c r="Q149" s="351">
        <f t="shared" si="30"/>
        <v>6.2217041920826942E-6</v>
      </c>
      <c r="R149" s="348">
        <f t="shared" si="31"/>
        <v>8.8140073829270776E-3</v>
      </c>
      <c r="S149" s="279">
        <v>2.7E-2</v>
      </c>
      <c r="T149" s="240">
        <v>1.7</v>
      </c>
      <c r="U149" s="266">
        <f>S149/T149</f>
        <v>1.5882352941176472E-2</v>
      </c>
      <c r="V149" s="57"/>
      <c r="W149" s="57"/>
      <c r="X149" s="57"/>
      <c r="Y149" s="57"/>
      <c r="Z149" s="57"/>
      <c r="AA149" s="57"/>
      <c r="AB149" s="57"/>
      <c r="AC149" s="57"/>
      <c r="AD149" s="57"/>
      <c r="AE149" s="57"/>
      <c r="AF149" s="57"/>
      <c r="AG149" s="57"/>
      <c r="AI149" s="362">
        <f t="shared" si="26"/>
        <v>0.58708034965951972</v>
      </c>
      <c r="AJ149" s="364">
        <f t="shared" si="27"/>
        <v>4.2908304772984094E-4</v>
      </c>
      <c r="AK149" s="364">
        <f t="shared" si="28"/>
        <v>5.3139726729235049E-56</v>
      </c>
      <c r="AL149" s="363">
        <f t="shared" si="11"/>
        <v>49.999999259777383</v>
      </c>
      <c r="AM149" s="364">
        <f t="shared" si="29"/>
        <v>5.2105149232238669E-2</v>
      </c>
      <c r="BC149" s="46"/>
    </row>
    <row r="150" spans="1:55" ht="11.25" customHeight="1" x14ac:dyDescent="0.2">
      <c r="B150" s="282">
        <v>39945</v>
      </c>
      <c r="C150" s="258">
        <v>0.4</v>
      </c>
      <c r="D150" s="283">
        <v>204</v>
      </c>
      <c r="E150" s="350">
        <f>ND代替値*2.71828^(-(0.69315/2.062)*(B150-事故日Cb)/365.25)</f>
        <v>4.7980185460335093E-6</v>
      </c>
      <c r="F150" s="348">
        <f>0.011*2.71828^(-(0.69315/30.07)*(B150-事故日Cb)/365.25)</f>
        <v>6.4668696215464229E-3</v>
      </c>
      <c r="G150" s="279">
        <v>1.4999999999999999E-2</v>
      </c>
      <c r="H150" s="242">
        <v>1.1000000000000001</v>
      </c>
      <c r="I150" s="266">
        <f>G150/H150</f>
        <v>1.3636363636363634E-2</v>
      </c>
      <c r="J150" s="258">
        <v>0.39</v>
      </c>
      <c r="K150" s="175">
        <v>211</v>
      </c>
      <c r="L150" s="350">
        <f>ND代替値*2.71828^(-(0.69315/2.062)*(B150-事故日Cb)/365.25)</f>
        <v>4.9629154129809403E-6</v>
      </c>
      <c r="M150" s="348">
        <f>0.011*2.71828^(-(0.69315/30.07)*(B150-事故日Cb)/365.25)</f>
        <v>6.4668696215464229E-3</v>
      </c>
      <c r="N150" s="173">
        <v>39981</v>
      </c>
      <c r="O150" s="253">
        <v>1.2</v>
      </c>
      <c r="P150" s="284">
        <v>187</v>
      </c>
      <c r="Q150" s="351">
        <f t="shared" si="30"/>
        <v>6.063422137194358E-6</v>
      </c>
      <c r="R150" s="348">
        <f t="shared" si="31"/>
        <v>8.7984458971731815E-3</v>
      </c>
      <c r="S150" s="279"/>
      <c r="T150" s="240"/>
      <c r="U150" s="266"/>
      <c r="V150" s="57"/>
      <c r="W150" s="57"/>
      <c r="X150" s="57"/>
      <c r="Y150" s="57"/>
      <c r="Z150" s="57"/>
      <c r="AA150" s="57"/>
      <c r="AB150" s="57"/>
      <c r="AC150" s="57"/>
      <c r="AD150" s="57"/>
      <c r="AE150" s="57"/>
      <c r="AF150" s="57"/>
      <c r="AG150" s="57"/>
      <c r="AI150" s="362">
        <f t="shared" si="26"/>
        <v>0.5873773270425795</v>
      </c>
      <c r="AJ150" s="364">
        <f t="shared" si="27"/>
        <v>4.3225392306608191E-4</v>
      </c>
      <c r="AK150" s="364">
        <f t="shared" si="28"/>
        <v>5.8967227473280339E-56</v>
      </c>
      <c r="AL150" s="363">
        <f t="shared" si="11"/>
        <v>49.999999260371823</v>
      </c>
      <c r="AM150" s="364">
        <f t="shared" si="29"/>
        <v>5.2132434173846769E-2</v>
      </c>
      <c r="BC150" s="46"/>
    </row>
    <row r="151" spans="1:55" ht="11.25" customHeight="1" x14ac:dyDescent="0.2">
      <c r="B151" s="173">
        <v>40315</v>
      </c>
      <c r="C151" s="290"/>
      <c r="D151" s="283"/>
      <c r="E151" s="283"/>
      <c r="F151" s="275"/>
      <c r="G151" s="279"/>
      <c r="H151" s="242"/>
      <c r="I151" s="266"/>
      <c r="J151" s="174"/>
      <c r="K151" s="175"/>
      <c r="L151" s="175"/>
      <c r="M151" s="291"/>
      <c r="N151" s="173">
        <v>40315</v>
      </c>
      <c r="O151" s="253">
        <v>0.61</v>
      </c>
      <c r="P151" s="284">
        <v>210</v>
      </c>
      <c r="Q151" s="351">
        <f t="shared" si="30"/>
        <v>4.458805768614753E-6</v>
      </c>
      <c r="R151" s="348">
        <f t="shared" si="31"/>
        <v>8.6149245816638746E-3</v>
      </c>
      <c r="S151" s="279">
        <v>3.5999999999999997E-2</v>
      </c>
      <c r="T151" s="240">
        <v>1.8</v>
      </c>
      <c r="U151" s="266">
        <f>S151/T151</f>
        <v>1.9999999999999997E-2</v>
      </c>
      <c r="V151" s="57"/>
      <c r="W151" s="57"/>
      <c r="X151" s="57"/>
      <c r="Y151" s="57"/>
      <c r="Z151" s="57"/>
      <c r="AA151" s="57"/>
      <c r="AB151" s="57"/>
      <c r="AC151" s="57"/>
      <c r="AD151" s="57"/>
      <c r="AE151" s="57"/>
      <c r="AF151" s="57"/>
      <c r="AG151" s="57"/>
      <c r="AI151" s="362">
        <f t="shared" si="26"/>
        <v>0.57379807715408848</v>
      </c>
      <c r="AJ151" s="364">
        <f t="shared" si="27"/>
        <v>3.0750384611136228E-4</v>
      </c>
      <c r="AK151" s="364">
        <f t="shared" si="28"/>
        <v>4.7919120244056015E-58</v>
      </c>
      <c r="AL151" s="363">
        <f t="shared" si="11"/>
        <v>49.999999232879112</v>
      </c>
      <c r="AM151" s="364">
        <f t="shared" si="29"/>
        <v>5.0885333937052468E-2</v>
      </c>
      <c r="BC151" s="46"/>
    </row>
    <row r="152" spans="1:55" s="15" customFormat="1" ht="11.25" customHeight="1" x14ac:dyDescent="0.2">
      <c r="B152" s="395">
        <v>40315</v>
      </c>
      <c r="C152" s="396">
        <v>0.46</v>
      </c>
      <c r="D152" s="397">
        <v>208</v>
      </c>
      <c r="E152" s="398">
        <f>ND代替値*2.71828^(-(0.69315/2.062)*(B152-事故日Cb)/365.25)</f>
        <v>3.4132926918361213E-6</v>
      </c>
      <c r="F152" s="399">
        <f>0.011*2.71828^(-(0.69315/30.07)*(B152-事故日Cb)/365.25)</f>
        <v>6.3176113598868407E-3</v>
      </c>
      <c r="G152" s="400">
        <v>2.3E-2</v>
      </c>
      <c r="H152" s="401">
        <v>1</v>
      </c>
      <c r="I152" s="402">
        <f>G152/H152</f>
        <v>2.3E-2</v>
      </c>
      <c r="J152" s="396">
        <v>0.51</v>
      </c>
      <c r="K152" s="397">
        <v>188</v>
      </c>
      <c r="L152" s="398">
        <f>ND代替値*2.71828^(-(0.69315/2.062)*(B152-事故日Cb)/365.25)</f>
        <v>3.5305997146119374E-6</v>
      </c>
      <c r="M152" s="399">
        <f>0.011*2.71828^(-(0.69315/30.07)*(B152-事故日Cb)/365.25)</f>
        <v>6.3176113598868407E-3</v>
      </c>
      <c r="N152" s="403">
        <v>40345</v>
      </c>
      <c r="O152" s="404">
        <v>0.61</v>
      </c>
      <c r="P152" s="405">
        <v>229</v>
      </c>
      <c r="Q152" s="406">
        <f t="shared" si="30"/>
        <v>4.3373813093268777E-6</v>
      </c>
      <c r="R152" s="399">
        <f t="shared" si="31"/>
        <v>8.5986291844040684E-3</v>
      </c>
      <c r="S152" s="400"/>
      <c r="T152" s="407"/>
      <c r="U152" s="402"/>
      <c r="V152" s="57"/>
      <c r="W152" s="57"/>
      <c r="X152" s="57"/>
      <c r="Y152" s="57"/>
      <c r="Z152" s="57"/>
      <c r="AA152" s="57"/>
      <c r="AB152" s="57"/>
      <c r="AC152" s="57"/>
      <c r="AD152" s="57"/>
      <c r="AE152" s="57"/>
      <c r="AF152" s="57"/>
      <c r="AG152" s="57"/>
      <c r="AI152" s="408">
        <f t="shared" si="26"/>
        <v>0.57379807715408848</v>
      </c>
      <c r="AJ152" s="409">
        <f t="shared" si="27"/>
        <v>3.0750384611136228E-4</v>
      </c>
      <c r="AK152" s="409">
        <f t="shared" si="28"/>
        <v>4.7919120244056015E-58</v>
      </c>
      <c r="AL152" s="410">
        <f t="shared" si="11"/>
        <v>49.999999232879112</v>
      </c>
      <c r="AM152" s="409">
        <f t="shared" si="29"/>
        <v>5.0885333937052468E-2</v>
      </c>
      <c r="BC152" s="411"/>
    </row>
    <row r="153" spans="1:55" ht="11.25" customHeight="1" x14ac:dyDescent="0.2">
      <c r="A153" s="15"/>
      <c r="B153" s="433">
        <v>40611</v>
      </c>
      <c r="C153" s="170"/>
      <c r="D153" s="171"/>
      <c r="E153" s="434"/>
      <c r="F153" s="435"/>
      <c r="G153" s="340"/>
      <c r="H153" s="341"/>
      <c r="I153" s="342"/>
      <c r="J153" s="170"/>
      <c r="K153" s="171"/>
      <c r="L153" s="434"/>
      <c r="M153" s="436"/>
      <c r="N153" s="166"/>
      <c r="O153" s="343"/>
      <c r="P153" s="344"/>
      <c r="Q153" s="434"/>
      <c r="R153" s="435"/>
      <c r="S153" s="340"/>
      <c r="T153" s="251"/>
      <c r="U153" s="342"/>
      <c r="V153" s="57"/>
      <c r="W153" s="57"/>
      <c r="X153" s="57"/>
      <c r="Y153" s="57"/>
      <c r="Z153" s="57"/>
      <c r="AA153" s="57"/>
      <c r="AB153" s="57"/>
      <c r="AC153" s="57"/>
      <c r="AD153" s="57"/>
      <c r="AE153" s="57"/>
      <c r="AF153" s="57"/>
      <c r="AG153" s="57"/>
      <c r="AH153" s="15"/>
      <c r="AI153" s="408">
        <f t="shared" si="26"/>
        <v>0.56316105846205</v>
      </c>
      <c r="AJ153" s="409">
        <f t="shared" si="27"/>
        <v>2.3417462796115863E-4</v>
      </c>
      <c r="AK153" s="409">
        <f t="shared" si="28"/>
        <v>1.0195941576036071E-59</v>
      </c>
      <c r="AL153" s="410">
        <f t="shared" ref="AL153" si="32">50*2.71828^(-(0.69315/(1.277*10^9))*(B153-調査開始日)/365.25)</f>
        <v>49.999999210884937</v>
      </c>
      <c r="AM153" s="409">
        <f t="shared" si="29"/>
        <v>4.9909167902276133E-2</v>
      </c>
      <c r="AN153" s="15"/>
      <c r="BC153" s="46"/>
    </row>
    <row r="154" spans="1:55" ht="11.25" customHeight="1" thickBot="1" x14ac:dyDescent="0.25">
      <c r="A154" s="108"/>
      <c r="B154" s="427">
        <v>40612</v>
      </c>
      <c r="C154" s="428"/>
      <c r="D154" s="148"/>
      <c r="E154" s="414"/>
      <c r="F154" s="415"/>
      <c r="G154" s="153"/>
      <c r="H154" s="150"/>
      <c r="I154" s="112"/>
      <c r="J154" s="428"/>
      <c r="K154" s="148"/>
      <c r="L154" s="414"/>
      <c r="M154" s="429"/>
      <c r="N154" s="109"/>
      <c r="O154" s="430"/>
      <c r="P154" s="431"/>
      <c r="Q154" s="414"/>
      <c r="R154" s="415"/>
      <c r="S154" s="153"/>
      <c r="T154" s="162"/>
      <c r="U154" s="112"/>
      <c r="V154" s="113"/>
      <c r="W154" s="113"/>
      <c r="X154" s="113"/>
      <c r="Y154" s="113"/>
      <c r="Z154" s="113"/>
      <c r="AA154" s="113"/>
      <c r="AB154" s="113"/>
      <c r="AC154" s="113"/>
      <c r="AD154" s="57"/>
      <c r="AE154" s="57"/>
      <c r="AF154" s="57"/>
      <c r="AG154" s="57"/>
      <c r="AH154" s="15"/>
      <c r="AI154" s="392"/>
      <c r="AJ154" s="393"/>
      <c r="AK154" s="393"/>
      <c r="AL154" s="394"/>
      <c r="AM154" s="393"/>
      <c r="AN154" s="15"/>
      <c r="BC154" s="46"/>
    </row>
    <row r="155" spans="1:55" ht="11.25" customHeight="1" x14ac:dyDescent="0.2">
      <c r="A155" s="15"/>
      <c r="B155" s="339">
        <v>40613</v>
      </c>
      <c r="C155" s="170"/>
      <c r="D155" s="171"/>
      <c r="E155" s="221"/>
      <c r="F155" s="221"/>
      <c r="G155" s="340"/>
      <c r="H155" s="341"/>
      <c r="I155" s="342"/>
      <c r="J155" s="170"/>
      <c r="K155" s="171"/>
      <c r="L155" s="221"/>
      <c r="M155" s="252"/>
      <c r="N155" s="339">
        <v>40613</v>
      </c>
      <c r="O155" s="343"/>
      <c r="P155" s="344"/>
      <c r="Q155" s="221"/>
      <c r="R155" s="221"/>
      <c r="S155" s="340"/>
      <c r="T155" s="251"/>
      <c r="U155" s="342"/>
      <c r="V155" s="57"/>
      <c r="W155" s="57"/>
      <c r="X155" s="57"/>
      <c r="Y155" s="57"/>
      <c r="Z155" s="57"/>
      <c r="AA155" s="57"/>
      <c r="AB155" s="57"/>
      <c r="AC155" s="57"/>
      <c r="AD155" s="57"/>
      <c r="AE155" s="57"/>
      <c r="AF155" s="57"/>
      <c r="AG155" s="57"/>
      <c r="AI155" s="367">
        <f t="shared" ref="AI155:AI169" si="33">1*2.71828^(-(0.69315/30.02)*(B155-事故日Fk)/365.25)</f>
        <v>1</v>
      </c>
      <c r="AJ155" s="368">
        <f t="shared" ref="AJ155:AJ169" si="34">1*2.71828^(-(0.69315/2.062)*(B155-事故日Fk)/365.25)</f>
        <v>1</v>
      </c>
      <c r="AK155" s="368">
        <f t="shared" ref="AK155:AK169" si="35">10*2.71828^(-(0.69315/0.1459)*(B155-調査開始日)/365.25)</f>
        <v>9.9341220243683605E-60</v>
      </c>
      <c r="AL155" s="369">
        <f t="shared" si="11"/>
        <v>49.999999210736334</v>
      </c>
      <c r="AM155" s="368">
        <f t="shared" ref="AM155:AM169" si="36">0.1*2.71828^(-(0.69315/29)*(B155-調査開始日)/365.25)</f>
        <v>4.9902636286666829E-2</v>
      </c>
      <c r="BC155" s="46"/>
    </row>
    <row r="156" spans="1:55" ht="11.25" customHeight="1" x14ac:dyDescent="0.2">
      <c r="B156" s="173">
        <v>40678</v>
      </c>
      <c r="C156" s="174"/>
      <c r="D156" s="175"/>
      <c r="E156" s="292"/>
      <c r="F156" s="292"/>
      <c r="G156" s="279"/>
      <c r="H156" s="242"/>
      <c r="I156" s="266"/>
      <c r="J156" s="174"/>
      <c r="K156" s="175"/>
      <c r="L156" s="292"/>
      <c r="M156" s="238"/>
      <c r="N156" s="173">
        <v>40678</v>
      </c>
      <c r="O156" s="253"/>
      <c r="P156" s="284"/>
      <c r="Q156" s="292"/>
      <c r="R156" s="292"/>
      <c r="S156" s="279"/>
      <c r="T156" s="240"/>
      <c r="U156" s="266"/>
      <c r="V156" s="57"/>
      <c r="W156" s="57"/>
      <c r="X156" s="57"/>
      <c r="Y156" s="57"/>
      <c r="Z156" s="57"/>
      <c r="AA156" s="57"/>
      <c r="AB156" s="57"/>
      <c r="AC156" s="57"/>
      <c r="AD156" s="57"/>
      <c r="AE156" s="57"/>
      <c r="AF156" s="57"/>
      <c r="AG156" s="57"/>
      <c r="AI156" s="362">
        <f t="shared" si="33"/>
        <v>0.99589939987653031</v>
      </c>
      <c r="AJ156" s="364">
        <f t="shared" si="34"/>
        <v>0.94193212056760389</v>
      </c>
      <c r="AK156" s="364">
        <f t="shared" si="35"/>
        <v>4.2652985162998271E-60</v>
      </c>
      <c r="AL156" s="363">
        <f t="shared" si="11"/>
        <v>49.999999205906533</v>
      </c>
      <c r="AM156" s="364">
        <f t="shared" si="36"/>
        <v>4.9690823468464512E-2</v>
      </c>
      <c r="BC156" s="46"/>
    </row>
    <row r="157" spans="1:55" ht="11.25" customHeight="1" x14ac:dyDescent="0.2">
      <c r="B157" s="282">
        <v>40945</v>
      </c>
      <c r="C157" s="346">
        <f>ND代替値</f>
        <v>0.155</v>
      </c>
      <c r="D157" s="283">
        <v>247</v>
      </c>
      <c r="E157" s="263">
        <v>0.14000000000000001</v>
      </c>
      <c r="F157" s="263">
        <v>0.23</v>
      </c>
      <c r="G157" s="352">
        <f>ND代替値*2.71828^(-(0.69315/28.799)*(B157-調査開始日)/365.25)</f>
        <v>3.6439848467141709E-3</v>
      </c>
      <c r="H157" s="242">
        <v>1.4</v>
      </c>
      <c r="I157" s="238">
        <f>ND代替値</f>
        <v>6.818181818181817E-3</v>
      </c>
      <c r="J157" s="346">
        <f>ND代替値</f>
        <v>0.12592592592592591</v>
      </c>
      <c r="K157" s="293">
        <v>207</v>
      </c>
      <c r="L157" s="228">
        <v>0.11</v>
      </c>
      <c r="M157" s="232">
        <v>0.18</v>
      </c>
      <c r="N157" s="173">
        <v>40737</v>
      </c>
      <c r="O157" s="346">
        <f>ND代替値</f>
        <v>0.14000000000000001</v>
      </c>
      <c r="P157" s="284">
        <v>254</v>
      </c>
      <c r="Q157" s="242">
        <v>2.09</v>
      </c>
      <c r="R157" s="239">
        <v>2.39</v>
      </c>
      <c r="S157" s="279">
        <v>4.2999999999999997E-2</v>
      </c>
      <c r="T157" s="240">
        <v>1.3</v>
      </c>
      <c r="U157" s="266">
        <f>S157/T157</f>
        <v>3.3076923076923073E-2</v>
      </c>
      <c r="V157" s="63" t="s">
        <v>48</v>
      </c>
      <c r="W157" s="57"/>
      <c r="X157" s="57"/>
      <c r="Y157" s="57"/>
      <c r="Z157" s="57"/>
      <c r="AA157" s="57"/>
      <c r="AB157" s="57"/>
      <c r="AC157" s="57"/>
      <c r="AD157" s="57"/>
      <c r="AE157" s="57"/>
      <c r="AF157" s="57"/>
      <c r="AG157" s="57"/>
      <c r="AI157" s="362">
        <f t="shared" si="33"/>
        <v>0.97923104410695205</v>
      </c>
      <c r="AJ157" s="364">
        <f t="shared" si="34"/>
        <v>0.73671607477302803</v>
      </c>
      <c r="AK157" s="364">
        <f t="shared" si="35"/>
        <v>1.3233865885544144E-61</v>
      </c>
      <c r="AL157" s="363">
        <f t="shared" si="11"/>
        <v>49.9999991860672</v>
      </c>
      <c r="AM157" s="364">
        <f t="shared" si="36"/>
        <v>4.8830151553377686E-2</v>
      </c>
      <c r="BC157" s="46"/>
    </row>
    <row r="158" spans="1:55" ht="11.25" customHeight="1" x14ac:dyDescent="0.2">
      <c r="B158" s="282">
        <v>41046</v>
      </c>
      <c r="C158" s="346">
        <f>ND代替値</f>
        <v>0.155</v>
      </c>
      <c r="D158" s="283">
        <v>216</v>
      </c>
      <c r="E158" s="263">
        <v>0.34</v>
      </c>
      <c r="F158" s="292">
        <v>0.56999999999999995</v>
      </c>
      <c r="G158" s="352">
        <f>ND代替値*2.71828^(-(0.69315/28.799)*(B158-調査開始日)/365.25)</f>
        <v>3.6198128338200838E-3</v>
      </c>
      <c r="H158" s="242">
        <v>0.9</v>
      </c>
      <c r="I158" s="238">
        <f>ND代替値</f>
        <v>6.818181818181817E-3</v>
      </c>
      <c r="J158" s="346">
        <f>ND代替値</f>
        <v>0.12592592592592591</v>
      </c>
      <c r="K158" s="293">
        <v>202</v>
      </c>
      <c r="L158" s="228">
        <v>0.45</v>
      </c>
      <c r="M158" s="294">
        <v>0.67</v>
      </c>
      <c r="N158" s="173">
        <v>41044</v>
      </c>
      <c r="O158" s="346">
        <f>ND代替値</f>
        <v>0.14000000000000001</v>
      </c>
      <c r="P158" s="284">
        <v>215</v>
      </c>
      <c r="Q158" s="242">
        <v>0.8</v>
      </c>
      <c r="R158" s="292">
        <v>1.26</v>
      </c>
      <c r="S158" s="352">
        <f>ND代替値*2.71828^(-(0.69315/28.799)*(N158-調査開始日)/365.25)</f>
        <v>6.0338165465094271E-3</v>
      </c>
      <c r="T158" s="240">
        <v>0.99</v>
      </c>
      <c r="U158" s="238">
        <f>ND代替値</f>
        <v>7.9411764705882362E-3</v>
      </c>
      <c r="V158" s="57"/>
      <c r="W158" s="57"/>
      <c r="X158" s="57"/>
      <c r="Y158" s="57"/>
      <c r="Z158" s="57"/>
      <c r="AA158" s="57"/>
      <c r="AB158" s="57"/>
      <c r="AC158" s="57"/>
      <c r="AD158" s="57"/>
      <c r="AE158" s="57"/>
      <c r="AF158" s="57"/>
      <c r="AG158" s="57"/>
      <c r="AI158" s="362">
        <f t="shared" si="33"/>
        <v>0.97299876541549724</v>
      </c>
      <c r="AJ158" s="364">
        <f t="shared" si="34"/>
        <v>0.67132158636452921</v>
      </c>
      <c r="AK158" s="364">
        <f t="shared" si="35"/>
        <v>3.5575040828498747E-62</v>
      </c>
      <c r="AL158" s="363">
        <f t="shared" si="11"/>
        <v>49.999999178562426</v>
      </c>
      <c r="AM158" s="364">
        <f t="shared" si="36"/>
        <v>4.8508479195207274E-2</v>
      </c>
      <c r="BC158" s="46"/>
    </row>
    <row r="159" spans="1:55" ht="11.25" customHeight="1" x14ac:dyDescent="0.2">
      <c r="B159" s="173">
        <v>41088</v>
      </c>
      <c r="C159" s="290"/>
      <c r="D159" s="283"/>
      <c r="E159" s="295"/>
      <c r="F159" s="275"/>
      <c r="G159" s="275"/>
      <c r="H159" s="275"/>
      <c r="I159" s="181"/>
      <c r="J159" s="174"/>
      <c r="K159" s="175"/>
      <c r="L159" s="296"/>
      <c r="M159" s="297"/>
      <c r="N159" s="173">
        <v>41088</v>
      </c>
      <c r="O159" s="258">
        <v>0.71</v>
      </c>
      <c r="P159" s="284">
        <v>223</v>
      </c>
      <c r="Q159" s="292">
        <v>7.3999999999999996E-2</v>
      </c>
      <c r="R159" s="292">
        <v>0.12</v>
      </c>
      <c r="S159" s="279"/>
      <c r="T159" s="240"/>
      <c r="U159" s="266"/>
      <c r="V159" s="57"/>
      <c r="W159" s="57"/>
      <c r="X159" s="57"/>
      <c r="Y159" s="57"/>
      <c r="Z159" s="57"/>
      <c r="AA159" s="57"/>
      <c r="AB159" s="57"/>
      <c r="AC159" s="57"/>
      <c r="AD159" s="57"/>
      <c r="AE159" s="57"/>
      <c r="AF159" s="57"/>
      <c r="AG159" s="57"/>
      <c r="AI159" s="362">
        <f t="shared" si="33"/>
        <v>0.97041881600634161</v>
      </c>
      <c r="AJ159" s="364">
        <f t="shared" si="34"/>
        <v>0.64586727664079513</v>
      </c>
      <c r="AK159" s="364">
        <f t="shared" si="35"/>
        <v>2.060110900405179E-62</v>
      </c>
      <c r="AL159" s="363">
        <f t="shared" si="11"/>
        <v>49.999999175441637</v>
      </c>
      <c r="AM159" s="364">
        <f t="shared" si="36"/>
        <v>4.8375339063999157E-2</v>
      </c>
      <c r="BC159" s="46"/>
    </row>
    <row r="160" spans="1:55" ht="11.25" customHeight="1" x14ac:dyDescent="0.2">
      <c r="B160" s="173">
        <v>41421</v>
      </c>
      <c r="C160" s="290"/>
      <c r="D160" s="283"/>
      <c r="E160" s="283"/>
      <c r="F160" s="275"/>
      <c r="G160" s="275"/>
      <c r="H160" s="275"/>
      <c r="I160" s="181"/>
      <c r="J160" s="174"/>
      <c r="K160" s="175"/>
      <c r="L160" s="175"/>
      <c r="M160" s="298"/>
      <c r="N160" s="173">
        <v>41421</v>
      </c>
      <c r="O160" s="253">
        <v>0.42</v>
      </c>
      <c r="P160" s="284">
        <v>201</v>
      </c>
      <c r="Q160" s="292">
        <v>5.0999999999999997E-2</v>
      </c>
      <c r="R160" s="292">
        <v>4.9000000000000002E-2</v>
      </c>
      <c r="S160" s="279">
        <v>0.04</v>
      </c>
      <c r="T160" s="240">
        <v>1.41</v>
      </c>
      <c r="U160" s="266">
        <v>2.8000000000000001E-2</v>
      </c>
      <c r="V160" s="57"/>
      <c r="W160" s="57"/>
      <c r="X160" s="57"/>
      <c r="Y160" s="57"/>
      <c r="Z160" s="57"/>
      <c r="AA160" s="57"/>
      <c r="AB160" s="57"/>
      <c r="AC160" s="57"/>
      <c r="AD160" s="57"/>
      <c r="AE160" s="57"/>
      <c r="AF160" s="57"/>
      <c r="AG160" s="57"/>
      <c r="AI160" s="362">
        <f t="shared" si="33"/>
        <v>0.95020416055089119</v>
      </c>
      <c r="AJ160" s="364">
        <f t="shared" si="34"/>
        <v>0.47538308965579557</v>
      </c>
      <c r="AK160" s="364">
        <f t="shared" si="35"/>
        <v>2.7089370614202239E-64</v>
      </c>
      <c r="AL160" s="363">
        <f t="shared" si="11"/>
        <v>49.999999150698201</v>
      </c>
      <c r="AM160" s="364">
        <f t="shared" si="36"/>
        <v>4.7332580794297772E-2</v>
      </c>
      <c r="BC160" s="46"/>
    </row>
    <row r="161" spans="2:55" ht="11.25" customHeight="1" x14ac:dyDescent="0.2">
      <c r="B161" s="282">
        <v>41410</v>
      </c>
      <c r="C161" s="346">
        <f>ND代替値</f>
        <v>0.155</v>
      </c>
      <c r="D161" s="283">
        <v>158</v>
      </c>
      <c r="E161" s="263">
        <v>0.16</v>
      </c>
      <c r="F161" s="292">
        <v>0.35</v>
      </c>
      <c r="G161" s="352">
        <f>ND代替値*2.71828^(-(0.69315/28.799)*(B161-調査開始日)/365.25)</f>
        <v>3.53402045990279E-3</v>
      </c>
      <c r="H161" s="242">
        <v>0.99</v>
      </c>
      <c r="I161" s="238">
        <f>ND代替値</f>
        <v>6.818181818181817E-3</v>
      </c>
      <c r="J161" s="346">
        <f>ND代替値</f>
        <v>0.12592592592592591</v>
      </c>
      <c r="K161" s="293">
        <v>183</v>
      </c>
      <c r="L161" s="228">
        <v>0.17</v>
      </c>
      <c r="M161" s="294">
        <v>0.38</v>
      </c>
      <c r="N161" s="173">
        <v>41450</v>
      </c>
      <c r="O161" s="253">
        <v>1.5</v>
      </c>
      <c r="P161" s="284">
        <v>236</v>
      </c>
      <c r="Q161" s="242">
        <v>0.28999999999999998</v>
      </c>
      <c r="R161" s="292">
        <v>0.63</v>
      </c>
      <c r="S161" s="279"/>
      <c r="T161" s="240"/>
      <c r="U161" s="266"/>
      <c r="V161" s="57"/>
      <c r="W161" s="57"/>
      <c r="X161" s="57"/>
      <c r="Y161" s="57"/>
      <c r="Z161" s="57"/>
      <c r="AA161" s="57"/>
      <c r="AB161" s="57"/>
      <c r="AC161" s="57"/>
      <c r="AD161" s="57"/>
      <c r="AE161" s="57"/>
      <c r="AF161" s="57"/>
      <c r="AG161" s="57"/>
      <c r="AI161" s="362">
        <f t="shared" si="33"/>
        <v>0.9508651380006965</v>
      </c>
      <c r="AJ161" s="364">
        <f t="shared" si="34"/>
        <v>0.48022018513005982</v>
      </c>
      <c r="AK161" s="364">
        <f t="shared" si="35"/>
        <v>3.1256264881498741E-64</v>
      </c>
      <c r="AL161" s="363">
        <f t="shared" ref="AL161:AL169" si="37">50*2.71828^(-(0.69315/(1.277*10^9))*(B161-調査開始日)/365.25)</f>
        <v>49.999999151515553</v>
      </c>
      <c r="AM161" s="364">
        <f t="shared" si="36"/>
        <v>4.7366664585957841E-2</v>
      </c>
      <c r="BC161" s="46"/>
    </row>
    <row r="162" spans="2:55" ht="11.25" customHeight="1" x14ac:dyDescent="0.2">
      <c r="B162" s="282">
        <v>41766</v>
      </c>
      <c r="C162" s="244">
        <v>1.1000000000000001</v>
      </c>
      <c r="D162" s="283">
        <v>156</v>
      </c>
      <c r="E162" s="350">
        <f>ND代替値*2.71828^(-(0.69315/2.062)*(B162-事故日Fk)/365.25)</f>
        <v>3.8412340959800267E-3</v>
      </c>
      <c r="F162" s="299">
        <v>6.7000000000000004E-2</v>
      </c>
      <c r="G162" s="352">
        <f>ND代替値*2.71828^(-(0.69315/28.799)*(B162-調査開始日)/365.25)</f>
        <v>3.4520807798155582E-3</v>
      </c>
      <c r="H162" s="242">
        <v>0.98</v>
      </c>
      <c r="I162" s="238">
        <f>ND代替値</f>
        <v>6.818181818181817E-3</v>
      </c>
      <c r="J162" s="244">
        <v>0.91</v>
      </c>
      <c r="K162" s="175">
        <v>168</v>
      </c>
      <c r="L162" s="350">
        <f>ND代替値*2.71828^(-(0.69315/2.062)*(B162-事故日Fk)/365.25)</f>
        <v>3.973248480993688E-3</v>
      </c>
      <c r="M162" s="291">
        <v>9.0999999999999998E-2</v>
      </c>
      <c r="N162" s="173">
        <v>41786</v>
      </c>
      <c r="O162" s="346">
        <f>ND代替値</f>
        <v>0.14000000000000001</v>
      </c>
      <c r="P162" s="284">
        <v>200</v>
      </c>
      <c r="Q162" s="350">
        <f>ND代替値*2.71828^(-(0.69315/2.062)*(N162-事故日Fk)/365.25)</f>
        <v>4.9263110672547348E-3</v>
      </c>
      <c r="R162" s="299">
        <v>5.5E-2</v>
      </c>
      <c r="S162" s="279">
        <v>5.6000000000000001E-2</v>
      </c>
      <c r="T162" s="240">
        <v>1.2</v>
      </c>
      <c r="U162" s="266">
        <v>4.4999999999999998E-2</v>
      </c>
      <c r="V162" s="57"/>
      <c r="W162" s="57"/>
      <c r="X162" s="57"/>
      <c r="Y162" s="57"/>
      <c r="Z162" s="57"/>
      <c r="AA162" s="57"/>
      <c r="AB162" s="57"/>
      <c r="AC162" s="57"/>
      <c r="AD162" s="57"/>
      <c r="AE162" s="57"/>
      <c r="AF162" s="57"/>
      <c r="AG162" s="57"/>
      <c r="AI162" s="362">
        <f t="shared" si="33"/>
        <v>0.92970506090366067</v>
      </c>
      <c r="AJ162" s="364">
        <f t="shared" si="34"/>
        <v>0.34605712576396636</v>
      </c>
      <c r="AK162" s="364">
        <f t="shared" si="35"/>
        <v>3.0473345945731453E-66</v>
      </c>
      <c r="AL162" s="363">
        <f t="shared" si="37"/>
        <v>49.999999125063106</v>
      </c>
      <c r="AM162" s="364">
        <f t="shared" si="36"/>
        <v>4.627594631523553E-2</v>
      </c>
      <c r="BC162" s="46"/>
    </row>
    <row r="163" spans="2:55" ht="11.25" customHeight="1" x14ac:dyDescent="0.2">
      <c r="B163" s="173">
        <v>41813</v>
      </c>
      <c r="C163" s="290"/>
      <c r="D163" s="283"/>
      <c r="E163" s="283"/>
      <c r="F163" s="275"/>
      <c r="G163" s="279"/>
      <c r="H163" s="242"/>
      <c r="I163" s="266"/>
      <c r="J163" s="174"/>
      <c r="K163" s="175"/>
      <c r="L163" s="175"/>
      <c r="M163" s="291"/>
      <c r="N163" s="173">
        <v>41813</v>
      </c>
      <c r="O163" s="253">
        <v>1.2</v>
      </c>
      <c r="P163" s="284">
        <v>189</v>
      </c>
      <c r="Q163" s="300">
        <v>4.2000000000000003E-2</v>
      </c>
      <c r="R163" s="292">
        <v>5.8000000000000003E-2</v>
      </c>
      <c r="S163" s="301"/>
      <c r="T163" s="301"/>
      <c r="U163" s="302"/>
      <c r="V163" s="57"/>
      <c r="W163" s="57"/>
      <c r="X163" s="57"/>
      <c r="Y163" s="57"/>
      <c r="Z163" s="57"/>
      <c r="AA163" s="57"/>
      <c r="AB163" s="57"/>
      <c r="AC163" s="57"/>
      <c r="AD163" s="57"/>
      <c r="AE163" s="57"/>
      <c r="AF163" s="57"/>
      <c r="AG163" s="57"/>
      <c r="AI163" s="362">
        <f t="shared" si="33"/>
        <v>0.92694687166501788</v>
      </c>
      <c r="AJ163" s="364">
        <f t="shared" si="34"/>
        <v>0.33140722608878814</v>
      </c>
      <c r="AK163" s="364">
        <f t="shared" si="35"/>
        <v>1.6535628818123201E-66</v>
      </c>
      <c r="AL163" s="363">
        <f t="shared" si="37"/>
        <v>49.999999121570788</v>
      </c>
      <c r="AM163" s="364">
        <f t="shared" si="36"/>
        <v>4.6133836464842204E-2</v>
      </c>
      <c r="BC163" s="46"/>
    </row>
    <row r="164" spans="2:55" ht="11.25" customHeight="1" x14ac:dyDescent="0.2">
      <c r="B164" s="282">
        <v>42135</v>
      </c>
      <c r="C164" s="346">
        <f>ND代替値</f>
        <v>0.155</v>
      </c>
      <c r="D164" s="283">
        <v>155</v>
      </c>
      <c r="E164" s="350">
        <f>ND代替値*2.71828^(-(0.69315/2.062)*(B164-事故日Fk)/365.25)</f>
        <v>2.7351558779356347E-3</v>
      </c>
      <c r="F164" s="348">
        <f>0.011*2.71828^(-(0.69315/30.07)*(B164-事故日Fk)/365.25)</f>
        <v>9.9925590823146983E-3</v>
      </c>
      <c r="G164" s="352">
        <f>ND代替値*2.71828^(-(0.69315/28.799)*(B164-調査開始日)/365.25)</f>
        <v>3.3691535335360926E-3</v>
      </c>
      <c r="H164" s="242">
        <v>0.99</v>
      </c>
      <c r="I164" s="238">
        <f>ND代替値</f>
        <v>6.818181818181817E-3</v>
      </c>
      <c r="J164" s="174">
        <v>0.85</v>
      </c>
      <c r="K164" s="175">
        <v>172</v>
      </c>
      <c r="L164" s="350">
        <f>ND代替値*2.71828^(-(0.69315/2.062)*(B164-事故日Fk)/365.25)</f>
        <v>2.8291568974309201E-3</v>
      </c>
      <c r="M164" s="348">
        <f>0.011*2.71828^(-(0.69315/30.07)*(B164-事故日Fk)/365.25)</f>
        <v>9.9925590823146983E-3</v>
      </c>
      <c r="N164" s="173">
        <v>42151</v>
      </c>
      <c r="O164" s="253">
        <v>0.5</v>
      </c>
      <c r="P164" s="284">
        <v>172</v>
      </c>
      <c r="Q164" s="350">
        <f t="shared" ref="Q164:Q169" si="38">ND代替値*2.71828^(-(0.69315/2.062)*(N164-事故日Fk)/365.25)</f>
        <v>3.5207236030278866E-3</v>
      </c>
      <c r="R164" s="299">
        <v>4.4999999999999998E-2</v>
      </c>
      <c r="S164" s="352">
        <f>ND代替値*2.71828^(-(0.69315/28.799)*(N164-調査開始日)/365.25)</f>
        <v>5.6093386393198247E-3</v>
      </c>
      <c r="T164" s="240">
        <v>0.95</v>
      </c>
      <c r="U164" s="238">
        <f>ND代替値</f>
        <v>7.9411764705882362E-3</v>
      </c>
      <c r="V164" s="57"/>
      <c r="W164" s="57"/>
      <c r="X164" s="57"/>
      <c r="Y164" s="57"/>
      <c r="Z164" s="57"/>
      <c r="AA164" s="57"/>
      <c r="AB164" s="57"/>
      <c r="AC164" s="57"/>
      <c r="AD164" s="57"/>
      <c r="AE164" s="57"/>
      <c r="AF164" s="57"/>
      <c r="AG164" s="57"/>
      <c r="AI164" s="362">
        <f t="shared" si="33"/>
        <v>0.90826914163967654</v>
      </c>
      <c r="AJ164" s="364">
        <f t="shared" si="34"/>
        <v>0.24641043945366078</v>
      </c>
      <c r="AK164" s="364">
        <f t="shared" si="35"/>
        <v>2.5088066580287069E-68</v>
      </c>
      <c r="AL164" s="363">
        <f t="shared" si="37"/>
        <v>49.999999097644704</v>
      </c>
      <c r="AM164" s="364">
        <f t="shared" si="36"/>
        <v>4.5171899570618984E-2</v>
      </c>
      <c r="BC164" s="46"/>
    </row>
    <row r="165" spans="2:55" ht="11.25" customHeight="1" x14ac:dyDescent="0.2">
      <c r="B165" s="173">
        <v>41813</v>
      </c>
      <c r="C165" s="290"/>
      <c r="D165" s="283"/>
      <c r="E165" s="283"/>
      <c r="F165" s="275"/>
      <c r="G165" s="279"/>
      <c r="H165" s="242"/>
      <c r="I165" s="266"/>
      <c r="J165" s="174"/>
      <c r="K165" s="175"/>
      <c r="L165" s="175"/>
      <c r="M165" s="291"/>
      <c r="N165" s="173">
        <v>41813</v>
      </c>
      <c r="O165" s="253">
        <v>1.1499999999999999</v>
      </c>
      <c r="P165" s="284">
        <v>193</v>
      </c>
      <c r="Q165" s="350">
        <f t="shared" si="38"/>
        <v>4.8054047782874285E-3</v>
      </c>
      <c r="R165" s="292">
        <v>5.7000000000000002E-2</v>
      </c>
      <c r="S165" s="301"/>
      <c r="T165" s="301"/>
      <c r="U165" s="302"/>
      <c r="V165" s="57"/>
      <c r="W165" s="57"/>
      <c r="X165" s="57"/>
      <c r="Y165" s="57"/>
      <c r="Z165" s="57"/>
      <c r="AA165" s="57"/>
      <c r="AB165" s="57"/>
      <c r="AC165" s="57"/>
      <c r="AD165" s="57"/>
      <c r="AE165" s="57"/>
      <c r="AF165" s="57"/>
      <c r="AG165" s="57"/>
      <c r="AI165" s="362">
        <f t="shared" si="33"/>
        <v>0.92694687166501788</v>
      </c>
      <c r="AJ165" s="364">
        <f t="shared" si="34"/>
        <v>0.33140722608878814</v>
      </c>
      <c r="AK165" s="364">
        <f t="shared" si="35"/>
        <v>1.6535628818123201E-66</v>
      </c>
      <c r="AL165" s="363">
        <f t="shared" si="37"/>
        <v>49.999999121570788</v>
      </c>
      <c r="AM165" s="364">
        <f t="shared" si="36"/>
        <v>4.6133836464842204E-2</v>
      </c>
      <c r="BC165" s="46"/>
    </row>
    <row r="166" spans="2:55" ht="11.25" customHeight="1" x14ac:dyDescent="0.2">
      <c r="B166" s="282">
        <v>42480</v>
      </c>
      <c r="C166" s="244">
        <v>0.8</v>
      </c>
      <c r="D166" s="283">
        <v>180</v>
      </c>
      <c r="E166" s="350">
        <f>ND代替値*2.71828^(-(0.69315/2.062)*(B166-事故日Fk)/365.25)</f>
        <v>1.9910682610106267E-3</v>
      </c>
      <c r="F166" s="348">
        <f>0.011*2.71828^(-(0.69315/30.07)*(B166-事故日Fk)/365.25)</f>
        <v>9.7773405380047612E-3</v>
      </c>
      <c r="G166" s="279">
        <v>2.8000000000000001E-2</v>
      </c>
      <c r="H166" s="242">
        <v>0.86</v>
      </c>
      <c r="I166" s="266">
        <v>3.3000000000000002E-2</v>
      </c>
      <c r="J166" s="346">
        <f>ND代替値</f>
        <v>0.12592592592592591</v>
      </c>
      <c r="K166" s="175">
        <v>159</v>
      </c>
      <c r="L166" s="350">
        <f>ND代替値*2.71828^(-(0.69315/2.062)*(B166-事故日Fk)/365.25)</f>
        <v>2.0594966997440579E-3</v>
      </c>
      <c r="M166" s="303">
        <v>0.15</v>
      </c>
      <c r="N166" s="173">
        <v>42514</v>
      </c>
      <c r="O166" s="253">
        <v>0.49</v>
      </c>
      <c r="P166" s="284">
        <v>213</v>
      </c>
      <c r="Q166" s="350">
        <f t="shared" si="38"/>
        <v>2.5208176375771554E-3</v>
      </c>
      <c r="R166" s="299">
        <v>4.9000000000000002E-2</v>
      </c>
      <c r="S166" s="279">
        <v>3.5999999999999997E-2</v>
      </c>
      <c r="T166" s="240">
        <v>1.2</v>
      </c>
      <c r="U166" s="266">
        <v>0.03</v>
      </c>
      <c r="V166" s="57"/>
      <c r="W166" s="57"/>
      <c r="X166" s="57"/>
      <c r="Y166" s="57"/>
      <c r="Z166" s="57"/>
      <c r="AA166" s="57"/>
      <c r="AB166" s="57"/>
      <c r="AC166" s="57"/>
      <c r="AD166" s="57"/>
      <c r="AE166" s="57"/>
      <c r="AF166" s="57"/>
      <c r="AG166" s="57"/>
      <c r="AI166" s="362">
        <f t="shared" si="33"/>
        <v>0.88867472139405079</v>
      </c>
      <c r="AJ166" s="364">
        <f t="shared" si="34"/>
        <v>0.17937551900996634</v>
      </c>
      <c r="AK166" s="364">
        <f t="shared" si="35"/>
        <v>2.8222041142950637E-70</v>
      </c>
      <c r="AL166" s="363">
        <f t="shared" si="37"/>
        <v>49.999999072009608</v>
      </c>
      <c r="AM166" s="364">
        <f t="shared" si="36"/>
        <v>4.4163499315021629E-2</v>
      </c>
      <c r="BC166" s="46"/>
    </row>
    <row r="167" spans="2:55" ht="11.25" customHeight="1" x14ac:dyDescent="0.2">
      <c r="B167" s="173">
        <v>42542</v>
      </c>
      <c r="C167" s="290"/>
      <c r="D167" s="283"/>
      <c r="E167" s="283"/>
      <c r="F167" s="275"/>
      <c r="G167" s="279"/>
      <c r="H167" s="242"/>
      <c r="I167" s="266"/>
      <c r="J167" s="174"/>
      <c r="K167" s="175"/>
      <c r="L167" s="175"/>
      <c r="M167" s="298"/>
      <c r="N167" s="173">
        <v>42542</v>
      </c>
      <c r="O167" s="253">
        <v>1.25</v>
      </c>
      <c r="P167" s="284">
        <v>265</v>
      </c>
      <c r="Q167" s="350">
        <f t="shared" si="38"/>
        <v>2.4566872669654805E-3</v>
      </c>
      <c r="R167" s="299">
        <v>5.2999999999999999E-2</v>
      </c>
      <c r="S167" s="279"/>
      <c r="T167" s="240"/>
      <c r="U167" s="266"/>
      <c r="V167" s="57"/>
      <c r="W167" s="57"/>
      <c r="X167" s="57"/>
      <c r="Y167" s="57"/>
      <c r="Z167" s="57"/>
      <c r="AA167" s="57"/>
      <c r="AB167" s="57"/>
      <c r="AC167" s="57"/>
      <c r="AD167" s="57"/>
      <c r="AE167" s="57"/>
      <c r="AF167" s="57"/>
      <c r="AG167" s="57"/>
      <c r="AI167" s="362">
        <f t="shared" si="33"/>
        <v>0.88519848154334568</v>
      </c>
      <c r="AJ167" s="364">
        <f t="shared" si="34"/>
        <v>0.16942670806658486</v>
      </c>
      <c r="AK167" s="364">
        <f t="shared" si="35"/>
        <v>1.25995528896792E-70</v>
      </c>
      <c r="AL167" s="363">
        <f t="shared" si="37"/>
        <v>49.999999067402719</v>
      </c>
      <c r="AM167" s="364">
        <f t="shared" si="36"/>
        <v>4.3984680521644538E-2</v>
      </c>
      <c r="BC167" s="46"/>
    </row>
    <row r="168" spans="2:55" ht="11.25" customHeight="1" x14ac:dyDescent="0.2">
      <c r="B168" s="282">
        <v>42849</v>
      </c>
      <c r="C168" s="258">
        <v>0.57999999999999996</v>
      </c>
      <c r="D168" s="283">
        <v>188</v>
      </c>
      <c r="E168" s="350">
        <f>ND代替値*2.71828^(-(0.69315/2.062)*(B168-事故日Fk)/365.25)</f>
        <v>1.4177428194687711E-3</v>
      </c>
      <c r="F168" s="292">
        <v>7.1999999999999995E-2</v>
      </c>
      <c r="G168" s="352">
        <f>ND代替値*2.71828^(-(0.69315/28.799)*(B168-調査開始日)/365.25)</f>
        <v>3.2143069433594692E-3</v>
      </c>
      <c r="H168" s="242">
        <v>0.98</v>
      </c>
      <c r="I168" s="238">
        <f>ND代替値</f>
        <v>6.818181818181817E-3</v>
      </c>
      <c r="J168" s="346">
        <f>ND代替値</f>
        <v>0.12592592592592591</v>
      </c>
      <c r="K168" s="175">
        <v>202</v>
      </c>
      <c r="L168" s="350">
        <f>ND代替値*2.71828^(-(0.69315/2.062)*(B168-事故日Fk)/365.25)</f>
        <v>1.4664673808318955E-3</v>
      </c>
      <c r="M168" s="348">
        <f>0.011*2.71828^(-(0.69315/30.07)*(B168-事故日Fk)/365.25)</f>
        <v>9.5522779498430823E-3</v>
      </c>
      <c r="N168" s="173">
        <v>42871</v>
      </c>
      <c r="O168" s="253">
        <v>1.3</v>
      </c>
      <c r="P168" s="284">
        <v>204</v>
      </c>
      <c r="Q168" s="350">
        <f t="shared" si="38"/>
        <v>1.8148850199665811E-3</v>
      </c>
      <c r="R168" s="292">
        <v>4.9000000000000002E-2</v>
      </c>
      <c r="S168" s="352">
        <f>ND代替値*2.71828^(-(0.69315/28.799)*(N168-調査開始日)/365.25)</f>
        <v>5.3494174956657901E-3</v>
      </c>
      <c r="T168" s="240">
        <v>1.08</v>
      </c>
      <c r="U168" s="238">
        <f>ND代替値</f>
        <v>7.9411764705882362E-3</v>
      </c>
      <c r="V168" s="57"/>
      <c r="W168" s="57"/>
      <c r="X168" s="57"/>
      <c r="Y168" s="57"/>
      <c r="Z168" s="57"/>
      <c r="AA168" s="57"/>
      <c r="AB168" s="57"/>
      <c r="AC168" s="57"/>
      <c r="AD168" s="57"/>
      <c r="AE168" s="57"/>
      <c r="AF168" s="57"/>
      <c r="AG168" s="57"/>
      <c r="AI168" s="362">
        <f t="shared" si="33"/>
        <v>0.86818482585531864</v>
      </c>
      <c r="AJ168" s="364">
        <f t="shared" si="34"/>
        <v>0.12772457833051992</v>
      </c>
      <c r="AK168" s="364">
        <f t="shared" si="35"/>
        <v>2.3234614554202727E-72</v>
      </c>
      <c r="AL168" s="363">
        <f t="shared" si="37"/>
        <v>49.999999044591199</v>
      </c>
      <c r="AM168" s="364">
        <f t="shared" si="36"/>
        <v>4.3109851112616913E-2</v>
      </c>
      <c r="BC168" s="46"/>
    </row>
    <row r="169" spans="2:55" ht="11.25" customHeight="1" x14ac:dyDescent="0.2">
      <c r="B169" s="173">
        <v>42895</v>
      </c>
      <c r="C169" s="290"/>
      <c r="D169" s="283"/>
      <c r="E169" s="283"/>
      <c r="F169" s="275"/>
      <c r="G169" s="279"/>
      <c r="H169" s="242"/>
      <c r="I169" s="266"/>
      <c r="J169" s="304"/>
      <c r="K169" s="175"/>
      <c r="L169" s="175"/>
      <c r="M169" s="298"/>
      <c r="N169" s="173">
        <v>42895</v>
      </c>
      <c r="O169" s="253">
        <v>1.5</v>
      </c>
      <c r="P169" s="284">
        <v>208</v>
      </c>
      <c r="Q169" s="350">
        <f t="shared" si="38"/>
        <v>1.7752370591128991E-3</v>
      </c>
      <c r="R169" s="292">
        <v>4.5999999999999999E-2</v>
      </c>
      <c r="S169" s="279"/>
      <c r="T169" s="240"/>
      <c r="U169" s="266"/>
      <c r="V169" s="57"/>
      <c r="W169" s="57"/>
      <c r="X169" s="57"/>
      <c r="Y169" s="57"/>
      <c r="Z169" s="57"/>
      <c r="AA169" s="57"/>
      <c r="AB169" s="57"/>
      <c r="AC169" s="57"/>
      <c r="AD169" s="57"/>
      <c r="AE169" s="57"/>
      <c r="AF169" s="57"/>
      <c r="AG169" s="57"/>
      <c r="AI169" s="362">
        <f t="shared" si="33"/>
        <v>0.86566387285022617</v>
      </c>
      <c r="AJ169" s="364">
        <f t="shared" si="34"/>
        <v>0.12243014200778614</v>
      </c>
      <c r="AK169" s="364">
        <f t="shared" si="35"/>
        <v>1.2772766391394537E-72</v>
      </c>
      <c r="AL169" s="363">
        <f t="shared" si="37"/>
        <v>49.99999904117319</v>
      </c>
      <c r="AM169" s="364">
        <f t="shared" si="36"/>
        <v>4.2980276603233655E-2</v>
      </c>
      <c r="BC169" s="46"/>
    </row>
    <row r="170" spans="2:55" ht="11.25" customHeight="1" x14ac:dyDescent="0.2">
      <c r="B170" s="282"/>
      <c r="C170" s="290"/>
      <c r="D170" s="283"/>
      <c r="E170" s="283"/>
      <c r="F170" s="275"/>
      <c r="G170" s="279"/>
      <c r="H170" s="242"/>
      <c r="I170" s="266"/>
      <c r="J170" s="304"/>
      <c r="K170" s="175"/>
      <c r="L170" s="175"/>
      <c r="M170" s="298"/>
      <c r="N170" s="173"/>
      <c r="O170" s="253"/>
      <c r="P170" s="284"/>
      <c r="Q170" s="284"/>
      <c r="R170" s="280"/>
      <c r="S170" s="279"/>
      <c r="T170" s="240"/>
      <c r="U170" s="266"/>
      <c r="V170" s="57"/>
      <c r="W170" s="57"/>
      <c r="X170" s="57"/>
      <c r="Y170" s="57"/>
      <c r="Z170" s="57"/>
      <c r="AA170" s="57"/>
      <c r="AB170" s="57"/>
      <c r="AC170" s="57"/>
      <c r="AD170" s="57"/>
      <c r="AE170" s="57"/>
      <c r="AF170" s="57"/>
      <c r="AG170" s="57"/>
      <c r="AI170" s="100"/>
      <c r="AJ170" s="100"/>
      <c r="AK170" s="101"/>
      <c r="AL170" s="101"/>
      <c r="AM170" s="102"/>
      <c r="BC170" s="46"/>
    </row>
    <row r="171" spans="2:55" ht="11.25" customHeight="1" x14ac:dyDescent="0.2">
      <c r="B171" s="282"/>
      <c r="C171" s="290"/>
      <c r="D171" s="283"/>
      <c r="E171" s="283"/>
      <c r="F171" s="275"/>
      <c r="G171" s="279"/>
      <c r="H171" s="242"/>
      <c r="I171" s="266"/>
      <c r="J171" s="304"/>
      <c r="K171" s="175"/>
      <c r="L171" s="175"/>
      <c r="M171" s="298"/>
      <c r="N171" s="173"/>
      <c r="O171" s="253"/>
      <c r="P171" s="284"/>
      <c r="Q171" s="284"/>
      <c r="R171" s="280"/>
      <c r="S171" s="279"/>
      <c r="T171" s="240"/>
      <c r="U171" s="266"/>
      <c r="V171" s="57"/>
      <c r="W171" s="57"/>
      <c r="X171" s="57"/>
      <c r="Y171" s="57"/>
      <c r="Z171" s="57"/>
      <c r="AA171" s="57"/>
      <c r="AB171" s="57"/>
      <c r="AC171" s="57"/>
      <c r="AD171" s="57"/>
      <c r="AE171" s="57"/>
      <c r="AF171" s="57"/>
      <c r="AG171" s="57"/>
      <c r="AI171" s="100"/>
      <c r="AJ171" s="100"/>
      <c r="AK171" s="101"/>
      <c r="AL171" s="101"/>
      <c r="AM171" s="102"/>
      <c r="BC171" s="46"/>
    </row>
    <row r="172" spans="2:55" ht="11.25" customHeight="1" x14ac:dyDescent="0.2">
      <c r="B172" s="282"/>
      <c r="C172" s="290"/>
      <c r="D172" s="283"/>
      <c r="E172" s="283"/>
      <c r="F172" s="275"/>
      <c r="G172" s="279"/>
      <c r="H172" s="242"/>
      <c r="I172" s="266"/>
      <c r="J172" s="304"/>
      <c r="K172" s="175"/>
      <c r="L172" s="175"/>
      <c r="M172" s="298"/>
      <c r="N172" s="173"/>
      <c r="O172" s="253"/>
      <c r="P172" s="284"/>
      <c r="Q172" s="284"/>
      <c r="R172" s="280"/>
      <c r="S172" s="279"/>
      <c r="T172" s="240"/>
      <c r="U172" s="266"/>
      <c r="V172" s="57"/>
      <c r="W172" s="57"/>
      <c r="X172" s="57"/>
      <c r="Y172" s="57"/>
      <c r="Z172" s="57"/>
      <c r="AA172" s="57"/>
      <c r="AB172" s="57"/>
      <c r="AC172" s="57"/>
      <c r="AD172" s="57"/>
      <c r="AE172" s="57"/>
      <c r="AF172" s="57"/>
      <c r="AG172" s="57"/>
      <c r="AI172" s="100"/>
      <c r="AJ172" s="100"/>
      <c r="AK172" s="101"/>
      <c r="AL172" s="101"/>
      <c r="AM172" s="102"/>
      <c r="BC172" s="46"/>
    </row>
    <row r="173" spans="2:55" ht="11.25" customHeight="1" x14ac:dyDescent="0.2">
      <c r="B173" s="282"/>
      <c r="C173" s="290"/>
      <c r="D173" s="283"/>
      <c r="E173" s="283"/>
      <c r="F173" s="275"/>
      <c r="G173" s="279"/>
      <c r="H173" s="242"/>
      <c r="I173" s="266"/>
      <c r="J173" s="304"/>
      <c r="K173" s="175"/>
      <c r="L173" s="175"/>
      <c r="M173" s="298"/>
      <c r="N173" s="173"/>
      <c r="O173" s="253"/>
      <c r="P173" s="284"/>
      <c r="Q173" s="284"/>
      <c r="R173" s="280"/>
      <c r="S173" s="279"/>
      <c r="T173" s="240"/>
      <c r="U173" s="266"/>
      <c r="V173" s="57"/>
      <c r="W173" s="57"/>
      <c r="X173" s="57"/>
      <c r="Y173" s="57"/>
      <c r="Z173" s="57"/>
      <c r="AA173" s="57"/>
      <c r="AB173" s="57"/>
      <c r="AC173" s="57"/>
      <c r="AD173" s="57"/>
      <c r="AE173" s="57"/>
      <c r="AF173" s="57"/>
      <c r="AG173" s="57"/>
      <c r="AI173" s="100"/>
      <c r="AJ173" s="100"/>
      <c r="AK173" s="101"/>
      <c r="AL173" s="101"/>
      <c r="AM173" s="102"/>
      <c r="BC173" s="46"/>
    </row>
    <row r="174" spans="2:55" ht="11.25" customHeight="1" x14ac:dyDescent="0.2">
      <c r="B174" s="282"/>
      <c r="C174" s="290"/>
      <c r="D174" s="283"/>
      <c r="E174" s="283"/>
      <c r="F174" s="275"/>
      <c r="G174" s="279"/>
      <c r="H174" s="242"/>
      <c r="I174" s="266"/>
      <c r="J174" s="174"/>
      <c r="K174" s="175"/>
      <c r="L174" s="175"/>
      <c r="M174" s="298"/>
      <c r="N174" s="173"/>
      <c r="O174" s="253"/>
      <c r="P174" s="284"/>
      <c r="Q174" s="284"/>
      <c r="R174" s="280"/>
      <c r="S174" s="279"/>
      <c r="T174" s="240"/>
      <c r="U174" s="266"/>
      <c r="V174" s="57"/>
      <c r="W174" s="57"/>
      <c r="X174" s="57"/>
      <c r="Y174" s="57"/>
      <c r="Z174" s="57"/>
      <c r="AA174" s="57"/>
      <c r="AB174" s="57"/>
      <c r="AC174" s="57"/>
      <c r="AD174" s="57"/>
      <c r="AE174" s="57"/>
      <c r="AF174" s="57"/>
      <c r="AG174" s="57"/>
      <c r="AI174" s="100"/>
      <c r="AJ174" s="100"/>
      <c r="AK174" s="101"/>
      <c r="AL174" s="101"/>
      <c r="AM174" s="102"/>
      <c r="BC174" s="46"/>
    </row>
    <row r="175" spans="2:55" ht="11.25" customHeight="1" x14ac:dyDescent="0.2">
      <c r="B175" s="282"/>
      <c r="C175" s="290"/>
      <c r="D175" s="283"/>
      <c r="E175" s="283"/>
      <c r="F175" s="275"/>
      <c r="G175" s="279"/>
      <c r="H175" s="242"/>
      <c r="I175" s="266"/>
      <c r="J175" s="174"/>
      <c r="K175" s="175"/>
      <c r="L175" s="175"/>
      <c r="M175" s="298"/>
      <c r="N175" s="173"/>
      <c r="O175" s="253"/>
      <c r="P175" s="284"/>
      <c r="Q175" s="284"/>
      <c r="R175" s="280"/>
      <c r="S175" s="279"/>
      <c r="T175" s="240"/>
      <c r="U175" s="266"/>
      <c r="V175" s="57"/>
      <c r="W175" s="57"/>
      <c r="X175" s="57"/>
      <c r="Y175" s="57"/>
      <c r="Z175" s="57"/>
      <c r="AA175" s="57"/>
      <c r="AB175" s="57"/>
      <c r="AC175" s="57"/>
      <c r="AD175" s="57"/>
      <c r="AE175" s="57"/>
      <c r="AF175" s="57"/>
      <c r="AG175" s="57"/>
      <c r="AI175" s="100"/>
      <c r="AJ175" s="100"/>
      <c r="AK175" s="101"/>
      <c r="AL175" s="101"/>
      <c r="AM175" s="102"/>
      <c r="BC175" s="46"/>
    </row>
    <row r="176" spans="2:55" ht="11.25" customHeight="1" x14ac:dyDescent="0.2">
      <c r="B176" s="282"/>
      <c r="C176" s="290"/>
      <c r="D176" s="283"/>
      <c r="E176" s="283"/>
      <c r="F176" s="275"/>
      <c r="G176" s="279"/>
      <c r="H176" s="242"/>
      <c r="I176" s="266"/>
      <c r="J176" s="174"/>
      <c r="K176" s="175"/>
      <c r="L176" s="175"/>
      <c r="M176" s="298"/>
      <c r="N176" s="173"/>
      <c r="O176" s="253"/>
      <c r="P176" s="284"/>
      <c r="Q176" s="284"/>
      <c r="R176" s="280"/>
      <c r="S176" s="279"/>
      <c r="T176" s="240"/>
      <c r="U176" s="266"/>
      <c r="V176" s="57"/>
      <c r="W176" s="57"/>
      <c r="X176" s="57"/>
      <c r="Y176" s="57"/>
      <c r="Z176" s="57"/>
      <c r="AA176" s="57"/>
      <c r="AB176" s="57"/>
      <c r="AC176" s="57"/>
      <c r="AD176" s="57"/>
      <c r="AE176" s="57"/>
      <c r="AF176" s="57"/>
      <c r="AG176" s="57"/>
      <c r="AI176" s="100"/>
      <c r="AJ176" s="100"/>
      <c r="AK176" s="101"/>
      <c r="AL176" s="101"/>
      <c r="AM176" s="102"/>
      <c r="BC176" s="46"/>
    </row>
    <row r="177" spans="2:55" ht="11.25" customHeight="1" thickBot="1" x14ac:dyDescent="0.25">
      <c r="B177" s="62"/>
      <c r="C177" s="127"/>
      <c r="D177" s="128"/>
      <c r="E177" s="128"/>
      <c r="F177" s="146"/>
      <c r="G177" s="152"/>
      <c r="H177" s="147"/>
      <c r="I177" s="61"/>
      <c r="J177" s="127"/>
      <c r="K177" s="128"/>
      <c r="L177" s="128"/>
      <c r="M177" s="45"/>
      <c r="N177" s="62"/>
      <c r="O177" s="163"/>
      <c r="P177" s="164"/>
      <c r="Q177" s="164"/>
      <c r="R177" s="151"/>
      <c r="S177" s="152"/>
      <c r="T177" s="160"/>
      <c r="U177" s="95"/>
      <c r="V177" s="58"/>
      <c r="W177" s="58"/>
      <c r="X177" s="58"/>
      <c r="Y177" s="58"/>
      <c r="Z177" s="58"/>
      <c r="AA177" s="58"/>
      <c r="AB177" s="58"/>
      <c r="AC177" s="58"/>
      <c r="AD177" s="58"/>
      <c r="AE177" s="58"/>
      <c r="AF177" s="58"/>
      <c r="AG177" s="58"/>
      <c r="AI177" s="100"/>
      <c r="AJ177" s="100"/>
      <c r="AK177" s="101"/>
      <c r="AL177" s="101"/>
      <c r="AM177" s="102"/>
      <c r="BC177" s="46"/>
    </row>
    <row r="178" spans="2:55" s="64" customFormat="1" ht="11.1" customHeight="1" thickTop="1" x14ac:dyDescent="0.2">
      <c r="B178" s="370" t="s">
        <v>31</v>
      </c>
      <c r="C178" s="305">
        <f t="shared" ref="C178:M178" si="39">MAX(C93:C177)</f>
        <v>1.35</v>
      </c>
      <c r="D178" s="306">
        <f t="shared" si="39"/>
        <v>264</v>
      </c>
      <c r="E178" s="306">
        <f t="shared" si="39"/>
        <v>0.34</v>
      </c>
      <c r="F178" s="306">
        <f t="shared" si="39"/>
        <v>0.56999999999999995</v>
      </c>
      <c r="G178" s="307">
        <f t="shared" si="39"/>
        <v>0.10740740740740741</v>
      </c>
      <c r="H178" s="307">
        <f t="shared" si="39"/>
        <v>2</v>
      </c>
      <c r="I178" s="308">
        <f t="shared" si="39"/>
        <v>2.8</v>
      </c>
      <c r="J178" s="305">
        <f t="shared" si="39"/>
        <v>1.96</v>
      </c>
      <c r="K178" s="306">
        <f t="shared" si="39"/>
        <v>263</v>
      </c>
      <c r="L178" s="306">
        <f t="shared" si="39"/>
        <v>0.45</v>
      </c>
      <c r="M178" s="376">
        <f t="shared" si="39"/>
        <v>0.67</v>
      </c>
      <c r="N178" s="308"/>
      <c r="O178" s="305">
        <f t="shared" ref="O178:U178" si="40">MAX(O93:O177)</f>
        <v>2.2000000000000002</v>
      </c>
      <c r="P178" s="306">
        <f t="shared" si="40"/>
        <v>265</v>
      </c>
      <c r="Q178" s="306">
        <f t="shared" si="40"/>
        <v>2.09</v>
      </c>
      <c r="R178" s="306">
        <f t="shared" si="40"/>
        <v>2.39</v>
      </c>
      <c r="S178" s="307">
        <f t="shared" si="40"/>
        <v>7.7777777777777779E-2</v>
      </c>
      <c r="T178" s="307">
        <f t="shared" si="40"/>
        <v>2.1</v>
      </c>
      <c r="U178" s="308">
        <f t="shared" si="40"/>
        <v>4</v>
      </c>
      <c r="AI178" s="456" t="s">
        <v>105</v>
      </c>
      <c r="AJ178" s="456" t="s">
        <v>106</v>
      </c>
      <c r="AK178" s="456" t="s">
        <v>107</v>
      </c>
      <c r="AL178" s="456" t="s">
        <v>108</v>
      </c>
      <c r="AM178" s="456" t="s">
        <v>109</v>
      </c>
    </row>
    <row r="179" spans="2:55" s="64" customFormat="1" ht="11.1" customHeight="1" x14ac:dyDescent="0.2">
      <c r="B179" s="371" t="s">
        <v>134</v>
      </c>
      <c r="C179" s="309">
        <v>0.155</v>
      </c>
      <c r="D179" s="310">
        <v>60.370370370370374</v>
      </c>
      <c r="E179" s="311">
        <v>1.11E-2</v>
      </c>
      <c r="F179" s="311">
        <v>1.11E-2</v>
      </c>
      <c r="G179" s="311">
        <v>7.4999999999999997E-3</v>
      </c>
      <c r="H179" s="312">
        <v>0.35</v>
      </c>
      <c r="I179" s="374">
        <v>6.818181818181817E-3</v>
      </c>
      <c r="J179" s="309">
        <v>0.12592592592592591</v>
      </c>
      <c r="K179" s="310">
        <v>68</v>
      </c>
      <c r="L179" s="311">
        <v>1.1481481481481481E-2</v>
      </c>
      <c r="M179" s="374">
        <v>1.1481481481481481E-2</v>
      </c>
      <c r="N179" s="379"/>
      <c r="O179" s="309">
        <v>0.14000000000000001</v>
      </c>
      <c r="P179" s="310">
        <v>69.5</v>
      </c>
      <c r="Q179" s="311">
        <v>1.4500000000000001E-2</v>
      </c>
      <c r="R179" s="311">
        <v>1.4500000000000001E-2</v>
      </c>
      <c r="S179" s="311">
        <v>1.2500000000000001E-2</v>
      </c>
      <c r="T179" s="311">
        <v>0.26500000000000001</v>
      </c>
      <c r="U179" s="313">
        <v>7.9411764705882362E-3</v>
      </c>
      <c r="AI179" s="457"/>
      <c r="AJ179" s="457"/>
      <c r="AK179" s="457"/>
      <c r="AL179" s="457"/>
      <c r="AM179" s="457"/>
    </row>
    <row r="180" spans="2:55" s="64" customFormat="1" ht="11.1" customHeight="1" x14ac:dyDescent="0.2">
      <c r="B180" s="372" t="s">
        <v>46</v>
      </c>
      <c r="C180" s="314">
        <f t="shared" ref="C180:M180" si="41">IF(C179&lt;&gt;"",SMALL(C93:C177,C182+1),MIN(C93:C177))</f>
        <v>0.31</v>
      </c>
      <c r="D180" s="315">
        <f t="shared" si="41"/>
        <v>120.74074074074075</v>
      </c>
      <c r="E180" s="315">
        <f t="shared" si="41"/>
        <v>4.7980185460335093E-6</v>
      </c>
      <c r="F180" s="315">
        <f t="shared" si="41"/>
        <v>6.3176113598868407E-3</v>
      </c>
      <c r="G180" s="316">
        <f t="shared" si="41"/>
        <v>3.3691535335360926E-3</v>
      </c>
      <c r="H180" s="316">
        <f t="shared" si="41"/>
        <v>0.7</v>
      </c>
      <c r="I180" s="317">
        <f t="shared" si="41"/>
        <v>1.3636363636363634E-2</v>
      </c>
      <c r="J180" s="314">
        <f t="shared" si="41"/>
        <v>0.25185185185185183</v>
      </c>
      <c r="K180" s="315">
        <f t="shared" si="41"/>
        <v>136</v>
      </c>
      <c r="L180" s="315">
        <f t="shared" si="41"/>
        <v>3.5305997146119374E-6</v>
      </c>
      <c r="M180" s="377">
        <f t="shared" si="41"/>
        <v>6.3176113598868407E-3</v>
      </c>
      <c r="N180" s="317"/>
      <c r="O180" s="314">
        <f t="shared" ref="O180:U180" si="42">IF(O179&lt;&gt;"",SMALL(O93:O177,O182+1),MIN(O93:O177))</f>
        <v>0.28000000000000003</v>
      </c>
      <c r="P180" s="315">
        <f t="shared" si="42"/>
        <v>0</v>
      </c>
      <c r="Q180" s="315">
        <f t="shared" si="42"/>
        <v>4.3373813093268777E-6</v>
      </c>
      <c r="R180" s="315">
        <f t="shared" si="42"/>
        <v>0</v>
      </c>
      <c r="S180" s="316">
        <f t="shared" si="42"/>
        <v>5.3494174956657901E-3</v>
      </c>
      <c r="T180" s="316">
        <f t="shared" si="42"/>
        <v>0.53</v>
      </c>
      <c r="U180" s="317">
        <f t="shared" si="42"/>
        <v>1.5882352941176472E-2</v>
      </c>
    </row>
    <row r="181" spans="2:55" s="64" customFormat="1" ht="11.1" customHeight="1" x14ac:dyDescent="0.2">
      <c r="B181" s="372" t="s">
        <v>32</v>
      </c>
      <c r="C181" s="318">
        <f t="shared" ref="C181:M181" si="43">IF(C179&lt;&gt;"",(SUM(C93:C177)-C179*C182)/(C183-C182),AVERAGE(C93:C177))</f>
        <v>0.61908641975308631</v>
      </c>
      <c r="D181" s="319">
        <f t="shared" si="43"/>
        <v>190.16232439335886</v>
      </c>
      <c r="E181" s="319">
        <f t="shared" si="43"/>
        <v>1.3243910932480686E-2</v>
      </c>
      <c r="F181" s="319">
        <f t="shared" si="43"/>
        <v>4.049875181040629E-2</v>
      </c>
      <c r="G181" s="320">
        <f t="shared" si="43"/>
        <v>2.0947947507140019E-2</v>
      </c>
      <c r="H181" s="320">
        <f t="shared" si="43"/>
        <v>1.0724324324324324</v>
      </c>
      <c r="I181" s="321">
        <f t="shared" si="43"/>
        <v>0.73897202797202632</v>
      </c>
      <c r="J181" s="318">
        <f t="shared" si="43"/>
        <v>0.69195156695156734</v>
      </c>
      <c r="K181" s="319">
        <f t="shared" si="43"/>
        <v>186.72067340067341</v>
      </c>
      <c r="L181" s="319">
        <f t="shared" si="43"/>
        <v>1.4989968751759689E-2</v>
      </c>
      <c r="M181" s="378">
        <f t="shared" si="43"/>
        <v>4.6289868591926221E-2</v>
      </c>
      <c r="N181" s="321"/>
      <c r="O181" s="318">
        <f t="shared" ref="O181:U181" si="44">IF(O179&lt;&gt;"",(SUM(O93:O177)-O179*O182)/(O183-O182),AVERAGE(O93:O177))</f>
        <v>0.77577397910731238</v>
      </c>
      <c r="P181" s="319">
        <f t="shared" si="44"/>
        <v>193.69825708061003</v>
      </c>
      <c r="Q181" s="319">
        <f t="shared" si="44"/>
        <v>5.191220584563544E-2</v>
      </c>
      <c r="R181" s="319">
        <f t="shared" si="44"/>
        <v>9.0022752764072816E-2</v>
      </c>
      <c r="S181" s="320">
        <f t="shared" si="44"/>
        <v>2.2548991046273722E-2</v>
      </c>
      <c r="T181" s="320">
        <f t="shared" si="44"/>
        <v>1.1280000000000001</v>
      </c>
      <c r="U181" s="321">
        <f t="shared" si="44"/>
        <v>0.35123289858929974</v>
      </c>
    </row>
    <row r="182" spans="2:55" s="64" customFormat="1" ht="11.1" customHeight="1" x14ac:dyDescent="0.2">
      <c r="B182" s="372" t="s">
        <v>135</v>
      </c>
      <c r="C182" s="322">
        <f t="shared" ref="C182:M182" si="45">COUNTIF(C93:C177,C179)</f>
        <v>28</v>
      </c>
      <c r="D182" s="323">
        <f t="shared" si="45"/>
        <v>0</v>
      </c>
      <c r="E182" s="323">
        <f t="shared" si="45"/>
        <v>1</v>
      </c>
      <c r="F182" s="323">
        <f t="shared" si="45"/>
        <v>0</v>
      </c>
      <c r="G182" s="323">
        <f t="shared" si="45"/>
        <v>1</v>
      </c>
      <c r="H182" s="323">
        <f t="shared" si="45"/>
        <v>0</v>
      </c>
      <c r="I182" s="324">
        <f t="shared" si="45"/>
        <v>24</v>
      </c>
      <c r="J182" s="322">
        <f t="shared" si="45"/>
        <v>29</v>
      </c>
      <c r="K182" s="323">
        <f t="shared" si="45"/>
        <v>0</v>
      </c>
      <c r="L182" s="323">
        <f t="shared" si="45"/>
        <v>0</v>
      </c>
      <c r="M182" s="324">
        <f t="shared" si="45"/>
        <v>0</v>
      </c>
      <c r="N182" s="324"/>
      <c r="O182" s="322">
        <f t="shared" ref="O182:U182" si="46">COUNTIF(O93:O177,O179)</f>
        <v>28</v>
      </c>
      <c r="P182" s="323">
        <f t="shared" si="46"/>
        <v>0</v>
      </c>
      <c r="Q182" s="323">
        <f t="shared" si="46"/>
        <v>0</v>
      </c>
      <c r="R182" s="323">
        <f t="shared" si="46"/>
        <v>0</v>
      </c>
      <c r="S182" s="323">
        <f t="shared" si="46"/>
        <v>0</v>
      </c>
      <c r="T182" s="323">
        <f t="shared" si="46"/>
        <v>0</v>
      </c>
      <c r="U182" s="324">
        <f t="shared" si="46"/>
        <v>18</v>
      </c>
    </row>
    <row r="183" spans="2:55" s="64" customFormat="1" ht="11.1" customHeight="1" thickBot="1" x14ac:dyDescent="0.25">
      <c r="B183" s="373" t="s">
        <v>47</v>
      </c>
      <c r="C183" s="154">
        <f>COUNTA(C93:C177)</f>
        <v>58</v>
      </c>
      <c r="D183" s="155">
        <f t="shared" ref="D183:U183" si="47">COUNTA(D93:D177)</f>
        <v>58</v>
      </c>
      <c r="E183" s="155">
        <f t="shared" si="47"/>
        <v>58</v>
      </c>
      <c r="F183" s="155">
        <f t="shared" si="47"/>
        <v>58</v>
      </c>
      <c r="G183" s="155">
        <f t="shared" si="47"/>
        <v>37</v>
      </c>
      <c r="H183" s="155">
        <f t="shared" si="47"/>
        <v>37</v>
      </c>
      <c r="I183" s="165">
        <f t="shared" si="47"/>
        <v>37</v>
      </c>
      <c r="J183" s="154">
        <f t="shared" si="47"/>
        <v>55</v>
      </c>
      <c r="K183" s="155">
        <f t="shared" si="47"/>
        <v>55</v>
      </c>
      <c r="L183" s="155">
        <f t="shared" si="47"/>
        <v>55</v>
      </c>
      <c r="M183" s="165">
        <f t="shared" si="47"/>
        <v>55</v>
      </c>
      <c r="N183" s="165"/>
      <c r="O183" s="154">
        <f t="shared" si="47"/>
        <v>67</v>
      </c>
      <c r="P183" s="155">
        <f t="shared" si="47"/>
        <v>68</v>
      </c>
      <c r="Q183" s="155">
        <f t="shared" si="47"/>
        <v>68</v>
      </c>
      <c r="R183" s="155">
        <f t="shared" si="47"/>
        <v>68</v>
      </c>
      <c r="S183" s="155">
        <f t="shared" si="47"/>
        <v>35</v>
      </c>
      <c r="T183" s="155">
        <f t="shared" si="47"/>
        <v>35</v>
      </c>
      <c r="U183" s="165">
        <f t="shared" si="47"/>
        <v>35</v>
      </c>
    </row>
    <row r="184" spans="2:55" ht="11.25" customHeight="1" thickTop="1" x14ac:dyDescent="0.2">
      <c r="B184" s="80" t="s">
        <v>17</v>
      </c>
      <c r="C184" s="121" t="s">
        <v>18</v>
      </c>
      <c r="D184" s="122" t="s">
        <v>18</v>
      </c>
      <c r="E184" s="122" t="s">
        <v>18</v>
      </c>
      <c r="F184" s="122" t="s">
        <v>18</v>
      </c>
      <c r="G184" s="144" t="s">
        <v>18</v>
      </c>
      <c r="H184" s="145" t="s">
        <v>30</v>
      </c>
      <c r="I184" s="94" t="s">
        <v>43</v>
      </c>
      <c r="J184" s="121" t="s">
        <v>18</v>
      </c>
      <c r="K184" s="122" t="s">
        <v>18</v>
      </c>
      <c r="L184" s="122" t="s">
        <v>18</v>
      </c>
      <c r="M184" s="6" t="s">
        <v>18</v>
      </c>
      <c r="N184" s="5" t="s">
        <v>16</v>
      </c>
      <c r="O184" s="6" t="s">
        <v>18</v>
      </c>
      <c r="P184" s="6" t="s">
        <v>18</v>
      </c>
      <c r="Q184" s="6" t="s">
        <v>18</v>
      </c>
      <c r="R184" s="6" t="s">
        <v>18</v>
      </c>
      <c r="S184" s="17" t="s">
        <v>18</v>
      </c>
      <c r="T184" s="93" t="s">
        <v>30</v>
      </c>
      <c r="U184" s="17" t="s">
        <v>44</v>
      </c>
    </row>
    <row r="185" spans="2:55" ht="11.25" customHeight="1" x14ac:dyDescent="0.2">
      <c r="B185" s="75" t="s">
        <v>14</v>
      </c>
      <c r="C185" s="156" t="s">
        <v>8</v>
      </c>
      <c r="D185" s="157" t="s">
        <v>9</v>
      </c>
      <c r="E185" s="158" t="s">
        <v>45</v>
      </c>
      <c r="F185" s="157" t="s">
        <v>10</v>
      </c>
      <c r="G185" s="157" t="s">
        <v>11</v>
      </c>
      <c r="H185" s="159" t="s">
        <v>12</v>
      </c>
      <c r="I185" s="78" t="s">
        <v>29</v>
      </c>
      <c r="J185" s="156" t="s">
        <v>8</v>
      </c>
      <c r="K185" s="157" t="s">
        <v>9</v>
      </c>
      <c r="L185" s="158" t="s">
        <v>45</v>
      </c>
      <c r="M185" s="76" t="s">
        <v>10</v>
      </c>
      <c r="N185" s="75" t="s">
        <v>14</v>
      </c>
      <c r="O185" s="76" t="s">
        <v>8</v>
      </c>
      <c r="P185" s="76" t="s">
        <v>9</v>
      </c>
      <c r="Q185" s="78" t="s">
        <v>45</v>
      </c>
      <c r="R185" s="76" t="s">
        <v>10</v>
      </c>
      <c r="S185" s="76" t="s">
        <v>11</v>
      </c>
      <c r="T185" s="77" t="s">
        <v>12</v>
      </c>
      <c r="U185" s="78" t="s">
        <v>29</v>
      </c>
    </row>
    <row r="186" spans="2:55" ht="11.25" customHeight="1" x14ac:dyDescent="0.2">
      <c r="B186" s="16" t="s">
        <v>5</v>
      </c>
      <c r="C186" s="18" t="s">
        <v>40</v>
      </c>
      <c r="D186" s="19"/>
      <c r="E186" s="19"/>
      <c r="F186" s="19"/>
      <c r="G186" s="19"/>
      <c r="H186" s="19"/>
      <c r="I186" s="20"/>
      <c r="J186" s="18" t="s">
        <v>39</v>
      </c>
      <c r="K186" s="19"/>
      <c r="L186" s="19"/>
      <c r="M186" s="20"/>
      <c r="N186" s="16" t="s">
        <v>5</v>
      </c>
      <c r="O186" s="18" t="s">
        <v>38</v>
      </c>
      <c r="P186" s="19"/>
      <c r="Q186" s="19"/>
      <c r="R186" s="19"/>
      <c r="S186" s="18"/>
      <c r="T186" s="18"/>
      <c r="U186" s="20"/>
      <c r="BB186" s="46"/>
    </row>
    <row r="187" spans="2:55" ht="11.25" customHeight="1" x14ac:dyDescent="0.2">
      <c r="B187" s="5" t="s">
        <v>2</v>
      </c>
      <c r="C187" s="40"/>
      <c r="D187" s="8"/>
      <c r="E187" s="8"/>
      <c r="F187" s="9"/>
      <c r="G187" s="9"/>
      <c r="H187" s="9"/>
      <c r="I187" s="375"/>
      <c r="J187" s="40" t="s">
        <v>3</v>
      </c>
      <c r="K187" s="8"/>
      <c r="L187" s="8"/>
      <c r="M187" s="9"/>
      <c r="N187" s="5" t="s">
        <v>2</v>
      </c>
      <c r="O187" s="40" t="s">
        <v>3</v>
      </c>
      <c r="P187" s="8"/>
      <c r="Q187" s="8"/>
      <c r="R187" s="9"/>
      <c r="S187" s="10"/>
      <c r="T187" s="10"/>
      <c r="U187" s="11"/>
      <c r="BB187" s="46"/>
    </row>
    <row r="188" spans="2:55" ht="11.25" customHeight="1" x14ac:dyDescent="0.2">
      <c r="B188" s="1" t="s">
        <v>0</v>
      </c>
      <c r="C188" s="3" t="s">
        <v>1</v>
      </c>
      <c r="J188" s="3" t="s">
        <v>1</v>
      </c>
      <c r="N188" s="2"/>
      <c r="O188" s="3" t="s">
        <v>26</v>
      </c>
      <c r="BB188" s="46"/>
    </row>
    <row r="190" spans="2:55" ht="11.25" customHeight="1" x14ac:dyDescent="0.2">
      <c r="B190" s="114">
        <f>B195</f>
        <v>29991</v>
      </c>
      <c r="C190" s="3" t="s">
        <v>1</v>
      </c>
      <c r="G190" s="3" t="s">
        <v>1</v>
      </c>
    </row>
    <row r="191" spans="2:55" ht="11.25" customHeight="1" x14ac:dyDescent="0.2">
      <c r="B191" s="5" t="s">
        <v>2</v>
      </c>
      <c r="C191" s="7" t="s">
        <v>3</v>
      </c>
      <c r="D191" s="8"/>
      <c r="E191" s="8"/>
      <c r="F191" s="9"/>
      <c r="G191" s="10"/>
      <c r="H191" s="10"/>
      <c r="I191" s="11"/>
      <c r="L191" s="3" t="s">
        <v>4</v>
      </c>
      <c r="X191" s="12" t="s">
        <v>3</v>
      </c>
      <c r="Y191" s="13"/>
      <c r="Z191" s="13"/>
      <c r="AA191" s="13"/>
      <c r="AB191" s="13"/>
      <c r="AC191" s="14"/>
      <c r="AD191" s="15"/>
    </row>
    <row r="192" spans="2:55" ht="11.25" customHeight="1" x14ac:dyDescent="0.2">
      <c r="B192" s="16" t="s">
        <v>5</v>
      </c>
      <c r="C192" s="18" t="s">
        <v>6</v>
      </c>
      <c r="D192" s="19"/>
      <c r="E192" s="19"/>
      <c r="F192" s="20"/>
      <c r="G192" s="18" t="s">
        <v>7</v>
      </c>
      <c r="H192" s="18"/>
      <c r="I192" s="20"/>
      <c r="L192" s="21"/>
      <c r="M192" s="91"/>
      <c r="N192" s="22"/>
      <c r="O192" s="325" t="s">
        <v>8</v>
      </c>
      <c r="P192" s="326" t="s">
        <v>9</v>
      </c>
      <c r="Q192" s="122" t="s">
        <v>45</v>
      </c>
      <c r="R192" s="122" t="s">
        <v>10</v>
      </c>
      <c r="S192" s="122" t="s">
        <v>11</v>
      </c>
      <c r="T192" s="327" t="s">
        <v>12</v>
      </c>
      <c r="U192" s="23" t="s">
        <v>13</v>
      </c>
      <c r="X192" s="24" t="s">
        <v>6</v>
      </c>
      <c r="Y192" s="25"/>
      <c r="Z192" s="26"/>
      <c r="AA192" s="27" t="s">
        <v>7</v>
      </c>
      <c r="AB192" s="25"/>
      <c r="AC192" s="26"/>
      <c r="AD192" s="15"/>
    </row>
    <row r="193" spans="2:54" ht="11.25" customHeight="1" x14ac:dyDescent="0.2">
      <c r="B193" s="16" t="s">
        <v>14</v>
      </c>
      <c r="C193" s="121" t="s">
        <v>8</v>
      </c>
      <c r="D193" s="122" t="s">
        <v>9</v>
      </c>
      <c r="E193" s="123" t="s">
        <v>45</v>
      </c>
      <c r="F193" s="76" t="s">
        <v>10</v>
      </c>
      <c r="G193" s="121" t="s">
        <v>8</v>
      </c>
      <c r="H193" s="122" t="s">
        <v>9</v>
      </c>
      <c r="I193" s="17" t="s">
        <v>10</v>
      </c>
      <c r="L193" s="96" t="s">
        <v>15</v>
      </c>
      <c r="M193" s="99"/>
      <c r="N193" s="85"/>
      <c r="O193" s="328">
        <f>(SUM(J93:J177)+MIN(J93:J177)/2*COUNTIF(J93:J177,"-"))/COUNTA(J93:J177)</f>
        <v>0.39350168350168369</v>
      </c>
      <c r="P193" s="168">
        <f>(SUM(K93:K177)+MIN(K93:K177)/2*COUNTIF(K93:K177,"-"))/COUNTA(K93:K177)</f>
        <v>186.72067340067341</v>
      </c>
      <c r="Q193" s="329">
        <f>(SUM(L93:L177)+MIN(L93:L177)/2*COUNTIF(L93:L177,"-"))/COUNTA(L93:L177)</f>
        <v>1.4989968751759689E-2</v>
      </c>
      <c r="R193" s="329">
        <f>(SUM(M93:M177)+MIN(M93:M177)/2*COUNTIF(M93:M177,"-"))/COUNTA(M93:M177)</f>
        <v>4.6289868591926221E-2</v>
      </c>
      <c r="S193" s="330"/>
      <c r="T193" s="330"/>
      <c r="U193" s="183">
        <f>P193/O193</f>
        <v>474.51048173183858</v>
      </c>
      <c r="X193" s="129" t="s">
        <v>8</v>
      </c>
      <c r="Y193" s="130" t="s">
        <v>9</v>
      </c>
      <c r="Z193" s="28" t="s">
        <v>10</v>
      </c>
      <c r="AA193" s="136" t="s">
        <v>8</v>
      </c>
      <c r="AB193" s="130" t="s">
        <v>9</v>
      </c>
      <c r="AC193" s="28" t="s">
        <v>10</v>
      </c>
      <c r="AD193" s="29"/>
    </row>
    <row r="194" spans="2:54" ht="11.25" customHeight="1" x14ac:dyDescent="0.2">
      <c r="B194" s="5" t="s">
        <v>16</v>
      </c>
      <c r="C194" s="121" t="s">
        <v>18</v>
      </c>
      <c r="D194" s="122" t="s">
        <v>18</v>
      </c>
      <c r="E194" s="124" t="s">
        <v>19</v>
      </c>
      <c r="F194" s="81" t="s">
        <v>19</v>
      </c>
      <c r="G194" s="121" t="s">
        <v>18</v>
      </c>
      <c r="H194" s="122" t="s">
        <v>18</v>
      </c>
      <c r="I194" s="6" t="s">
        <v>19</v>
      </c>
      <c r="L194" s="97" t="s">
        <v>20</v>
      </c>
      <c r="M194" s="92"/>
      <c r="N194" s="87"/>
      <c r="O194" s="331">
        <f t="shared" ref="O194:T194" si="48">(SUM(C93:C177)+MIN(C93:C177)/2*COUNTIF(C93:C177,"-"))/COUNTA(C93:C177)</f>
        <v>0.39504469987228602</v>
      </c>
      <c r="P194" s="179">
        <f t="shared" si="48"/>
        <v>190.16232439335886</v>
      </c>
      <c r="Q194" s="332">
        <f t="shared" si="48"/>
        <v>1.320694695088619E-2</v>
      </c>
      <c r="R194" s="332">
        <f t="shared" si="48"/>
        <v>4.049875181040629E-2</v>
      </c>
      <c r="S194" s="333">
        <f t="shared" si="48"/>
        <v>2.0584489466406505E-2</v>
      </c>
      <c r="T194" s="333">
        <f t="shared" si="48"/>
        <v>1.0724324324324324</v>
      </c>
      <c r="U194" s="184">
        <f>P194/O194</f>
        <v>481.36913229018495</v>
      </c>
      <c r="X194" s="131" t="s">
        <v>21</v>
      </c>
      <c r="Y194" s="132" t="s">
        <v>21</v>
      </c>
      <c r="Z194" s="30" t="s">
        <v>21</v>
      </c>
      <c r="AA194" s="137" t="s">
        <v>21</v>
      </c>
      <c r="AB194" s="132" t="s">
        <v>21</v>
      </c>
      <c r="AC194" s="31" t="s">
        <v>22</v>
      </c>
      <c r="AD194" s="32"/>
    </row>
    <row r="195" spans="2:54" ht="11.25" customHeight="1" x14ac:dyDescent="0.2">
      <c r="B195" s="166">
        <v>29991</v>
      </c>
      <c r="C195" s="167"/>
      <c r="D195" s="168"/>
      <c r="E195" s="168"/>
      <c r="F195" s="169"/>
      <c r="G195" s="170" t="s">
        <v>23</v>
      </c>
      <c r="H195" s="171">
        <f>AB195/27</f>
        <v>134.44444444444446</v>
      </c>
      <c r="I195" s="172">
        <f>AC195/27*1000</f>
        <v>37.037037037037038</v>
      </c>
      <c r="L195" s="98" t="s">
        <v>24</v>
      </c>
      <c r="M195" s="92"/>
      <c r="N195" s="87"/>
      <c r="O195" s="334">
        <f t="shared" ref="O195:T195" si="49">(SUM(O93:O177)+MIN(O93:O177)/2*COUNTIF(O93:O125,"-"))/COUNTA(O93:O177)</f>
        <v>0.51007739082365944</v>
      </c>
      <c r="P195" s="126">
        <f t="shared" si="49"/>
        <v>193.69825708061003</v>
      </c>
      <c r="Q195" s="335">
        <f t="shared" si="49"/>
        <v>5.191220584563544E-2</v>
      </c>
      <c r="R195" s="335">
        <f t="shared" si="49"/>
        <v>9.0022752764072816E-2</v>
      </c>
      <c r="S195" s="336">
        <f t="shared" si="49"/>
        <v>2.2548991046273722E-2</v>
      </c>
      <c r="T195" s="336">
        <f t="shared" si="49"/>
        <v>1.1280000000000001</v>
      </c>
      <c r="U195" s="86">
        <f>P195/O195</f>
        <v>379.74287934587971</v>
      </c>
      <c r="X195" s="185"/>
      <c r="Y195" s="186"/>
      <c r="Z195" s="187"/>
      <c r="AA195" s="188" t="s">
        <v>23</v>
      </c>
      <c r="AB195" s="189">
        <v>3630</v>
      </c>
      <c r="AC195" s="190">
        <v>1</v>
      </c>
      <c r="AD195" s="33"/>
    </row>
    <row r="196" spans="2:54" ht="11.25" customHeight="1" x14ac:dyDescent="0.2">
      <c r="B196" s="173">
        <v>30049</v>
      </c>
      <c r="C196" s="174" t="s">
        <v>23</v>
      </c>
      <c r="D196" s="175">
        <f>Y196/27</f>
        <v>118.88888888888889</v>
      </c>
      <c r="E196" s="175"/>
      <c r="F196" s="176">
        <f>Z196/27*1000</f>
        <v>33.333333333333336</v>
      </c>
      <c r="G196" s="177"/>
      <c r="H196" s="175"/>
      <c r="I196" s="178"/>
      <c r="L196" s="34" t="s">
        <v>25</v>
      </c>
      <c r="M196" s="34"/>
      <c r="X196" s="191" t="s">
        <v>23</v>
      </c>
      <c r="Y196" s="192">
        <v>3210</v>
      </c>
      <c r="Z196" s="193">
        <v>0.9</v>
      </c>
      <c r="AA196" s="194"/>
      <c r="AB196" s="195"/>
      <c r="AC196" s="196"/>
      <c r="AD196" s="15"/>
    </row>
    <row r="197" spans="2:54" ht="11.25" customHeight="1" x14ac:dyDescent="0.2">
      <c r="B197" s="173">
        <v>30356</v>
      </c>
      <c r="C197" s="177"/>
      <c r="D197" s="179"/>
      <c r="E197" s="179"/>
      <c r="F197" s="180"/>
      <c r="G197" s="174" t="s">
        <v>23</v>
      </c>
      <c r="H197" s="175">
        <f>AB197/27</f>
        <v>180.37037037037038</v>
      </c>
      <c r="I197" s="181" t="s">
        <v>23</v>
      </c>
      <c r="L197" s="89" t="s">
        <v>42</v>
      </c>
      <c r="M197" s="89"/>
      <c r="X197" s="197"/>
      <c r="Y197" s="195"/>
      <c r="Z197" s="196"/>
      <c r="AA197" s="198" t="s">
        <v>23</v>
      </c>
      <c r="AB197" s="192">
        <v>4870</v>
      </c>
      <c r="AC197" s="199" t="s">
        <v>23</v>
      </c>
      <c r="AD197" s="35"/>
    </row>
    <row r="198" spans="2:54" ht="11.25" customHeight="1" x14ac:dyDescent="0.2">
      <c r="B198" s="173">
        <v>30420</v>
      </c>
      <c r="C198" s="177"/>
      <c r="D198" s="179"/>
      <c r="E198" s="179"/>
      <c r="F198" s="180"/>
      <c r="G198" s="174" t="s">
        <v>23</v>
      </c>
      <c r="H198" s="175">
        <f>AB198/27</f>
        <v>194.81481481481481</v>
      </c>
      <c r="I198" s="176">
        <f>AC198/27*1000</f>
        <v>51.851851851851848</v>
      </c>
      <c r="X198" s="197"/>
      <c r="Y198" s="195"/>
      <c r="Z198" s="196"/>
      <c r="AA198" s="198" t="s">
        <v>23</v>
      </c>
      <c r="AB198" s="192">
        <v>5260</v>
      </c>
      <c r="AC198" s="193">
        <v>1.4</v>
      </c>
      <c r="AD198" s="33"/>
    </row>
    <row r="199" spans="2:54" ht="11.25" customHeight="1" x14ac:dyDescent="0.2">
      <c r="B199" s="173">
        <v>30768</v>
      </c>
      <c r="C199" s="177"/>
      <c r="D199" s="179"/>
      <c r="E199" s="179"/>
      <c r="F199" s="180"/>
      <c r="G199" s="182">
        <f>AA199/27</f>
        <v>0.14444444444444443</v>
      </c>
      <c r="H199" s="175">
        <f>AB199/27</f>
        <v>159.25925925925927</v>
      </c>
      <c r="I199" s="176">
        <f>AC199/27*1000</f>
        <v>48.148148148148145</v>
      </c>
      <c r="L199" s="34"/>
      <c r="M199" s="34"/>
      <c r="N199" s="34"/>
      <c r="O199" s="36"/>
      <c r="P199" s="37"/>
      <c r="Q199" s="36"/>
      <c r="R199" s="36"/>
      <c r="S199" s="37"/>
      <c r="X199" s="197"/>
      <c r="Y199" s="195"/>
      <c r="Z199" s="196"/>
      <c r="AA199" s="200">
        <v>3.9</v>
      </c>
      <c r="AB199" s="192">
        <v>4300</v>
      </c>
      <c r="AC199" s="193">
        <v>1.3</v>
      </c>
      <c r="AD199" s="33"/>
    </row>
    <row r="200" spans="2:54" ht="11.25" customHeight="1" x14ac:dyDescent="0.2">
      <c r="B200" s="44">
        <v>30812</v>
      </c>
      <c r="C200" s="125"/>
      <c r="D200" s="126"/>
      <c r="E200" s="126"/>
      <c r="F200" s="84"/>
      <c r="G200" s="127" t="s">
        <v>23</v>
      </c>
      <c r="H200" s="128">
        <f>AB200/27</f>
        <v>170</v>
      </c>
      <c r="I200" s="45" t="s">
        <v>23</v>
      </c>
      <c r="L200" s="38"/>
      <c r="M200" s="38"/>
      <c r="N200" s="38"/>
      <c r="O200" s="38"/>
      <c r="P200" s="38"/>
      <c r="Q200" s="38"/>
      <c r="R200" s="38"/>
      <c r="S200" s="38"/>
      <c r="X200" s="133"/>
      <c r="Y200" s="134"/>
      <c r="Z200" s="55"/>
      <c r="AA200" s="138" t="s">
        <v>23</v>
      </c>
      <c r="AB200" s="135">
        <v>4590</v>
      </c>
      <c r="AC200" s="82" t="s">
        <v>23</v>
      </c>
      <c r="AD200" s="35"/>
    </row>
    <row r="201" spans="2:54" ht="11.25" customHeight="1" x14ac:dyDescent="0.2">
      <c r="C201" s="444"/>
      <c r="D201" s="445"/>
      <c r="E201" s="445"/>
      <c r="F201" s="445"/>
      <c r="G201" s="446"/>
      <c r="H201" s="447"/>
      <c r="I201" s="448"/>
      <c r="L201" s="38"/>
      <c r="M201" s="38"/>
      <c r="N201" s="38"/>
      <c r="O201" s="38"/>
      <c r="P201" s="38"/>
      <c r="Q201" s="38"/>
      <c r="R201" s="38"/>
      <c r="S201" s="38"/>
      <c r="X201" s="449"/>
      <c r="Y201" s="449"/>
      <c r="Z201" s="449"/>
      <c r="AA201" s="450"/>
      <c r="AB201" s="451"/>
      <c r="AC201" s="450"/>
      <c r="AD201" s="35"/>
    </row>
    <row r="202" spans="2:54" ht="11.25" customHeight="1" x14ac:dyDescent="0.2">
      <c r="B202" s="353" t="s">
        <v>136</v>
      </c>
      <c r="C202" s="354" t="s">
        <v>137</v>
      </c>
      <c r="D202" s="355"/>
      <c r="F202" s="67"/>
      <c r="G202" s="68"/>
      <c r="H202" s="69"/>
      <c r="I202" s="69"/>
      <c r="J202" s="66"/>
      <c r="K202" s="67"/>
      <c r="L202" s="67"/>
      <c r="M202" s="68"/>
      <c r="N202" s="70"/>
      <c r="BB202" s="46"/>
    </row>
    <row r="203" spans="2:54" ht="11.25" customHeight="1" x14ac:dyDescent="0.2">
      <c r="B203" s="353" t="s">
        <v>110</v>
      </c>
      <c r="C203" s="354" t="s">
        <v>138</v>
      </c>
      <c r="D203" s="355"/>
      <c r="F203" s="67"/>
      <c r="G203" s="68"/>
      <c r="H203" s="69"/>
      <c r="I203" s="69"/>
      <c r="J203" s="66"/>
      <c r="K203" s="67"/>
      <c r="L203" s="67"/>
      <c r="M203" s="68"/>
      <c r="N203" s="70"/>
      <c r="BB203" s="46"/>
    </row>
    <row r="204" spans="2:54" ht="11.25" customHeight="1" x14ac:dyDescent="0.2">
      <c r="B204" s="353" t="s">
        <v>111</v>
      </c>
      <c r="C204" s="356" t="s">
        <v>112</v>
      </c>
      <c r="D204" s="355"/>
      <c r="F204" s="67"/>
      <c r="G204" s="68"/>
      <c r="H204" s="68"/>
      <c r="I204" s="68"/>
      <c r="J204" s="66"/>
      <c r="K204" s="67"/>
      <c r="L204" s="67"/>
      <c r="M204" s="68"/>
      <c r="N204" s="70"/>
      <c r="BB204" s="46"/>
    </row>
    <row r="205" spans="2:54" ht="11.25" customHeight="1" x14ac:dyDescent="0.2">
      <c r="B205" s="353" t="s">
        <v>113</v>
      </c>
      <c r="C205" s="356" t="s">
        <v>114</v>
      </c>
      <c r="D205" s="355"/>
      <c r="F205" s="67"/>
      <c r="G205" s="67"/>
      <c r="H205" s="67"/>
      <c r="I205" s="67"/>
      <c r="J205" s="66"/>
      <c r="K205" s="67"/>
      <c r="L205" s="67"/>
      <c r="M205" s="72"/>
      <c r="N205" s="70"/>
      <c r="R205" s="34"/>
      <c r="BB205" s="46"/>
    </row>
    <row r="206" spans="2:54" ht="11.25" customHeight="1" x14ac:dyDescent="0.2">
      <c r="B206" s="353" t="s">
        <v>115</v>
      </c>
      <c r="C206" s="356" t="s">
        <v>116</v>
      </c>
      <c r="D206" s="355"/>
      <c r="F206" s="67"/>
      <c r="G206" s="71"/>
      <c r="H206" s="69"/>
      <c r="I206" s="67"/>
      <c r="J206" s="66"/>
      <c r="K206" s="67"/>
      <c r="L206" s="67"/>
      <c r="M206" s="67"/>
      <c r="N206" s="70"/>
      <c r="BB206" s="46"/>
    </row>
    <row r="207" spans="2:54" ht="11.25" customHeight="1" x14ac:dyDescent="0.2">
      <c r="B207" s="353" t="s">
        <v>139</v>
      </c>
      <c r="C207" s="356" t="s">
        <v>117</v>
      </c>
      <c r="D207" s="355"/>
      <c r="F207" s="67"/>
      <c r="G207" s="71"/>
      <c r="H207" s="69"/>
      <c r="I207" s="67"/>
      <c r="J207" s="66"/>
      <c r="K207" s="67"/>
      <c r="L207" s="67"/>
      <c r="M207" s="67"/>
      <c r="N207" s="70"/>
      <c r="BB207" s="46"/>
    </row>
    <row r="208" spans="2:54" ht="11.25" customHeight="1" x14ac:dyDescent="0.2">
      <c r="B208" s="353" t="s">
        <v>118</v>
      </c>
      <c r="C208" s="357" t="s">
        <v>119</v>
      </c>
      <c r="F208" s="67"/>
    </row>
    <row r="209" spans="2:6" ht="11.25" customHeight="1" x14ac:dyDescent="0.2">
      <c r="B209" s="353" t="s">
        <v>120</v>
      </c>
      <c r="C209" s="357" t="s">
        <v>121</v>
      </c>
      <c r="F209" s="67"/>
    </row>
    <row r="210" spans="2:6" ht="11.25" customHeight="1" x14ac:dyDescent="0.2">
      <c r="B210" s="353" t="s">
        <v>122</v>
      </c>
      <c r="C210" s="356" t="s">
        <v>123</v>
      </c>
      <c r="F210" s="358"/>
    </row>
    <row r="211" spans="2:6" ht="11.25" customHeight="1" x14ac:dyDescent="0.2">
      <c r="B211" s="353" t="s">
        <v>124</v>
      </c>
      <c r="C211" s="356" t="s">
        <v>125</v>
      </c>
    </row>
    <row r="212" spans="2:6" ht="11.25" customHeight="1" x14ac:dyDescent="0.2">
      <c r="B212" s="353" t="s">
        <v>126</v>
      </c>
      <c r="C212" s="356" t="s">
        <v>127</v>
      </c>
    </row>
    <row r="213" spans="2:6" ht="11.25" customHeight="1" x14ac:dyDescent="0.2">
      <c r="B213" s="353" t="s">
        <v>128</v>
      </c>
      <c r="C213" s="357" t="s">
        <v>129</v>
      </c>
      <c r="D213" s="359"/>
    </row>
    <row r="214" spans="2:6" ht="11.25" customHeight="1" x14ac:dyDescent="0.2">
      <c r="B214" s="353" t="s">
        <v>130</v>
      </c>
      <c r="C214" s="357" t="s">
        <v>131</v>
      </c>
      <c r="D214" s="361"/>
    </row>
    <row r="215" spans="2:6" ht="11.25" customHeight="1" x14ac:dyDescent="0.2">
      <c r="B215" s="353" t="s">
        <v>132</v>
      </c>
      <c r="C215" s="360" t="s">
        <v>133</v>
      </c>
      <c r="D215" s="361"/>
    </row>
  </sheetData>
  <mergeCells count="14">
    <mergeCell ref="AM91:AM92"/>
    <mergeCell ref="AI178:AI179"/>
    <mergeCell ref="AJ178:AJ179"/>
    <mergeCell ref="AK178:AK179"/>
    <mergeCell ref="AL178:AL179"/>
    <mergeCell ref="AM178:AM179"/>
    <mergeCell ref="P3:AF4"/>
    <mergeCell ref="AI91:AI92"/>
    <mergeCell ref="AJ91:AJ92"/>
    <mergeCell ref="AK91:AK92"/>
    <mergeCell ref="AL91:AL92"/>
    <mergeCell ref="AI87:AJ87"/>
    <mergeCell ref="AI88:AJ88"/>
    <mergeCell ref="AI89:AJ89"/>
  </mergeCells>
  <phoneticPr fontId="1"/>
  <hyperlinks>
    <hyperlink ref="C3" r:id="rId1" display="県原セの関連ページ"/>
    <hyperlink ref="G3" r:id="rId2"/>
    <hyperlink ref="J3" r:id="rId3"/>
    <hyperlink ref="J3:M3" r:id="rId4" display="放射能情報サイトみやぎ"/>
    <hyperlink ref="G3:I3" r:id="rId5" display="原子力安全対策課"/>
    <hyperlink ref="C3:F3" r:id="rId6" display="環境放射線監視センター"/>
    <hyperlink ref="N3" r:id="rId7"/>
  </hyperlinks>
  <pageMargins left="0.59055118110236227" right="0" top="0.59055118110236227" bottom="0" header="0" footer="0"/>
  <pageSetup paperSize="9" scale="52" orientation="portrait" horizontalDpi="4294967293" verticalDpi="360" r:id="rId8"/>
  <headerFooter alignWithMargins="0">
    <oddFooter>&amp;R&amp;"Meiryo UI,標準"&amp;9&amp;F/&amp;D</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3" customWidth="1"/>
    <col min="2" max="16384" width="3.69921875" style="3"/>
  </cols>
  <sheetData>
    <row r="2" spans="2:2" ht="11.1" customHeight="1" x14ac:dyDescent="0.2">
      <c r="B2" s="3" t="s">
        <v>70</v>
      </c>
    </row>
    <row r="3" spans="2:2" ht="11.1" customHeight="1" x14ac:dyDescent="0.2">
      <c r="B3" s="3" t="s">
        <v>71</v>
      </c>
    </row>
    <row r="4" spans="2:2" ht="11.1" customHeight="1" x14ac:dyDescent="0.2">
      <c r="B4" s="3" t="s">
        <v>72</v>
      </c>
    </row>
    <row r="5" spans="2:2" ht="11.1" customHeight="1" x14ac:dyDescent="0.2">
      <c r="B5" s="3" t="s">
        <v>71</v>
      </c>
    </row>
    <row r="6" spans="2:2" ht="11.1" customHeight="1" x14ac:dyDescent="0.2">
      <c r="B6" s="3" t="s">
        <v>73</v>
      </c>
    </row>
    <row r="7" spans="2:2" ht="11.1" customHeight="1" x14ac:dyDescent="0.2">
      <c r="B7" s="3" t="s">
        <v>71</v>
      </c>
    </row>
    <row r="8" spans="2:2" ht="11.1" customHeight="1" x14ac:dyDescent="0.2">
      <c r="B8" s="3" t="s">
        <v>74</v>
      </c>
    </row>
    <row r="9" spans="2:2" ht="11.1" customHeight="1" x14ac:dyDescent="0.2">
      <c r="B9" s="3" t="s">
        <v>75</v>
      </c>
    </row>
    <row r="10" spans="2:2" ht="11.1" customHeight="1" x14ac:dyDescent="0.2">
      <c r="B10" s="3" t="s">
        <v>76</v>
      </c>
    </row>
    <row r="11" spans="2:2" ht="11.1" customHeight="1" x14ac:dyDescent="0.2">
      <c r="B11" s="3" t="s">
        <v>77</v>
      </c>
    </row>
    <row r="12" spans="2:2" ht="11.1" customHeight="1" x14ac:dyDescent="0.2">
      <c r="B12" s="3" t="s">
        <v>78</v>
      </c>
    </row>
    <row r="13" spans="2:2" ht="11.1" customHeight="1" x14ac:dyDescent="0.2">
      <c r="B13" s="3" t="s">
        <v>79</v>
      </c>
    </row>
    <row r="15" spans="2:2" ht="11.1" customHeight="1" x14ac:dyDescent="0.2">
      <c r="B15" s="3" t="s">
        <v>80</v>
      </c>
    </row>
    <row r="17" spans="2:2" ht="11.1" customHeight="1" x14ac:dyDescent="0.2">
      <c r="B17" s="3" t="s">
        <v>81</v>
      </c>
    </row>
    <row r="18" spans="2:2" ht="11.1" customHeight="1" x14ac:dyDescent="0.2">
      <c r="B18" s="3" t="s">
        <v>82</v>
      </c>
    </row>
    <row r="20" spans="2:2" ht="11.1" customHeight="1" x14ac:dyDescent="0.2">
      <c r="B20" s="3" t="s">
        <v>83</v>
      </c>
    </row>
    <row r="22" spans="2:2" ht="11.1" customHeight="1" x14ac:dyDescent="0.2">
      <c r="B22" s="3" t="s">
        <v>84</v>
      </c>
    </row>
    <row r="24" spans="2:2" ht="11.1" customHeight="1" x14ac:dyDescent="0.2">
      <c r="B24" s="3" t="s">
        <v>85</v>
      </c>
    </row>
    <row r="25" spans="2:2" ht="11.1" customHeight="1" x14ac:dyDescent="0.2">
      <c r="B25" s="3" t="s">
        <v>86</v>
      </c>
    </row>
    <row r="27" spans="2:2" ht="11.1" customHeight="1" x14ac:dyDescent="0.2">
      <c r="B27" s="3" t="s">
        <v>87</v>
      </c>
    </row>
    <row r="28" spans="2:2" ht="11.1" customHeight="1" x14ac:dyDescent="0.2">
      <c r="B28" s="3" t="s">
        <v>88</v>
      </c>
    </row>
    <row r="29" spans="2:2" ht="11.1" customHeight="1" x14ac:dyDescent="0.2">
      <c r="B29" s="3" t="s">
        <v>89</v>
      </c>
    </row>
    <row r="30" spans="2:2" ht="11.1" customHeight="1" x14ac:dyDescent="0.2">
      <c r="B30" s="3" t="s">
        <v>90</v>
      </c>
    </row>
    <row r="31" spans="2:2" ht="11.1" customHeight="1" x14ac:dyDescent="0.2">
      <c r="B31" s="3" t="s">
        <v>91</v>
      </c>
    </row>
    <row r="33" spans="2:2" ht="11.1" customHeight="1" x14ac:dyDescent="0.2">
      <c r="B33" s="3" t="s">
        <v>92</v>
      </c>
    </row>
    <row r="35" spans="2:2" ht="11.1" customHeight="1" x14ac:dyDescent="0.2">
      <c r="B35" s="3" t="s">
        <v>93</v>
      </c>
    </row>
    <row r="36" spans="2:2" ht="11.1" customHeight="1" x14ac:dyDescent="0.2">
      <c r="B36" s="3" t="s">
        <v>71</v>
      </c>
    </row>
    <row r="37" spans="2:2" ht="11.1" customHeight="1" x14ac:dyDescent="0.2">
      <c r="B37" s="3" t="s">
        <v>94</v>
      </c>
    </row>
    <row r="38" spans="2:2" ht="11.1" customHeight="1" x14ac:dyDescent="0.2">
      <c r="B38" s="3" t="s">
        <v>95</v>
      </c>
    </row>
    <row r="39" spans="2:2" ht="11.1" customHeight="1" x14ac:dyDescent="0.2">
      <c r="B39" s="3" t="s">
        <v>96</v>
      </c>
    </row>
    <row r="40" spans="2:2" ht="11.1" customHeight="1" x14ac:dyDescent="0.2">
      <c r="B40" s="3" t="s">
        <v>97</v>
      </c>
    </row>
    <row r="41" spans="2:2" ht="11.1" customHeight="1" x14ac:dyDescent="0.2">
      <c r="B41" s="3" t="s">
        <v>98</v>
      </c>
    </row>
    <row r="42" spans="2:2" ht="11.1" customHeight="1" x14ac:dyDescent="0.2">
      <c r="B42" s="3" t="s">
        <v>99</v>
      </c>
    </row>
    <row r="43" spans="2:2" ht="11.1" customHeight="1" x14ac:dyDescent="0.2">
      <c r="B43" s="3" t="s">
        <v>100</v>
      </c>
    </row>
    <row r="44" spans="2:2" ht="11.1" customHeight="1" x14ac:dyDescent="0.2">
      <c r="B44" s="3" t="s">
        <v>101</v>
      </c>
    </row>
    <row r="45" spans="2:2" ht="11.1" customHeight="1" x14ac:dyDescent="0.2">
      <c r="B45" s="3" t="s">
        <v>102</v>
      </c>
    </row>
    <row r="46" spans="2:2" ht="11.1" customHeight="1" x14ac:dyDescent="0.2">
      <c r="B46" s="3" t="s">
        <v>103</v>
      </c>
    </row>
    <row r="48" spans="2:2" ht="11.1" customHeight="1" x14ac:dyDescent="0.2">
      <c r="B48" s="3" t="s">
        <v>104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わかめ</vt:lpstr>
      <vt:lpstr>Sheet1</vt:lpstr>
      <vt:lpstr>ND代替値</vt:lpstr>
      <vt:lpstr>わかめ!Print_Area_MI</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2019-06-20T03:00:19Z</cp:lastPrinted>
  <dcterms:created xsi:type="dcterms:W3CDTF">1998-05-04T00:33:58Z</dcterms:created>
  <dcterms:modified xsi:type="dcterms:W3CDTF">2019-07-22T07:36:01Z</dcterms:modified>
</cp:coreProperties>
</file>