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6900" windowWidth="14310" windowHeight="6915"/>
  </bookViews>
  <sheets>
    <sheet name="うに" sheetId="2" r:id="rId1"/>
    <sheet name="Sheet1" sheetId="3" r:id="rId2"/>
  </sheets>
  <definedNames>
    <definedName name="ND代替値">うに!$C$115:$I$115</definedName>
    <definedName name="ダミー値">うに!$C$115:$I$115</definedName>
    <definedName name="事故日Cb">うに!$B$74</definedName>
    <definedName name="事故日Fk">うに!$B$100</definedName>
    <definedName name="調査開始日">うに!$B$63</definedName>
  </definedNames>
  <calcPr calcId="145621" refMode="R1C1"/>
</workbook>
</file>

<file path=xl/calcChain.xml><?xml version="1.0" encoding="utf-8"?>
<calcChain xmlns="http://schemas.openxmlformats.org/spreadsheetml/2006/main">
  <c r="C102" i="2" l="1"/>
  <c r="C89" i="2"/>
  <c r="P107" i="2" l="1"/>
  <c r="O107" i="2"/>
  <c r="P106" i="2"/>
  <c r="O106" i="2"/>
  <c r="P105" i="2"/>
  <c r="O105" i="2"/>
  <c r="P104" i="2"/>
  <c r="O104" i="2"/>
  <c r="P103" i="2"/>
  <c r="O103" i="2"/>
  <c r="P102" i="2"/>
  <c r="O102" i="2"/>
  <c r="P101" i="2"/>
  <c r="O101" i="2"/>
  <c r="P100" i="2"/>
  <c r="O100" i="2"/>
  <c r="L107" i="2"/>
  <c r="K107" i="2"/>
  <c r="L106" i="2"/>
  <c r="K106" i="2"/>
  <c r="L105" i="2"/>
  <c r="K105" i="2"/>
  <c r="L104" i="2"/>
  <c r="K104" i="2"/>
  <c r="L103" i="2"/>
  <c r="K103" i="2"/>
  <c r="L102" i="2"/>
  <c r="K102" i="2"/>
  <c r="L101" i="2"/>
  <c r="K101" i="2"/>
  <c r="L100" i="2"/>
  <c r="K100" i="2"/>
  <c r="L98" i="2"/>
  <c r="L97" i="2"/>
  <c r="L96" i="2"/>
  <c r="L95" i="2"/>
  <c r="L94" i="2"/>
  <c r="L93" i="2"/>
  <c r="L92" i="2"/>
  <c r="L91" i="2"/>
  <c r="L90" i="2"/>
  <c r="L89" i="2"/>
  <c r="L88" i="2"/>
  <c r="L87" i="2"/>
  <c r="L86" i="2"/>
  <c r="L85" i="2"/>
  <c r="L84" i="2"/>
  <c r="L83" i="2"/>
  <c r="L82" i="2"/>
  <c r="L81" i="2"/>
  <c r="L80" i="2"/>
  <c r="L79" i="2"/>
  <c r="L78" i="2"/>
  <c r="L77" i="2"/>
  <c r="L76" i="2"/>
  <c r="L75" i="2"/>
  <c r="K98" i="2"/>
  <c r="K97" i="2"/>
  <c r="K96" i="2"/>
  <c r="K95" i="2"/>
  <c r="K94" i="2"/>
  <c r="K93" i="2"/>
  <c r="K92" i="2"/>
  <c r="K91" i="2"/>
  <c r="K90" i="2"/>
  <c r="K89" i="2"/>
  <c r="K88" i="2"/>
  <c r="K87" i="2"/>
  <c r="K86" i="2"/>
  <c r="K85" i="2"/>
  <c r="K84" i="2"/>
  <c r="K83" i="2"/>
  <c r="K82" i="2"/>
  <c r="K81" i="2"/>
  <c r="K80" i="2"/>
  <c r="K79" i="2"/>
  <c r="K78" i="2"/>
  <c r="K77" i="2"/>
  <c r="K76" i="2"/>
  <c r="K75" i="2"/>
  <c r="F115" i="2" l="1"/>
  <c r="E115" i="2"/>
  <c r="B125" i="2"/>
  <c r="E107" i="2" l="1"/>
  <c r="E105" i="2"/>
  <c r="E103" i="2"/>
  <c r="E97" i="2"/>
  <c r="E95" i="2"/>
  <c r="E93" i="2"/>
  <c r="E91" i="2"/>
  <c r="E89" i="2"/>
  <c r="E88" i="2"/>
  <c r="E106" i="2"/>
  <c r="E104" i="2"/>
  <c r="E102" i="2"/>
  <c r="E98" i="2"/>
  <c r="E96" i="2"/>
  <c r="E94" i="2"/>
  <c r="E92" i="2"/>
  <c r="E90" i="2"/>
  <c r="E87" i="2"/>
  <c r="B63" i="2"/>
  <c r="L73" i="2" l="1"/>
  <c r="L72" i="2"/>
  <c r="L71" i="2"/>
  <c r="L70" i="2"/>
  <c r="L69" i="2"/>
  <c r="L68" i="2"/>
  <c r="K73" i="2"/>
  <c r="K72" i="2"/>
  <c r="K71" i="2"/>
  <c r="K70" i="2"/>
  <c r="K69" i="2"/>
  <c r="K68" i="2"/>
  <c r="N75" i="2"/>
  <c r="M75" i="2"/>
  <c r="M69" i="2"/>
  <c r="M70" i="2"/>
  <c r="M71" i="2"/>
  <c r="M72" i="2"/>
  <c r="M73" i="2"/>
  <c r="M76" i="2"/>
  <c r="M77" i="2"/>
  <c r="M78" i="2"/>
  <c r="M79" i="2"/>
  <c r="M80" i="2"/>
  <c r="M81" i="2"/>
  <c r="M82" i="2"/>
  <c r="M83" i="2"/>
  <c r="M84" i="2"/>
  <c r="M85" i="2"/>
  <c r="M86" i="2"/>
  <c r="M87" i="2"/>
  <c r="M88" i="2"/>
  <c r="M89" i="2"/>
  <c r="M90" i="2"/>
  <c r="M91" i="2"/>
  <c r="M92" i="2"/>
  <c r="M93" i="2"/>
  <c r="M94" i="2"/>
  <c r="M95" i="2"/>
  <c r="M96" i="2"/>
  <c r="M97" i="2"/>
  <c r="M98" i="2"/>
  <c r="M100" i="2"/>
  <c r="M101" i="2"/>
  <c r="M102" i="2"/>
  <c r="M103" i="2"/>
  <c r="M104" i="2"/>
  <c r="M105" i="2"/>
  <c r="M106" i="2"/>
  <c r="M107" i="2"/>
  <c r="N68" i="2"/>
  <c r="N69" i="2"/>
  <c r="N70" i="2"/>
  <c r="N71" i="2"/>
  <c r="N72" i="2"/>
  <c r="N73" i="2"/>
  <c r="N76" i="2"/>
  <c r="N77" i="2"/>
  <c r="N78" i="2"/>
  <c r="N79" i="2"/>
  <c r="N80" i="2"/>
  <c r="N81" i="2"/>
  <c r="N82" i="2"/>
  <c r="N83" i="2"/>
  <c r="N84" i="2"/>
  <c r="N85" i="2"/>
  <c r="N86" i="2"/>
  <c r="N87" i="2"/>
  <c r="N88" i="2"/>
  <c r="N89" i="2"/>
  <c r="N90" i="2"/>
  <c r="N91" i="2"/>
  <c r="N92" i="2"/>
  <c r="N93" i="2"/>
  <c r="N94" i="2"/>
  <c r="N95" i="2"/>
  <c r="N96" i="2"/>
  <c r="N97" i="2"/>
  <c r="N98" i="2"/>
  <c r="N100" i="2"/>
  <c r="N101" i="2"/>
  <c r="N102" i="2"/>
  <c r="N103" i="2"/>
  <c r="N104" i="2"/>
  <c r="N105" i="2"/>
  <c r="N106" i="2"/>
  <c r="N107" i="2"/>
  <c r="M68" i="2"/>
  <c r="D118" i="2"/>
  <c r="D116" i="2" s="1"/>
  <c r="F118" i="2"/>
  <c r="F116" i="2" s="1"/>
  <c r="G116" i="2"/>
  <c r="H116" i="2"/>
  <c r="I116" i="2"/>
  <c r="G117" i="2"/>
  <c r="H117" i="2"/>
  <c r="I117" i="2"/>
  <c r="G118" i="2"/>
  <c r="H118" i="2"/>
  <c r="I118" i="2"/>
  <c r="D119" i="2"/>
  <c r="E119" i="2"/>
  <c r="F119" i="2"/>
  <c r="G119" i="2"/>
  <c r="H119" i="2"/>
  <c r="I119" i="2"/>
  <c r="D114" i="2"/>
  <c r="F114" i="2"/>
  <c r="G114" i="2"/>
  <c r="H114" i="2"/>
  <c r="I114" i="2"/>
  <c r="C119" i="2"/>
  <c r="C118" i="2" l="1"/>
  <c r="C117" i="2" s="1"/>
  <c r="C114" i="2"/>
  <c r="F117" i="2"/>
  <c r="D117" i="2"/>
  <c r="C116" i="2" l="1"/>
  <c r="E118" i="2"/>
  <c r="E116" i="2" s="1"/>
  <c r="E114" i="2"/>
  <c r="E117" i="2" l="1"/>
</calcChain>
</file>

<file path=xl/sharedStrings.xml><?xml version="1.0" encoding="utf-8"?>
<sst xmlns="http://schemas.openxmlformats.org/spreadsheetml/2006/main" count="150" uniqueCount="128">
  <si>
    <t>試料名</t>
  </si>
  <si>
    <t>採取場所</t>
  </si>
  <si>
    <t>核種名</t>
  </si>
  <si>
    <t>Be-7</t>
  </si>
  <si>
    <t>K-40</t>
  </si>
  <si>
    <t>Cs-137</t>
  </si>
  <si>
    <t>Sr-90</t>
  </si>
  <si>
    <t>Ca濃度</t>
  </si>
  <si>
    <t>Sr単位</t>
  </si>
  <si>
    <t>採取年月日</t>
  </si>
  <si>
    <t>Bq/kg生</t>
  </si>
  <si>
    <t>g/kg生</t>
  </si>
  <si>
    <t>最大値</t>
  </si>
  <si>
    <t>最小値</t>
  </si>
  <si>
    <t>最小数値</t>
  </si>
  <si>
    <t>平均</t>
  </si>
  <si>
    <t>回数</t>
  </si>
  <si>
    <t>注６）-は最小数値の1/2として平均した</t>
  </si>
  <si>
    <t>うに(可食部)</t>
    <rPh sb="3" eb="6">
      <t>カショクブ</t>
    </rPh>
    <phoneticPr fontId="1"/>
  </si>
  <si>
    <t>小屋取(電力)</t>
    <rPh sb="4" eb="6">
      <t>デンリョク</t>
    </rPh>
    <phoneticPr fontId="1"/>
  </si>
  <si>
    <t>うに</t>
    <phoneticPr fontId="1"/>
  </si>
  <si>
    <t>-</t>
  </si>
  <si>
    <t xml:space="preserve"> </t>
  </si>
  <si>
    <t>Cs-134</t>
    <phoneticPr fontId="1"/>
  </si>
  <si>
    <t>Cs-137</t>
    <phoneticPr fontId="1"/>
  </si>
  <si>
    <t>崩壊</t>
  </si>
  <si>
    <t>真の最小値</t>
    <rPh sb="0" eb="1">
      <t>シン</t>
    </rPh>
    <phoneticPr fontId="1"/>
  </si>
  <si>
    <t>個数</t>
    <rPh sb="0" eb="2">
      <t>コスウ</t>
    </rPh>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</si>
  <si>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</si>
  <si>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</si>
  <si>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</si>
  <si>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kmdみやぎ</t>
    <phoneticPr fontId="10"/>
  </si>
  <si>
    <t>：ND(検出されず)をグラフ表示するため最小値の1/2を採用</t>
    <rPh sb="4" eb="6">
      <t>ケンシュツ</t>
    </rPh>
    <rPh sb="14" eb="16">
      <t>ヒョウジ</t>
    </rPh>
    <rPh sb="20" eb="23">
      <t>サイショウチ</t>
    </rPh>
    <rPh sb="28" eb="30">
      <t>サイヨウ</t>
    </rPh>
    <phoneticPr fontId="1"/>
  </si>
  <si>
    <t>：検出限界値未満だがスペクトルに光電ピークある場合</t>
    <rPh sb="1" eb="3">
      <t>ケンシュツ</t>
    </rPh>
    <rPh sb="3" eb="6">
      <t>ゲンカイチ</t>
    </rPh>
    <rPh sb="6" eb="8">
      <t>ミマン</t>
    </rPh>
    <rPh sb="16" eb="18">
      <t>コウデン</t>
    </rPh>
    <rPh sb="23" eb="25">
      <t>バアイ</t>
    </rPh>
    <phoneticPr fontId="1"/>
  </si>
  <si>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</si>
  <si>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</si>
  <si>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</si>
  <si>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</si>
  <si>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</si>
  <si>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</si>
  <si>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</si>
  <si>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</si>
  <si>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</si>
  <si>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</si>
  <si>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</si>
  <si>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出典：女川原子力発電所環境放射能及び温排水調査結果(季報)､同年報(各年度5号)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8">
      <t>キホウ</t>
    </rPh>
    <rPh sb="27" eb="28">
      <t>ホウ</t>
    </rPh>
    <rPh sb="30" eb="31">
      <t>ドウ</t>
    </rPh>
    <rPh sb="31" eb="33">
      <t>ネンポウ</t>
    </rPh>
    <rPh sb="34" eb="37">
      <t>カクネンド</t>
    </rPh>
    <rPh sb="38" eb="39">
      <t>ゴウ</t>
    </rPh>
    <phoneticPr fontId="4"/>
  </si>
  <si>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</si>
  <si>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</si>
  <si>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</si>
  <si>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</si>
  <si>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</si>
  <si>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</si>
  <si>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</si>
  <si>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</si>
  <si>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</si>
  <si>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</si>
  <si>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</si>
  <si>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</si>
  <si>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</si>
  <si>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</si>
  <si>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</si>
  <si>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</si>
  <si>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</si>
  <si>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</si>
  <si>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</si>
  <si>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</si>
  <si>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</si>
  <si>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</si>
  <si>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</si>
  <si>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</si>
  <si>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</si>
  <si>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</si>
  <si>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</si>
  <si>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</si>
  <si>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</si>
  <si>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</si>
  <si>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</si>
  <si>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</si>
  <si>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</si>
  <si>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</si>
  <si>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</si>
  <si>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Be7崩壊</t>
    <rPh sb="3" eb="5">
      <t>ホウカイ</t>
    </rPh>
    <phoneticPr fontId="1"/>
  </si>
  <si>
    <t>K40崩壊</t>
    <rPh sb="3" eb="5">
      <t>ホウカイ</t>
    </rPh>
    <phoneticPr fontId="1"/>
  </si>
  <si>
    <t>Be-7</t>
    <phoneticPr fontId="1"/>
  </si>
  <si>
    <t>K-40</t>
    <phoneticPr fontId="1"/>
  </si>
  <si>
    <t>うに</t>
    <phoneticPr fontId="1"/>
  </si>
  <si>
    <t>注1)</t>
    <phoneticPr fontId="1"/>
  </si>
  <si>
    <t>S62以前は1pCi/kg生=1/27Bq/kg生で換算｡チェルノブイリ事故(S61.4.26)によりS61.5～6はNb-95､Ru-103､Ru-106､Sb-125､Te-129m､Ce-141､Ce-144を検出｡</t>
    <phoneticPr fontId="1"/>
  </si>
  <si>
    <t>注2)</t>
  </si>
  <si>
    <t>Be-7､K-40は天然核種､H-3は人工・天然核種､Cs-134､Cs-137､Sr-90は人工核種</t>
    <phoneticPr fontId="1"/>
  </si>
  <si>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</si>
  <si>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</si>
  <si>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</si>
  <si>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</si>
  <si>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</si>
  <si>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</si>
  <si>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注6-1)</t>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</si>
  <si>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</si>
  <si>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注6-2)</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</si>
  <si>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</si>
  <si>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注6-3)</t>
  </si>
  <si>
    <t>｢真の最小値｣とは､ND代替値を除いた最小値で計算式は=IF(R[-1]C&lt;&gt;"",SMALL(R[-45]C:R[-3]C,R[2]C+1),MIN(R[-45]C:R[-3]C))</t>
    <rPh sb="0" eb="2">
      <t>サイショウチ</t>
    </rPh>
    <rPh sb="15" eb="18">
      <t>サイショウチ</t>
    </rPh>
    <rPh sb="19" eb="21">
      <t>ケイサン</t>
    </rPh>
    <rPh sb="21" eb="22">
      <t>シキ</t>
    </rPh>
    <phoneticPr fontId="1"/>
  </si>
  <si>
    <t>注6-4)</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</si>
  <si>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</si>
  <si>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</si>
  <si>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</si>
  <si>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</si>
  <si>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</si>
  <si>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</si>
  <si>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</si>
  <si>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</si>
  <si>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</si>
  <si>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</si>
  <si>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</si>
  <si>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ND代替値</t>
    <phoneticPr fontId="1"/>
  </si>
  <si>
    <t>ND代替値の個数</t>
    <rPh sb="6" eb="8">
      <t>コスウ</t>
    </rPh>
    <phoneticPr fontId="1"/>
  </si>
  <si>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</si>
  <si>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 xml:space="preserve"> S48.7.5／中国15回核実験6/28､全国最高値(蔵王町)</t>
    <phoneticPr fontId="1"/>
  </si>
  <si>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</si>
  <si>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(注2) ND(検出されず)は､核種別･地点別の仮想値(過去最小値の1/2で求める"ND代替値")を設定｡Cs-137･Cs-134･H-3･I-131は次の重大事故まで物理減衰し､事故の都度リセットされ"ND代替値"に戻ると仮定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</si>
  <si>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</si>
  <si>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Cs-137･Cs-134･H-3･I-131は次の重大事故まで物理減衰し､事故の都度リセットされ"ND代替値"に戻ると仮定</t>
  </si>
  <si>
    <t>単位：Bq/kg生､Ca濃度はg/kg/生､Sr単位はBq/g･Ca</t>
    <rPh sb="0" eb="2">
      <t>タンイ</t>
    </rPh>
    <rPh sb="8" eb="9">
      <t>ナマ</t>
    </rPh>
    <rPh sb="12" eb="14">
      <t>ノウド</t>
    </rPh>
    <rPh sb="20" eb="21">
      <t>ナマ</t>
    </rPh>
    <rPh sb="24" eb="26">
      <t>タンイ</t>
    </rPh>
    <phoneticPr fontId="1"/>
  </si>
  <si>
    <t>Cs137崩壊</t>
    <phoneticPr fontId="1"/>
  </si>
  <si>
    <t>Cs134崩壊</t>
    <phoneticPr fontId="1"/>
  </si>
  <si>
    <t>：チェルノ事故日(事故日Cb)s61.4.26</t>
    <rPh sb="5" eb="7">
      <t>ジコ</t>
    </rPh>
    <rPh sb="7" eb="8">
      <t>ビ</t>
    </rPh>
    <rPh sb="9" eb="11">
      <t>ジコ</t>
    </rPh>
    <rPh sb="11" eb="12">
      <t>ビ</t>
    </rPh>
    <phoneticPr fontId="17"/>
  </si>
  <si>
    <t>：福一事故日(事故日Fk)h23.3.11</t>
    <rPh sb="1" eb="2">
      <t>フク</t>
    </rPh>
    <rPh sb="2" eb="3">
      <t>イチ</t>
    </rPh>
    <rPh sb="3" eb="5">
      <t>ジコ</t>
    </rPh>
    <rPh sb="5" eb="6">
      <t>ビ</t>
    </rPh>
    <phoneticPr fontId="17"/>
  </si>
  <si>
    <t>：調査開始日s56.8.1</t>
    <rPh sb="1" eb="3">
      <t>チョウサ</t>
    </rPh>
    <rPh sb="3" eb="5">
      <t>カイシ</t>
    </rPh>
    <rPh sb="5" eb="6">
      <t>ビ</t>
    </rPh>
    <phoneticPr fontId="17"/>
  </si>
</sst>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0"/>
    <numFmt numFmtId="177" formatCode=";;;"/>
    <numFmt numFmtId="178" formatCode="0.0_);[Red]\(0.0\)"/>
    <numFmt numFmtId="179" formatCode="0.000_);[Red]\(0.000\)"/>
    <numFmt numFmtId="180" formatCode="0.00_);[Red]\(0.00\)"/>
    <numFmt numFmtId="181" formatCode="0_);[Red]\(0\)"/>
    <numFmt numFmtId="182" formatCode="&quot;(&quot;0.00&quot;)&quot;"/>
    <numFmt numFmtId="183" formatCode="[$-411]ge"/>
    <numFmt numFmtId="184" formatCode="0.00;&quot;△ &quot;0.00"/>
    <numFmt numFmtId="185" formatCode="0.0;&quot;△ &quot;0.0"/>
    <numFmt numFmtId="186" formatCode="0.000"/>
    <numFmt numFmtId="187" formatCode="yy/mm"/>
  </numFmts>
  <fonts count="18" x14ac:knownFonts="1">
    <font>
      <sz val="14"/>
      <name val="ＭＳ 明朝"/>
      <family val="1"/>
      <charset val="128"/>
    </font>
    <font>
      <sz val="7"/>
      <name val="ＭＳ 明朝"/>
      <family val="1"/>
      <charset val="128"/>
    </font>
    <font>
      <u/>
      <sz val="14"/>
      <color indexed="12"/>
      <name val="ＭＳ 明朝"/>
      <family val="1"/>
      <charset val="128"/>
    </font>
    <font>
      <sz val="9"/>
      <name val="Meiryo UI"/>
      <family val="3"/>
      <charset val="128"/>
    </font>
    <font>
      <sz val="14"/>
      <name val="Meiryo UI"/>
      <family val="3"/>
      <charset val="128"/>
    </font>
    <font>
      <sz val="9"/>
      <color indexed="8"/>
      <name val="Meiryo UI"/>
      <family val="3"/>
      <charset val="128"/>
    </font>
    <font>
      <sz val="8"/>
      <name val="Meiryo UI"/>
      <family val="3"/>
      <charset val="128"/>
    </font>
    <font>
      <sz val="7"/>
      <name val="Meiryo UI"/>
      <family val="3"/>
      <charset val="128"/>
    </font>
    <font>
      <sz val="8.5"/>
      <color indexed="8"/>
      <name val="Meiryo UI"/>
      <family val="3"/>
      <charset val="128"/>
    </font>
    <font>
      <vertAlign val="superscript"/>
      <sz val="8.5"/>
      <color indexed="8"/>
      <name val="Meiryo UI"/>
      <family val="3"/>
      <charset val="128"/>
    </font>
    <font>
      <sz val="7"/>
      <name val="ＭＳ Ｐゴシック"/>
      <family val="3"/>
      <charset val="128"/>
    </font>
    <font>
      <sz val="18"/>
      <name val="Meiryo UI"/>
      <family val="3"/>
      <charset val="128"/>
    </font>
    <font>
      <u/>
      <sz val="8"/>
      <color indexed="12"/>
      <name val="Meiryo UI"/>
      <family val="3"/>
      <charset val="128"/>
    </font>
    <font>
      <b/>
      <sz val="9"/>
      <color rgb="FF0070C0"/>
      <name val="Meiryo UI"/>
      <family val="3"/>
      <charset val="128"/>
    </font>
    <font>
      <sz val="8.5"/>
      <name val="Meiryo UI"/>
      <family val="3"/>
      <charset val="128"/>
    </font>
    <font>
      <b/>
      <sz val="9"/>
      <name val="Meiryo UI"/>
      <family val="3"/>
      <charset val="128"/>
    </font>
    <font>
      <sz val="14"/>
      <color rgb="FF0070C0"/>
      <name val="ＭＳ 明朝"/>
      <family val="1"/>
      <charset val="128"/>
    </font>
    <font>
      <sz val="7"/>
      <name val="ＭＳ Ｐ明朝"/>
      <family val="1"/>
      <charset val="128"/>
    </font>
  </fonts>
  <fills count="7">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22"/>
        <bgColor indexed="64"/>
      </patternFill>
    </fill>
    <fill>
      <patternFill patternType="solid">
        <fgColor theme="7" tint="0.59999389629810485"/>
        <bgColor indexed="64"/>
      </patternFill>
    </fill>
    <fill>
      <patternFill patternType="solid">
        <fgColor theme="9" tint="0.79998168889431442"/>
        <bgColor indexed="64"/>
      </patternFill>
    </fill>
  </fills>
  <borders count="46">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double">
        <color indexed="64"/>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right style="hair">
        <color indexed="64"/>
      </right>
      <top/>
      <bottom/>
      <diagonal/>
    </border>
    <border>
      <left style="hair">
        <color indexed="64"/>
      </left>
      <right style="hair">
        <color indexed="64"/>
      </right>
      <top/>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left/>
      <right style="hair">
        <color indexed="64"/>
      </right>
      <top/>
      <bottom style="thin">
        <color indexed="64"/>
      </bottom>
      <diagonal/>
    </border>
    <border>
      <left/>
      <right style="thin">
        <color indexed="64"/>
      </right>
      <top/>
      <bottom style="double">
        <color indexed="64"/>
      </bottom>
      <diagonal/>
    </border>
    <border>
      <left/>
      <right/>
      <top/>
      <bottom style="slantDashDot">
        <color auto="1"/>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slantDashDot">
        <color auto="1"/>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thin">
        <color indexed="64"/>
      </diagonal>
    </border>
    <border>
      <left style="thin">
        <color indexed="64"/>
      </left>
      <right/>
      <top/>
      <bottom style="hair">
        <color indexed="64"/>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style="slantDashDot">
        <color indexed="64"/>
      </bottom>
      <diagonal/>
    </border>
    <border>
      <left style="thin">
        <color indexed="64"/>
      </left>
      <right style="hair">
        <color indexed="64"/>
      </right>
      <top style="hair">
        <color indexed="64"/>
      </top>
      <bottom style="slantDashDot">
        <color indexed="64"/>
      </bottom>
      <diagonal/>
    </border>
    <border>
      <left/>
      <right style="thin">
        <color indexed="64"/>
      </right>
      <top style="hair">
        <color indexed="64"/>
      </top>
      <bottom style="slantDashDot">
        <color indexed="64"/>
      </bottom>
      <diagonal/>
    </border>
    <border diagonalUp="1">
      <left style="hair">
        <color indexed="64"/>
      </left>
      <right style="hair">
        <color indexed="64"/>
      </right>
      <top style="hair">
        <color indexed="64"/>
      </top>
      <bottom style="slantDashDot">
        <color indexed="64"/>
      </bottom>
      <diagonal style="thin">
        <color indexed="64"/>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177">
    <xf numFmtId="0" fontId="0" fillId="0" borderId="0" xfId="0"/>
    <xf numFmtId="178" fontId="3" fillId="0" borderId="0" xfId="0" applyNumberFormat="1" applyFont="1" applyAlignment="1">
      <alignment vertical="center"/>
    </xf>
    <xf numFmtId="0" fontId="3" fillId="0" borderId="0" xfId="0" applyFont="1" applyAlignment="1">
      <alignment vertical="center"/>
    </xf>
    <xf numFmtId="0" fontId="4" fillId="0" borderId="0" xfId="0" applyFont="1"/>
    <xf numFmtId="0" fontId="3" fillId="2" borderId="1" xfId="0" applyFont="1" applyFill="1" applyBorder="1" applyAlignment="1" applyProtection="1">
      <alignment horizontal="left" vertical="center"/>
    </xf>
    <xf numFmtId="178" fontId="3" fillId="2" borderId="2" xfId="0" applyNumberFormat="1" applyFont="1" applyFill="1" applyBorder="1" applyAlignment="1" applyProtection="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6" xfId="0" quotePrefix="1" applyFont="1" applyFill="1" applyBorder="1" applyAlignment="1" applyProtection="1">
      <alignment horizontal="left" vertical="center"/>
    </xf>
    <xf numFmtId="178" fontId="3" fillId="2" borderId="6" xfId="0" applyNumberFormat="1" applyFont="1" applyFill="1" applyBorder="1" applyAlignment="1" applyProtection="1">
      <alignment horizontal="left" vertical="center"/>
    </xf>
    <xf numFmtId="177" fontId="3" fillId="2" borderId="6" xfId="0" applyNumberFormat="1" applyFont="1" applyFill="1" applyBorder="1" applyAlignment="1" applyProtection="1">
      <alignment horizontal="left" vertical="center"/>
    </xf>
    <xf numFmtId="177" fontId="3" fillId="2" borderId="7" xfId="0" applyNumberFormat="1" applyFont="1" applyFill="1" applyBorder="1" applyAlignment="1" applyProtection="1">
      <alignment horizontal="left" vertical="center"/>
    </xf>
    <xf numFmtId="0" fontId="3" fillId="0" borderId="7" xfId="0" applyNumberFormat="1" applyFont="1" applyBorder="1" applyAlignment="1" applyProtection="1">
      <alignment horizontal="center" vertical="center" shrinkToFit="1"/>
    </xf>
    <xf numFmtId="0" fontId="3" fillId="3" borderId="8" xfId="0" applyNumberFormat="1" applyFont="1" applyFill="1" applyBorder="1" applyAlignment="1" applyProtection="1">
      <alignment horizontal="center" vertical="center" shrinkToFit="1"/>
    </xf>
    <xf numFmtId="0" fontId="3" fillId="3" borderId="9" xfId="0" applyNumberFormat="1" applyFont="1" applyFill="1" applyBorder="1" applyAlignment="1" applyProtection="1">
      <alignment horizontal="center" vertical="center" shrinkToFit="1"/>
    </xf>
    <xf numFmtId="0" fontId="3" fillId="3" borderId="9" xfId="0" applyNumberFormat="1" applyFont="1" applyFill="1" applyBorder="1" applyAlignment="1" applyProtection="1">
      <alignment horizontal="right" vertical="center" shrinkToFit="1"/>
    </xf>
    <xf numFmtId="0" fontId="3" fillId="3" borderId="9" xfId="0" applyNumberFormat="1" applyFont="1" applyFill="1" applyBorder="1" applyAlignment="1">
      <alignment horizontal="center" vertical="center" shrinkToFit="1"/>
    </xf>
    <xf numFmtId="0" fontId="3" fillId="3" borderId="7" xfId="0" applyNumberFormat="1" applyFont="1" applyFill="1" applyBorder="1" applyAlignment="1" applyProtection="1">
      <alignment horizontal="right" vertical="center" shrinkToFit="1"/>
    </xf>
    <xf numFmtId="178" fontId="3" fillId="0" borderId="0" xfId="0" applyNumberFormat="1" applyFont="1" applyAlignment="1" applyProtection="1">
      <alignment vertical="center"/>
    </xf>
    <xf numFmtId="0" fontId="5" fillId="0" borderId="0" xfId="0" quotePrefix="1" applyFont="1" applyAlignment="1" applyProtection="1">
      <alignment horizontal="left" vertical="center"/>
      <protection locked="0"/>
    </xf>
    <xf numFmtId="181" fontId="3" fillId="0" borderId="0" xfId="0" quotePrefix="1" applyNumberFormat="1" applyFont="1" applyFill="1" applyAlignment="1">
      <alignment horizontal="left" vertical="center"/>
    </xf>
    <xf numFmtId="179" fontId="3" fillId="0" borderId="0" xfId="0" applyNumberFormat="1" applyFont="1" applyAlignment="1" applyProtection="1">
      <alignment vertical="center"/>
    </xf>
    <xf numFmtId="1" fontId="3" fillId="0" borderId="0" xfId="0" applyNumberFormat="1" applyFont="1" applyAlignment="1" applyProtection="1">
      <alignment vertical="center"/>
    </xf>
    <xf numFmtId="0" fontId="3" fillId="2" borderId="4" xfId="0" applyFont="1" applyFill="1" applyBorder="1" applyAlignment="1" applyProtection="1">
      <alignment horizontal="left" vertical="center" shrinkToFit="1"/>
    </xf>
    <xf numFmtId="0" fontId="3" fillId="2" borderId="7" xfId="0" applyFont="1" applyFill="1" applyBorder="1" applyAlignment="1" applyProtection="1">
      <alignment horizontal="left" vertical="center" shrinkToFit="1"/>
    </xf>
    <xf numFmtId="0" fontId="3" fillId="2" borderId="4" xfId="0" quotePrefix="1" applyFont="1" applyFill="1" applyBorder="1" applyAlignment="1" applyProtection="1">
      <alignment horizontal="left" vertical="center" shrinkToFit="1"/>
    </xf>
    <xf numFmtId="0" fontId="4" fillId="0" borderId="0" xfId="0" applyFont="1" applyAlignment="1">
      <alignment vertical="center"/>
    </xf>
    <xf numFmtId="1" fontId="3" fillId="0" borderId="10" xfId="0" applyNumberFormat="1" applyFont="1" applyBorder="1" applyAlignment="1">
      <alignment horizontal="right" vertical="center" shrinkToFit="1"/>
    </xf>
    <xf numFmtId="180" fontId="6" fillId="0" borderId="0" xfId="0" applyNumberFormat="1" applyFont="1" applyAlignment="1"/>
    <xf numFmtId="0" fontId="6" fillId="0" borderId="10" xfId="0" applyFont="1" applyBorder="1" applyAlignment="1">
      <alignment horizontal="right" vertical="center"/>
    </xf>
    <xf numFmtId="181" fontId="3" fillId="0" borderId="0" xfId="0" applyNumberFormat="1" applyFont="1" applyAlignment="1">
      <alignment vertical="center"/>
    </xf>
    <xf numFmtId="179" fontId="3" fillId="0" borderId="11" xfId="0" applyNumberFormat="1" applyFont="1" applyBorder="1" applyAlignment="1" applyProtection="1">
      <alignment vertical="center" shrinkToFit="1"/>
    </xf>
    <xf numFmtId="179" fontId="3" fillId="0" borderId="0" xfId="0" applyNumberFormat="1" applyFont="1" applyAlignment="1">
      <alignment vertical="center"/>
    </xf>
    <xf numFmtId="0" fontId="3" fillId="0" borderId="0" xfId="0" applyNumberFormat="1" applyFont="1" applyAlignment="1">
      <alignment vertical="center"/>
    </xf>
    <xf numFmtId="182" fontId="3" fillId="5" borderId="7" xfId="0" applyNumberFormat="1" applyFont="1" applyFill="1" applyBorder="1" applyAlignment="1" applyProtection="1">
      <alignment horizontal="center" vertical="center" shrinkToFit="1"/>
    </xf>
    <xf numFmtId="0" fontId="11" fillId="0" borderId="0" xfId="0" applyFont="1" applyAlignment="1" applyProtection="1">
      <alignment horizontal="left" vertical="center"/>
    </xf>
    <xf numFmtId="0" fontId="6" fillId="0" borderId="0" xfId="0" applyFont="1" applyFill="1" applyAlignment="1">
      <alignment vertical="center"/>
    </xf>
    <xf numFmtId="0" fontId="3" fillId="2" borderId="14" xfId="0" applyFont="1" applyFill="1" applyBorder="1" applyAlignment="1" applyProtection="1">
      <alignment horizontal="left" vertical="center" shrinkToFit="1"/>
    </xf>
    <xf numFmtId="178" fontId="3" fillId="2" borderId="15" xfId="0" applyNumberFormat="1" applyFont="1" applyFill="1" applyBorder="1" applyAlignment="1" applyProtection="1">
      <alignment horizontal="left" vertical="center" shrinkToFit="1"/>
    </xf>
    <xf numFmtId="0" fontId="3" fillId="2" borderId="15" xfId="0" applyFont="1" applyFill="1" applyBorder="1" applyAlignment="1" applyProtection="1">
      <alignment horizontal="left" vertical="center" shrinkToFit="1"/>
    </xf>
    <xf numFmtId="179" fontId="3" fillId="2" borderId="15" xfId="0" quotePrefix="1" applyNumberFormat="1" applyFont="1" applyFill="1" applyBorder="1" applyAlignment="1" applyProtection="1">
      <alignment horizontal="left" vertical="center" shrinkToFit="1"/>
    </xf>
    <xf numFmtId="1" fontId="3" fillId="0" borderId="15" xfId="0" applyNumberFormat="1" applyFont="1" applyBorder="1" applyAlignment="1" applyProtection="1">
      <alignment vertical="center" shrinkToFit="1"/>
    </xf>
    <xf numFmtId="2" fontId="3" fillId="0" borderId="15" xfId="0" applyNumberFormat="1" applyFont="1" applyBorder="1" applyAlignment="1" applyProtection="1">
      <alignment vertical="center" shrinkToFit="1"/>
    </xf>
    <xf numFmtId="0" fontId="3" fillId="0" borderId="15" xfId="0" applyNumberFormat="1" applyFont="1" applyBorder="1" applyAlignment="1" applyProtection="1">
      <alignment horizontal="center" vertical="center" shrinkToFit="1"/>
    </xf>
    <xf numFmtId="2" fontId="3" fillId="3" borderId="16" xfId="0" applyNumberFormat="1" applyFont="1" applyFill="1" applyBorder="1" applyAlignment="1" applyProtection="1">
      <alignment horizontal="right" vertical="center" shrinkToFit="1"/>
    </xf>
    <xf numFmtId="1" fontId="3" fillId="3" borderId="17" xfId="0" applyNumberFormat="1" applyFont="1" applyFill="1" applyBorder="1" applyAlignment="1" applyProtection="1">
      <alignment horizontal="right" vertical="center" shrinkToFit="1"/>
    </xf>
    <xf numFmtId="185" fontId="3" fillId="3" borderId="17" xfId="0" applyNumberFormat="1" applyFont="1" applyFill="1" applyBorder="1" applyAlignment="1" applyProtection="1">
      <alignment horizontal="right" vertical="center" shrinkToFit="1"/>
    </xf>
    <xf numFmtId="2" fontId="3" fillId="4" borderId="18" xfId="0" applyNumberFormat="1" applyFont="1" applyFill="1" applyBorder="1" applyAlignment="1" applyProtection="1">
      <alignment horizontal="right" vertical="center" shrinkToFit="1"/>
    </xf>
    <xf numFmtId="185" fontId="3" fillId="4" borderId="19" xfId="0" applyNumberFormat="1" applyFont="1" applyFill="1" applyBorder="1" applyAlignment="1" applyProtection="1">
      <alignment horizontal="right" vertical="center" shrinkToFit="1"/>
    </xf>
    <xf numFmtId="2" fontId="3" fillId="3" borderId="18" xfId="0" applyNumberFormat="1" applyFont="1" applyFill="1" applyBorder="1" applyAlignment="1" applyProtection="1">
      <alignment horizontal="right" vertical="center" shrinkToFit="1"/>
    </xf>
    <xf numFmtId="1" fontId="3" fillId="3" borderId="19" xfId="0" applyNumberFormat="1" applyFont="1" applyFill="1" applyBorder="1" applyAlignment="1" applyProtection="1">
      <alignment horizontal="right" vertical="center" shrinkToFit="1"/>
    </xf>
    <xf numFmtId="2" fontId="3" fillId="3" borderId="19" xfId="0" applyNumberFormat="1" applyFont="1" applyFill="1" applyBorder="1" applyAlignment="1" applyProtection="1">
      <alignment horizontal="right" vertical="center" shrinkToFit="1"/>
    </xf>
    <xf numFmtId="2" fontId="3" fillId="3" borderId="18" xfId="0" quotePrefix="1" applyNumberFormat="1" applyFont="1" applyFill="1" applyBorder="1" applyAlignment="1">
      <alignment horizontal="right" vertical="center" shrinkToFit="1"/>
    </xf>
    <xf numFmtId="1" fontId="3" fillId="3" borderId="19" xfId="0" quotePrefix="1" applyNumberFormat="1" applyFont="1" applyFill="1" applyBorder="1" applyAlignment="1">
      <alignment horizontal="right" vertical="center" shrinkToFit="1"/>
    </xf>
    <xf numFmtId="2" fontId="3" fillId="3" borderId="19" xfId="0" quotePrefix="1" applyNumberFormat="1" applyFont="1" applyFill="1" applyBorder="1" applyAlignment="1">
      <alignment horizontal="right" vertical="center" shrinkToFit="1"/>
    </xf>
    <xf numFmtId="0" fontId="3" fillId="3" borderId="18" xfId="0" quotePrefix="1" applyNumberFormat="1" applyFont="1" applyFill="1" applyBorder="1" applyAlignment="1">
      <alignment horizontal="right" vertical="center" shrinkToFit="1"/>
    </xf>
    <xf numFmtId="0" fontId="3" fillId="3" borderId="19" xfId="0" quotePrefix="1" applyNumberFormat="1" applyFont="1" applyFill="1" applyBorder="1" applyAlignment="1">
      <alignment horizontal="right" vertical="center" shrinkToFit="1"/>
    </xf>
    <xf numFmtId="0" fontId="3" fillId="3" borderId="20" xfId="0" applyNumberFormat="1" applyFont="1" applyFill="1" applyBorder="1" applyAlignment="1" applyProtection="1">
      <alignment horizontal="right" vertical="center" shrinkToFit="1"/>
    </xf>
    <xf numFmtId="0" fontId="3" fillId="3" borderId="21" xfId="0" applyNumberFormat="1" applyFont="1" applyFill="1" applyBorder="1" applyAlignment="1" applyProtection="1">
      <alignment horizontal="right" vertical="center" shrinkToFit="1"/>
    </xf>
    <xf numFmtId="2" fontId="3" fillId="3" borderId="17" xfId="0" applyNumberFormat="1" applyFont="1" applyFill="1" applyBorder="1" applyAlignment="1" applyProtection="1">
      <alignment horizontal="right" vertical="center" shrinkToFit="1"/>
    </xf>
    <xf numFmtId="0" fontId="3" fillId="3" borderId="17" xfId="0" applyNumberFormat="1" applyFont="1" applyFill="1" applyBorder="1" applyAlignment="1" applyProtection="1">
      <alignment horizontal="center" vertical="center" shrinkToFit="1"/>
    </xf>
    <xf numFmtId="184" fontId="3" fillId="3" borderId="17" xfId="0" applyNumberFormat="1" applyFont="1" applyFill="1" applyBorder="1" applyAlignment="1" applyProtection="1">
      <alignment horizontal="right" vertical="center" shrinkToFit="1"/>
    </xf>
    <xf numFmtId="0" fontId="3" fillId="3" borderId="19" xfId="0" applyNumberFormat="1" applyFont="1" applyFill="1" applyBorder="1" applyAlignment="1" applyProtection="1">
      <alignment horizontal="center" vertical="center" shrinkToFit="1"/>
    </xf>
    <xf numFmtId="184" fontId="3" fillId="3" borderId="19" xfId="0" applyNumberFormat="1" applyFont="1" applyFill="1" applyBorder="1" applyAlignment="1" applyProtection="1">
      <alignment horizontal="right" vertical="center" shrinkToFit="1"/>
    </xf>
    <xf numFmtId="0" fontId="3" fillId="3" borderId="19" xfId="0" applyNumberFormat="1" applyFont="1" applyFill="1" applyBorder="1" applyAlignment="1" applyProtection="1">
      <alignment horizontal="right" vertical="center" shrinkToFit="1"/>
    </xf>
    <xf numFmtId="2" fontId="3" fillId="3" borderId="18" xfId="0" applyNumberFormat="1" applyFont="1" applyFill="1" applyBorder="1" applyAlignment="1">
      <alignment horizontal="right" vertical="center" shrinkToFit="1"/>
    </xf>
    <xf numFmtId="1" fontId="3" fillId="3" borderId="19" xfId="0" applyNumberFormat="1" applyFont="1" applyFill="1" applyBorder="1" applyAlignment="1">
      <alignment horizontal="right" vertical="center" shrinkToFit="1"/>
    </xf>
    <xf numFmtId="2" fontId="3" fillId="3" borderId="19" xfId="0" applyNumberFormat="1" applyFont="1" applyFill="1" applyBorder="1" applyAlignment="1">
      <alignment horizontal="right" vertical="center" shrinkToFit="1"/>
    </xf>
    <xf numFmtId="0" fontId="3" fillId="3" borderId="19" xfId="0" applyNumberFormat="1" applyFont="1" applyFill="1" applyBorder="1" applyAlignment="1">
      <alignment horizontal="center" vertical="center" shrinkToFit="1"/>
    </xf>
    <xf numFmtId="184" fontId="3" fillId="3" borderId="19" xfId="0" applyNumberFormat="1" applyFont="1" applyFill="1" applyBorder="1" applyAlignment="1">
      <alignment horizontal="right" vertical="center" shrinkToFit="1"/>
    </xf>
    <xf numFmtId="0" fontId="3" fillId="3" borderId="22" xfId="0" applyNumberFormat="1" applyFont="1" applyFill="1" applyBorder="1" applyAlignment="1" applyProtection="1">
      <alignment horizontal="right" vertical="center" shrinkToFit="1"/>
    </xf>
    <xf numFmtId="0" fontId="3" fillId="3" borderId="15" xfId="0" applyNumberFormat="1" applyFont="1" applyFill="1" applyBorder="1" applyAlignment="1" applyProtection="1">
      <alignment horizontal="right" vertical="center" shrinkToFit="1"/>
    </xf>
    <xf numFmtId="185" fontId="3" fillId="3" borderId="8" xfId="0" applyNumberFormat="1" applyFont="1" applyFill="1" applyBorder="1" applyAlignment="1" applyProtection="1">
      <alignment horizontal="right" vertical="center" shrinkToFit="1"/>
    </xf>
    <xf numFmtId="185" fontId="3" fillId="4" borderId="9" xfId="0" applyNumberFormat="1" applyFont="1" applyFill="1" applyBorder="1" applyAlignment="1" applyProtection="1">
      <alignment horizontal="right" vertical="center" shrinkToFit="1"/>
    </xf>
    <xf numFmtId="2" fontId="3" fillId="3" borderId="9" xfId="0" applyNumberFormat="1" applyFont="1" applyFill="1" applyBorder="1" applyAlignment="1" applyProtection="1">
      <alignment horizontal="right" vertical="center" shrinkToFit="1"/>
    </xf>
    <xf numFmtId="2" fontId="3" fillId="3" borderId="9" xfId="0" quotePrefix="1" applyNumberFormat="1" applyFont="1" applyFill="1" applyBorder="1" applyAlignment="1">
      <alignment horizontal="right" vertical="center" shrinkToFit="1"/>
    </xf>
    <xf numFmtId="0" fontId="3" fillId="3" borderId="9" xfId="0" quotePrefix="1" applyNumberFormat="1" applyFont="1" applyFill="1" applyBorder="1" applyAlignment="1">
      <alignment horizontal="right" vertical="center" shrinkToFit="1"/>
    </xf>
    <xf numFmtId="0" fontId="3" fillId="3" borderId="23" xfId="0" applyNumberFormat="1" applyFont="1" applyFill="1" applyBorder="1" applyAlignment="1" applyProtection="1">
      <alignment horizontal="right" vertical="center" shrinkToFit="1"/>
    </xf>
    <xf numFmtId="2" fontId="3" fillId="0" borderId="10" xfId="0" applyNumberFormat="1" applyFont="1" applyBorder="1" applyAlignment="1">
      <alignment horizontal="right" vertical="center" shrinkToFit="1"/>
    </xf>
    <xf numFmtId="181" fontId="6" fillId="0" borderId="0" xfId="0" applyNumberFormat="1" applyFont="1" applyAlignment="1">
      <alignment vertical="center"/>
    </xf>
    <xf numFmtId="0" fontId="6" fillId="0" borderId="0" xfId="0" applyFont="1"/>
    <xf numFmtId="0" fontId="6" fillId="0" borderId="0" xfId="0" applyFont="1" applyAlignment="1">
      <alignment vertical="center"/>
    </xf>
    <xf numFmtId="0" fontId="3" fillId="0" borderId="0" xfId="0" applyNumberFormat="1" applyFont="1" applyAlignment="1"/>
    <xf numFmtId="0" fontId="3" fillId="0" borderId="0" xfId="0" applyFont="1"/>
    <xf numFmtId="0" fontId="6" fillId="0" borderId="0" xfId="0" applyFont="1" applyAlignment="1" applyProtection="1">
      <alignment horizontal="left" vertical="center"/>
    </xf>
    <xf numFmtId="0" fontId="12" fillId="0" borderId="0" xfId="1" applyFont="1" applyAlignment="1" applyProtection="1">
      <alignment horizontal="left" vertical="center"/>
    </xf>
    <xf numFmtId="0" fontId="12" fillId="0" borderId="0" xfId="1" applyFont="1" applyAlignment="1" applyProtection="1">
      <alignment vertical="center"/>
    </xf>
    <xf numFmtId="0" fontId="12" fillId="0" borderId="0" xfId="1" applyFont="1" applyBorder="1" applyAlignment="1" applyProtection="1">
      <alignment horizontal="left" vertical="center"/>
    </xf>
    <xf numFmtId="0" fontId="12" fillId="0" borderId="0" xfId="1" applyFont="1" applyFill="1" applyAlignment="1" applyProtection="1">
      <alignment vertical="center"/>
    </xf>
    <xf numFmtId="186" fontId="3" fillId="0" borderId="10" xfId="0" applyNumberFormat="1" applyFont="1" applyBorder="1" applyAlignment="1">
      <alignment horizontal="right" vertical="center" shrinkToFit="1"/>
    </xf>
    <xf numFmtId="0" fontId="13" fillId="0" borderId="0" xfId="0" applyFont="1" applyAlignment="1">
      <alignment horizontal="center" vertical="center"/>
    </xf>
    <xf numFmtId="0" fontId="3" fillId="2" borderId="5" xfId="0" quotePrefix="1" applyFont="1" applyFill="1" applyBorder="1" applyAlignment="1" applyProtection="1">
      <alignment horizontal="left" vertical="center"/>
    </xf>
    <xf numFmtId="0" fontId="13" fillId="0" borderId="0" xfId="0" applyNumberFormat="1" applyFont="1" applyAlignment="1">
      <alignment horizontal="center" vertical="center"/>
    </xf>
    <xf numFmtId="2" fontId="3" fillId="0" borderId="25" xfId="0" applyNumberFormat="1" applyFont="1" applyBorder="1" applyAlignment="1">
      <alignment horizontal="right" vertical="center" shrinkToFit="1"/>
    </xf>
    <xf numFmtId="186" fontId="3" fillId="0" borderId="25" xfId="0" applyNumberFormat="1" applyFont="1" applyBorder="1" applyAlignment="1">
      <alignment horizontal="right" vertical="center" shrinkToFit="1"/>
    </xf>
    <xf numFmtId="1" fontId="3" fillId="0" borderId="25" xfId="0" applyNumberFormat="1" applyFont="1" applyBorder="1" applyAlignment="1">
      <alignment horizontal="right" vertical="center" shrinkToFit="1"/>
    </xf>
    <xf numFmtId="0" fontId="4" fillId="0" borderId="24" xfId="0" applyFont="1" applyBorder="1"/>
    <xf numFmtId="2" fontId="3" fillId="0" borderId="26" xfId="0" applyNumberFormat="1" applyFont="1" applyBorder="1" applyAlignment="1">
      <alignment horizontal="right" vertical="center" shrinkToFit="1"/>
    </xf>
    <xf numFmtId="186" fontId="3" fillId="0" borderId="26" xfId="0" applyNumberFormat="1" applyFont="1" applyBorder="1" applyAlignment="1">
      <alignment horizontal="right" vertical="center" shrinkToFit="1"/>
    </xf>
    <xf numFmtId="1" fontId="3" fillId="0" borderId="26" xfId="0" applyNumberFormat="1" applyFont="1" applyBorder="1" applyAlignment="1">
      <alignment horizontal="right" vertical="center" shrinkToFit="1"/>
    </xf>
    <xf numFmtId="186" fontId="3" fillId="4" borderId="19" xfId="0" applyNumberFormat="1" applyFont="1" applyFill="1" applyBorder="1" applyAlignment="1" applyProtection="1">
      <alignment horizontal="right" vertical="center" shrinkToFit="1"/>
    </xf>
    <xf numFmtId="2" fontId="3" fillId="0" borderId="28" xfId="0" applyNumberFormat="1" applyFont="1" applyBorder="1" applyAlignment="1" applyProtection="1">
      <alignment vertical="center" shrinkToFit="1"/>
    </xf>
    <xf numFmtId="1" fontId="3" fillId="0" borderId="29" xfId="0" applyNumberFormat="1" applyFont="1" applyBorder="1" applyAlignment="1" applyProtection="1">
      <alignment vertical="center" shrinkToFit="1"/>
    </xf>
    <xf numFmtId="2" fontId="3" fillId="0" borderId="29" xfId="0" applyNumberFormat="1" applyFont="1" applyBorder="1" applyAlignment="1" applyProtection="1">
      <alignment vertical="center" shrinkToFit="1"/>
    </xf>
    <xf numFmtId="1" fontId="3" fillId="0" borderId="30" xfId="0" applyNumberFormat="1" applyFont="1" applyBorder="1" applyAlignment="1" applyProtection="1">
      <alignment vertical="center" shrinkToFit="1"/>
    </xf>
    <xf numFmtId="57" fontId="3" fillId="2" borderId="31" xfId="0" applyNumberFormat="1" applyFont="1" applyFill="1" applyBorder="1" applyAlignment="1" applyProtection="1">
      <alignment horizontal="left" vertical="center" shrinkToFit="1"/>
    </xf>
    <xf numFmtId="2" fontId="3" fillId="0" borderId="32" xfId="0" applyNumberFormat="1" applyFont="1" applyBorder="1" applyAlignment="1" applyProtection="1">
      <alignment vertical="center" shrinkToFit="1"/>
    </xf>
    <xf numFmtId="1" fontId="3" fillId="0" borderId="10" xfId="0" applyNumberFormat="1" applyFont="1" applyBorder="1" applyAlignment="1" applyProtection="1">
      <alignment vertical="center" shrinkToFit="1"/>
    </xf>
    <xf numFmtId="2" fontId="3" fillId="0" borderId="10" xfId="0" applyNumberFormat="1" applyFont="1" applyBorder="1" applyAlignment="1" applyProtection="1">
      <alignment vertical="center" shrinkToFit="1"/>
    </xf>
    <xf numFmtId="1" fontId="3" fillId="0" borderId="33" xfId="0" applyNumberFormat="1" applyFont="1" applyBorder="1" applyAlignment="1" applyProtection="1">
      <alignment vertical="center" shrinkToFit="1"/>
    </xf>
    <xf numFmtId="179" fontId="3" fillId="0" borderId="10" xfId="0" applyNumberFormat="1" applyFont="1" applyBorder="1" applyAlignment="1" applyProtection="1">
      <alignment vertical="center" shrinkToFit="1"/>
    </xf>
    <xf numFmtId="1" fontId="3" fillId="0" borderId="10" xfId="0" applyNumberFormat="1" applyFont="1" applyBorder="1" applyAlignment="1" applyProtection="1">
      <alignment horizontal="right" vertical="center" shrinkToFit="1"/>
    </xf>
    <xf numFmtId="2" fontId="3" fillId="0" borderId="10" xfId="0" applyNumberFormat="1" applyFont="1" applyBorder="1" applyAlignment="1" applyProtection="1">
      <alignment horizontal="right" vertical="center" shrinkToFit="1"/>
    </xf>
    <xf numFmtId="1" fontId="3" fillId="0" borderId="33" xfId="0" applyNumberFormat="1" applyFont="1" applyBorder="1" applyAlignment="1" applyProtection="1">
      <alignment horizontal="right" vertical="center" shrinkToFit="1"/>
    </xf>
    <xf numFmtId="0" fontId="3" fillId="0" borderId="10" xfId="0" applyNumberFormat="1" applyFont="1" applyBorder="1" applyAlignment="1" applyProtection="1">
      <alignment horizontal="center" vertical="center" shrinkToFit="1"/>
    </xf>
    <xf numFmtId="0" fontId="3" fillId="0" borderId="33" xfId="0" applyNumberFormat="1" applyFont="1" applyBorder="1" applyAlignment="1" applyProtection="1">
      <alignment horizontal="center" vertical="center" shrinkToFit="1"/>
    </xf>
    <xf numFmtId="2" fontId="3" fillId="0" borderId="33" xfId="0" applyNumberFormat="1" applyFont="1" applyBorder="1" applyAlignment="1" applyProtection="1">
      <alignment vertical="center" shrinkToFit="1"/>
    </xf>
    <xf numFmtId="179" fontId="3" fillId="0" borderId="10" xfId="0" applyNumberFormat="1" applyFont="1" applyFill="1" applyBorder="1" applyAlignment="1" applyProtection="1">
      <alignment vertical="center" shrinkToFit="1"/>
    </xf>
    <xf numFmtId="182" fontId="3" fillId="5" borderId="32" xfId="0" applyNumberFormat="1" applyFont="1" applyFill="1" applyBorder="1" applyAlignment="1" applyProtection="1">
      <alignment vertical="center" shrinkToFit="1"/>
    </xf>
    <xf numFmtId="179" fontId="3" fillId="0" borderId="10" xfId="0" applyNumberFormat="1" applyFont="1" applyFill="1" applyBorder="1" applyAlignment="1" applyProtection="1">
      <alignment horizontal="right" vertical="center" shrinkToFit="1"/>
    </xf>
    <xf numFmtId="179" fontId="3" fillId="0" borderId="10" xfId="0" applyNumberFormat="1" applyFont="1" applyBorder="1" applyAlignment="1" applyProtection="1">
      <alignment horizontal="right" vertical="center" shrinkToFit="1"/>
    </xf>
    <xf numFmtId="57" fontId="3" fillId="2" borderId="31" xfId="0" applyNumberFormat="1" applyFont="1" applyFill="1" applyBorder="1" applyAlignment="1">
      <alignment horizontal="left" vertical="center" shrinkToFit="1"/>
    </xf>
    <xf numFmtId="2" fontId="3" fillId="0" borderId="36" xfId="0" applyNumberFormat="1" applyFont="1" applyBorder="1" applyAlignment="1" applyProtection="1">
      <alignment vertical="center" shrinkToFit="1"/>
    </xf>
    <xf numFmtId="1" fontId="3" fillId="0" borderId="25" xfId="0" applyNumberFormat="1" applyFont="1" applyBorder="1" applyAlignment="1" applyProtection="1">
      <alignment vertical="center" shrinkToFit="1"/>
    </xf>
    <xf numFmtId="2" fontId="3" fillId="0" borderId="25" xfId="0" applyNumberFormat="1" applyFont="1" applyBorder="1" applyAlignment="1" applyProtection="1">
      <alignment vertical="center" shrinkToFit="1"/>
    </xf>
    <xf numFmtId="1" fontId="3" fillId="0" borderId="37" xfId="0" applyNumberFormat="1" applyFont="1" applyBorder="1" applyAlignment="1" applyProtection="1">
      <alignment vertical="center" shrinkToFit="1"/>
    </xf>
    <xf numFmtId="179" fontId="3" fillId="0" borderId="25" xfId="0" applyNumberFormat="1" applyFont="1" applyBorder="1" applyAlignment="1" applyProtection="1">
      <alignment vertical="center" shrinkToFit="1"/>
    </xf>
    <xf numFmtId="0" fontId="3" fillId="0" borderId="25" xfId="0" applyNumberFormat="1" applyFont="1" applyBorder="1" applyAlignment="1" applyProtection="1">
      <alignment horizontal="center" vertical="center" shrinkToFit="1"/>
    </xf>
    <xf numFmtId="2" fontId="3" fillId="0" borderId="25" xfId="0" applyNumberFormat="1" applyFont="1" applyBorder="1" applyAlignment="1" applyProtection="1">
      <alignment horizontal="right" vertical="center" shrinkToFit="1"/>
    </xf>
    <xf numFmtId="0" fontId="3" fillId="0" borderId="37" xfId="0" applyNumberFormat="1" applyFont="1" applyBorder="1" applyAlignment="1" applyProtection="1">
      <alignment horizontal="center" vertical="center" shrinkToFit="1"/>
    </xf>
    <xf numFmtId="57" fontId="3" fillId="2" borderId="38" xfId="0" applyNumberFormat="1" applyFont="1" applyFill="1" applyBorder="1" applyAlignment="1" applyProtection="1">
      <alignment horizontal="left" vertical="center" shrinkToFit="1"/>
    </xf>
    <xf numFmtId="2" fontId="3" fillId="0" borderId="39" xfId="0" applyNumberFormat="1" applyFont="1" applyBorder="1" applyAlignment="1" applyProtection="1">
      <alignment vertical="center" shrinkToFit="1"/>
    </xf>
    <xf numFmtId="1" fontId="3" fillId="0" borderId="26" xfId="0" applyNumberFormat="1" applyFont="1" applyBorder="1" applyAlignment="1" applyProtection="1">
      <alignment vertical="center" shrinkToFit="1"/>
    </xf>
    <xf numFmtId="2" fontId="3" fillId="0" borderId="26" xfId="0" applyNumberFormat="1" applyFont="1" applyBorder="1" applyAlignment="1" applyProtection="1">
      <alignment vertical="center" shrinkToFit="1"/>
    </xf>
    <xf numFmtId="1" fontId="3" fillId="0" borderId="40" xfId="0" applyNumberFormat="1" applyFont="1" applyBorder="1" applyAlignment="1" applyProtection="1">
      <alignment vertical="center" shrinkToFit="1"/>
    </xf>
    <xf numFmtId="179" fontId="3" fillId="0" borderId="26" xfId="0" applyNumberFormat="1" applyFont="1" applyBorder="1" applyAlignment="1" applyProtection="1">
      <alignment vertical="center" shrinkToFit="1"/>
    </xf>
    <xf numFmtId="0" fontId="3" fillId="0" borderId="26" xfId="0" applyNumberFormat="1" applyFont="1" applyBorder="1" applyAlignment="1" applyProtection="1">
      <alignment horizontal="center" vertical="center" shrinkToFit="1"/>
    </xf>
    <xf numFmtId="2" fontId="3" fillId="0" borderId="26" xfId="0" applyNumberFormat="1" applyFont="1" applyBorder="1" applyAlignment="1" applyProtection="1">
      <alignment horizontal="right" vertical="center" shrinkToFit="1"/>
    </xf>
    <xf numFmtId="0" fontId="3" fillId="0" borderId="40" xfId="0" applyNumberFormat="1" applyFont="1" applyBorder="1" applyAlignment="1" applyProtection="1">
      <alignment horizontal="center" vertical="center" shrinkToFit="1"/>
    </xf>
    <xf numFmtId="57" fontId="8" fillId="0" borderId="0" xfId="0" quotePrefix="1" applyNumberFormat="1" applyFont="1" applyAlignment="1" applyProtection="1">
      <alignment horizontal="center" vertical="center"/>
      <protection locked="0"/>
    </xf>
    <xf numFmtId="57" fontId="8" fillId="0" borderId="0" xfId="0" quotePrefix="1" applyNumberFormat="1" applyFont="1" applyAlignment="1" applyProtection="1">
      <alignment vertical="center"/>
      <protection locked="0"/>
    </xf>
    <xf numFmtId="2" fontId="14" fillId="0" borderId="0" xfId="0" applyNumberFormat="1" applyFont="1" applyAlignment="1" applyProtection="1">
      <alignment vertical="center"/>
    </xf>
    <xf numFmtId="57" fontId="8" fillId="0" borderId="0" xfId="0" applyNumberFormat="1" applyFont="1" applyAlignment="1" applyProtection="1">
      <alignment vertical="center"/>
      <protection locked="0"/>
    </xf>
    <xf numFmtId="0" fontId="8" fillId="0" borderId="0" xfId="0" quotePrefix="1" applyFont="1" applyAlignment="1" applyProtection="1">
      <alignment vertical="center"/>
      <protection locked="0"/>
    </xf>
    <xf numFmtId="181" fontId="3" fillId="0" borderId="0" xfId="0" applyNumberFormat="1" applyFont="1" applyAlignment="1" applyProtection="1">
      <alignment vertical="center"/>
    </xf>
    <xf numFmtId="176" fontId="14" fillId="0" borderId="0" xfId="0" applyNumberFormat="1" applyFont="1" applyAlignment="1" applyProtection="1">
      <alignment vertical="center"/>
    </xf>
    <xf numFmtId="0" fontId="14" fillId="0" borderId="0" xfId="0" quotePrefix="1" applyFont="1" applyAlignment="1">
      <alignment vertical="center"/>
    </xf>
    <xf numFmtId="187" fontId="14" fillId="0" borderId="0" xfId="0" applyNumberFormat="1" applyFont="1" applyAlignment="1" applyProtection="1">
      <alignment vertical="center"/>
    </xf>
    <xf numFmtId="0" fontId="3" fillId="2" borderId="12" xfId="0" applyFont="1" applyFill="1" applyBorder="1" applyAlignment="1" applyProtection="1">
      <alignment horizontal="right" vertical="center"/>
    </xf>
    <xf numFmtId="178" fontId="3" fillId="2" borderId="13" xfId="0" applyNumberFormat="1" applyFont="1" applyFill="1" applyBorder="1" applyAlignment="1" applyProtection="1">
      <alignment horizontal="right" vertical="center"/>
    </xf>
    <xf numFmtId="0" fontId="3" fillId="2" borderId="13" xfId="0" applyFont="1" applyFill="1" applyBorder="1" applyAlignment="1" applyProtection="1">
      <alignment horizontal="right" vertical="center"/>
    </xf>
    <xf numFmtId="179" fontId="3" fillId="2" borderId="13" xfId="0" quotePrefix="1" applyNumberFormat="1" applyFont="1" applyFill="1" applyBorder="1" applyAlignment="1" applyProtection="1">
      <alignment horizontal="right" vertical="center"/>
    </xf>
    <xf numFmtId="0" fontId="3" fillId="2" borderId="7" xfId="0" quotePrefix="1" applyFont="1" applyFill="1" applyBorder="1" applyAlignment="1" applyProtection="1">
      <alignment horizontal="right" vertical="center"/>
    </xf>
    <xf numFmtId="0" fontId="7" fillId="2" borderId="10" xfId="0" applyFont="1" applyFill="1" applyBorder="1" applyAlignment="1" applyProtection="1">
      <alignment horizontal="right" vertical="top"/>
    </xf>
    <xf numFmtId="2" fontId="3" fillId="0" borderId="22" xfId="0" applyNumberFormat="1" applyFont="1" applyBorder="1" applyAlignment="1" applyProtection="1">
      <alignment vertical="center" shrinkToFit="1"/>
    </xf>
    <xf numFmtId="57" fontId="3" fillId="2" borderId="42" xfId="0" applyNumberFormat="1" applyFont="1" applyFill="1" applyBorder="1" applyAlignment="1">
      <alignment horizontal="left" vertical="center" shrinkToFit="1"/>
    </xf>
    <xf numFmtId="183" fontId="3" fillId="3" borderId="43" xfId="0" applyNumberFormat="1" applyFont="1" applyFill="1" applyBorder="1" applyAlignment="1">
      <alignment horizontal="right" vertical="center"/>
    </xf>
    <xf numFmtId="183" fontId="3" fillId="4" borderId="44" xfId="0" applyNumberFormat="1" applyFont="1" applyFill="1" applyBorder="1" applyAlignment="1">
      <alignment horizontal="right" vertical="center"/>
    </xf>
    <xf numFmtId="183" fontId="3" fillId="3" borderId="44" xfId="0" applyNumberFormat="1" applyFont="1" applyFill="1" applyBorder="1" applyAlignment="1">
      <alignment horizontal="right" vertical="center"/>
    </xf>
    <xf numFmtId="183" fontId="3" fillId="3" borderId="45" xfId="0" applyNumberFormat="1" applyFont="1" applyFill="1" applyBorder="1" applyAlignment="1">
      <alignment horizontal="right" vertical="center"/>
    </xf>
    <xf numFmtId="183" fontId="3" fillId="3" borderId="43" xfId="0" quotePrefix="1" applyNumberFormat="1" applyFont="1" applyFill="1" applyBorder="1" applyAlignment="1">
      <alignment horizontal="right" vertical="center"/>
    </xf>
    <xf numFmtId="183" fontId="3" fillId="3" borderId="44" xfId="0" quotePrefix="1" applyNumberFormat="1" applyFont="1" applyFill="1" applyBorder="1" applyAlignment="1">
      <alignment horizontal="right" vertical="center"/>
    </xf>
    <xf numFmtId="183" fontId="3" fillId="3" borderId="5" xfId="0" quotePrefix="1" applyNumberFormat="1" applyFont="1" applyFill="1" applyBorder="1" applyAlignment="1">
      <alignment horizontal="right" vertical="center"/>
    </xf>
    <xf numFmtId="57" fontId="15" fillId="2" borderId="35" xfId="0" applyNumberFormat="1" applyFont="1" applyFill="1" applyBorder="1" applyAlignment="1" applyProtection="1">
      <alignment horizontal="left" vertical="center" shrinkToFit="1"/>
    </xf>
    <xf numFmtId="179" fontId="3" fillId="6" borderId="34" xfId="0" applyNumberFormat="1" applyFont="1" applyFill="1" applyBorder="1" applyAlignment="1" applyProtection="1">
      <alignment vertical="center" shrinkToFit="1"/>
    </xf>
    <xf numFmtId="179" fontId="3" fillId="6" borderId="41" xfId="0" applyNumberFormat="1" applyFont="1" applyFill="1" applyBorder="1" applyAlignment="1" applyProtection="1">
      <alignment vertical="center" shrinkToFit="1"/>
    </xf>
    <xf numFmtId="57" fontId="15" fillId="2" borderId="27" xfId="0" applyNumberFormat="1" applyFont="1" applyFill="1" applyBorder="1" applyAlignment="1" applyProtection="1">
      <alignment horizontal="left" vertical="center" shrinkToFit="1"/>
    </xf>
    <xf numFmtId="0" fontId="3" fillId="0" borderId="0" xfId="0" applyFont="1" applyFill="1" applyAlignment="1">
      <alignment vertical="center"/>
    </xf>
    <xf numFmtId="57" fontId="3" fillId="0" borderId="0" xfId="0" applyNumberFormat="1" applyFont="1" applyAlignment="1">
      <alignment horizontal="left" vertical="center"/>
    </xf>
    <xf numFmtId="0" fontId="15" fillId="0" borderId="0" xfId="0" applyFont="1" applyFill="1" applyAlignment="1">
      <alignment vertical="center"/>
    </xf>
    <xf numFmtId="0" fontId="3" fillId="0" borderId="0" xfId="0" applyFont="1" applyAlignment="1" applyProtection="1">
      <alignment horizontal="left" vertical="center"/>
    </xf>
    <xf numFmtId="0" fontId="15" fillId="0" borderId="0" xfId="0" applyFont="1" applyAlignment="1">
      <alignment vertical="center"/>
    </xf>
    <xf numFmtId="0" fontId="3" fillId="0" borderId="0" xfId="0" applyFont="1" applyAlignment="1">
      <alignment vertical="top" wrapText="1"/>
    </xf>
    <xf numFmtId="0" fontId="0" fillId="0" borderId="0" xfId="0" applyAlignment="1">
      <alignment vertical="top" wrapText="1"/>
    </xf>
    <xf numFmtId="0" fontId="13" fillId="0" borderId="0" xfId="0" applyNumberFormat="1" applyFont="1" applyAlignment="1">
      <alignment horizontal="center" vertical="center" shrinkToFit="1"/>
    </xf>
    <xf numFmtId="0" fontId="16" fillId="0" borderId="0" xfId="0" applyFont="1" applyAlignment="1">
      <alignment horizontal="center" vertical="center" shrinkToFit="1"/>
    </xf>
    <xf numFmtId="180" fontId="3" fillId="0" borderId="0" xfId="0" applyNumberFormat="1" applyFont="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うに</a:t>
            </a:r>
            <a:r>
              <a:rPr lang="en-US" altLang="ja-JP"/>
              <a:t>(</a:t>
            </a:r>
            <a:r>
              <a:rPr lang="ja-JP" altLang="en-US"/>
              <a:t>小屋取</a:t>
            </a:r>
            <a:r>
              <a:rPr lang="en-US" altLang="ja-JP"/>
              <a:t>)</a:t>
            </a:r>
            <a:endParaRPr lang="ja-JP" altLang="en-US"/>
          </a:p>
        </c:rich>
      </c:tx>
      <c:layout>
        <c:manualLayout>
          <c:xMode val="edge"/>
          <c:yMode val="edge"/>
          <c:x val="0.13083230474569058"/>
          <c:y val="1.3362390499735628E-2"/>
        </c:manualLayout>
      </c:layout>
      <c:overlay val="0"/>
      <c:spPr>
        <a:solidFill>
          <a:srgbClr val="FFFFFF"/>
        </a:solidFill>
        <a:ln w="25400">
          <a:noFill/>
        </a:ln>
      </c:spPr>
    </c:title>
    <c:autoTitleDeleted val="0"/>
    <c:plotArea>
      <c:layout>
        <c:manualLayout>
          <c:layoutTarget val="inner"/>
          <c:xMode val="edge"/>
          <c:yMode val="edge"/>
          <c:x val="8.9692506109150152E-2"/>
          <c:y val="3.7296122195790982E-2"/>
          <c:w val="0.89607385283736085"/>
          <c:h val="0.8752246060014055"/>
        </c:manualLayout>
      </c:layout>
      <c:lineChart>
        <c:grouping val="standard"/>
        <c:varyColors val="0"/>
        <c:ser>
          <c:idx val="0"/>
          <c:order val="0"/>
          <c:tx>
            <c:strRef>
              <c:f>うに!$C$66</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うに!$C$68:$C$113</c:f>
              <c:numCache>
                <c:formatCode>0.00</c:formatCode>
                <c:ptCount val="46"/>
                <c:pt idx="19">
                  <c:v>0.46</c:v>
                </c:pt>
                <c:pt idx="20">
                  <c:v>0.79</c:v>
                </c:pt>
                <c:pt idx="21">
                  <c:v>0.28999999999999998</c:v>
                </c:pt>
                <c:pt idx="22">
                  <c:v>0.35</c:v>
                </c:pt>
                <c:pt idx="23">
                  <c:v>0.59</c:v>
                </c:pt>
                <c:pt idx="24">
                  <c:v>0.4</c:v>
                </c:pt>
                <c:pt idx="25">
                  <c:v>0.34</c:v>
                </c:pt>
                <c:pt idx="26">
                  <c:v>0.46</c:v>
                </c:pt>
                <c:pt idx="27">
                  <c:v>0.62</c:v>
                </c:pt>
                <c:pt idx="28">
                  <c:v>0.3</c:v>
                </c:pt>
                <c:pt idx="29">
                  <c:v>0.5</c:v>
                </c:pt>
                <c:pt idx="30">
                  <c:v>0.28999999999999998</c:v>
                </c:pt>
                <c:pt idx="34">
                  <c:v>0.28999999999999998</c:v>
                </c:pt>
                <c:pt idx="35" formatCode="&quot;(&quot;0.00&quot;)&quot;">
                  <c:v>0.36</c:v>
                </c:pt>
                <c:pt idx="36">
                  <c:v>0.59</c:v>
                </c:pt>
                <c:pt idx="37">
                  <c:v>0.53</c:v>
                </c:pt>
                <c:pt idx="38">
                  <c:v>0.49</c:v>
                </c:pt>
                <c:pt idx="39">
                  <c:v>0.56000000000000005</c:v>
                </c:pt>
              </c:numCache>
            </c:numRef>
          </c:val>
          <c:smooth val="0"/>
        </c:ser>
        <c:ser>
          <c:idx val="1"/>
          <c:order val="1"/>
          <c:tx>
            <c:strRef>
              <c:f>うに!$D$66</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うに!$D$68:$D$113</c:f>
              <c:numCache>
                <c:formatCode>0</c:formatCode>
                <c:ptCount val="46"/>
                <c:pt idx="19">
                  <c:v>124</c:v>
                </c:pt>
                <c:pt idx="20">
                  <c:v>97.8</c:v>
                </c:pt>
                <c:pt idx="21">
                  <c:v>126</c:v>
                </c:pt>
                <c:pt idx="22">
                  <c:v>132</c:v>
                </c:pt>
                <c:pt idx="23">
                  <c:v>117</c:v>
                </c:pt>
                <c:pt idx="24">
                  <c:v>128</c:v>
                </c:pt>
                <c:pt idx="25">
                  <c:v>134</c:v>
                </c:pt>
                <c:pt idx="26">
                  <c:v>122.9</c:v>
                </c:pt>
                <c:pt idx="27">
                  <c:v>120.9</c:v>
                </c:pt>
                <c:pt idx="28">
                  <c:v>119.4</c:v>
                </c:pt>
                <c:pt idx="29">
                  <c:v>121.4</c:v>
                </c:pt>
                <c:pt idx="30">
                  <c:v>121.2</c:v>
                </c:pt>
                <c:pt idx="34">
                  <c:v>128.9</c:v>
                </c:pt>
                <c:pt idx="35">
                  <c:v>137.4</c:v>
                </c:pt>
                <c:pt idx="36">
                  <c:v>115.2</c:v>
                </c:pt>
                <c:pt idx="37">
                  <c:v>142.4</c:v>
                </c:pt>
                <c:pt idx="38">
                  <c:v>129.69999999999999</c:v>
                </c:pt>
                <c:pt idx="39">
                  <c:v>136.19999999999999</c:v>
                </c:pt>
              </c:numCache>
            </c:numRef>
          </c:val>
          <c:smooth val="0"/>
        </c:ser>
        <c:ser>
          <c:idx val="5"/>
          <c:order val="2"/>
          <c:tx>
            <c:strRef>
              <c:f>うに!$E$66</c:f>
              <c:strCache>
                <c:ptCount val="1"/>
                <c:pt idx="0">
                  <c:v>Cs-134</c:v>
                </c:pt>
              </c:strCache>
            </c:strRef>
          </c:tx>
          <c:spPr>
            <a:ln w="0">
              <a:solidFill>
                <a:srgbClr val="FF0000"/>
              </a:solidFill>
              <a:prstDash val="sysDot"/>
            </a:ln>
          </c:spPr>
          <c:marker>
            <c:symbol val="triangle"/>
            <c:size val="6"/>
            <c:spPr>
              <a:solidFill>
                <a:srgbClr val="FFFFFF"/>
              </a:solidFill>
              <a:ln>
                <a:solidFill>
                  <a:srgbClr val="FF0000"/>
                </a:solidFill>
                <a:prstDash val="solid"/>
              </a:ln>
            </c:spPr>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うに!$E$68:$E$113</c:f>
              <c:numCache>
                <c:formatCode>0</c:formatCode>
                <c:ptCount val="46"/>
                <c:pt idx="19" formatCode="0.000_);[Red]\(0.000\)">
                  <c:v>2.3416407945209221E-4</c:v>
                </c:pt>
                <c:pt idx="20" formatCode="0.000_);[Red]\(0.000\)">
                  <c:v>1.6750588670067421E-4</c:v>
                </c:pt>
                <c:pt idx="21" formatCode="0.000_);[Red]\(0.000\)">
                  <c:v>1.1549200969047044E-4</c:v>
                </c:pt>
                <c:pt idx="22" formatCode="0.000_);[Red]\(0.000\)">
                  <c:v>8.5871503760122895E-5</c:v>
                </c:pt>
                <c:pt idx="23" formatCode="0.000_);[Red]\(0.000\)">
                  <c:v>6.0920236646700201E-5</c:v>
                </c:pt>
                <c:pt idx="24" formatCode="0.000_);[Red]\(0.000\)">
                  <c:v>4.4347143290440136E-5</c:v>
                </c:pt>
                <c:pt idx="25" formatCode="0.000_);[Red]\(0.000\)">
                  <c:v>3.1230617820750496E-5</c:v>
                </c:pt>
                <c:pt idx="26" formatCode="0.000_);[Red]\(0.000\)">
                  <c:v>2.2196908201043408E-5</c:v>
                </c:pt>
                <c:pt idx="27" formatCode="0.000_);[Red]\(0.000\)">
                  <c:v>1.5878237169975258E-5</c:v>
                </c:pt>
                <c:pt idx="28" formatCode="0.000_);[Red]\(0.000\)">
                  <c:v>1.1421161519690239E-5</c:v>
                </c:pt>
                <c:pt idx="29" formatCode="0.000_);[Red]\(0.000\)">
                  <c:v>8.3140827143257438E-6</c:v>
                </c:pt>
                <c:pt idx="30" formatCode="0.000_);[Red]\(0.000\)">
                  <c:v>5.838888371309823E-6</c:v>
                </c:pt>
                <c:pt idx="34" formatCode="0.000_);[Red]\(0.000\)">
                  <c:v>8.9028257638400221E-3</c:v>
                </c:pt>
                <c:pt idx="35" formatCode="0.000_);[Red]\(0.000\)">
                  <c:v>6.333437402305798E-3</c:v>
                </c:pt>
                <c:pt idx="36" formatCode="0.000_);[Red]\(0.000\)">
                  <c:v>4.6487997074481846E-3</c:v>
                </c:pt>
                <c:pt idx="37" formatCode="0.000_);[Red]\(0.000\)">
                  <c:v>3.2170772757132431E-3</c:v>
                </c:pt>
                <c:pt idx="38" formatCode="0.000_);[Red]\(0.000\)">
                  <c:v>2.3140326469442266E-3</c:v>
                </c:pt>
                <c:pt idx="39" formatCode="0.000_);[Red]\(0.000\)">
                  <c:v>1.6507457408317615E-3</c:v>
                </c:pt>
              </c:numCache>
            </c:numRef>
          </c:val>
          <c:smooth val="0"/>
        </c:ser>
        <c:ser>
          <c:idx val="2"/>
          <c:order val="3"/>
          <c:tx>
            <c:strRef>
              <c:f>うに!$F$66</c:f>
              <c:strCache>
                <c:ptCount val="1"/>
                <c:pt idx="0">
                  <c:v>Cs-137</c:v>
                </c:pt>
              </c:strCache>
            </c:strRef>
          </c:tx>
          <c:spPr>
            <a:ln w="0">
              <a:solidFill>
                <a:srgbClr val="FF0000"/>
              </a:solidFill>
              <a:prstDash val="sysDash"/>
            </a:ln>
          </c:spPr>
          <c:marker>
            <c:symbol val="triangle"/>
            <c:size val="6"/>
            <c:spPr>
              <a:solidFill>
                <a:srgbClr val="FF0000"/>
              </a:solidFill>
              <a:ln>
                <a:solidFill>
                  <a:srgbClr val="FF0000"/>
                </a:solidFill>
                <a:prstDash val="solid"/>
              </a:ln>
            </c:spPr>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うに!$F$68:$F$113</c:f>
              <c:numCache>
                <c:formatCode>0</c:formatCode>
                <c:ptCount val="46"/>
                <c:pt idx="19" formatCode="0.000_);[Red]\(0.000\)">
                  <c:v>6.3E-2</c:v>
                </c:pt>
                <c:pt idx="20" formatCode="0.000_);[Red]\(0.000\)">
                  <c:v>0.04</c:v>
                </c:pt>
                <c:pt idx="21" formatCode="0.000_);[Red]\(0.000\)">
                  <c:v>4.7E-2</c:v>
                </c:pt>
                <c:pt idx="22" formatCode="0.000_);[Red]\(0.000\)">
                  <c:v>4.8000000000000001E-2</c:v>
                </c:pt>
                <c:pt idx="23" formatCode="0.000_);[Red]\(0.000\)">
                  <c:v>4.1000000000000002E-2</c:v>
                </c:pt>
                <c:pt idx="24" formatCode="0.000_);[Red]\(0.000\)">
                  <c:v>4.5999999999999999E-2</c:v>
                </c:pt>
                <c:pt idx="25" formatCode="0.000_);[Red]\(0.000\)">
                  <c:v>4.2999999999999997E-2</c:v>
                </c:pt>
                <c:pt idx="26" formatCode="0.000_);[Red]\(0.000\)">
                  <c:v>3.1E-2</c:v>
                </c:pt>
                <c:pt idx="27" formatCode="0.000_);[Red]\(0.000\)">
                  <c:v>4.3999999999999997E-2</c:v>
                </c:pt>
                <c:pt idx="28" formatCode="0.000_);[Red]\(0.000\)">
                  <c:v>3.9E-2</c:v>
                </c:pt>
                <c:pt idx="29" formatCode="0.000_);[Red]\(0.000\)">
                  <c:v>3.6999999999999998E-2</c:v>
                </c:pt>
                <c:pt idx="30" formatCode="0.000_);[Red]\(0.000\)">
                  <c:v>2.9000000000000001E-2</c:v>
                </c:pt>
                <c:pt idx="34" formatCode="0.000_);[Red]\(0.000\)">
                  <c:v>1.66</c:v>
                </c:pt>
                <c:pt idx="35" formatCode="0.000_);[Red]\(0.000\)">
                  <c:v>1.49</c:v>
                </c:pt>
                <c:pt idx="36" formatCode="0.000_);[Red]\(0.000\)">
                  <c:v>0.113</c:v>
                </c:pt>
                <c:pt idx="37" formatCode="0.000_);[Red]\(0.000\)">
                  <c:v>8.5999999999999993E-2</c:v>
                </c:pt>
                <c:pt idx="38" formatCode="0.000_);[Red]\(0.000\)">
                  <c:v>0.121</c:v>
                </c:pt>
                <c:pt idx="39" formatCode="0.000_);[Red]\(0.000\)">
                  <c:v>0.06</c:v>
                </c:pt>
              </c:numCache>
            </c:numRef>
          </c:val>
          <c:smooth val="0"/>
        </c:ser>
        <c:ser>
          <c:idx val="7"/>
          <c:order val="4"/>
          <c:tx>
            <c:strRef>
              <c:f>うに!$M$67</c:f>
              <c:strCache>
                <c:ptCount val="1"/>
                <c:pt idx="0">
                  <c:v>Be7崩壊</c:v>
                </c:pt>
              </c:strCache>
            </c:strRef>
          </c:tx>
          <c:spPr>
            <a:ln w="34925" cmpd="dbl">
              <a:solidFill>
                <a:srgbClr val="0066FF"/>
              </a:solidFill>
            </a:ln>
          </c:spPr>
          <c:marker>
            <c:symbol val="none"/>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うに!$M$68:$M$113</c:f>
              <c:numCache>
                <c:formatCode>0.000</c:formatCode>
                <c:ptCount val="46"/>
                <c:pt idx="0">
                  <c:v>1</c:v>
                </c:pt>
                <c:pt idx="1">
                  <c:v>8.6724688279191265E-3</c:v>
                </c:pt>
                <c:pt idx="2">
                  <c:v>7.5211715571228934E-5</c:v>
                </c:pt>
                <c:pt idx="3">
                  <c:v>6.4384202186054317E-7</c:v>
                </c:pt>
                <c:pt idx="4">
                  <c:v>5.5836998646899808E-9</c:v>
                </c:pt>
                <c:pt idx="5">
                  <c:v>4.8424463020980141E-11</c:v>
                </c:pt>
                <c:pt idx="7">
                  <c:v>1.3896600325753451E-12</c:v>
                </c:pt>
                <c:pt idx="8">
                  <c:v>3.5950206103444321E-15</c:v>
                </c:pt>
                <c:pt idx="9">
                  <c:v>3.117770417893891E-17</c:v>
                </c:pt>
                <c:pt idx="10">
                  <c:v>2.7038766761793181E-19</c:v>
                </c:pt>
                <c:pt idx="11">
                  <c:v>2.3449286188702731E-21</c:v>
                </c:pt>
                <c:pt idx="12">
                  <c:v>2.0073516095537898E-23</c:v>
                </c:pt>
                <c:pt idx="13">
                  <c:v>1.7408694260528544E-25</c:v>
                </c:pt>
                <c:pt idx="14">
                  <c:v>1.5097635830920852E-27</c:v>
                </c:pt>
                <c:pt idx="15">
                  <c:v>1.3093377611893609E-29</c:v>
                </c:pt>
                <c:pt idx="16">
                  <c:v>1.1208448910650553E-31</c:v>
                </c:pt>
                <c:pt idx="17">
                  <c:v>9.7204923786942469E-34</c:v>
                </c:pt>
                <c:pt idx="18">
                  <c:v>8.4300667146251367E-36</c:v>
                </c:pt>
                <c:pt idx="19">
                  <c:v>7.0311601031836488E-38</c:v>
                </c:pt>
                <c:pt idx="20">
                  <c:v>6.1775839884145544E-40</c:v>
                </c:pt>
                <c:pt idx="21">
                  <c:v>3.225918350103898E-42</c:v>
                </c:pt>
                <c:pt idx="22">
                  <c:v>4.8944043943024492E-44</c:v>
                </c:pt>
                <c:pt idx="23">
                  <c:v>3.8251740884623355E-46</c:v>
                </c:pt>
                <c:pt idx="24">
                  <c:v>4.3030107624298211E-48</c:v>
                </c:pt>
                <c:pt idx="25">
                  <c:v>3.0306263585655949E-50</c:v>
                </c:pt>
                <c:pt idx="26">
                  <c:v>2.4309811973699379E-52</c:v>
                </c:pt>
                <c:pt idx="27">
                  <c:v>2.1358624040162766E-54</c:v>
                </c:pt>
                <c:pt idx="28">
                  <c:v>2.0288899299623958E-56</c:v>
                </c:pt>
                <c:pt idx="29">
                  <c:v>2.2823366995888201E-58</c:v>
                </c:pt>
                <c:pt idx="30">
                  <c:v>1.5459409654794218E-60</c:v>
                </c:pt>
                <c:pt idx="32">
                  <c:v>8.0702532288565241E-62</c:v>
                </c:pt>
                <c:pt idx="33">
                  <c:v>1.2727407728777408E-62</c:v>
                </c:pt>
                <c:pt idx="34">
                  <c:v>8.183846089035468E-65</c:v>
                </c:pt>
                <c:pt idx="35">
                  <c:v>6.6505196463077556E-67</c:v>
                </c:pt>
                <c:pt idx="36">
                  <c:v>8.4104091453798706E-69</c:v>
                </c:pt>
                <c:pt idx="37">
                  <c:v>4.6264463668439479E-71</c:v>
                </c:pt>
                <c:pt idx="38">
                  <c:v>4.3947355539149865E-73</c:v>
                </c:pt>
                <c:pt idx="39">
                  <c:v>3.7134505649205615E-75</c:v>
                </c:pt>
              </c:numCache>
            </c:numRef>
          </c:val>
          <c:smooth val="0"/>
        </c:ser>
        <c:ser>
          <c:idx val="6"/>
          <c:order val="5"/>
          <c:tx>
            <c:strRef>
              <c:f>うに!$N$67</c:f>
              <c:strCache>
                <c:ptCount val="1"/>
                <c:pt idx="0">
                  <c:v>K40崩壊</c:v>
                </c:pt>
              </c:strCache>
            </c:strRef>
          </c:tx>
          <c:spPr>
            <a:ln>
              <a:solidFill>
                <a:srgbClr val="00B050"/>
              </a:solidFill>
              <a:prstDash val="sysDash"/>
            </a:ln>
          </c:spPr>
          <c:marker>
            <c:symbol val="none"/>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うに!$N$68:$N$113</c:f>
              <c:numCache>
                <c:formatCode>0</c:formatCode>
                <c:ptCount val="46"/>
                <c:pt idx="0">
                  <c:v>200</c:v>
                </c:pt>
                <c:pt idx="1">
                  <c:v>199.99999989151527</c:v>
                </c:pt>
                <c:pt idx="2">
                  <c:v>199.99999978303049</c:v>
                </c:pt>
                <c:pt idx="3">
                  <c:v>199.99999967424853</c:v>
                </c:pt>
                <c:pt idx="4">
                  <c:v>199.9999995657638</c:v>
                </c:pt>
                <c:pt idx="5">
                  <c:v>199.99999945727907</c:v>
                </c:pt>
                <c:pt idx="7">
                  <c:v>199.99999937613842</c:v>
                </c:pt>
                <c:pt idx="8">
                  <c:v>199.99999924001233</c:v>
                </c:pt>
                <c:pt idx="9">
                  <c:v>199.9999991315276</c:v>
                </c:pt>
                <c:pt idx="10">
                  <c:v>199.99999902304288</c:v>
                </c:pt>
                <c:pt idx="11">
                  <c:v>199.99999891455809</c:v>
                </c:pt>
                <c:pt idx="12">
                  <c:v>199.99999880577613</c:v>
                </c:pt>
                <c:pt idx="13">
                  <c:v>199.9999986972914</c:v>
                </c:pt>
                <c:pt idx="14">
                  <c:v>199.99999858880665</c:v>
                </c:pt>
                <c:pt idx="15">
                  <c:v>199.99999848032189</c:v>
                </c:pt>
                <c:pt idx="16">
                  <c:v>199.99999837153993</c:v>
                </c:pt>
                <c:pt idx="17">
                  <c:v>199.9999982630552</c:v>
                </c:pt>
                <c:pt idx="18">
                  <c:v>199.99999815457048</c:v>
                </c:pt>
                <c:pt idx="19">
                  <c:v>199.99999804519405</c:v>
                </c:pt>
                <c:pt idx="20">
                  <c:v>199.99999793700655</c:v>
                </c:pt>
                <c:pt idx="21">
                  <c:v>199.99999781693026</c:v>
                </c:pt>
                <c:pt idx="22">
                  <c:v>199.99999772122592</c:v>
                </c:pt>
                <c:pt idx="23">
                  <c:v>199.99999761036344</c:v>
                </c:pt>
                <c:pt idx="24">
                  <c:v>199.99999750782308</c:v>
                </c:pt>
                <c:pt idx="25">
                  <c:v>199.99999739458283</c:v>
                </c:pt>
                <c:pt idx="26">
                  <c:v>199.99999728431476</c:v>
                </c:pt>
                <c:pt idx="27">
                  <c:v>199.99999717612727</c:v>
                </c:pt>
                <c:pt idx="28">
                  <c:v>199.99999706972304</c:v>
                </c:pt>
                <c:pt idx="29">
                  <c:v>199.99999696718268</c:v>
                </c:pt>
                <c:pt idx="30">
                  <c:v>199.99999685305076</c:v>
                </c:pt>
                <c:pt idx="32">
                  <c:v>199.99999678558217</c:v>
                </c:pt>
                <c:pt idx="33">
                  <c:v>199.99999674337712</c:v>
                </c:pt>
                <c:pt idx="34">
                  <c:v>199.99999662805635</c:v>
                </c:pt>
                <c:pt idx="35">
                  <c:v>199.99999651808554</c:v>
                </c:pt>
                <c:pt idx="36">
                  <c:v>199.99999641822012</c:v>
                </c:pt>
                <c:pt idx="37">
                  <c:v>199.99999629933274</c:v>
                </c:pt>
                <c:pt idx="38">
                  <c:v>199.99999619292851</c:v>
                </c:pt>
                <c:pt idx="39">
                  <c:v>199.99999608384934</c:v>
                </c:pt>
              </c:numCache>
            </c:numRef>
          </c:val>
          <c:smooth val="0"/>
        </c:ser>
        <c:ser>
          <c:idx val="4"/>
          <c:order val="6"/>
          <c:tx>
            <c:strRef>
              <c:f>うに!$L$67</c:f>
              <c:strCache>
                <c:ptCount val="1"/>
                <c:pt idx="0">
                  <c:v>Cs134崩壊</c:v>
                </c:pt>
              </c:strCache>
            </c:strRef>
          </c:tx>
          <c:spPr>
            <a:ln w="28575">
              <a:solidFill>
                <a:srgbClr val="FF0000"/>
              </a:solidFill>
              <a:prstDash val="sysDot"/>
            </a:ln>
          </c:spPr>
          <c:marker>
            <c:symbol val="none"/>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うに!$L$68:$L$113</c:f>
              <c:numCache>
                <c:formatCode>0.00</c:formatCode>
                <c:ptCount val="46"/>
                <c:pt idx="0" formatCode="0.000">
                  <c:v>0.1</c:v>
                </c:pt>
                <c:pt idx="1">
                  <c:v>7.1467748482839225E-2</c:v>
                </c:pt>
                <c:pt idx="2">
                  <c:v>5.1076390732063673E-2</c:v>
                </c:pt>
                <c:pt idx="3">
                  <c:v>3.6469566630660373E-2</c:v>
                </c:pt>
                <c:pt idx="4">
                  <c:v>2.6063978152381814E-2</c:v>
                </c:pt>
                <c:pt idx="5">
                  <c:v>1.8627338350566403E-2</c:v>
                </c:pt>
                <c:pt idx="7">
                  <c:v>0.99540887421450097</c:v>
                </c:pt>
                <c:pt idx="8">
                  <c:v>0.65303981656724974</c:v>
                </c:pt>
                <c:pt idx="9">
                  <c:v>0.46671285359707648</c:v>
                </c:pt>
                <c:pt idx="10">
                  <c:v>0.33354916834584031</c:v>
                </c:pt>
                <c:pt idx="11">
                  <c:v>0.23838008070000713</c:v>
                </c:pt>
                <c:pt idx="12">
                  <c:v>0.17020815511644219</c:v>
                </c:pt>
                <c:pt idx="13">
                  <c:v>0.1216439361958998</c:v>
                </c:pt>
                <c:pt idx="14">
                  <c:v>8.6936182365111067E-2</c:v>
                </c:pt>
                <c:pt idx="15">
                  <c:v>6.213133215327999E-2</c:v>
                </c:pt>
                <c:pt idx="16">
                  <c:v>4.4363016363121649E-2</c:v>
                </c:pt>
                <c:pt idx="17">
                  <c:v>3.1705248953796568E-2</c:v>
                </c:pt>
                <c:pt idx="18">
                  <c:v>2.265902757815735E-2</c:v>
                </c:pt>
                <c:pt idx="19">
                  <c:v>1.6149246858764978E-2</c:v>
                </c:pt>
                <c:pt idx="20">
                  <c:v>1.1552130117287876E-2</c:v>
                </c:pt>
                <c:pt idx="21">
                  <c:v>7.9649661855496854E-3</c:v>
                </c:pt>
                <c:pt idx="22">
                  <c:v>5.9221726731119237E-3</c:v>
                </c:pt>
                <c:pt idx="23">
                  <c:v>4.2013956308069103E-3</c:v>
                </c:pt>
                <c:pt idx="24">
                  <c:v>3.0584236752027676E-3</c:v>
                </c:pt>
                <c:pt idx="25">
                  <c:v>2.1538357117758962E-3</c:v>
                </c:pt>
                <c:pt idx="26">
                  <c:v>1.5308212552443729E-3</c:v>
                </c:pt>
                <c:pt idx="27">
                  <c:v>1.0950508393086384E-3</c:v>
                </c:pt>
                <c:pt idx="28">
                  <c:v>7.8766631170277504E-4</c:v>
                </c:pt>
                <c:pt idx="29">
                  <c:v>5.7338501478108579E-4</c:v>
                </c:pt>
                <c:pt idx="30">
                  <c:v>4.0268195664205675E-4</c:v>
                </c:pt>
                <c:pt idx="32">
                  <c:v>2</c:v>
                </c:pt>
                <c:pt idx="33">
                  <c:v>1.7549826576180227</c:v>
                </c:pt>
                <c:pt idx="34">
                  <c:v>1.2279759674262098</c:v>
                </c:pt>
                <c:pt idx="35">
                  <c:v>0.87357757273183412</c:v>
                </c:pt>
                <c:pt idx="36">
                  <c:v>0.64121375275147374</c:v>
                </c:pt>
                <c:pt idx="37">
                  <c:v>0.44373479665010246</c:v>
                </c:pt>
                <c:pt idx="38">
                  <c:v>0.3191769168198933</c:v>
                </c:pt>
                <c:pt idx="39">
                  <c:v>0.22768906770093261</c:v>
                </c:pt>
              </c:numCache>
            </c:numRef>
          </c:val>
          <c:smooth val="0"/>
        </c:ser>
        <c:ser>
          <c:idx val="3"/>
          <c:order val="7"/>
          <c:tx>
            <c:strRef>
              <c:f>うに!$K$67</c:f>
              <c:strCache>
                <c:ptCount val="1"/>
                <c:pt idx="0">
                  <c:v>Cs137崩壊</c:v>
                </c:pt>
              </c:strCache>
            </c:strRef>
          </c:tx>
          <c:spPr>
            <a:ln w="25400">
              <a:solidFill>
                <a:srgbClr val="FF0000"/>
              </a:solidFill>
              <a:prstDash val="sysDash"/>
            </a:ln>
          </c:spPr>
          <c:marker>
            <c:symbol val="none"/>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うに!$K$68:$K$113</c:f>
              <c:numCache>
                <c:formatCode>0.00</c:formatCode>
                <c:ptCount val="46"/>
                <c:pt idx="0" formatCode="0.000">
                  <c:v>0.1</c:v>
                </c:pt>
                <c:pt idx="1">
                  <c:v>9.7719037674313947E-2</c:v>
                </c:pt>
                <c:pt idx="2">
                  <c:v>9.5490103239939852E-2</c:v>
                </c:pt>
                <c:pt idx="3">
                  <c:v>9.3306111348139931E-2</c:v>
                </c:pt>
                <c:pt idx="4">
                  <c:v>9.1177834100726163E-2</c:v>
                </c:pt>
                <c:pt idx="5">
                  <c:v>8.9098102055512052E-2</c:v>
                </c:pt>
                <c:pt idx="7">
                  <c:v>0.99968397066788306</c:v>
                </c:pt>
                <c:pt idx="8">
                  <c:v>0.97115524556855559</c:v>
                </c:pt>
                <c:pt idx="9">
                  <c:v>0.94900356029321287</c:v>
                </c:pt>
                <c:pt idx="10">
                  <c:v>0.9273571466135051</c:v>
                </c:pt>
                <c:pt idx="11">
                  <c:v>0.90620447947469374</c:v>
                </c:pt>
                <c:pt idx="12">
                  <c:v>0.88547831866499738</c:v>
                </c:pt>
                <c:pt idx="13">
                  <c:v>0.86528089181413037</c:v>
                </c:pt>
                <c:pt idx="14">
                  <c:v>0.84554416066048954</c:v>
                </c:pt>
                <c:pt idx="15">
                  <c:v>0.82625761690878519</c:v>
                </c:pt>
                <c:pt idx="16">
                  <c:v>0.80735995239027059</c:v>
                </c:pt>
                <c:pt idx="17">
                  <c:v>0.78894437604357148</c:v>
                </c:pt>
                <c:pt idx="18">
                  <c:v>0.77094885205539854</c:v>
                </c:pt>
                <c:pt idx="19">
                  <c:v>0.75322093912437094</c:v>
                </c:pt>
                <c:pt idx="20">
                  <c:v>0.73608678415914253</c:v>
                </c:pt>
                <c:pt idx="21">
                  <c:v>0.71752573832520117</c:v>
                </c:pt>
                <c:pt idx="22">
                  <c:v>0.70306778778203893</c:v>
                </c:pt>
                <c:pt idx="23">
                  <c:v>0.686683714200643</c:v>
                </c:pt>
                <c:pt idx="24">
                  <c:v>0.67186963690238277</c:v>
                </c:pt>
                <c:pt idx="25">
                  <c:v>0.6558808149238845</c:v>
                </c:pt>
                <c:pt idx="26">
                  <c:v>0.6406773687331434</c:v>
                </c:pt>
                <c:pt idx="27">
                  <c:v>0.62610333773056681</c:v>
                </c:pt>
                <c:pt idx="28">
                  <c:v>0.61209295441749645</c:v>
                </c:pt>
                <c:pt idx="29">
                  <c:v>0.5988880506853369</c:v>
                </c:pt>
                <c:pt idx="30">
                  <c:v>0.58452514418707002</c:v>
                </c:pt>
                <c:pt idx="32">
                  <c:v>2</c:v>
                </c:pt>
                <c:pt idx="33">
                  <c:v>1.9821270366006014</c:v>
                </c:pt>
                <c:pt idx="34">
                  <c:v>1.9341013052992626</c:v>
                </c:pt>
                <c:pt idx="35">
                  <c:v>1.8893878924296306</c:v>
                </c:pt>
                <c:pt idx="36">
                  <c:v>1.8496795031953972</c:v>
                </c:pt>
                <c:pt idx="37">
                  <c:v>1.8034942627364385</c:v>
                </c:pt>
                <c:pt idx="38">
                  <c:v>1.7631372730812673</c:v>
                </c:pt>
                <c:pt idx="39">
                  <c:v>1.722702958078695</c:v>
                </c:pt>
              </c:numCache>
            </c:numRef>
          </c:val>
          <c:smooth val="0"/>
        </c:ser>
        <c:dLbls>
          <c:showLegendKey val="0"/>
          <c:showVal val="0"/>
          <c:showCatName val="0"/>
          <c:showSerName val="0"/>
          <c:showPercent val="0"/>
          <c:showBubbleSize val="0"/>
        </c:dLbls>
        <c:marker val="1"/>
        <c:smooth val="0"/>
        <c:axId val="40456576"/>
        <c:axId val="40458112"/>
      </c:lineChart>
      <c:dateAx>
        <c:axId val="40456576"/>
        <c:scaling>
          <c:orientation val="minMax"/>
          <c:min val="29677"/>
        </c:scaling>
        <c:delete val="0"/>
        <c:axPos val="b"/>
        <c:majorGridlines>
          <c:spPr>
            <a:ln w="0" cmpd="sng">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40458112"/>
        <c:crossesAt val="1.0000000000000004E-6"/>
        <c:auto val="0"/>
        <c:lblOffset val="100"/>
        <c:baseTimeUnit val="days"/>
        <c:majorUnit val="24"/>
        <c:majorTimeUnit val="months"/>
        <c:minorUnit val="3"/>
        <c:minorTimeUnit val="months"/>
      </c:dateAx>
      <c:valAx>
        <c:axId val="40458112"/>
        <c:scaling>
          <c:logBase val="10"/>
          <c:orientation val="minMax"/>
          <c:min val="1.0000000000000004E-6"/>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1000" b="0" i="0" u="none" strike="noStrike" baseline="0">
                    <a:solidFill>
                      <a:srgbClr val="000000"/>
                    </a:solidFill>
                    <a:latin typeface="Meiryo UI"/>
                    <a:ea typeface="Meiryo UI"/>
                    <a:cs typeface="Meiryo UI"/>
                  </a:defRPr>
                </a:pPr>
                <a:r>
                  <a:rPr lang="en-US" altLang="en-US" sz="1000"/>
                  <a:t>Bq/kg</a:t>
                </a:r>
                <a:r>
                  <a:rPr lang="ja-JP" altLang="en-US" sz="1000"/>
                  <a:t>生</a:t>
                </a:r>
              </a:p>
            </c:rich>
          </c:tx>
          <c:layout>
            <c:manualLayout>
              <c:xMode val="edge"/>
              <c:yMode val="edge"/>
              <c:x val="6.857157278417121E-3"/>
              <c:y val="0.36043908656652413"/>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0456576"/>
        <c:crossesAt val="0"/>
        <c:crossBetween val="between"/>
        <c:minorUnit val="10"/>
      </c:valAx>
      <c:spPr>
        <a:noFill/>
        <a:ln w="12700">
          <a:solidFill>
            <a:srgbClr val="808080"/>
          </a:solidFill>
          <a:prstDash val="solid"/>
        </a:ln>
      </c:spPr>
    </c:plotArea>
    <c:legend>
      <c:legendPos val="r"/>
      <c:layout>
        <c:manualLayout>
          <c:xMode val="edge"/>
          <c:yMode val="edge"/>
          <c:x val="0.31104592929636143"/>
          <c:y val="0.4764881013249968"/>
          <c:w val="0.17538560728689401"/>
          <c:h val="0.40477349422231312"/>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うに</a:t>
            </a:r>
            <a:r>
              <a:rPr lang="en-US" altLang="ja-JP"/>
              <a:t>(</a:t>
            </a:r>
            <a:r>
              <a:rPr lang="ja-JP" altLang="en-US"/>
              <a:t>小屋取</a:t>
            </a:r>
            <a:r>
              <a:rPr lang="en-US" altLang="ja-JP"/>
              <a:t>)</a:t>
            </a:r>
            <a:endParaRPr lang="ja-JP" altLang="en-US"/>
          </a:p>
        </c:rich>
      </c:tx>
      <c:layout>
        <c:manualLayout>
          <c:xMode val="edge"/>
          <c:yMode val="edge"/>
          <c:x val="0.13083230474569058"/>
          <c:y val="1.3362390499735628E-2"/>
        </c:manualLayout>
      </c:layout>
      <c:overlay val="0"/>
      <c:spPr>
        <a:solidFill>
          <a:srgbClr val="FFFFFF"/>
        </a:solidFill>
        <a:ln w="25400">
          <a:noFill/>
        </a:ln>
      </c:spPr>
    </c:title>
    <c:autoTitleDeleted val="0"/>
    <c:plotArea>
      <c:layout>
        <c:manualLayout>
          <c:layoutTarget val="inner"/>
          <c:xMode val="edge"/>
          <c:yMode val="edge"/>
          <c:x val="5.640284941689399E-2"/>
          <c:y val="3.7296122195790982E-2"/>
          <c:w val="0.89779799076839528"/>
          <c:h val="0.8752246060014055"/>
        </c:manualLayout>
      </c:layout>
      <c:lineChart>
        <c:grouping val="standard"/>
        <c:varyColors val="0"/>
        <c:ser>
          <c:idx val="0"/>
          <c:order val="0"/>
          <c:tx>
            <c:strRef>
              <c:f>うに!$C$66</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うに!$C$68:$C$113</c:f>
              <c:numCache>
                <c:formatCode>0.00</c:formatCode>
                <c:ptCount val="46"/>
                <c:pt idx="19">
                  <c:v>0.46</c:v>
                </c:pt>
                <c:pt idx="20">
                  <c:v>0.79</c:v>
                </c:pt>
                <c:pt idx="21">
                  <c:v>0.28999999999999998</c:v>
                </c:pt>
                <c:pt idx="22">
                  <c:v>0.35</c:v>
                </c:pt>
                <c:pt idx="23">
                  <c:v>0.59</c:v>
                </c:pt>
                <c:pt idx="24">
                  <c:v>0.4</c:v>
                </c:pt>
                <c:pt idx="25">
                  <c:v>0.34</c:v>
                </c:pt>
                <c:pt idx="26">
                  <c:v>0.46</c:v>
                </c:pt>
                <c:pt idx="27">
                  <c:v>0.62</c:v>
                </c:pt>
                <c:pt idx="28">
                  <c:v>0.3</c:v>
                </c:pt>
                <c:pt idx="29">
                  <c:v>0.5</c:v>
                </c:pt>
                <c:pt idx="30">
                  <c:v>0.28999999999999998</c:v>
                </c:pt>
                <c:pt idx="34">
                  <c:v>0.28999999999999998</c:v>
                </c:pt>
                <c:pt idx="35" formatCode="&quot;(&quot;0.00&quot;)&quot;">
                  <c:v>0.36</c:v>
                </c:pt>
                <c:pt idx="36">
                  <c:v>0.59</c:v>
                </c:pt>
                <c:pt idx="37">
                  <c:v>0.53</c:v>
                </c:pt>
                <c:pt idx="38">
                  <c:v>0.49</c:v>
                </c:pt>
                <c:pt idx="39">
                  <c:v>0.56000000000000005</c:v>
                </c:pt>
              </c:numCache>
            </c:numRef>
          </c:val>
          <c:smooth val="0"/>
        </c:ser>
        <c:ser>
          <c:idx val="1"/>
          <c:order val="1"/>
          <c:tx>
            <c:strRef>
              <c:f>うに!$D$66</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うに!$D$68:$D$113</c:f>
              <c:numCache>
                <c:formatCode>0</c:formatCode>
                <c:ptCount val="46"/>
                <c:pt idx="19">
                  <c:v>124</c:v>
                </c:pt>
                <c:pt idx="20">
                  <c:v>97.8</c:v>
                </c:pt>
                <c:pt idx="21">
                  <c:v>126</c:v>
                </c:pt>
                <c:pt idx="22">
                  <c:v>132</c:v>
                </c:pt>
                <c:pt idx="23">
                  <c:v>117</c:v>
                </c:pt>
                <c:pt idx="24">
                  <c:v>128</c:v>
                </c:pt>
                <c:pt idx="25">
                  <c:v>134</c:v>
                </c:pt>
                <c:pt idx="26">
                  <c:v>122.9</c:v>
                </c:pt>
                <c:pt idx="27">
                  <c:v>120.9</c:v>
                </c:pt>
                <c:pt idx="28">
                  <c:v>119.4</c:v>
                </c:pt>
                <c:pt idx="29">
                  <c:v>121.4</c:v>
                </c:pt>
                <c:pt idx="30">
                  <c:v>121.2</c:v>
                </c:pt>
                <c:pt idx="34">
                  <c:v>128.9</c:v>
                </c:pt>
                <c:pt idx="35">
                  <c:v>137.4</c:v>
                </c:pt>
                <c:pt idx="36">
                  <c:v>115.2</c:v>
                </c:pt>
                <c:pt idx="37">
                  <c:v>142.4</c:v>
                </c:pt>
                <c:pt idx="38">
                  <c:v>129.69999999999999</c:v>
                </c:pt>
                <c:pt idx="39">
                  <c:v>136.19999999999999</c:v>
                </c:pt>
              </c:numCache>
            </c:numRef>
          </c:val>
          <c:smooth val="0"/>
        </c:ser>
        <c:ser>
          <c:idx val="5"/>
          <c:order val="2"/>
          <c:tx>
            <c:strRef>
              <c:f>うに!$E$66</c:f>
              <c:strCache>
                <c:ptCount val="1"/>
                <c:pt idx="0">
                  <c:v>Cs-134</c:v>
                </c:pt>
              </c:strCache>
            </c:strRef>
          </c:tx>
          <c:spPr>
            <a:ln w="0">
              <a:solidFill>
                <a:srgbClr val="FF0000"/>
              </a:solidFill>
              <a:prstDash val="sysDot"/>
            </a:ln>
          </c:spPr>
          <c:marker>
            <c:symbol val="triangle"/>
            <c:size val="6"/>
            <c:spPr>
              <a:solidFill>
                <a:srgbClr val="FFFFFF"/>
              </a:solidFill>
              <a:ln>
                <a:solidFill>
                  <a:srgbClr val="FF0000"/>
                </a:solidFill>
                <a:prstDash val="solid"/>
              </a:ln>
            </c:spPr>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うに!$E$68:$E$113</c:f>
              <c:numCache>
                <c:formatCode>0</c:formatCode>
                <c:ptCount val="46"/>
                <c:pt idx="19" formatCode="0.000_);[Red]\(0.000\)">
                  <c:v>2.3416407945209221E-4</c:v>
                </c:pt>
                <c:pt idx="20" formatCode="0.000_);[Red]\(0.000\)">
                  <c:v>1.6750588670067421E-4</c:v>
                </c:pt>
                <c:pt idx="21" formatCode="0.000_);[Red]\(0.000\)">
                  <c:v>1.1549200969047044E-4</c:v>
                </c:pt>
                <c:pt idx="22" formatCode="0.000_);[Red]\(0.000\)">
                  <c:v>8.5871503760122895E-5</c:v>
                </c:pt>
                <c:pt idx="23" formatCode="0.000_);[Red]\(0.000\)">
                  <c:v>6.0920236646700201E-5</c:v>
                </c:pt>
                <c:pt idx="24" formatCode="0.000_);[Red]\(0.000\)">
                  <c:v>4.4347143290440136E-5</c:v>
                </c:pt>
                <c:pt idx="25" formatCode="0.000_);[Red]\(0.000\)">
                  <c:v>3.1230617820750496E-5</c:v>
                </c:pt>
                <c:pt idx="26" formatCode="0.000_);[Red]\(0.000\)">
                  <c:v>2.2196908201043408E-5</c:v>
                </c:pt>
                <c:pt idx="27" formatCode="0.000_);[Red]\(0.000\)">
                  <c:v>1.5878237169975258E-5</c:v>
                </c:pt>
                <c:pt idx="28" formatCode="0.000_);[Red]\(0.000\)">
                  <c:v>1.1421161519690239E-5</c:v>
                </c:pt>
                <c:pt idx="29" formatCode="0.000_);[Red]\(0.000\)">
                  <c:v>8.3140827143257438E-6</c:v>
                </c:pt>
                <c:pt idx="30" formatCode="0.000_);[Red]\(0.000\)">
                  <c:v>5.838888371309823E-6</c:v>
                </c:pt>
                <c:pt idx="34" formatCode="0.000_);[Red]\(0.000\)">
                  <c:v>8.9028257638400221E-3</c:v>
                </c:pt>
                <c:pt idx="35" formatCode="0.000_);[Red]\(0.000\)">
                  <c:v>6.333437402305798E-3</c:v>
                </c:pt>
                <c:pt idx="36" formatCode="0.000_);[Red]\(0.000\)">
                  <c:v>4.6487997074481846E-3</c:v>
                </c:pt>
                <c:pt idx="37" formatCode="0.000_);[Red]\(0.000\)">
                  <c:v>3.2170772757132431E-3</c:v>
                </c:pt>
                <c:pt idx="38" formatCode="0.000_);[Red]\(0.000\)">
                  <c:v>2.3140326469442266E-3</c:v>
                </c:pt>
                <c:pt idx="39" formatCode="0.000_);[Red]\(0.000\)">
                  <c:v>1.6507457408317615E-3</c:v>
                </c:pt>
              </c:numCache>
            </c:numRef>
          </c:val>
          <c:smooth val="0"/>
        </c:ser>
        <c:ser>
          <c:idx val="2"/>
          <c:order val="3"/>
          <c:tx>
            <c:strRef>
              <c:f>うに!$F$66</c:f>
              <c:strCache>
                <c:ptCount val="1"/>
                <c:pt idx="0">
                  <c:v>Cs-137</c:v>
                </c:pt>
              </c:strCache>
            </c:strRef>
          </c:tx>
          <c:spPr>
            <a:ln w="0">
              <a:solidFill>
                <a:srgbClr val="FF0000"/>
              </a:solidFill>
              <a:prstDash val="sysDash"/>
            </a:ln>
          </c:spPr>
          <c:marker>
            <c:symbol val="triangle"/>
            <c:size val="6"/>
            <c:spPr>
              <a:solidFill>
                <a:srgbClr val="FF0000"/>
              </a:solidFill>
              <a:ln>
                <a:solidFill>
                  <a:srgbClr val="FF0000"/>
                </a:solidFill>
                <a:prstDash val="solid"/>
              </a:ln>
            </c:spPr>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うに!$F$68:$F$113</c:f>
              <c:numCache>
                <c:formatCode>0</c:formatCode>
                <c:ptCount val="46"/>
                <c:pt idx="19" formatCode="0.000_);[Red]\(0.000\)">
                  <c:v>6.3E-2</c:v>
                </c:pt>
                <c:pt idx="20" formatCode="0.000_);[Red]\(0.000\)">
                  <c:v>0.04</c:v>
                </c:pt>
                <c:pt idx="21" formatCode="0.000_);[Red]\(0.000\)">
                  <c:v>4.7E-2</c:v>
                </c:pt>
                <c:pt idx="22" formatCode="0.000_);[Red]\(0.000\)">
                  <c:v>4.8000000000000001E-2</c:v>
                </c:pt>
                <c:pt idx="23" formatCode="0.000_);[Red]\(0.000\)">
                  <c:v>4.1000000000000002E-2</c:v>
                </c:pt>
                <c:pt idx="24" formatCode="0.000_);[Red]\(0.000\)">
                  <c:v>4.5999999999999999E-2</c:v>
                </c:pt>
                <c:pt idx="25" formatCode="0.000_);[Red]\(0.000\)">
                  <c:v>4.2999999999999997E-2</c:v>
                </c:pt>
                <c:pt idx="26" formatCode="0.000_);[Red]\(0.000\)">
                  <c:v>3.1E-2</c:v>
                </c:pt>
                <c:pt idx="27" formatCode="0.000_);[Red]\(0.000\)">
                  <c:v>4.3999999999999997E-2</c:v>
                </c:pt>
                <c:pt idx="28" formatCode="0.000_);[Red]\(0.000\)">
                  <c:v>3.9E-2</c:v>
                </c:pt>
                <c:pt idx="29" formatCode="0.000_);[Red]\(0.000\)">
                  <c:v>3.6999999999999998E-2</c:v>
                </c:pt>
                <c:pt idx="30" formatCode="0.000_);[Red]\(0.000\)">
                  <c:v>2.9000000000000001E-2</c:v>
                </c:pt>
                <c:pt idx="34" formatCode="0.000_);[Red]\(0.000\)">
                  <c:v>1.66</c:v>
                </c:pt>
                <c:pt idx="35" formatCode="0.000_);[Red]\(0.000\)">
                  <c:v>1.49</c:v>
                </c:pt>
                <c:pt idx="36" formatCode="0.000_);[Red]\(0.000\)">
                  <c:v>0.113</c:v>
                </c:pt>
                <c:pt idx="37" formatCode="0.000_);[Red]\(0.000\)">
                  <c:v>8.5999999999999993E-2</c:v>
                </c:pt>
                <c:pt idx="38" formatCode="0.000_);[Red]\(0.000\)">
                  <c:v>0.121</c:v>
                </c:pt>
                <c:pt idx="39" formatCode="0.000_);[Red]\(0.000\)">
                  <c:v>0.06</c:v>
                </c:pt>
              </c:numCache>
            </c:numRef>
          </c:val>
          <c:smooth val="0"/>
        </c:ser>
        <c:ser>
          <c:idx val="3"/>
          <c:order val="4"/>
          <c:tx>
            <c:strRef>
              <c:f>うに!$M$67</c:f>
              <c:strCache>
                <c:ptCount val="1"/>
                <c:pt idx="0">
                  <c:v>Be7崩壊</c:v>
                </c:pt>
              </c:strCache>
            </c:strRef>
          </c:tx>
          <c:spPr>
            <a:ln>
              <a:solidFill>
                <a:srgbClr val="0066FF"/>
              </a:solidFill>
            </a:ln>
          </c:spPr>
          <c:marker>
            <c:symbol val="none"/>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うに!$M$68:$M$113</c:f>
              <c:numCache>
                <c:formatCode>0.000</c:formatCode>
                <c:ptCount val="46"/>
                <c:pt idx="0">
                  <c:v>1</c:v>
                </c:pt>
                <c:pt idx="1">
                  <c:v>8.6724688279191265E-3</c:v>
                </c:pt>
                <c:pt idx="2">
                  <c:v>7.5211715571228934E-5</c:v>
                </c:pt>
                <c:pt idx="3">
                  <c:v>6.4384202186054317E-7</c:v>
                </c:pt>
                <c:pt idx="4">
                  <c:v>5.5836998646899808E-9</c:v>
                </c:pt>
                <c:pt idx="5">
                  <c:v>4.8424463020980141E-11</c:v>
                </c:pt>
                <c:pt idx="7">
                  <c:v>1.3896600325753451E-12</c:v>
                </c:pt>
                <c:pt idx="8">
                  <c:v>3.5950206103444321E-15</c:v>
                </c:pt>
                <c:pt idx="9">
                  <c:v>3.117770417893891E-17</c:v>
                </c:pt>
                <c:pt idx="10">
                  <c:v>2.7038766761793181E-19</c:v>
                </c:pt>
                <c:pt idx="11">
                  <c:v>2.3449286188702731E-21</c:v>
                </c:pt>
                <c:pt idx="12">
                  <c:v>2.0073516095537898E-23</c:v>
                </c:pt>
                <c:pt idx="13">
                  <c:v>1.7408694260528544E-25</c:v>
                </c:pt>
                <c:pt idx="14">
                  <c:v>1.5097635830920852E-27</c:v>
                </c:pt>
                <c:pt idx="15">
                  <c:v>1.3093377611893609E-29</c:v>
                </c:pt>
                <c:pt idx="16">
                  <c:v>1.1208448910650553E-31</c:v>
                </c:pt>
                <c:pt idx="17">
                  <c:v>9.7204923786942469E-34</c:v>
                </c:pt>
                <c:pt idx="18">
                  <c:v>8.4300667146251367E-36</c:v>
                </c:pt>
                <c:pt idx="19">
                  <c:v>7.0311601031836488E-38</c:v>
                </c:pt>
                <c:pt idx="20">
                  <c:v>6.1775839884145544E-40</c:v>
                </c:pt>
                <c:pt idx="21">
                  <c:v>3.225918350103898E-42</c:v>
                </c:pt>
                <c:pt idx="22">
                  <c:v>4.8944043943024492E-44</c:v>
                </c:pt>
                <c:pt idx="23">
                  <c:v>3.8251740884623355E-46</c:v>
                </c:pt>
                <c:pt idx="24">
                  <c:v>4.3030107624298211E-48</c:v>
                </c:pt>
                <c:pt idx="25">
                  <c:v>3.0306263585655949E-50</c:v>
                </c:pt>
                <c:pt idx="26">
                  <c:v>2.4309811973699379E-52</c:v>
                </c:pt>
                <c:pt idx="27">
                  <c:v>2.1358624040162766E-54</c:v>
                </c:pt>
                <c:pt idx="28">
                  <c:v>2.0288899299623958E-56</c:v>
                </c:pt>
                <c:pt idx="29">
                  <c:v>2.2823366995888201E-58</c:v>
                </c:pt>
                <c:pt idx="30">
                  <c:v>1.5459409654794218E-60</c:v>
                </c:pt>
                <c:pt idx="32">
                  <c:v>8.0702532288565241E-62</c:v>
                </c:pt>
                <c:pt idx="33">
                  <c:v>1.2727407728777408E-62</c:v>
                </c:pt>
                <c:pt idx="34">
                  <c:v>8.183846089035468E-65</c:v>
                </c:pt>
                <c:pt idx="35">
                  <c:v>6.6505196463077556E-67</c:v>
                </c:pt>
                <c:pt idx="36">
                  <c:v>8.4104091453798706E-69</c:v>
                </c:pt>
                <c:pt idx="37">
                  <c:v>4.6264463668439479E-71</c:v>
                </c:pt>
                <c:pt idx="38">
                  <c:v>4.3947355539149865E-73</c:v>
                </c:pt>
                <c:pt idx="39">
                  <c:v>3.7134505649205615E-75</c:v>
                </c:pt>
              </c:numCache>
            </c:numRef>
          </c:val>
          <c:smooth val="0"/>
        </c:ser>
        <c:ser>
          <c:idx val="4"/>
          <c:order val="5"/>
          <c:tx>
            <c:strRef>
              <c:f>うに!$N$67</c:f>
              <c:strCache>
                <c:ptCount val="1"/>
                <c:pt idx="0">
                  <c:v>K40崩壊</c:v>
                </c:pt>
              </c:strCache>
            </c:strRef>
          </c:tx>
          <c:spPr>
            <a:ln>
              <a:solidFill>
                <a:srgbClr val="00B050"/>
              </a:solidFill>
              <a:prstDash val="sysDash"/>
            </a:ln>
          </c:spPr>
          <c:marker>
            <c:symbol val="none"/>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うに!$N$68:$N$113</c:f>
              <c:numCache>
                <c:formatCode>0</c:formatCode>
                <c:ptCount val="46"/>
                <c:pt idx="0">
                  <c:v>200</c:v>
                </c:pt>
                <c:pt idx="1">
                  <c:v>199.99999989151527</c:v>
                </c:pt>
                <c:pt idx="2">
                  <c:v>199.99999978303049</c:v>
                </c:pt>
                <c:pt idx="3">
                  <c:v>199.99999967424853</c:v>
                </c:pt>
                <c:pt idx="4">
                  <c:v>199.9999995657638</c:v>
                </c:pt>
                <c:pt idx="5">
                  <c:v>199.99999945727907</c:v>
                </c:pt>
                <c:pt idx="7">
                  <c:v>199.99999937613842</c:v>
                </c:pt>
                <c:pt idx="8">
                  <c:v>199.99999924001233</c:v>
                </c:pt>
                <c:pt idx="9">
                  <c:v>199.9999991315276</c:v>
                </c:pt>
                <c:pt idx="10">
                  <c:v>199.99999902304288</c:v>
                </c:pt>
                <c:pt idx="11">
                  <c:v>199.99999891455809</c:v>
                </c:pt>
                <c:pt idx="12">
                  <c:v>199.99999880577613</c:v>
                </c:pt>
                <c:pt idx="13">
                  <c:v>199.9999986972914</c:v>
                </c:pt>
                <c:pt idx="14">
                  <c:v>199.99999858880665</c:v>
                </c:pt>
                <c:pt idx="15">
                  <c:v>199.99999848032189</c:v>
                </c:pt>
                <c:pt idx="16">
                  <c:v>199.99999837153993</c:v>
                </c:pt>
                <c:pt idx="17">
                  <c:v>199.9999982630552</c:v>
                </c:pt>
                <c:pt idx="18">
                  <c:v>199.99999815457048</c:v>
                </c:pt>
                <c:pt idx="19">
                  <c:v>199.99999804519405</c:v>
                </c:pt>
                <c:pt idx="20">
                  <c:v>199.99999793700655</c:v>
                </c:pt>
                <c:pt idx="21">
                  <c:v>199.99999781693026</c:v>
                </c:pt>
                <c:pt idx="22">
                  <c:v>199.99999772122592</c:v>
                </c:pt>
                <c:pt idx="23">
                  <c:v>199.99999761036344</c:v>
                </c:pt>
                <c:pt idx="24">
                  <c:v>199.99999750782308</c:v>
                </c:pt>
                <c:pt idx="25">
                  <c:v>199.99999739458283</c:v>
                </c:pt>
                <c:pt idx="26">
                  <c:v>199.99999728431476</c:v>
                </c:pt>
                <c:pt idx="27">
                  <c:v>199.99999717612727</c:v>
                </c:pt>
                <c:pt idx="28">
                  <c:v>199.99999706972304</c:v>
                </c:pt>
                <c:pt idx="29">
                  <c:v>199.99999696718268</c:v>
                </c:pt>
                <c:pt idx="30">
                  <c:v>199.99999685305076</c:v>
                </c:pt>
                <c:pt idx="32">
                  <c:v>199.99999678558217</c:v>
                </c:pt>
                <c:pt idx="33">
                  <c:v>199.99999674337712</c:v>
                </c:pt>
                <c:pt idx="34">
                  <c:v>199.99999662805635</c:v>
                </c:pt>
                <c:pt idx="35">
                  <c:v>199.99999651808554</c:v>
                </c:pt>
                <c:pt idx="36">
                  <c:v>199.99999641822012</c:v>
                </c:pt>
                <c:pt idx="37">
                  <c:v>199.99999629933274</c:v>
                </c:pt>
                <c:pt idx="38">
                  <c:v>199.99999619292851</c:v>
                </c:pt>
                <c:pt idx="39">
                  <c:v>199.99999608384934</c:v>
                </c:pt>
              </c:numCache>
            </c:numRef>
          </c:val>
          <c:smooth val="0"/>
        </c:ser>
        <c:ser>
          <c:idx val="7"/>
          <c:order val="6"/>
          <c:tx>
            <c:strRef>
              <c:f>うに!$P$67</c:f>
              <c:strCache>
                <c:ptCount val="1"/>
                <c:pt idx="0">
                  <c:v>Cs134崩壊</c:v>
                </c:pt>
              </c:strCache>
            </c:strRef>
          </c:tx>
          <c:spPr>
            <a:ln>
              <a:solidFill>
                <a:srgbClr val="FF0000"/>
              </a:solidFill>
              <a:prstDash val="sysDot"/>
            </a:ln>
          </c:spPr>
          <c:marker>
            <c:symbol val="none"/>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うに!$P$68:$P$113</c:f>
              <c:numCache>
                <c:formatCode>0</c:formatCode>
                <c:ptCount val="46"/>
                <c:pt idx="32" formatCode="0.00">
                  <c:v>2</c:v>
                </c:pt>
                <c:pt idx="33" formatCode="0.00">
                  <c:v>1.7549826576180227</c:v>
                </c:pt>
                <c:pt idx="34" formatCode="0.00">
                  <c:v>1.2279759674262098</c:v>
                </c:pt>
                <c:pt idx="35" formatCode="0.00">
                  <c:v>0.87357757273183412</c:v>
                </c:pt>
                <c:pt idx="36" formatCode="0.00">
                  <c:v>0.64121375275147374</c:v>
                </c:pt>
                <c:pt idx="37" formatCode="0.00">
                  <c:v>0.44373479665010246</c:v>
                </c:pt>
                <c:pt idx="38" formatCode="0.00">
                  <c:v>0.3191769168198933</c:v>
                </c:pt>
                <c:pt idx="39" formatCode="0.00">
                  <c:v>0.22768906770093261</c:v>
                </c:pt>
              </c:numCache>
            </c:numRef>
          </c:val>
          <c:smooth val="0"/>
        </c:ser>
        <c:ser>
          <c:idx val="6"/>
          <c:order val="7"/>
          <c:tx>
            <c:strRef>
              <c:f>うに!$O$67</c:f>
              <c:strCache>
                <c:ptCount val="1"/>
                <c:pt idx="0">
                  <c:v>Cs137崩壊</c:v>
                </c:pt>
              </c:strCache>
            </c:strRef>
          </c:tx>
          <c:spPr>
            <a:ln>
              <a:solidFill>
                <a:srgbClr val="FF0000"/>
              </a:solidFill>
              <a:prstDash val="sysDash"/>
            </a:ln>
          </c:spPr>
          <c:marker>
            <c:symbol val="none"/>
          </c:marker>
          <c:cat>
            <c:numRef>
              <c:f>うに!$B$68:$B$113</c:f>
              <c:numCache>
                <c:formatCode>[$-411]m\.d\.ge</c:formatCode>
                <c:ptCount val="46"/>
                <c:pt idx="0">
                  <c:v>29799</c:v>
                </c:pt>
                <c:pt idx="1">
                  <c:v>30164</c:v>
                </c:pt>
                <c:pt idx="2">
                  <c:v>30529</c:v>
                </c:pt>
                <c:pt idx="3">
                  <c:v>30895</c:v>
                </c:pt>
                <c:pt idx="4">
                  <c:v>31260</c:v>
                </c:pt>
                <c:pt idx="5">
                  <c:v>31625</c:v>
                </c:pt>
                <c:pt idx="6">
                  <c:v>31893</c:v>
                </c:pt>
                <c:pt idx="7">
                  <c:v>31898</c:v>
                </c:pt>
                <c:pt idx="8">
                  <c:v>32356</c:v>
                </c:pt>
                <c:pt idx="9">
                  <c:v>32721</c:v>
                </c:pt>
                <c:pt idx="10">
                  <c:v>33086</c:v>
                </c:pt>
                <c:pt idx="11">
                  <c:v>33451</c:v>
                </c:pt>
                <c:pt idx="12">
                  <c:v>33817</c:v>
                </c:pt>
                <c:pt idx="13">
                  <c:v>34182</c:v>
                </c:pt>
                <c:pt idx="14">
                  <c:v>34547</c:v>
                </c:pt>
                <c:pt idx="15">
                  <c:v>34912</c:v>
                </c:pt>
                <c:pt idx="16">
                  <c:v>35278</c:v>
                </c:pt>
                <c:pt idx="17">
                  <c:v>35643</c:v>
                </c:pt>
                <c:pt idx="18">
                  <c:v>36008</c:v>
                </c:pt>
                <c:pt idx="19">
                  <c:v>36376</c:v>
                </c:pt>
                <c:pt idx="20">
                  <c:v>36740</c:v>
                </c:pt>
                <c:pt idx="21">
                  <c:v>37144</c:v>
                </c:pt>
                <c:pt idx="22">
                  <c:v>37466</c:v>
                </c:pt>
                <c:pt idx="23">
                  <c:v>37839</c:v>
                </c:pt>
                <c:pt idx="24">
                  <c:v>38184</c:v>
                </c:pt>
                <c:pt idx="25">
                  <c:v>38565</c:v>
                </c:pt>
                <c:pt idx="26">
                  <c:v>38936</c:v>
                </c:pt>
                <c:pt idx="27">
                  <c:v>39300</c:v>
                </c:pt>
                <c:pt idx="28">
                  <c:v>39658</c:v>
                </c:pt>
                <c:pt idx="29">
                  <c:v>40003</c:v>
                </c:pt>
                <c:pt idx="30">
                  <c:v>40387</c:v>
                </c:pt>
                <c:pt idx="31">
                  <c:v>40613</c:v>
                </c:pt>
                <c:pt idx="32">
                  <c:v>40614</c:v>
                </c:pt>
                <c:pt idx="33">
                  <c:v>40756</c:v>
                </c:pt>
                <c:pt idx="34">
                  <c:v>41144</c:v>
                </c:pt>
                <c:pt idx="35">
                  <c:v>41514</c:v>
                </c:pt>
                <c:pt idx="36">
                  <c:v>41850</c:v>
                </c:pt>
                <c:pt idx="37">
                  <c:v>42250</c:v>
                </c:pt>
                <c:pt idx="38">
                  <c:v>42608</c:v>
                </c:pt>
                <c:pt idx="39">
                  <c:v>42975</c:v>
                </c:pt>
              </c:numCache>
            </c:numRef>
          </c:cat>
          <c:val>
            <c:numRef>
              <c:f>うに!$O$68:$O$113</c:f>
              <c:numCache>
                <c:formatCode>0.000</c:formatCode>
                <c:ptCount val="46"/>
                <c:pt idx="32" formatCode="0.00">
                  <c:v>2</c:v>
                </c:pt>
                <c:pt idx="33" formatCode="0.00">
                  <c:v>1.9821270366006014</c:v>
                </c:pt>
                <c:pt idx="34" formatCode="0.00">
                  <c:v>1.9341013052992626</c:v>
                </c:pt>
                <c:pt idx="35" formatCode="0.00">
                  <c:v>1.8893878924296306</c:v>
                </c:pt>
                <c:pt idx="36" formatCode="0.00">
                  <c:v>1.8496795031953972</c:v>
                </c:pt>
                <c:pt idx="37" formatCode="0.00">
                  <c:v>1.8034942627364385</c:v>
                </c:pt>
                <c:pt idx="38" formatCode="0.00">
                  <c:v>1.7631372730812673</c:v>
                </c:pt>
                <c:pt idx="39" formatCode="0.00">
                  <c:v>1.722702958078695</c:v>
                </c:pt>
              </c:numCache>
            </c:numRef>
          </c:val>
          <c:smooth val="0"/>
        </c:ser>
        <c:dLbls>
          <c:showLegendKey val="0"/>
          <c:showVal val="0"/>
          <c:showCatName val="0"/>
          <c:showSerName val="0"/>
          <c:showPercent val="0"/>
          <c:showBubbleSize val="0"/>
        </c:dLbls>
        <c:marker val="1"/>
        <c:smooth val="0"/>
        <c:axId val="40522112"/>
        <c:axId val="40523648"/>
      </c:lineChart>
      <c:dateAx>
        <c:axId val="40522112"/>
        <c:scaling>
          <c:orientation val="minMax"/>
          <c:min val="29677"/>
        </c:scaling>
        <c:delete val="0"/>
        <c:axPos val="b"/>
        <c:majorGridlines>
          <c:spPr>
            <a:ln w="0" cmpd="sng">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40523648"/>
        <c:crossesAt val="1.0000000000000004E-6"/>
        <c:auto val="0"/>
        <c:lblOffset val="100"/>
        <c:baseTimeUnit val="days"/>
        <c:majorUnit val="24"/>
        <c:majorTimeUnit val="months"/>
        <c:minorUnit val="3"/>
        <c:minorTimeUnit val="months"/>
      </c:dateAx>
      <c:valAx>
        <c:axId val="40523648"/>
        <c:scaling>
          <c:logBase val="10"/>
          <c:orientation val="minMax"/>
          <c:min val="1.0000000000000004E-6"/>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1000" b="0" i="0" u="none" strike="noStrike" baseline="0">
                    <a:solidFill>
                      <a:srgbClr val="000000"/>
                    </a:solidFill>
                    <a:latin typeface="Meiryo UI"/>
                    <a:ea typeface="Meiryo UI"/>
                    <a:cs typeface="Meiryo UI"/>
                  </a:defRPr>
                </a:pPr>
                <a:r>
                  <a:rPr lang="en-US" altLang="en-US" sz="1000"/>
                  <a:t>Bq/kg</a:t>
                </a:r>
                <a:r>
                  <a:rPr lang="ja-JP" altLang="en-US" sz="1000"/>
                  <a:t>生</a:t>
                </a:r>
              </a:p>
            </c:rich>
          </c:tx>
          <c:layout>
            <c:manualLayout>
              <c:xMode val="edge"/>
              <c:yMode val="edge"/>
              <c:x val="6.857157278417121E-3"/>
              <c:y val="0.36043908656652413"/>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40522112"/>
        <c:crossesAt val="0"/>
        <c:crossBetween val="between"/>
        <c:minorUnit val="10"/>
      </c:valAx>
      <c:spPr>
        <a:noFill/>
        <a:ln w="12700">
          <a:solidFill>
            <a:srgbClr val="808080"/>
          </a:solidFill>
          <a:prstDash val="solid"/>
        </a:ln>
      </c:spPr>
    </c:plotArea>
    <c:legend>
      <c:legendPos val="r"/>
      <c:layout>
        <c:manualLayout>
          <c:xMode val="edge"/>
          <c:yMode val="edge"/>
          <c:x val="0.20241311430898723"/>
          <c:y val="0.33215430181319078"/>
          <c:w val="0.15997654256632554"/>
          <c:h val="0.40559531893375711"/>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7</xdr:row>
      <xdr:rowOff>57150</xdr:rowOff>
    </xdr:from>
    <xdr:to>
      <xdr:col>19</xdr:col>
      <xdr:colOff>50800</xdr:colOff>
      <xdr:row>31</xdr:row>
      <xdr:rowOff>0</xdr:rowOff>
    </xdr:to>
    <xdr:graphicFrame macro="">
      <xdr:nvGraphicFramePr>
        <xdr:cNvPr id="205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76200</xdr:colOff>
      <xdr:row>29</xdr:row>
      <xdr:rowOff>44450</xdr:rowOff>
    </xdr:from>
    <xdr:to>
      <xdr:col>19</xdr:col>
      <xdr:colOff>50800</xdr:colOff>
      <xdr:row>52</xdr:row>
      <xdr:rowOff>0</xdr:rowOff>
    </xdr:to>
    <xdr:graphicFrame macro="">
      <xdr:nvGraphicFramePr>
        <xdr:cNvPr id="4"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r-info-miyagi.jp/r-info/" TargetMode="External"/><Relationship Id="rId7" Type="http://schemas.openxmlformats.org/officeDocument/2006/relationships/hyperlink" Target="http://www.kmdmyg.info/" TargetMode="External"/><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miyagi-ermc.jp/" TargetMode="External"/><Relationship Id="rId5" Type="http://schemas.openxmlformats.org/officeDocument/2006/relationships/hyperlink" Target="http://www.pref.miyagi.jp/soshiki/gentai/" TargetMode="External"/><Relationship Id="rId4" Type="http://schemas.openxmlformats.org/officeDocument/2006/relationships/hyperlink" Target="http://www.r-info-miyagi.jp/r-info/"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I139"/>
  <sheetViews>
    <sheetView tabSelected="1" zoomScale="75" zoomScaleNormal="75" workbookViewId="0"/>
  </sheetViews>
  <sheetFormatPr defaultRowHeight="12" customHeight="1" x14ac:dyDescent="0.3"/>
  <cols>
    <col min="1" max="1" width="1.19921875" style="3" customWidth="1"/>
    <col min="2" max="2" width="5.59765625" style="2" customWidth="1"/>
    <col min="3" max="4" width="3.796875" style="2" customWidth="1"/>
    <col min="5" max="5" width="3.796875" style="1" customWidth="1"/>
    <col min="6" max="9" width="3.796875" style="2" customWidth="1"/>
    <col min="10" max="47" width="3.796875" style="3" customWidth="1"/>
    <col min="48" max="55" width="3.69921875" style="3" customWidth="1"/>
    <col min="56" max="16384" width="8.796875" style="3"/>
  </cols>
  <sheetData>
    <row r="1" spans="2:26" ht="7.5" customHeight="1" x14ac:dyDescent="0.3"/>
    <row r="2" spans="2:26" ht="20.25" customHeight="1" x14ac:dyDescent="0.3">
      <c r="B2" s="35" t="s">
        <v>20</v>
      </c>
      <c r="C2" s="28" t="s">
        <v>45</v>
      </c>
      <c r="H2" s="3"/>
      <c r="I2" s="3"/>
      <c r="N2" s="82"/>
      <c r="O2" s="30"/>
      <c r="P2" s="30"/>
      <c r="Q2" s="83"/>
    </row>
    <row r="3" spans="2:26" s="81" customFormat="1" ht="12" customHeight="1" x14ac:dyDescent="0.2">
      <c r="B3" s="84"/>
      <c r="C3" s="85" t="s">
        <v>28</v>
      </c>
      <c r="D3" s="86"/>
      <c r="E3" s="86"/>
      <c r="F3" s="85" t="s">
        <v>29</v>
      </c>
      <c r="G3" s="86"/>
      <c r="H3" s="86"/>
      <c r="I3" s="85" t="s">
        <v>30</v>
      </c>
      <c r="J3" s="86"/>
      <c r="K3" s="87"/>
      <c r="L3" s="88" t="s">
        <v>31</v>
      </c>
      <c r="M3" s="88"/>
      <c r="O3" s="79"/>
      <c r="P3" s="79"/>
      <c r="U3" s="80"/>
      <c r="V3" s="80"/>
      <c r="W3" s="80"/>
      <c r="X3" s="80"/>
      <c r="Y3" s="80"/>
      <c r="Z3" s="80"/>
    </row>
    <row r="4" spans="2:26" s="81" customFormat="1" ht="12" customHeight="1" x14ac:dyDescent="0.2">
      <c r="B4" s="84"/>
      <c r="C4" s="82" t="s">
        <v>118</v>
      </c>
      <c r="D4" s="2"/>
      <c r="E4" s="2"/>
      <c r="F4" s="2"/>
      <c r="G4" s="168"/>
      <c r="H4" s="2"/>
      <c r="I4" s="168"/>
      <c r="J4" s="30"/>
      <c r="K4" s="32"/>
      <c r="L4" s="33"/>
      <c r="M4" s="30"/>
      <c r="N4" s="32"/>
      <c r="O4" s="32"/>
      <c r="P4" s="33"/>
      <c r="Q4" s="30"/>
      <c r="U4" s="80"/>
      <c r="V4" s="80"/>
      <c r="W4" s="80"/>
      <c r="X4" s="80"/>
      <c r="Y4" s="80"/>
      <c r="Z4" s="80"/>
    </row>
    <row r="5" spans="2:26" s="81" customFormat="1" ht="12" customHeight="1" x14ac:dyDescent="0.2">
      <c r="B5" s="84"/>
      <c r="C5" s="172" t="s">
        <v>119</v>
      </c>
      <c r="D5" s="173"/>
      <c r="E5" s="173"/>
      <c r="F5" s="173"/>
      <c r="G5" s="173"/>
      <c r="H5" s="173"/>
      <c r="I5" s="173"/>
      <c r="J5" s="173"/>
      <c r="K5" s="173"/>
      <c r="L5" s="173"/>
      <c r="M5" s="173"/>
      <c r="N5" s="173"/>
      <c r="O5" s="173"/>
      <c r="P5" s="173"/>
      <c r="Q5" s="173"/>
      <c r="R5" s="173"/>
      <c r="S5" s="173"/>
      <c r="T5" s="173"/>
      <c r="U5" s="173"/>
      <c r="V5" s="80"/>
      <c r="W5" s="80"/>
      <c r="X5" s="80"/>
      <c r="Y5" s="80"/>
      <c r="Z5" s="80"/>
    </row>
    <row r="6" spans="2:26" s="81" customFormat="1" ht="12" customHeight="1" x14ac:dyDescent="0.2">
      <c r="B6" s="84"/>
      <c r="C6" s="173"/>
      <c r="D6" s="173"/>
      <c r="E6" s="173"/>
      <c r="F6" s="173"/>
      <c r="G6" s="173"/>
      <c r="H6" s="173"/>
      <c r="I6" s="173"/>
      <c r="J6" s="173"/>
      <c r="K6" s="173"/>
      <c r="L6" s="173"/>
      <c r="M6" s="173"/>
      <c r="N6" s="173"/>
      <c r="O6" s="173"/>
      <c r="P6" s="173"/>
      <c r="Q6" s="173"/>
      <c r="R6" s="173"/>
      <c r="S6" s="173"/>
      <c r="T6" s="173"/>
      <c r="U6" s="173"/>
      <c r="V6" s="80"/>
      <c r="W6" s="80"/>
      <c r="X6" s="80"/>
      <c r="Y6" s="80"/>
      <c r="Z6" s="80"/>
    </row>
    <row r="7" spans="2:26" s="81" customFormat="1" ht="12" customHeight="1" x14ac:dyDescent="0.2">
      <c r="B7" s="84"/>
      <c r="C7" s="2" t="s">
        <v>120</v>
      </c>
      <c r="D7" s="2" t="s">
        <v>121</v>
      </c>
      <c r="E7" s="170"/>
      <c r="F7" s="2"/>
      <c r="G7" s="2"/>
      <c r="H7" s="2"/>
      <c r="I7" s="168"/>
      <c r="J7" s="2"/>
      <c r="K7" s="30"/>
      <c r="L7" s="30"/>
      <c r="M7" s="30"/>
      <c r="N7" s="30"/>
      <c r="O7" s="32"/>
      <c r="P7" s="33"/>
      <c r="Q7" s="32"/>
      <c r="U7" s="80"/>
      <c r="V7" s="80"/>
      <c r="W7" s="80"/>
      <c r="X7" s="80"/>
      <c r="Y7" s="80"/>
      <c r="Z7" s="80"/>
    </row>
    <row r="8" spans="2:26" ht="12" customHeight="1" x14ac:dyDescent="0.3">
      <c r="B8" s="3"/>
      <c r="C8" s="3"/>
      <c r="D8" s="3"/>
      <c r="E8" s="3"/>
      <c r="F8" s="3"/>
      <c r="G8" s="3"/>
      <c r="H8" s="3"/>
      <c r="I8" s="3"/>
    </row>
    <row r="9" spans="2:26" ht="12" customHeight="1" x14ac:dyDescent="0.3">
      <c r="B9" s="3"/>
      <c r="C9" s="3"/>
      <c r="D9" s="3"/>
      <c r="E9" s="3"/>
      <c r="F9" s="3"/>
      <c r="G9" s="3"/>
      <c r="H9" s="3"/>
      <c r="I9" s="3"/>
    </row>
    <row r="10" spans="2:26" ht="12" customHeight="1" x14ac:dyDescent="0.3">
      <c r="B10" s="3"/>
      <c r="C10" s="3"/>
      <c r="D10" s="3"/>
      <c r="E10" s="3"/>
      <c r="F10" s="3"/>
      <c r="G10" s="3"/>
      <c r="H10" s="3"/>
      <c r="I10" s="3"/>
    </row>
    <row r="11" spans="2:26" ht="12" customHeight="1" x14ac:dyDescent="0.3">
      <c r="B11" s="3"/>
      <c r="C11" s="3"/>
      <c r="D11" s="3"/>
      <c r="E11" s="3"/>
      <c r="F11" s="3"/>
      <c r="G11" s="3"/>
      <c r="H11" s="3"/>
      <c r="I11" s="3"/>
    </row>
    <row r="12" spans="2:26" ht="12" customHeight="1" x14ac:dyDescent="0.3">
      <c r="B12" s="3"/>
      <c r="C12" s="3"/>
      <c r="D12" s="3"/>
      <c r="E12" s="3"/>
      <c r="F12" s="3"/>
      <c r="G12" s="3"/>
      <c r="H12" s="3"/>
      <c r="I12" s="3"/>
    </row>
    <row r="13" spans="2:26" ht="12" customHeight="1" x14ac:dyDescent="0.3">
      <c r="B13" s="3"/>
      <c r="C13" s="3"/>
      <c r="D13" s="3"/>
      <c r="E13" s="3"/>
      <c r="F13" s="3"/>
      <c r="G13" s="3"/>
      <c r="H13" s="3"/>
      <c r="I13" s="3"/>
    </row>
    <row r="14" spans="2:26" ht="12" customHeight="1" x14ac:dyDescent="0.3">
      <c r="B14" s="3"/>
      <c r="C14" s="3"/>
      <c r="D14" s="3"/>
      <c r="E14" s="3"/>
      <c r="F14" s="3"/>
      <c r="G14" s="3"/>
      <c r="H14" s="3"/>
      <c r="I14" s="3"/>
    </row>
    <row r="15" spans="2:26" ht="12" customHeight="1" x14ac:dyDescent="0.3">
      <c r="B15" s="3"/>
      <c r="C15" s="3"/>
      <c r="D15" s="3"/>
      <c r="E15" s="3"/>
      <c r="F15" s="3"/>
      <c r="G15" s="3"/>
      <c r="H15" s="3"/>
      <c r="I15" s="3"/>
    </row>
    <row r="16" spans="2:26" ht="12" customHeight="1" x14ac:dyDescent="0.3">
      <c r="B16" s="3"/>
      <c r="C16" s="3"/>
      <c r="D16" s="3"/>
      <c r="E16" s="3"/>
      <c r="F16" s="3"/>
      <c r="G16" s="3"/>
      <c r="H16" s="3"/>
      <c r="I16" s="3"/>
    </row>
    <row r="17" spans="2:9" ht="12" customHeight="1" x14ac:dyDescent="0.3">
      <c r="B17" s="3"/>
      <c r="C17" s="3"/>
      <c r="D17" s="3"/>
      <c r="E17" s="3"/>
      <c r="F17" s="3"/>
      <c r="G17" s="3"/>
      <c r="H17" s="3"/>
      <c r="I17" s="3"/>
    </row>
    <row r="18" spans="2:9" ht="12" customHeight="1" x14ac:dyDescent="0.3">
      <c r="B18" s="3"/>
      <c r="C18" s="3"/>
      <c r="D18" s="3"/>
      <c r="E18" s="3"/>
      <c r="F18" s="3"/>
      <c r="G18" s="3"/>
      <c r="H18" s="3"/>
      <c r="I18" s="3"/>
    </row>
    <row r="19" spans="2:9" ht="12" customHeight="1" x14ac:dyDescent="0.3">
      <c r="B19" s="3"/>
      <c r="C19" s="3"/>
      <c r="D19" s="3"/>
      <c r="E19" s="3"/>
      <c r="F19" s="3"/>
      <c r="G19" s="3"/>
      <c r="H19" s="3"/>
      <c r="I19" s="3"/>
    </row>
    <row r="20" spans="2:9" ht="12" customHeight="1" x14ac:dyDescent="0.3">
      <c r="B20" s="3"/>
      <c r="C20" s="3"/>
      <c r="D20" s="3"/>
      <c r="E20" s="3"/>
      <c r="F20" s="3"/>
      <c r="G20" s="3"/>
      <c r="H20" s="3"/>
      <c r="I20" s="3"/>
    </row>
    <row r="21" spans="2:9" ht="12" customHeight="1" x14ac:dyDescent="0.3">
      <c r="B21" s="3"/>
      <c r="C21" s="3"/>
      <c r="D21" s="3"/>
      <c r="E21" s="3"/>
      <c r="F21" s="3"/>
      <c r="G21" s="3"/>
      <c r="H21" s="3"/>
      <c r="I21" s="3"/>
    </row>
    <row r="22" spans="2:9" ht="12" customHeight="1" x14ac:dyDescent="0.3">
      <c r="B22" s="3"/>
      <c r="C22" s="3"/>
      <c r="D22" s="3"/>
      <c r="E22" s="3"/>
      <c r="F22" s="3"/>
      <c r="G22" s="3"/>
      <c r="H22" s="3"/>
      <c r="I22" s="3"/>
    </row>
    <row r="23" spans="2:9" ht="12" customHeight="1" x14ac:dyDescent="0.3">
      <c r="B23" s="3"/>
      <c r="C23" s="3"/>
      <c r="D23" s="3"/>
      <c r="E23" s="3"/>
      <c r="F23" s="3"/>
      <c r="G23" s="3"/>
      <c r="H23" s="3"/>
      <c r="I23" s="3"/>
    </row>
    <row r="24" spans="2:9" ht="12" customHeight="1" x14ac:dyDescent="0.3">
      <c r="B24" s="3"/>
      <c r="C24" s="3"/>
      <c r="D24" s="3"/>
      <c r="E24" s="3"/>
      <c r="F24" s="3"/>
      <c r="G24" s="3"/>
      <c r="H24" s="3"/>
      <c r="I24" s="3"/>
    </row>
    <row r="25" spans="2:9" ht="12" customHeight="1" x14ac:dyDescent="0.3">
      <c r="B25" s="3"/>
      <c r="C25" s="3"/>
      <c r="D25" s="3"/>
      <c r="E25" s="3"/>
      <c r="F25" s="3"/>
      <c r="G25" s="3"/>
      <c r="H25" s="3"/>
      <c r="I25" s="3"/>
    </row>
    <row r="26" spans="2:9" ht="12" customHeight="1" x14ac:dyDescent="0.3">
      <c r="B26" s="3"/>
      <c r="C26" s="3"/>
      <c r="D26" s="3"/>
      <c r="E26" s="3"/>
      <c r="F26" s="3"/>
      <c r="G26" s="3"/>
      <c r="H26" s="3"/>
      <c r="I26" s="3"/>
    </row>
    <row r="27" spans="2:9" ht="12" customHeight="1" x14ac:dyDescent="0.3">
      <c r="B27" s="3"/>
      <c r="C27" s="3"/>
      <c r="D27" s="3"/>
      <c r="E27" s="3"/>
      <c r="F27" s="3"/>
      <c r="G27" s="3"/>
      <c r="H27" s="3"/>
      <c r="I27" s="3"/>
    </row>
    <row r="28" spans="2:9" ht="12" customHeight="1" x14ac:dyDescent="0.3">
      <c r="B28" s="3"/>
      <c r="C28" s="3"/>
      <c r="D28" s="3"/>
      <c r="E28" s="3"/>
      <c r="F28" s="3"/>
      <c r="G28" s="3"/>
      <c r="H28" s="3"/>
      <c r="I28" s="3"/>
    </row>
    <row r="29" spans="2:9" ht="12" customHeight="1" x14ac:dyDescent="0.3">
      <c r="B29" s="3"/>
      <c r="C29" s="3"/>
      <c r="D29" s="3"/>
      <c r="E29" s="3"/>
      <c r="F29" s="3"/>
      <c r="G29" s="3"/>
      <c r="H29" s="3"/>
      <c r="I29" s="3"/>
    </row>
    <row r="30" spans="2:9" ht="12" customHeight="1" x14ac:dyDescent="0.3">
      <c r="B30" s="3"/>
      <c r="C30" s="3"/>
      <c r="D30" s="3"/>
      <c r="E30" s="3"/>
      <c r="F30" s="3"/>
      <c r="G30" s="3"/>
      <c r="H30" s="3"/>
      <c r="I30" s="3"/>
    </row>
    <row r="31" spans="2:9" ht="12" customHeight="1" x14ac:dyDescent="0.3">
      <c r="B31" s="3"/>
      <c r="C31" s="3"/>
      <c r="D31" s="3"/>
      <c r="E31" s="3"/>
      <c r="F31" s="3"/>
      <c r="G31" s="3"/>
      <c r="H31" s="3"/>
      <c r="I31" s="3"/>
    </row>
    <row r="32" spans="2:9" ht="12" customHeight="1" x14ac:dyDescent="0.3">
      <c r="B32" s="3"/>
      <c r="C32" s="3"/>
      <c r="D32" s="3"/>
      <c r="E32" s="3"/>
      <c r="F32" s="3"/>
      <c r="G32" s="3"/>
      <c r="H32" s="3"/>
      <c r="I32" s="3"/>
    </row>
    <row r="33" spans="2:9" ht="12" customHeight="1" x14ac:dyDescent="0.3">
      <c r="B33" s="3"/>
      <c r="C33" s="3"/>
      <c r="D33" s="3"/>
      <c r="E33" s="3"/>
      <c r="F33" s="3"/>
      <c r="G33" s="3"/>
      <c r="H33" s="3"/>
      <c r="I33" s="3"/>
    </row>
    <row r="34" spans="2:9" ht="12" customHeight="1" x14ac:dyDescent="0.3">
      <c r="B34" s="3"/>
      <c r="C34" s="3"/>
      <c r="D34" s="3"/>
      <c r="E34" s="3"/>
      <c r="F34" s="3"/>
      <c r="G34" s="3"/>
      <c r="H34" s="3"/>
      <c r="I34" s="3"/>
    </row>
    <row r="35" spans="2:9" ht="12" customHeight="1" x14ac:dyDescent="0.3">
      <c r="B35" s="3"/>
      <c r="C35" s="3"/>
      <c r="D35" s="3"/>
      <c r="E35" s="3"/>
      <c r="F35" s="3"/>
      <c r="G35" s="3"/>
      <c r="H35" s="3"/>
      <c r="I35" s="3"/>
    </row>
    <row r="36" spans="2:9" ht="12" customHeight="1" x14ac:dyDescent="0.3">
      <c r="B36" s="3"/>
      <c r="C36" s="3"/>
      <c r="D36" s="3"/>
      <c r="E36" s="3"/>
      <c r="F36" s="3"/>
      <c r="G36" s="3"/>
      <c r="H36" s="3"/>
      <c r="I36" s="3"/>
    </row>
    <row r="37" spans="2:9" ht="12" customHeight="1" x14ac:dyDescent="0.3">
      <c r="B37" s="3"/>
      <c r="C37" s="3"/>
      <c r="D37" s="3"/>
      <c r="E37" s="3"/>
      <c r="F37" s="3"/>
      <c r="G37" s="3"/>
      <c r="H37" s="3"/>
      <c r="I37" s="3"/>
    </row>
    <row r="38" spans="2:9" ht="12" customHeight="1" x14ac:dyDescent="0.3">
      <c r="B38" s="3"/>
      <c r="C38" s="3"/>
      <c r="D38" s="3"/>
      <c r="E38" s="3"/>
      <c r="F38" s="3"/>
      <c r="G38" s="3"/>
      <c r="H38" s="3"/>
      <c r="I38" s="3"/>
    </row>
    <row r="39" spans="2:9" ht="12" customHeight="1" x14ac:dyDescent="0.3">
      <c r="B39" s="3"/>
      <c r="C39" s="3"/>
      <c r="D39" s="3"/>
      <c r="E39" s="3"/>
      <c r="F39" s="3"/>
      <c r="G39" s="3"/>
      <c r="H39" s="3"/>
      <c r="I39" s="3"/>
    </row>
    <row r="40" spans="2:9" ht="12" customHeight="1" x14ac:dyDescent="0.3">
      <c r="B40" s="3"/>
      <c r="C40" s="3"/>
      <c r="D40" s="3"/>
      <c r="E40" s="3"/>
      <c r="F40" s="3"/>
      <c r="G40" s="3"/>
      <c r="H40" s="3"/>
      <c r="I40" s="3"/>
    </row>
    <row r="41" spans="2:9" ht="12" customHeight="1" x14ac:dyDescent="0.3">
      <c r="B41" s="3"/>
      <c r="C41" s="3"/>
      <c r="D41" s="3"/>
      <c r="E41" s="3"/>
      <c r="F41" s="3"/>
      <c r="G41" s="3"/>
      <c r="H41" s="3"/>
      <c r="I41" s="3"/>
    </row>
    <row r="42" spans="2:9" ht="12" customHeight="1" x14ac:dyDescent="0.3">
      <c r="B42" s="3"/>
      <c r="C42" s="3"/>
      <c r="D42" s="3"/>
      <c r="E42" s="3"/>
      <c r="F42" s="3"/>
      <c r="G42" s="3"/>
      <c r="H42" s="3"/>
      <c r="I42" s="3"/>
    </row>
    <row r="43" spans="2:9" ht="12" customHeight="1" x14ac:dyDescent="0.3">
      <c r="B43" s="3"/>
      <c r="C43" s="3"/>
      <c r="D43" s="3"/>
      <c r="E43" s="3"/>
      <c r="F43" s="3"/>
      <c r="G43" s="3"/>
      <c r="H43" s="3"/>
      <c r="I43" s="3"/>
    </row>
    <row r="44" spans="2:9" ht="12" customHeight="1" x14ac:dyDescent="0.3">
      <c r="B44" s="3"/>
      <c r="C44" s="3"/>
      <c r="D44" s="3"/>
      <c r="E44" s="3"/>
      <c r="F44" s="3"/>
      <c r="G44" s="3"/>
      <c r="H44" s="3"/>
      <c r="I44" s="3"/>
    </row>
    <row r="45" spans="2:9" ht="12" customHeight="1" x14ac:dyDescent="0.3">
      <c r="B45" s="3"/>
      <c r="C45" s="3"/>
      <c r="D45" s="3"/>
      <c r="E45" s="3"/>
      <c r="F45" s="3"/>
      <c r="G45" s="3"/>
      <c r="H45" s="3"/>
      <c r="I45" s="3"/>
    </row>
    <row r="46" spans="2:9" ht="12" customHeight="1" x14ac:dyDescent="0.3">
      <c r="B46" s="3"/>
      <c r="C46" s="3"/>
      <c r="D46" s="3"/>
      <c r="E46" s="3"/>
      <c r="F46" s="3"/>
      <c r="G46" s="3"/>
      <c r="H46" s="3"/>
      <c r="I46" s="3"/>
    </row>
    <row r="47" spans="2:9" ht="12" customHeight="1" x14ac:dyDescent="0.3">
      <c r="B47" s="3"/>
      <c r="C47" s="3"/>
      <c r="D47" s="3"/>
      <c r="E47" s="3"/>
      <c r="F47" s="3"/>
      <c r="G47" s="3"/>
      <c r="H47" s="3"/>
      <c r="I47" s="3"/>
    </row>
    <row r="48" spans="2:9" ht="12" customHeight="1" x14ac:dyDescent="0.3">
      <c r="B48" s="3"/>
      <c r="C48" s="3"/>
      <c r="D48" s="3"/>
      <c r="E48" s="3"/>
      <c r="F48" s="3"/>
      <c r="G48" s="3"/>
      <c r="H48" s="3"/>
      <c r="I48" s="3"/>
    </row>
    <row r="49" spans="2:29" ht="12" customHeight="1" x14ac:dyDescent="0.3">
      <c r="B49" s="3"/>
      <c r="C49" s="3"/>
      <c r="D49" s="3"/>
      <c r="E49" s="3"/>
      <c r="F49" s="3"/>
      <c r="G49" s="3"/>
      <c r="H49" s="3"/>
      <c r="I49" s="3"/>
    </row>
    <row r="50" spans="2:29" ht="12" customHeight="1" x14ac:dyDescent="0.3">
      <c r="B50" s="3"/>
      <c r="C50" s="3"/>
      <c r="D50" s="3"/>
      <c r="E50" s="3"/>
      <c r="F50" s="3"/>
      <c r="G50" s="3"/>
      <c r="H50" s="3"/>
      <c r="I50" s="3"/>
    </row>
    <row r="51" spans="2:29" ht="12" customHeight="1" x14ac:dyDescent="0.3">
      <c r="B51" s="3"/>
      <c r="C51" s="3"/>
      <c r="D51" s="3"/>
      <c r="E51" s="3"/>
      <c r="F51" s="3"/>
      <c r="G51" s="3"/>
      <c r="H51" s="3"/>
      <c r="I51" s="3"/>
    </row>
    <row r="52" spans="2:29" ht="12" customHeight="1" x14ac:dyDescent="0.3">
      <c r="B52" s="3"/>
      <c r="C52" s="3"/>
      <c r="D52" s="3"/>
      <c r="E52" s="3"/>
      <c r="F52" s="3"/>
      <c r="G52" s="3"/>
      <c r="H52" s="3"/>
      <c r="I52" s="3"/>
    </row>
    <row r="53" spans="2:29" ht="12" customHeight="1" x14ac:dyDescent="0.3">
      <c r="B53" s="3"/>
      <c r="C53" s="3"/>
      <c r="D53" s="3"/>
      <c r="E53" s="3"/>
      <c r="F53" s="3"/>
      <c r="G53" s="3"/>
      <c r="H53" s="3"/>
      <c r="I53" s="3"/>
    </row>
    <row r="54" spans="2:29" s="26" customFormat="1" ht="12" customHeight="1" x14ac:dyDescent="0.2">
      <c r="B54" s="167" t="s">
        <v>116</v>
      </c>
      <c r="C54" s="2"/>
      <c r="E54" s="2"/>
      <c r="M54" s="167" t="s">
        <v>39</v>
      </c>
      <c r="N54" s="167"/>
      <c r="O54" s="30"/>
      <c r="P54" s="32"/>
      <c r="Q54" s="2"/>
      <c r="R54" s="168"/>
      <c r="S54" s="2"/>
      <c r="X54" s="32"/>
      <c r="Y54" s="2"/>
      <c r="Z54" s="168"/>
      <c r="AA54" s="2"/>
      <c r="AB54" s="30"/>
      <c r="AC54" s="30"/>
    </row>
    <row r="55" spans="2:29" s="26" customFormat="1" ht="12" customHeight="1" x14ac:dyDescent="0.2">
      <c r="B55" s="169" t="s">
        <v>117</v>
      </c>
      <c r="C55" s="167"/>
      <c r="E55" s="30"/>
      <c r="M55" s="167" t="s">
        <v>40</v>
      </c>
      <c r="N55" s="167"/>
      <c r="O55" s="30"/>
      <c r="P55" s="32"/>
      <c r="Q55" s="2"/>
      <c r="R55" s="168"/>
      <c r="S55" s="2"/>
      <c r="AB55" s="30"/>
      <c r="AC55" s="30"/>
    </row>
    <row r="56" spans="2:29" s="26" customFormat="1" ht="12" customHeight="1" x14ac:dyDescent="0.2">
      <c r="B56" s="167" t="s">
        <v>34</v>
      </c>
      <c r="C56" s="167"/>
      <c r="E56" s="30"/>
      <c r="M56" s="167" t="s">
        <v>41</v>
      </c>
      <c r="N56" s="167"/>
      <c r="O56" s="30"/>
      <c r="P56" s="32"/>
      <c r="Q56" s="2"/>
      <c r="R56" s="168"/>
      <c r="S56" s="2"/>
      <c r="AB56" s="30"/>
      <c r="AC56" s="30"/>
    </row>
    <row r="57" spans="2:29" s="26" customFormat="1" ht="12" customHeight="1" x14ac:dyDescent="0.2">
      <c r="B57" s="169" t="s">
        <v>35</v>
      </c>
      <c r="C57" s="167"/>
      <c r="E57" s="30"/>
      <c r="M57" s="167" t="s">
        <v>42</v>
      </c>
      <c r="N57" s="167"/>
      <c r="O57" s="30"/>
      <c r="P57" s="32"/>
      <c r="Q57" s="2"/>
      <c r="R57" s="168"/>
      <c r="S57" s="2"/>
      <c r="AB57" s="30"/>
      <c r="AC57" s="30"/>
    </row>
    <row r="58" spans="2:29" s="26" customFormat="1" ht="12" customHeight="1" x14ac:dyDescent="0.2">
      <c r="B58" s="167" t="s">
        <v>36</v>
      </c>
      <c r="C58" s="167"/>
      <c r="E58" s="30"/>
      <c r="M58" s="167" t="s">
        <v>43</v>
      </c>
      <c r="N58" s="167"/>
      <c r="O58" s="30"/>
      <c r="P58" s="32"/>
      <c r="Q58" s="2"/>
      <c r="R58" s="168"/>
      <c r="S58" s="2"/>
      <c r="AB58" s="30"/>
      <c r="AC58" s="30"/>
    </row>
    <row r="59" spans="2:29" s="26" customFormat="1" ht="12" customHeight="1" x14ac:dyDescent="0.2">
      <c r="B59" s="167" t="s">
        <v>37</v>
      </c>
      <c r="C59" s="167"/>
      <c r="E59" s="30"/>
      <c r="M59" s="169" t="s">
        <v>44</v>
      </c>
      <c r="N59" s="167"/>
      <c r="O59" s="30"/>
      <c r="P59" s="32"/>
      <c r="Q59" s="2"/>
      <c r="R59" s="168"/>
      <c r="S59" s="2"/>
      <c r="AB59" s="30"/>
      <c r="AC59" s="30"/>
    </row>
    <row r="60" spans="2:29" s="26" customFormat="1" ht="12" customHeight="1" x14ac:dyDescent="0.2">
      <c r="B60" s="169" t="s">
        <v>38</v>
      </c>
      <c r="C60" s="167"/>
      <c r="E60" s="30"/>
      <c r="M60" s="169"/>
      <c r="N60" s="167"/>
      <c r="O60" s="30"/>
      <c r="P60" s="32"/>
      <c r="Q60" s="2"/>
      <c r="R60" s="168"/>
      <c r="S60" s="2"/>
      <c r="AB60" s="30"/>
      <c r="AC60" s="30"/>
    </row>
    <row r="61" spans="2:29" s="26" customFormat="1" ht="12" customHeight="1" x14ac:dyDescent="0.2">
      <c r="AB61" s="30"/>
      <c r="AC61" s="30"/>
    </row>
    <row r="62" spans="2:29" s="26" customFormat="1" ht="12" customHeight="1" x14ac:dyDescent="0.2">
      <c r="B62" s="26" t="s">
        <v>85</v>
      </c>
      <c r="C62" s="31">
        <v>1.4500000000000001E-2</v>
      </c>
      <c r="D62" s="2" t="s">
        <v>32</v>
      </c>
      <c r="L62" s="34">
        <v>0.36</v>
      </c>
      <c r="M62" s="2" t="s">
        <v>33</v>
      </c>
    </row>
    <row r="63" spans="2:29" s="26" customFormat="1" ht="12" customHeight="1" x14ac:dyDescent="0.3">
      <c r="B63" s="90">
        <f>B68</f>
        <v>29799</v>
      </c>
      <c r="F63" s="171" t="s">
        <v>122</v>
      </c>
      <c r="G63" s="2"/>
      <c r="H63" s="32"/>
      <c r="I63" s="33"/>
      <c r="J63" s="33"/>
      <c r="O63" s="174">
        <v>29799</v>
      </c>
      <c r="P63" s="175"/>
      <c r="Q63" s="176" t="s">
        <v>127</v>
      </c>
      <c r="R63" s="3"/>
      <c r="T63" s="3"/>
      <c r="X63" s="3"/>
    </row>
    <row r="64" spans="2:29" ht="12" customHeight="1" x14ac:dyDescent="0.3">
      <c r="B64" s="4" t="s">
        <v>0</v>
      </c>
      <c r="C64" s="5" t="s">
        <v>18</v>
      </c>
      <c r="D64" s="6"/>
      <c r="E64" s="6"/>
      <c r="F64" s="6"/>
      <c r="G64" s="6"/>
      <c r="H64" s="6"/>
      <c r="I64" s="7"/>
      <c r="O64" s="174">
        <v>31528</v>
      </c>
      <c r="P64" s="175"/>
      <c r="Q64" s="176" t="s">
        <v>125</v>
      </c>
    </row>
    <row r="65" spans="1:35" ht="12" customHeight="1" x14ac:dyDescent="0.3">
      <c r="B65" s="91" t="s">
        <v>1</v>
      </c>
      <c r="C65" s="8" t="s">
        <v>19</v>
      </c>
      <c r="D65" s="9"/>
      <c r="E65" s="9"/>
      <c r="F65" s="10"/>
      <c r="G65" s="10"/>
      <c r="H65" s="10"/>
      <c r="I65" s="11"/>
      <c r="K65" s="2" t="s">
        <v>25</v>
      </c>
      <c r="O65" s="174">
        <v>40613</v>
      </c>
      <c r="P65" s="175"/>
      <c r="Q65" s="2" t="s">
        <v>126</v>
      </c>
      <c r="AA65" s="2"/>
      <c r="AB65" s="2"/>
      <c r="AC65" s="2"/>
      <c r="AD65" s="1"/>
      <c r="AE65" s="1"/>
      <c r="AF65" s="2"/>
      <c r="AG65" s="2"/>
      <c r="AH65" s="2"/>
      <c r="AI65" s="2"/>
    </row>
    <row r="66" spans="1:35" ht="12" customHeight="1" x14ac:dyDescent="0.3">
      <c r="B66" s="23" t="s">
        <v>2</v>
      </c>
      <c r="C66" s="148" t="s">
        <v>3</v>
      </c>
      <c r="D66" s="149" t="s">
        <v>4</v>
      </c>
      <c r="E66" s="150" t="s">
        <v>23</v>
      </c>
      <c r="F66" s="150" t="s">
        <v>5</v>
      </c>
      <c r="G66" s="150" t="s">
        <v>6</v>
      </c>
      <c r="H66" s="151" t="s">
        <v>7</v>
      </c>
      <c r="I66" s="152" t="s">
        <v>8</v>
      </c>
      <c r="K66" s="29" t="s">
        <v>24</v>
      </c>
      <c r="L66" s="29" t="s">
        <v>23</v>
      </c>
      <c r="M66" s="29" t="s">
        <v>83</v>
      </c>
      <c r="N66" s="29" t="s">
        <v>84</v>
      </c>
      <c r="O66" s="29" t="s">
        <v>24</v>
      </c>
      <c r="P66" s="29" t="s">
        <v>23</v>
      </c>
      <c r="AA66" s="2"/>
      <c r="AB66" s="2"/>
      <c r="AC66" s="2"/>
      <c r="AD66" s="1"/>
      <c r="AE66" s="1"/>
      <c r="AF66" s="2"/>
      <c r="AG66" s="2"/>
      <c r="AH66" s="2"/>
      <c r="AI66" s="2"/>
    </row>
    <row r="67" spans="1:35" ht="12" customHeight="1" x14ac:dyDescent="0.3">
      <c r="B67" s="25" t="s">
        <v>9</v>
      </c>
      <c r="C67" s="37" t="s">
        <v>10</v>
      </c>
      <c r="D67" s="38" t="s">
        <v>10</v>
      </c>
      <c r="E67" s="38" t="s">
        <v>10</v>
      </c>
      <c r="F67" s="38" t="s">
        <v>10</v>
      </c>
      <c r="G67" s="39" t="s">
        <v>10</v>
      </c>
      <c r="H67" s="40" t="s">
        <v>11</v>
      </c>
      <c r="I67" s="24"/>
      <c r="K67" s="153" t="s">
        <v>123</v>
      </c>
      <c r="L67" s="153" t="s">
        <v>124</v>
      </c>
      <c r="M67" s="153" t="s">
        <v>81</v>
      </c>
      <c r="N67" s="153" t="s">
        <v>82</v>
      </c>
      <c r="O67" s="153" t="s">
        <v>123</v>
      </c>
      <c r="P67" s="153" t="s">
        <v>124</v>
      </c>
    </row>
    <row r="68" spans="1:35" ht="12" customHeight="1" x14ac:dyDescent="0.3">
      <c r="B68" s="166">
        <v>29799</v>
      </c>
      <c r="C68" s="101"/>
      <c r="D68" s="102"/>
      <c r="E68" s="102"/>
      <c r="F68" s="102"/>
      <c r="G68" s="102"/>
      <c r="H68" s="103"/>
      <c r="I68" s="104"/>
      <c r="K68" s="89">
        <f t="shared" ref="K68:K73" si="0">0.1*2.71828^(-(0.69315/30.02)*(B68-調査開始日)/365.25)</f>
        <v>0.1</v>
      </c>
      <c r="L68" s="89">
        <f t="shared" ref="L68:L73" si="1">0.1*2.71828^(-(0.69315/2.062)*(B68-調査開始日)/365.25)</f>
        <v>0.1</v>
      </c>
      <c r="M68" s="89">
        <f t="shared" ref="M68:M73" si="2">1*2.71828^(-(0.69315/0.1459)*(B68-調査開始日)/365.25)</f>
        <v>1</v>
      </c>
      <c r="N68" s="27">
        <f t="shared" ref="N68:N73" si="3">200*2.71828^(-(0.69315/(1.277*10^9))*(B68-調査開始日)/365.25)</f>
        <v>200</v>
      </c>
      <c r="O68" s="89"/>
      <c r="P68" s="27"/>
    </row>
    <row r="69" spans="1:35" ht="12" customHeight="1" x14ac:dyDescent="0.3">
      <c r="B69" s="105">
        <v>30164</v>
      </c>
      <c r="C69" s="106"/>
      <c r="D69" s="107"/>
      <c r="E69" s="107"/>
      <c r="F69" s="107"/>
      <c r="G69" s="107"/>
      <c r="H69" s="108"/>
      <c r="I69" s="109"/>
      <c r="K69" s="78">
        <f t="shared" si="0"/>
        <v>9.7719037674313947E-2</v>
      </c>
      <c r="L69" s="78">
        <f t="shared" si="1"/>
        <v>7.1467748482839225E-2</v>
      </c>
      <c r="M69" s="89">
        <f t="shared" si="2"/>
        <v>8.6724688279191265E-3</v>
      </c>
      <c r="N69" s="27">
        <f t="shared" si="3"/>
        <v>199.99999989151527</v>
      </c>
      <c r="O69" s="89"/>
      <c r="P69" s="27"/>
    </row>
    <row r="70" spans="1:35" ht="12" customHeight="1" x14ac:dyDescent="0.3">
      <c r="B70" s="105">
        <v>30529</v>
      </c>
      <c r="C70" s="106"/>
      <c r="D70" s="107"/>
      <c r="E70" s="107"/>
      <c r="F70" s="107"/>
      <c r="G70" s="107"/>
      <c r="H70" s="108"/>
      <c r="I70" s="109"/>
      <c r="K70" s="78">
        <f t="shared" si="0"/>
        <v>9.5490103239939852E-2</v>
      </c>
      <c r="L70" s="78">
        <f t="shared" si="1"/>
        <v>5.1076390732063673E-2</v>
      </c>
      <c r="M70" s="89">
        <f t="shared" si="2"/>
        <v>7.5211715571228934E-5</v>
      </c>
      <c r="N70" s="27">
        <f t="shared" si="3"/>
        <v>199.99999978303049</v>
      </c>
      <c r="O70" s="89"/>
      <c r="P70" s="27"/>
    </row>
    <row r="71" spans="1:35" ht="12" customHeight="1" x14ac:dyDescent="0.3">
      <c r="B71" s="105">
        <v>30895</v>
      </c>
      <c r="C71" s="106"/>
      <c r="D71" s="107"/>
      <c r="E71" s="107"/>
      <c r="F71" s="107"/>
      <c r="G71" s="107"/>
      <c r="H71" s="108"/>
      <c r="I71" s="109"/>
      <c r="K71" s="78">
        <f t="shared" si="0"/>
        <v>9.3306111348139931E-2</v>
      </c>
      <c r="L71" s="78">
        <f t="shared" si="1"/>
        <v>3.6469566630660373E-2</v>
      </c>
      <c r="M71" s="89">
        <f t="shared" si="2"/>
        <v>6.4384202186054317E-7</v>
      </c>
      <c r="N71" s="27">
        <f t="shared" si="3"/>
        <v>199.99999967424853</v>
      </c>
      <c r="O71" s="89"/>
      <c r="P71" s="27"/>
    </row>
    <row r="72" spans="1:35" ht="12" customHeight="1" x14ac:dyDescent="0.3">
      <c r="B72" s="105">
        <v>31260</v>
      </c>
      <c r="C72" s="106"/>
      <c r="D72" s="107"/>
      <c r="E72" s="107"/>
      <c r="F72" s="107"/>
      <c r="G72" s="107"/>
      <c r="H72" s="108"/>
      <c r="I72" s="109"/>
      <c r="K72" s="78">
        <f t="shared" si="0"/>
        <v>9.1177834100726163E-2</v>
      </c>
      <c r="L72" s="78">
        <f t="shared" si="1"/>
        <v>2.6063978152381814E-2</v>
      </c>
      <c r="M72" s="89">
        <f t="shared" si="2"/>
        <v>5.5836998646899808E-9</v>
      </c>
      <c r="N72" s="27">
        <f t="shared" si="3"/>
        <v>199.9999995657638</v>
      </c>
      <c r="O72" s="89"/>
      <c r="P72" s="27"/>
    </row>
    <row r="73" spans="1:35" ht="12" customHeight="1" thickBot="1" x14ac:dyDescent="0.35">
      <c r="A73" s="96"/>
      <c r="B73" s="130">
        <v>31625</v>
      </c>
      <c r="C73" s="131"/>
      <c r="D73" s="132"/>
      <c r="E73" s="132"/>
      <c r="F73" s="132"/>
      <c r="G73" s="132"/>
      <c r="H73" s="133"/>
      <c r="I73" s="134"/>
      <c r="J73" s="96"/>
      <c r="K73" s="97">
        <f t="shared" si="0"/>
        <v>8.9098102055512052E-2</v>
      </c>
      <c r="L73" s="97">
        <f t="shared" si="1"/>
        <v>1.8627338350566403E-2</v>
      </c>
      <c r="M73" s="98">
        <f t="shared" si="2"/>
        <v>4.8424463020980141E-11</v>
      </c>
      <c r="N73" s="99">
        <f t="shared" si="3"/>
        <v>199.99999945727907</v>
      </c>
      <c r="O73" s="98"/>
      <c r="P73" s="99"/>
      <c r="Q73" s="96"/>
    </row>
    <row r="74" spans="1:35" ht="12" customHeight="1" x14ac:dyDescent="0.3">
      <c r="B74" s="163">
        <v>31893</v>
      </c>
      <c r="C74" s="122"/>
      <c r="D74" s="123"/>
      <c r="E74" s="123"/>
      <c r="F74" s="123"/>
      <c r="G74" s="123"/>
      <c r="H74" s="124"/>
      <c r="I74" s="125"/>
      <c r="K74" s="93"/>
      <c r="L74" s="93"/>
      <c r="M74" s="94"/>
      <c r="N74" s="95"/>
      <c r="O74" s="94"/>
      <c r="P74" s="95"/>
    </row>
    <row r="75" spans="1:35" ht="12" customHeight="1" x14ac:dyDescent="0.3">
      <c r="B75" s="105">
        <v>31898</v>
      </c>
      <c r="C75" s="106"/>
      <c r="D75" s="107"/>
      <c r="E75" s="107"/>
      <c r="F75" s="107"/>
      <c r="G75" s="107"/>
      <c r="H75" s="108"/>
      <c r="I75" s="109"/>
      <c r="K75" s="78">
        <f t="shared" ref="K75:K98" si="4">1*2.71828^(-(0.69315/30.02)*(B75-事故日Cb)/365.25)</f>
        <v>0.99968397066788306</v>
      </c>
      <c r="L75" s="78">
        <f t="shared" ref="L75:L98" si="5">1*2.71828^(-(0.69315/2.062)*(B75-事故日Cb)/365.25)</f>
        <v>0.99540887421450097</v>
      </c>
      <c r="M75" s="89">
        <f t="shared" ref="M75:M98" si="6">1*2.71828^(-(0.69315/0.1459)*(B75-調査開始日)/365.25)</f>
        <v>1.3896600325753451E-12</v>
      </c>
      <c r="N75" s="27">
        <f t="shared" ref="N75:N98" si="7">200*2.71828^(-(0.69315/(1.277*10^9))*(B75-調査開始日)/365.25)</f>
        <v>199.99999937613842</v>
      </c>
      <c r="O75" s="89"/>
      <c r="P75" s="27"/>
    </row>
    <row r="76" spans="1:35" ht="12" customHeight="1" x14ac:dyDescent="0.3">
      <c r="B76" s="105">
        <v>32356</v>
      </c>
      <c r="C76" s="106"/>
      <c r="D76" s="107"/>
      <c r="E76" s="107"/>
      <c r="F76" s="107"/>
      <c r="G76" s="107"/>
      <c r="H76" s="108"/>
      <c r="I76" s="109"/>
      <c r="K76" s="78">
        <f t="shared" si="4"/>
        <v>0.97115524556855559</v>
      </c>
      <c r="L76" s="78">
        <f t="shared" si="5"/>
        <v>0.65303981656724974</v>
      </c>
      <c r="M76" s="89">
        <f t="shared" si="6"/>
        <v>3.5950206103444321E-15</v>
      </c>
      <c r="N76" s="27">
        <f t="shared" si="7"/>
        <v>199.99999924001233</v>
      </c>
      <c r="O76" s="89"/>
      <c r="P76" s="27"/>
    </row>
    <row r="77" spans="1:35" ht="12" customHeight="1" x14ac:dyDescent="0.3">
      <c r="B77" s="105">
        <v>32721</v>
      </c>
      <c r="C77" s="106"/>
      <c r="D77" s="107"/>
      <c r="E77" s="107"/>
      <c r="F77" s="107"/>
      <c r="G77" s="107"/>
      <c r="H77" s="108"/>
      <c r="I77" s="109"/>
      <c r="K77" s="78">
        <f t="shared" si="4"/>
        <v>0.94900356029321287</v>
      </c>
      <c r="L77" s="78">
        <f t="shared" si="5"/>
        <v>0.46671285359707648</v>
      </c>
      <c r="M77" s="89">
        <f t="shared" si="6"/>
        <v>3.117770417893891E-17</v>
      </c>
      <c r="N77" s="27">
        <f t="shared" si="7"/>
        <v>199.9999991315276</v>
      </c>
      <c r="O77" s="89"/>
      <c r="P77" s="27"/>
      <c r="Q77" s="36"/>
    </row>
    <row r="78" spans="1:35" ht="12" customHeight="1" x14ac:dyDescent="0.3">
      <c r="B78" s="105">
        <v>33086</v>
      </c>
      <c r="C78" s="106"/>
      <c r="D78" s="107"/>
      <c r="E78" s="107"/>
      <c r="F78" s="107"/>
      <c r="G78" s="107"/>
      <c r="H78" s="108"/>
      <c r="I78" s="109"/>
      <c r="K78" s="78">
        <f t="shared" si="4"/>
        <v>0.9273571466135051</v>
      </c>
      <c r="L78" s="78">
        <f t="shared" si="5"/>
        <v>0.33354916834584031</v>
      </c>
      <c r="M78" s="89">
        <f t="shared" si="6"/>
        <v>2.7038766761793181E-19</v>
      </c>
      <c r="N78" s="27">
        <f t="shared" si="7"/>
        <v>199.99999902304288</v>
      </c>
      <c r="O78" s="89"/>
      <c r="P78" s="27"/>
      <c r="Q78" s="36"/>
    </row>
    <row r="79" spans="1:35" ht="12" customHeight="1" x14ac:dyDescent="0.3">
      <c r="B79" s="105">
        <v>33451</v>
      </c>
      <c r="C79" s="106"/>
      <c r="D79" s="107"/>
      <c r="E79" s="107"/>
      <c r="F79" s="107"/>
      <c r="G79" s="107"/>
      <c r="H79" s="108"/>
      <c r="I79" s="109"/>
      <c r="K79" s="78">
        <f t="shared" si="4"/>
        <v>0.90620447947469374</v>
      </c>
      <c r="L79" s="78">
        <f t="shared" si="5"/>
        <v>0.23838008070000713</v>
      </c>
      <c r="M79" s="89">
        <f t="shared" si="6"/>
        <v>2.3449286188702731E-21</v>
      </c>
      <c r="N79" s="27">
        <f t="shared" si="7"/>
        <v>199.99999891455809</v>
      </c>
      <c r="O79" s="89"/>
      <c r="P79" s="27"/>
      <c r="Q79" s="36"/>
    </row>
    <row r="80" spans="1:35" ht="12" customHeight="1" x14ac:dyDescent="0.3">
      <c r="B80" s="105">
        <v>33817</v>
      </c>
      <c r="C80" s="106"/>
      <c r="D80" s="107"/>
      <c r="E80" s="107"/>
      <c r="F80" s="107"/>
      <c r="G80" s="107"/>
      <c r="H80" s="108"/>
      <c r="I80" s="109"/>
      <c r="K80" s="78">
        <f t="shared" si="4"/>
        <v>0.88547831866499738</v>
      </c>
      <c r="L80" s="78">
        <f t="shared" si="5"/>
        <v>0.17020815511644219</v>
      </c>
      <c r="M80" s="89">
        <f t="shared" si="6"/>
        <v>2.0073516095537898E-23</v>
      </c>
      <c r="N80" s="27">
        <f t="shared" si="7"/>
        <v>199.99999880577613</v>
      </c>
      <c r="O80" s="89"/>
      <c r="P80" s="27"/>
      <c r="Q80" s="36"/>
    </row>
    <row r="81" spans="2:17" ht="12" customHeight="1" x14ac:dyDescent="0.3">
      <c r="B81" s="105">
        <v>34182</v>
      </c>
      <c r="C81" s="106"/>
      <c r="D81" s="107"/>
      <c r="E81" s="107"/>
      <c r="F81" s="107"/>
      <c r="G81" s="107"/>
      <c r="H81" s="108"/>
      <c r="I81" s="109"/>
      <c r="K81" s="78">
        <f t="shared" si="4"/>
        <v>0.86528089181413037</v>
      </c>
      <c r="L81" s="78">
        <f t="shared" si="5"/>
        <v>0.1216439361958998</v>
      </c>
      <c r="M81" s="89">
        <f t="shared" si="6"/>
        <v>1.7408694260528544E-25</v>
      </c>
      <c r="N81" s="27">
        <f t="shared" si="7"/>
        <v>199.9999986972914</v>
      </c>
      <c r="O81" s="89"/>
      <c r="P81" s="27"/>
      <c r="Q81" s="36"/>
    </row>
    <row r="82" spans="2:17" ht="12" customHeight="1" x14ac:dyDescent="0.3">
      <c r="B82" s="105">
        <v>34547</v>
      </c>
      <c r="C82" s="106"/>
      <c r="D82" s="107"/>
      <c r="E82" s="107"/>
      <c r="F82" s="107"/>
      <c r="G82" s="107"/>
      <c r="H82" s="108"/>
      <c r="I82" s="109"/>
      <c r="K82" s="78">
        <f t="shared" si="4"/>
        <v>0.84554416066048954</v>
      </c>
      <c r="L82" s="78">
        <f t="shared" si="5"/>
        <v>8.6936182365111067E-2</v>
      </c>
      <c r="M82" s="89">
        <f t="shared" si="6"/>
        <v>1.5097635830920852E-27</v>
      </c>
      <c r="N82" s="27">
        <f t="shared" si="7"/>
        <v>199.99999858880665</v>
      </c>
      <c r="O82" s="89"/>
      <c r="P82" s="27"/>
      <c r="Q82" s="36"/>
    </row>
    <row r="83" spans="2:17" ht="12" customHeight="1" x14ac:dyDescent="0.3">
      <c r="B83" s="105">
        <v>34912</v>
      </c>
      <c r="C83" s="106"/>
      <c r="D83" s="107"/>
      <c r="E83" s="107"/>
      <c r="F83" s="107"/>
      <c r="G83" s="107"/>
      <c r="H83" s="108"/>
      <c r="I83" s="109"/>
      <c r="K83" s="78">
        <f t="shared" si="4"/>
        <v>0.82625761690878519</v>
      </c>
      <c r="L83" s="78">
        <f t="shared" si="5"/>
        <v>6.213133215327999E-2</v>
      </c>
      <c r="M83" s="89">
        <f t="shared" si="6"/>
        <v>1.3093377611893609E-29</v>
      </c>
      <c r="N83" s="27">
        <f t="shared" si="7"/>
        <v>199.99999848032189</v>
      </c>
      <c r="O83" s="89"/>
      <c r="P83" s="27"/>
      <c r="Q83" s="36"/>
    </row>
    <row r="84" spans="2:17" ht="12" customHeight="1" x14ac:dyDescent="0.3">
      <c r="B84" s="105">
        <v>35278</v>
      </c>
      <c r="C84" s="106"/>
      <c r="D84" s="107"/>
      <c r="E84" s="107"/>
      <c r="F84" s="107"/>
      <c r="G84" s="107"/>
      <c r="H84" s="108"/>
      <c r="I84" s="109"/>
      <c r="K84" s="78">
        <f t="shared" si="4"/>
        <v>0.80735995239027059</v>
      </c>
      <c r="L84" s="78">
        <f t="shared" si="5"/>
        <v>4.4363016363121649E-2</v>
      </c>
      <c r="M84" s="89">
        <f t="shared" si="6"/>
        <v>1.1208448910650553E-31</v>
      </c>
      <c r="N84" s="27">
        <f t="shared" si="7"/>
        <v>199.99999837153993</v>
      </c>
      <c r="O84" s="89"/>
      <c r="P84" s="27"/>
      <c r="Q84" s="36"/>
    </row>
    <row r="85" spans="2:17" ht="12" customHeight="1" x14ac:dyDescent="0.3">
      <c r="B85" s="105">
        <v>35643</v>
      </c>
      <c r="C85" s="106"/>
      <c r="D85" s="107"/>
      <c r="E85" s="107"/>
      <c r="F85" s="107"/>
      <c r="G85" s="107"/>
      <c r="H85" s="108"/>
      <c r="I85" s="109"/>
      <c r="K85" s="78">
        <f t="shared" si="4"/>
        <v>0.78894437604357148</v>
      </c>
      <c r="L85" s="78">
        <f t="shared" si="5"/>
        <v>3.1705248953796568E-2</v>
      </c>
      <c r="M85" s="89">
        <f t="shared" si="6"/>
        <v>9.7204923786942469E-34</v>
      </c>
      <c r="N85" s="27">
        <f t="shared" si="7"/>
        <v>199.9999982630552</v>
      </c>
      <c r="O85" s="89"/>
      <c r="P85" s="27"/>
      <c r="Q85" s="36"/>
    </row>
    <row r="86" spans="2:17" ht="12" customHeight="1" x14ac:dyDescent="0.3">
      <c r="B86" s="105">
        <v>36008</v>
      </c>
      <c r="C86" s="106"/>
      <c r="D86" s="107"/>
      <c r="E86" s="107"/>
      <c r="F86" s="107"/>
      <c r="G86" s="107"/>
      <c r="H86" s="108"/>
      <c r="I86" s="109"/>
      <c r="K86" s="78">
        <f t="shared" si="4"/>
        <v>0.77094885205539854</v>
      </c>
      <c r="L86" s="78">
        <f t="shared" si="5"/>
        <v>2.265902757815735E-2</v>
      </c>
      <c r="M86" s="89">
        <f t="shared" si="6"/>
        <v>8.4300667146251367E-36</v>
      </c>
      <c r="N86" s="27">
        <f t="shared" si="7"/>
        <v>199.99999815457048</v>
      </c>
      <c r="O86" s="89"/>
      <c r="P86" s="27"/>
      <c r="Q86" s="36"/>
    </row>
    <row r="87" spans="2:17" ht="12" customHeight="1" x14ac:dyDescent="0.3">
      <c r="B87" s="105">
        <v>36376</v>
      </c>
      <c r="C87" s="106">
        <v>0.46</v>
      </c>
      <c r="D87" s="107">
        <v>124</v>
      </c>
      <c r="E87" s="164">
        <f t="shared" ref="E87:E98" si="8">ND代替値*2.71828^(-(0.69315/2.062)*(B87-事故日Cb)/365.25)</f>
        <v>2.3416407945209221E-4</v>
      </c>
      <c r="F87" s="110">
        <v>6.3E-2</v>
      </c>
      <c r="G87" s="107"/>
      <c r="H87" s="108"/>
      <c r="I87" s="109"/>
      <c r="K87" s="78">
        <f t="shared" si="4"/>
        <v>0.75322093912437094</v>
      </c>
      <c r="L87" s="78">
        <f t="shared" si="5"/>
        <v>1.6149246858764978E-2</v>
      </c>
      <c r="M87" s="89">
        <f t="shared" si="6"/>
        <v>7.0311601031836488E-38</v>
      </c>
      <c r="N87" s="27">
        <f t="shared" si="7"/>
        <v>199.99999804519405</v>
      </c>
      <c r="O87" s="89"/>
      <c r="P87" s="27"/>
    </row>
    <row r="88" spans="2:17" ht="12" customHeight="1" x14ac:dyDescent="0.3">
      <c r="B88" s="105">
        <v>36740</v>
      </c>
      <c r="C88" s="106">
        <v>0.79</v>
      </c>
      <c r="D88" s="107">
        <v>97.8</v>
      </c>
      <c r="E88" s="164">
        <f t="shared" si="8"/>
        <v>1.6750588670067421E-4</v>
      </c>
      <c r="F88" s="110">
        <v>0.04</v>
      </c>
      <c r="G88" s="107"/>
      <c r="H88" s="108"/>
      <c r="I88" s="109"/>
      <c r="K88" s="78">
        <f t="shared" si="4"/>
        <v>0.73608678415914253</v>
      </c>
      <c r="L88" s="78">
        <f t="shared" si="5"/>
        <v>1.1552130117287876E-2</v>
      </c>
      <c r="M88" s="89">
        <f t="shared" si="6"/>
        <v>6.1775839884145544E-40</v>
      </c>
      <c r="N88" s="27">
        <f t="shared" si="7"/>
        <v>199.99999793700655</v>
      </c>
      <c r="O88" s="89"/>
      <c r="P88" s="27"/>
    </row>
    <row r="89" spans="2:17" ht="12" customHeight="1" x14ac:dyDescent="0.3">
      <c r="B89" s="105">
        <v>37144</v>
      </c>
      <c r="C89" s="106">
        <f>ND代替値</f>
        <v>0.28999999999999998</v>
      </c>
      <c r="D89" s="107">
        <v>126</v>
      </c>
      <c r="E89" s="164">
        <f t="shared" si="8"/>
        <v>1.1549200969047044E-4</v>
      </c>
      <c r="F89" s="110">
        <v>4.7E-2</v>
      </c>
      <c r="G89" s="111"/>
      <c r="H89" s="112"/>
      <c r="I89" s="113"/>
      <c r="K89" s="78">
        <f t="shared" si="4"/>
        <v>0.71752573832520117</v>
      </c>
      <c r="L89" s="78">
        <f t="shared" si="5"/>
        <v>7.9649661855496854E-3</v>
      </c>
      <c r="M89" s="89">
        <f t="shared" si="6"/>
        <v>3.225918350103898E-42</v>
      </c>
      <c r="N89" s="27">
        <f t="shared" si="7"/>
        <v>199.99999781693026</v>
      </c>
      <c r="O89" s="89"/>
      <c r="P89" s="27"/>
    </row>
    <row r="90" spans="2:17" ht="12" customHeight="1" x14ac:dyDescent="0.3">
      <c r="B90" s="105">
        <v>37466</v>
      </c>
      <c r="C90" s="106">
        <v>0.35</v>
      </c>
      <c r="D90" s="107">
        <v>132</v>
      </c>
      <c r="E90" s="164">
        <f t="shared" si="8"/>
        <v>8.5871503760122895E-5</v>
      </c>
      <c r="F90" s="110">
        <v>4.8000000000000001E-2</v>
      </c>
      <c r="G90" s="114"/>
      <c r="H90" s="108"/>
      <c r="I90" s="115"/>
      <c r="K90" s="78">
        <f t="shared" si="4"/>
        <v>0.70306778778203893</v>
      </c>
      <c r="L90" s="78">
        <f t="shared" si="5"/>
        <v>5.9221726731119237E-3</v>
      </c>
      <c r="M90" s="89">
        <f t="shared" si="6"/>
        <v>4.8944043943024492E-44</v>
      </c>
      <c r="N90" s="27">
        <f t="shared" si="7"/>
        <v>199.99999772122592</v>
      </c>
      <c r="O90" s="89"/>
      <c r="P90" s="27"/>
    </row>
    <row r="91" spans="2:17" ht="12" customHeight="1" x14ac:dyDescent="0.3">
      <c r="B91" s="105">
        <v>37839</v>
      </c>
      <c r="C91" s="106">
        <v>0.59</v>
      </c>
      <c r="D91" s="107">
        <v>117</v>
      </c>
      <c r="E91" s="164">
        <f t="shared" si="8"/>
        <v>6.0920236646700201E-5</v>
      </c>
      <c r="F91" s="110">
        <v>4.1000000000000002E-2</v>
      </c>
      <c r="G91" s="107"/>
      <c r="H91" s="108"/>
      <c r="I91" s="109"/>
      <c r="K91" s="78">
        <f t="shared" si="4"/>
        <v>0.686683714200643</v>
      </c>
      <c r="L91" s="78">
        <f t="shared" si="5"/>
        <v>4.2013956308069103E-3</v>
      </c>
      <c r="M91" s="89">
        <f t="shared" si="6"/>
        <v>3.8251740884623355E-46</v>
      </c>
      <c r="N91" s="27">
        <f t="shared" si="7"/>
        <v>199.99999761036344</v>
      </c>
      <c r="O91" s="89"/>
      <c r="P91" s="27"/>
    </row>
    <row r="92" spans="2:17" ht="12" customHeight="1" x14ac:dyDescent="0.3">
      <c r="B92" s="105">
        <v>38184</v>
      </c>
      <c r="C92" s="106">
        <v>0.4</v>
      </c>
      <c r="D92" s="107">
        <v>128</v>
      </c>
      <c r="E92" s="164">
        <f t="shared" si="8"/>
        <v>4.4347143290440136E-5</v>
      </c>
      <c r="F92" s="110">
        <v>4.5999999999999999E-2</v>
      </c>
      <c r="G92" s="108"/>
      <c r="H92" s="108"/>
      <c r="I92" s="116"/>
      <c r="K92" s="78">
        <f t="shared" si="4"/>
        <v>0.67186963690238277</v>
      </c>
      <c r="L92" s="78">
        <f t="shared" si="5"/>
        <v>3.0584236752027676E-3</v>
      </c>
      <c r="M92" s="89">
        <f t="shared" si="6"/>
        <v>4.3030107624298211E-48</v>
      </c>
      <c r="N92" s="27">
        <f t="shared" si="7"/>
        <v>199.99999750782308</v>
      </c>
      <c r="O92" s="89"/>
      <c r="P92" s="27"/>
    </row>
    <row r="93" spans="2:17" ht="12" customHeight="1" x14ac:dyDescent="0.3">
      <c r="B93" s="105">
        <v>38565</v>
      </c>
      <c r="C93" s="106">
        <v>0.34</v>
      </c>
      <c r="D93" s="107">
        <v>134</v>
      </c>
      <c r="E93" s="164">
        <f t="shared" si="8"/>
        <v>3.1230617820750496E-5</v>
      </c>
      <c r="F93" s="110">
        <v>4.2999999999999997E-2</v>
      </c>
      <c r="G93" s="114"/>
      <c r="H93" s="108"/>
      <c r="I93" s="115"/>
      <c r="K93" s="78">
        <f t="shared" si="4"/>
        <v>0.6558808149238845</v>
      </c>
      <c r="L93" s="78">
        <f t="shared" si="5"/>
        <v>2.1538357117758962E-3</v>
      </c>
      <c r="M93" s="89">
        <f t="shared" si="6"/>
        <v>3.0306263585655949E-50</v>
      </c>
      <c r="N93" s="27">
        <f t="shared" si="7"/>
        <v>199.99999739458283</v>
      </c>
      <c r="O93" s="89"/>
      <c r="P93" s="27"/>
    </row>
    <row r="94" spans="2:17" ht="12" customHeight="1" x14ac:dyDescent="0.3">
      <c r="B94" s="105">
        <v>38936</v>
      </c>
      <c r="C94" s="106">
        <v>0.46</v>
      </c>
      <c r="D94" s="107">
        <v>122.9</v>
      </c>
      <c r="E94" s="164">
        <f t="shared" si="8"/>
        <v>2.2196908201043408E-5</v>
      </c>
      <c r="F94" s="110">
        <v>3.1E-2</v>
      </c>
      <c r="G94" s="114"/>
      <c r="H94" s="108"/>
      <c r="I94" s="115"/>
      <c r="K94" s="78">
        <f t="shared" si="4"/>
        <v>0.6406773687331434</v>
      </c>
      <c r="L94" s="78">
        <f t="shared" si="5"/>
        <v>1.5308212552443729E-3</v>
      </c>
      <c r="M94" s="89">
        <f t="shared" si="6"/>
        <v>2.4309811973699379E-52</v>
      </c>
      <c r="N94" s="27">
        <f t="shared" si="7"/>
        <v>199.99999728431476</v>
      </c>
      <c r="O94" s="89"/>
      <c r="P94" s="27"/>
    </row>
    <row r="95" spans="2:17" ht="12" customHeight="1" x14ac:dyDescent="0.3">
      <c r="B95" s="105">
        <v>39300</v>
      </c>
      <c r="C95" s="106">
        <v>0.62</v>
      </c>
      <c r="D95" s="107">
        <v>120.9</v>
      </c>
      <c r="E95" s="164">
        <f t="shared" si="8"/>
        <v>1.5878237169975258E-5</v>
      </c>
      <c r="F95" s="110">
        <v>4.3999999999999997E-2</v>
      </c>
      <c r="G95" s="114"/>
      <c r="H95" s="108"/>
      <c r="I95" s="115"/>
      <c r="K95" s="78">
        <f t="shared" si="4"/>
        <v>0.62610333773056681</v>
      </c>
      <c r="L95" s="78">
        <f t="shared" si="5"/>
        <v>1.0950508393086384E-3</v>
      </c>
      <c r="M95" s="89">
        <f t="shared" si="6"/>
        <v>2.1358624040162766E-54</v>
      </c>
      <c r="N95" s="27">
        <f t="shared" si="7"/>
        <v>199.99999717612727</v>
      </c>
      <c r="O95" s="89"/>
      <c r="P95" s="27"/>
    </row>
    <row r="96" spans="2:17" ht="12" customHeight="1" x14ac:dyDescent="0.3">
      <c r="B96" s="105">
        <v>39658</v>
      </c>
      <c r="C96" s="106">
        <v>0.3</v>
      </c>
      <c r="D96" s="107">
        <v>119.4</v>
      </c>
      <c r="E96" s="164">
        <f t="shared" si="8"/>
        <v>1.1421161519690239E-5</v>
      </c>
      <c r="F96" s="110">
        <v>3.9E-2</v>
      </c>
      <c r="G96" s="114"/>
      <c r="H96" s="108"/>
      <c r="I96" s="115"/>
      <c r="K96" s="78">
        <f t="shared" si="4"/>
        <v>0.61209295441749645</v>
      </c>
      <c r="L96" s="78">
        <f t="shared" si="5"/>
        <v>7.8766631170277504E-4</v>
      </c>
      <c r="M96" s="89">
        <f t="shared" si="6"/>
        <v>2.0288899299623958E-56</v>
      </c>
      <c r="N96" s="27">
        <f t="shared" si="7"/>
        <v>199.99999706972304</v>
      </c>
      <c r="O96" s="89"/>
      <c r="P96" s="27"/>
    </row>
    <row r="97" spans="1:17" ht="12" customHeight="1" x14ac:dyDescent="0.3">
      <c r="B97" s="105">
        <v>40003</v>
      </c>
      <c r="C97" s="106">
        <v>0.5</v>
      </c>
      <c r="D97" s="107">
        <v>121.4</v>
      </c>
      <c r="E97" s="164">
        <f t="shared" si="8"/>
        <v>8.3140827143257438E-6</v>
      </c>
      <c r="F97" s="110">
        <v>3.6999999999999998E-2</v>
      </c>
      <c r="G97" s="114"/>
      <c r="H97" s="108"/>
      <c r="I97" s="115"/>
      <c r="K97" s="78">
        <f t="shared" si="4"/>
        <v>0.5988880506853369</v>
      </c>
      <c r="L97" s="78">
        <f t="shared" si="5"/>
        <v>5.7338501478108579E-4</v>
      </c>
      <c r="M97" s="89">
        <f t="shared" si="6"/>
        <v>2.2823366995888201E-58</v>
      </c>
      <c r="N97" s="27">
        <f t="shared" si="7"/>
        <v>199.99999696718268</v>
      </c>
      <c r="O97" s="89"/>
      <c r="P97" s="27"/>
    </row>
    <row r="98" spans="1:17" ht="12" customHeight="1" thickBot="1" x14ac:dyDescent="0.35">
      <c r="A98" s="96"/>
      <c r="B98" s="130">
        <v>40387</v>
      </c>
      <c r="C98" s="131">
        <v>0.28999999999999998</v>
      </c>
      <c r="D98" s="132">
        <v>121.2</v>
      </c>
      <c r="E98" s="165">
        <f t="shared" si="8"/>
        <v>5.838888371309823E-6</v>
      </c>
      <c r="F98" s="135">
        <v>2.9000000000000001E-2</v>
      </c>
      <c r="G98" s="136"/>
      <c r="H98" s="137"/>
      <c r="I98" s="138"/>
      <c r="J98" s="96"/>
      <c r="K98" s="97">
        <f t="shared" si="4"/>
        <v>0.58452514418707002</v>
      </c>
      <c r="L98" s="97">
        <f t="shared" si="5"/>
        <v>4.0268195664205675E-4</v>
      </c>
      <c r="M98" s="98">
        <f t="shared" si="6"/>
        <v>1.5459409654794218E-60</v>
      </c>
      <c r="N98" s="99">
        <f t="shared" si="7"/>
        <v>199.99999685305076</v>
      </c>
      <c r="O98" s="98"/>
      <c r="P98" s="99"/>
      <c r="Q98" s="96"/>
    </row>
    <row r="99" spans="1:17" ht="12" customHeight="1" x14ac:dyDescent="0.3">
      <c r="B99" s="163">
        <v>40613</v>
      </c>
      <c r="C99" s="122"/>
      <c r="D99" s="123"/>
      <c r="E99" s="126"/>
      <c r="F99" s="126"/>
      <c r="G99" s="127"/>
      <c r="H99" s="128"/>
      <c r="I99" s="129"/>
      <c r="K99" s="93"/>
      <c r="L99" s="95"/>
      <c r="M99" s="94"/>
      <c r="N99" s="95"/>
      <c r="O99" s="94"/>
      <c r="P99" s="95"/>
    </row>
    <row r="100" spans="1:17" ht="12" customHeight="1" x14ac:dyDescent="0.3">
      <c r="B100" s="105">
        <v>40614</v>
      </c>
      <c r="C100" s="106"/>
      <c r="D100" s="107"/>
      <c r="E100" s="107"/>
      <c r="F100" s="110"/>
      <c r="G100" s="114"/>
      <c r="H100" s="112"/>
      <c r="I100" s="115"/>
      <c r="K100" s="78">
        <f t="shared" ref="K100:K107" si="9">2*2.71828^(-(0.69315/30.02)*(B100-事故日Fk)/365.25)</f>
        <v>2</v>
      </c>
      <c r="L100" s="78">
        <f t="shared" ref="L100:L107" si="10">2*2.71828^(-(0.69315/2.062)*(B100-事故日Fk)/365.25)</f>
        <v>2</v>
      </c>
      <c r="M100" s="89">
        <f t="shared" ref="M100:M107" si="11">1*2.71828^(-(0.69315/0.1459)*(B100-調査開始日)/365.25)</f>
        <v>8.0702532288565241E-62</v>
      </c>
      <c r="N100" s="27">
        <f t="shared" ref="N100:N107" si="12">200*2.71828^(-(0.69315/(1.277*10^9))*(B100-調査開始日)/365.25)</f>
        <v>199.99999678558217</v>
      </c>
      <c r="O100" s="78">
        <f>2*2.71828^(-(0.69315/30.02)*(B100-40614)/365.25)</f>
        <v>2</v>
      </c>
      <c r="P100" s="78">
        <f>2*2.71828^(-(0.69315/2.062)*(B100-40614)/365.25)</f>
        <v>2</v>
      </c>
    </row>
    <row r="101" spans="1:17" ht="12" customHeight="1" x14ac:dyDescent="0.3">
      <c r="B101" s="105">
        <v>40756</v>
      </c>
      <c r="C101" s="106"/>
      <c r="D101" s="107"/>
      <c r="E101" s="107"/>
      <c r="F101" s="110"/>
      <c r="G101" s="114"/>
      <c r="H101" s="112"/>
      <c r="I101" s="115"/>
      <c r="K101" s="78">
        <f t="shared" si="9"/>
        <v>1.9821270366006014</v>
      </c>
      <c r="L101" s="78">
        <f t="shared" si="10"/>
        <v>1.7549826576180227</v>
      </c>
      <c r="M101" s="89">
        <f t="shared" si="11"/>
        <v>1.2727407728777408E-62</v>
      </c>
      <c r="N101" s="27">
        <f t="shared" si="12"/>
        <v>199.99999674337712</v>
      </c>
      <c r="O101" s="78">
        <f t="shared" ref="O101:O107" si="13">2*2.71828^(-(0.69315/30.02)*(B101-40614)/365.25)</f>
        <v>1.9821270366006014</v>
      </c>
      <c r="P101" s="78">
        <f t="shared" ref="P101:P107" si="14">2*2.71828^(-(0.69315/2.062)*(B101-40614)/365.25)</f>
        <v>1.7549826576180227</v>
      </c>
    </row>
    <row r="102" spans="1:17" ht="12" customHeight="1" x14ac:dyDescent="0.3">
      <c r="B102" s="105">
        <v>41144</v>
      </c>
      <c r="C102" s="106">
        <f>ND代替値</f>
        <v>0.28999999999999998</v>
      </c>
      <c r="D102" s="107">
        <v>128.9</v>
      </c>
      <c r="E102" s="164">
        <f t="shared" ref="E102:E107" si="15">ND代替値*2.71828^(-(0.69315/2.062)*(B102-事故日Fk)/365.25)</f>
        <v>8.9028257638400221E-3</v>
      </c>
      <c r="F102" s="117">
        <v>1.66</v>
      </c>
      <c r="G102" s="114"/>
      <c r="H102" s="108"/>
      <c r="I102" s="115"/>
      <c r="K102" s="78">
        <f t="shared" si="9"/>
        <v>1.9341013052992626</v>
      </c>
      <c r="L102" s="78">
        <f t="shared" si="10"/>
        <v>1.2279759674262098</v>
      </c>
      <c r="M102" s="89">
        <f t="shared" si="11"/>
        <v>8.183846089035468E-65</v>
      </c>
      <c r="N102" s="27">
        <f t="shared" si="12"/>
        <v>199.99999662805635</v>
      </c>
      <c r="O102" s="78">
        <f t="shared" si="13"/>
        <v>1.9341013052992626</v>
      </c>
      <c r="P102" s="78">
        <f t="shared" si="14"/>
        <v>1.2279759674262098</v>
      </c>
    </row>
    <row r="103" spans="1:17" ht="12" customHeight="1" x14ac:dyDescent="0.3">
      <c r="B103" s="105">
        <v>41514</v>
      </c>
      <c r="C103" s="118">
        <v>0.36</v>
      </c>
      <c r="D103" s="107">
        <v>137.4</v>
      </c>
      <c r="E103" s="164">
        <f t="shared" si="15"/>
        <v>6.333437402305798E-3</v>
      </c>
      <c r="F103" s="119">
        <v>1.49</v>
      </c>
      <c r="G103" s="114"/>
      <c r="H103" s="112"/>
      <c r="I103" s="115"/>
      <c r="K103" s="78">
        <f t="shared" si="9"/>
        <v>1.8893878924296306</v>
      </c>
      <c r="L103" s="78">
        <f t="shared" si="10"/>
        <v>0.87357757273183412</v>
      </c>
      <c r="M103" s="89">
        <f t="shared" si="11"/>
        <v>6.6505196463077556E-67</v>
      </c>
      <c r="N103" s="27">
        <f t="shared" si="12"/>
        <v>199.99999651808554</v>
      </c>
      <c r="O103" s="78">
        <f t="shared" si="13"/>
        <v>1.8893878924296306</v>
      </c>
      <c r="P103" s="78">
        <f t="shared" si="14"/>
        <v>0.87357757273183412</v>
      </c>
    </row>
    <row r="104" spans="1:17" ht="12" customHeight="1" x14ac:dyDescent="0.3">
      <c r="B104" s="105">
        <v>41850</v>
      </c>
      <c r="C104" s="106">
        <v>0.59</v>
      </c>
      <c r="D104" s="107">
        <v>115.2</v>
      </c>
      <c r="E104" s="164">
        <f t="shared" si="15"/>
        <v>4.6487997074481846E-3</v>
      </c>
      <c r="F104" s="117">
        <v>0.113</v>
      </c>
      <c r="G104" s="114"/>
      <c r="H104" s="108"/>
      <c r="I104" s="115"/>
      <c r="K104" s="78">
        <f t="shared" si="9"/>
        <v>1.8496795031953972</v>
      </c>
      <c r="L104" s="78">
        <f t="shared" si="10"/>
        <v>0.64121375275147374</v>
      </c>
      <c r="M104" s="89">
        <f t="shared" si="11"/>
        <v>8.4104091453798706E-69</v>
      </c>
      <c r="N104" s="27">
        <f t="shared" si="12"/>
        <v>199.99999641822012</v>
      </c>
      <c r="O104" s="78">
        <f t="shared" si="13"/>
        <v>1.8496795031953972</v>
      </c>
      <c r="P104" s="78">
        <f t="shared" si="14"/>
        <v>0.64121375275147374</v>
      </c>
    </row>
    <row r="105" spans="1:17" ht="12" customHeight="1" x14ac:dyDescent="0.3">
      <c r="B105" s="105">
        <v>42250</v>
      </c>
      <c r="C105" s="106">
        <v>0.53</v>
      </c>
      <c r="D105" s="107">
        <v>142.4</v>
      </c>
      <c r="E105" s="164">
        <f t="shared" si="15"/>
        <v>3.2170772757132431E-3</v>
      </c>
      <c r="F105" s="119">
        <v>8.5999999999999993E-2</v>
      </c>
      <c r="G105" s="114"/>
      <c r="H105" s="112"/>
      <c r="I105" s="115"/>
      <c r="K105" s="78">
        <f t="shared" si="9"/>
        <v>1.8034942627364385</v>
      </c>
      <c r="L105" s="78">
        <f t="shared" si="10"/>
        <v>0.44373479665010246</v>
      </c>
      <c r="M105" s="89">
        <f t="shared" si="11"/>
        <v>4.6264463668439479E-71</v>
      </c>
      <c r="N105" s="27">
        <f t="shared" si="12"/>
        <v>199.99999629933274</v>
      </c>
      <c r="O105" s="78">
        <f t="shared" si="13"/>
        <v>1.8034942627364385</v>
      </c>
      <c r="P105" s="78">
        <f t="shared" si="14"/>
        <v>0.44373479665010246</v>
      </c>
    </row>
    <row r="106" spans="1:17" ht="12" customHeight="1" x14ac:dyDescent="0.3">
      <c r="B106" s="105">
        <v>42608</v>
      </c>
      <c r="C106" s="106">
        <v>0.49</v>
      </c>
      <c r="D106" s="107">
        <v>129.69999999999999</v>
      </c>
      <c r="E106" s="164">
        <f t="shared" si="15"/>
        <v>2.3140326469442266E-3</v>
      </c>
      <c r="F106" s="119">
        <v>0.121</v>
      </c>
      <c r="G106" s="114"/>
      <c r="H106" s="112"/>
      <c r="I106" s="115"/>
      <c r="K106" s="78">
        <f t="shared" si="9"/>
        <v>1.7631372730812673</v>
      </c>
      <c r="L106" s="78">
        <f t="shared" si="10"/>
        <v>0.3191769168198933</v>
      </c>
      <c r="M106" s="89">
        <f t="shared" si="11"/>
        <v>4.3947355539149865E-73</v>
      </c>
      <c r="N106" s="27">
        <f t="shared" si="12"/>
        <v>199.99999619292851</v>
      </c>
      <c r="O106" s="78">
        <f t="shared" si="13"/>
        <v>1.7631372730812673</v>
      </c>
      <c r="P106" s="78">
        <f t="shared" si="14"/>
        <v>0.3191769168198933</v>
      </c>
    </row>
    <row r="107" spans="1:17" ht="12" customHeight="1" x14ac:dyDescent="0.3">
      <c r="B107" s="105">
        <v>42975</v>
      </c>
      <c r="C107" s="106">
        <v>0.56000000000000005</v>
      </c>
      <c r="D107" s="107">
        <v>136.19999999999999</v>
      </c>
      <c r="E107" s="164">
        <f t="shared" si="15"/>
        <v>1.6507457408317615E-3</v>
      </c>
      <c r="F107" s="120">
        <v>0.06</v>
      </c>
      <c r="G107" s="114"/>
      <c r="H107" s="112"/>
      <c r="I107" s="115"/>
      <c r="K107" s="78">
        <f t="shared" si="9"/>
        <v>1.722702958078695</v>
      </c>
      <c r="L107" s="78">
        <f t="shared" si="10"/>
        <v>0.22768906770093261</v>
      </c>
      <c r="M107" s="89">
        <f t="shared" si="11"/>
        <v>3.7134505649205615E-75</v>
      </c>
      <c r="N107" s="27">
        <f t="shared" si="12"/>
        <v>199.99999608384934</v>
      </c>
      <c r="O107" s="78">
        <f t="shared" si="13"/>
        <v>1.722702958078695</v>
      </c>
      <c r="P107" s="78">
        <f t="shared" si="14"/>
        <v>0.22768906770093261</v>
      </c>
    </row>
    <row r="108" spans="1:17" ht="12" customHeight="1" x14ac:dyDescent="0.3">
      <c r="B108" s="121"/>
      <c r="C108" s="106"/>
      <c r="D108" s="107"/>
      <c r="E108" s="107"/>
      <c r="F108" s="107"/>
      <c r="G108" s="114"/>
      <c r="H108" s="108"/>
      <c r="I108" s="115"/>
      <c r="K108" s="27"/>
      <c r="L108" s="27"/>
      <c r="M108" s="27"/>
      <c r="N108" s="27"/>
      <c r="O108" s="27"/>
      <c r="P108" s="27"/>
    </row>
    <row r="109" spans="1:17" ht="12" customHeight="1" x14ac:dyDescent="0.3">
      <c r="B109" s="121"/>
      <c r="C109" s="106"/>
      <c r="D109" s="107"/>
      <c r="E109" s="107"/>
      <c r="F109" s="107"/>
      <c r="G109" s="114"/>
      <c r="H109" s="108"/>
      <c r="I109" s="115"/>
      <c r="K109" s="27"/>
      <c r="L109" s="27"/>
      <c r="M109" s="27"/>
      <c r="N109" s="27"/>
      <c r="O109" s="27"/>
      <c r="P109" s="27"/>
    </row>
    <row r="110" spans="1:17" ht="12" customHeight="1" x14ac:dyDescent="0.3">
      <c r="B110" s="121"/>
      <c r="C110" s="106"/>
      <c r="D110" s="107"/>
      <c r="E110" s="107"/>
      <c r="F110" s="107"/>
      <c r="G110" s="114"/>
      <c r="H110" s="108"/>
      <c r="I110" s="115"/>
      <c r="K110" s="27"/>
      <c r="L110" s="27"/>
      <c r="M110" s="27"/>
      <c r="N110" s="27"/>
      <c r="O110" s="27"/>
      <c r="P110" s="27"/>
    </row>
    <row r="111" spans="1:17" ht="12" customHeight="1" x14ac:dyDescent="0.3">
      <c r="B111" s="121"/>
      <c r="C111" s="106"/>
      <c r="D111" s="107"/>
      <c r="E111" s="107"/>
      <c r="F111" s="107"/>
      <c r="G111" s="114"/>
      <c r="H111" s="108"/>
      <c r="I111" s="115"/>
      <c r="K111" s="27"/>
      <c r="L111" s="27"/>
      <c r="M111" s="27"/>
      <c r="N111" s="27"/>
      <c r="O111" s="27"/>
      <c r="P111" s="27"/>
    </row>
    <row r="112" spans="1:17" ht="12" customHeight="1" x14ac:dyDescent="0.3">
      <c r="B112" s="121"/>
      <c r="C112" s="106"/>
      <c r="D112" s="107"/>
      <c r="E112" s="107"/>
      <c r="F112" s="107"/>
      <c r="G112" s="114"/>
      <c r="H112" s="108"/>
      <c r="I112" s="115"/>
      <c r="K112" s="27"/>
      <c r="L112" s="27"/>
      <c r="M112" s="78"/>
      <c r="N112" s="78"/>
      <c r="O112" s="78"/>
      <c r="P112" s="78"/>
    </row>
    <row r="113" spans="2:17" ht="12" customHeight="1" thickBot="1" x14ac:dyDescent="0.35">
      <c r="B113" s="155"/>
      <c r="C113" s="154"/>
      <c r="D113" s="41"/>
      <c r="E113" s="41"/>
      <c r="F113" s="41"/>
      <c r="G113" s="43"/>
      <c r="H113" s="42"/>
      <c r="I113" s="12"/>
      <c r="K113" s="27"/>
      <c r="L113" s="27"/>
      <c r="M113" s="78"/>
      <c r="N113" s="78"/>
      <c r="O113" s="78"/>
      <c r="P113" s="78"/>
    </row>
    <row r="114" spans="2:17" ht="12" customHeight="1" thickTop="1" x14ac:dyDescent="0.3">
      <c r="B114" s="156" t="s">
        <v>12</v>
      </c>
      <c r="C114" s="44">
        <f t="shared" ref="C114:I114" si="16">MAX(C68:C113)</f>
        <v>0.79</v>
      </c>
      <c r="D114" s="45">
        <f t="shared" si="16"/>
        <v>142.4</v>
      </c>
      <c r="E114" s="45">
        <f t="shared" si="16"/>
        <v>8.9028257638400221E-3</v>
      </c>
      <c r="F114" s="45">
        <f t="shared" si="16"/>
        <v>1.66</v>
      </c>
      <c r="G114" s="46">
        <f t="shared" si="16"/>
        <v>0</v>
      </c>
      <c r="H114" s="46">
        <f t="shared" si="16"/>
        <v>0</v>
      </c>
      <c r="I114" s="72">
        <f t="shared" si="16"/>
        <v>0</v>
      </c>
    </row>
    <row r="115" spans="2:17" ht="12" customHeight="1" x14ac:dyDescent="0.3">
      <c r="B115" s="157" t="s">
        <v>114</v>
      </c>
      <c r="C115" s="47">
        <v>0.28999999999999998</v>
      </c>
      <c r="D115" s="48">
        <v>67</v>
      </c>
      <c r="E115" s="100">
        <f>0.029/2</f>
        <v>1.4500000000000001E-2</v>
      </c>
      <c r="F115" s="100">
        <f>0.029/2</f>
        <v>1.4500000000000001E-2</v>
      </c>
      <c r="G115" s="48" t="e">
        <v>#VALUE!</v>
      </c>
      <c r="H115" s="48" t="e">
        <v>#VALUE!</v>
      </c>
      <c r="I115" s="73" t="e">
        <v>#VALUE!</v>
      </c>
    </row>
    <row r="116" spans="2:17" ht="12" customHeight="1" x14ac:dyDescent="0.3">
      <c r="B116" s="158" t="s">
        <v>26</v>
      </c>
      <c r="C116" s="49">
        <f t="shared" ref="C116:I116" si="17">IF(C115&lt;&gt;"",SMALL(C68:C113,C118+1),MIN(C68:C113))</f>
        <v>0.3</v>
      </c>
      <c r="D116" s="50">
        <f t="shared" si="17"/>
        <v>97.8</v>
      </c>
      <c r="E116" s="50">
        <f t="shared" si="17"/>
        <v>5.838888371309823E-6</v>
      </c>
      <c r="F116" s="50">
        <f t="shared" si="17"/>
        <v>2.9000000000000001E-2</v>
      </c>
      <c r="G116" s="51" t="e">
        <f t="shared" si="17"/>
        <v>#VALUE!</v>
      </c>
      <c r="H116" s="51" t="e">
        <f t="shared" si="17"/>
        <v>#VALUE!</v>
      </c>
      <c r="I116" s="74" t="e">
        <f t="shared" si="17"/>
        <v>#VALUE!</v>
      </c>
    </row>
    <row r="117" spans="2:17" ht="12" customHeight="1" x14ac:dyDescent="0.3">
      <c r="B117" s="158" t="s">
        <v>15</v>
      </c>
      <c r="C117" s="52">
        <f t="shared" ref="C117:I117" si="18">IF(C115&lt;&gt;"",(SUM(C68:C113)-C115*C118)/(C119-C118),AVERAGE(C68:C113))</f>
        <v>-3.6700000000000004</v>
      </c>
      <c r="D117" s="53">
        <f t="shared" si="18"/>
        <v>2254.4</v>
      </c>
      <c r="E117" s="53">
        <f t="shared" si="18"/>
        <v>2.7870099292420833E-2</v>
      </c>
      <c r="F117" s="53">
        <f t="shared" si="18"/>
        <v>4.0379999999999994</v>
      </c>
      <c r="G117" s="54" t="e">
        <f t="shared" si="18"/>
        <v>#VALUE!</v>
      </c>
      <c r="H117" s="54" t="e">
        <f t="shared" si="18"/>
        <v>#VALUE!</v>
      </c>
      <c r="I117" s="75" t="e">
        <f t="shared" si="18"/>
        <v>#VALUE!</v>
      </c>
    </row>
    <row r="118" spans="2:17" ht="12" customHeight="1" x14ac:dyDescent="0.3">
      <c r="B118" s="158" t="s">
        <v>115</v>
      </c>
      <c r="C118" s="55">
        <f t="shared" ref="C118:I118" si="19">COUNTIF(C68:C113,C115)</f>
        <v>3</v>
      </c>
      <c r="D118" s="56">
        <f t="shared" si="19"/>
        <v>0</v>
      </c>
      <c r="E118" s="56">
        <f t="shared" si="19"/>
        <v>0</v>
      </c>
      <c r="F118" s="56">
        <f t="shared" si="19"/>
        <v>0</v>
      </c>
      <c r="G118" s="56">
        <f t="shared" si="19"/>
        <v>0</v>
      </c>
      <c r="H118" s="56">
        <f t="shared" si="19"/>
        <v>0</v>
      </c>
      <c r="I118" s="76">
        <f t="shared" si="19"/>
        <v>0</v>
      </c>
    </row>
    <row r="119" spans="2:17" ht="12" customHeight="1" thickBot="1" x14ac:dyDescent="0.35">
      <c r="B119" s="159" t="s">
        <v>27</v>
      </c>
      <c r="C119" s="57">
        <f>COUNTA(#REF!)</f>
        <v>1</v>
      </c>
      <c r="D119" s="58">
        <f>COUNTA(#REF!)</f>
        <v>1</v>
      </c>
      <c r="E119" s="58">
        <f>COUNTA(#REF!)</f>
        <v>1</v>
      </c>
      <c r="F119" s="58">
        <f>COUNTA(#REF!)</f>
        <v>1</v>
      </c>
      <c r="G119" s="58">
        <f>COUNTA(#REF!)</f>
        <v>1</v>
      </c>
      <c r="H119" s="58">
        <f>COUNTA(#REF!)</f>
        <v>1</v>
      </c>
      <c r="I119" s="77">
        <f>COUNTA(#REF!)</f>
        <v>1</v>
      </c>
    </row>
    <row r="120" spans="2:17" ht="12" customHeight="1" thickTop="1" x14ac:dyDescent="0.3">
      <c r="B120" s="160" t="s">
        <v>12</v>
      </c>
      <c r="C120" s="44">
        <v>0.79</v>
      </c>
      <c r="D120" s="45">
        <v>134</v>
      </c>
      <c r="E120" s="59"/>
      <c r="F120" s="45">
        <v>63</v>
      </c>
      <c r="G120" s="60" t="s">
        <v>21</v>
      </c>
      <c r="H120" s="61" t="s">
        <v>21</v>
      </c>
      <c r="I120" s="13" t="s">
        <v>21</v>
      </c>
    </row>
    <row r="121" spans="2:17" ht="12" customHeight="1" x14ac:dyDescent="0.3">
      <c r="B121" s="161" t="s">
        <v>13</v>
      </c>
      <c r="C121" s="49" t="s">
        <v>21</v>
      </c>
      <c r="D121" s="50">
        <v>97.8</v>
      </c>
      <c r="E121" s="51"/>
      <c r="F121" s="50">
        <v>29</v>
      </c>
      <c r="G121" s="62">
        <v>0</v>
      </c>
      <c r="H121" s="63">
        <v>0</v>
      </c>
      <c r="I121" s="14">
        <v>0</v>
      </c>
    </row>
    <row r="122" spans="2:17" ht="12" customHeight="1" x14ac:dyDescent="0.3">
      <c r="B122" s="161" t="s">
        <v>14</v>
      </c>
      <c r="C122" s="49">
        <v>0.28999999999999998</v>
      </c>
      <c r="D122" s="50">
        <v>97.8</v>
      </c>
      <c r="E122" s="51"/>
      <c r="F122" s="50">
        <v>29</v>
      </c>
      <c r="G122" s="64" t="s">
        <v>22</v>
      </c>
      <c r="H122" s="63" t="s">
        <v>22</v>
      </c>
      <c r="I122" s="15" t="s">
        <v>22</v>
      </c>
    </row>
    <row r="123" spans="2:17" ht="12" customHeight="1" x14ac:dyDescent="0.3">
      <c r="B123" s="161" t="s">
        <v>15</v>
      </c>
      <c r="C123" s="65">
        <v>0.43708333333333327</v>
      </c>
      <c r="D123" s="66">
        <v>122.05</v>
      </c>
      <c r="E123" s="67"/>
      <c r="F123" s="66">
        <v>42.333333333333329</v>
      </c>
      <c r="G123" s="68" t="s">
        <v>21</v>
      </c>
      <c r="H123" s="69" t="s">
        <v>21</v>
      </c>
      <c r="I123" s="16" t="s">
        <v>21</v>
      </c>
    </row>
    <row r="124" spans="2:17" ht="12" customHeight="1" x14ac:dyDescent="0.3">
      <c r="B124" s="162" t="s">
        <v>16</v>
      </c>
      <c r="C124" s="70">
        <v>12</v>
      </c>
      <c r="D124" s="71">
        <v>12</v>
      </c>
      <c r="E124" s="71"/>
      <c r="F124" s="71">
        <v>12</v>
      </c>
      <c r="G124" s="71">
        <v>0</v>
      </c>
      <c r="H124" s="71">
        <v>0</v>
      </c>
      <c r="I124" s="17">
        <v>0</v>
      </c>
    </row>
    <row r="125" spans="2:17" ht="12" customHeight="1" x14ac:dyDescent="0.3">
      <c r="B125" s="92">
        <f>B100</f>
        <v>40614</v>
      </c>
      <c r="C125" s="3"/>
      <c r="D125" s="3"/>
      <c r="E125" s="3"/>
      <c r="F125" s="3"/>
      <c r="G125" s="3"/>
      <c r="H125" s="3"/>
      <c r="I125" s="3"/>
    </row>
    <row r="126" spans="2:17" ht="12" customHeight="1" x14ac:dyDescent="0.3">
      <c r="B126" s="139" t="s">
        <v>86</v>
      </c>
      <c r="C126" s="140" t="s">
        <v>87</v>
      </c>
      <c r="D126" s="141"/>
      <c r="E126" s="2"/>
      <c r="F126" s="18"/>
      <c r="G126" s="19"/>
      <c r="H126" s="18"/>
      <c r="I126" s="19"/>
      <c r="J126" s="19"/>
      <c r="K126" s="26"/>
      <c r="L126" s="26"/>
      <c r="M126" s="26"/>
      <c r="N126" s="26"/>
      <c r="O126" s="26"/>
      <c r="P126" s="26"/>
      <c r="Q126" s="26"/>
    </row>
    <row r="127" spans="2:17" ht="12" customHeight="1" x14ac:dyDescent="0.3">
      <c r="B127" s="139" t="s">
        <v>88</v>
      </c>
      <c r="C127" s="140" t="s">
        <v>89</v>
      </c>
      <c r="D127" s="141"/>
      <c r="E127" s="2"/>
      <c r="F127" s="18"/>
      <c r="G127" s="19"/>
      <c r="H127" s="18"/>
      <c r="I127" s="19"/>
      <c r="J127" s="19"/>
      <c r="K127" s="26"/>
      <c r="L127" s="26"/>
      <c r="M127" s="26"/>
      <c r="N127" s="26"/>
      <c r="O127" s="26"/>
      <c r="P127" s="26"/>
      <c r="Q127" s="26"/>
    </row>
    <row r="128" spans="2:17" ht="12" customHeight="1" x14ac:dyDescent="0.3">
      <c r="B128" s="139" t="s">
        <v>90</v>
      </c>
      <c r="C128" s="142" t="s">
        <v>91</v>
      </c>
      <c r="D128" s="141"/>
      <c r="E128" s="2"/>
      <c r="F128" s="18"/>
      <c r="G128" s="19"/>
      <c r="H128" s="18"/>
      <c r="I128" s="19"/>
      <c r="J128" s="19"/>
      <c r="K128" s="26"/>
      <c r="L128" s="26"/>
      <c r="M128" s="26"/>
      <c r="N128" s="26"/>
      <c r="O128" s="26"/>
      <c r="P128" s="26"/>
      <c r="Q128" s="26"/>
    </row>
    <row r="129" spans="2:17" ht="12" customHeight="1" x14ac:dyDescent="0.3">
      <c r="B129" s="139" t="s">
        <v>92</v>
      </c>
      <c r="C129" s="142" t="s">
        <v>93</v>
      </c>
      <c r="D129" s="141"/>
      <c r="E129" s="2"/>
      <c r="F129" s="18"/>
      <c r="G129" s="1"/>
      <c r="H129" s="18"/>
      <c r="I129" s="18"/>
      <c r="J129" s="18"/>
      <c r="K129" s="26"/>
      <c r="L129" s="26"/>
      <c r="M129" s="26"/>
      <c r="N129" s="26"/>
      <c r="O129" s="26"/>
      <c r="P129" s="26"/>
      <c r="Q129" s="26"/>
    </row>
    <row r="130" spans="2:17" ht="12" customHeight="1" x14ac:dyDescent="0.3">
      <c r="B130" s="139" t="s">
        <v>94</v>
      </c>
      <c r="C130" s="142" t="s">
        <v>95</v>
      </c>
      <c r="D130" s="141"/>
      <c r="E130" s="2"/>
      <c r="F130" s="18"/>
      <c r="G130" s="18"/>
      <c r="H130" s="18"/>
      <c r="I130" s="18"/>
      <c r="J130" s="20" t="s">
        <v>17</v>
      </c>
      <c r="K130" s="26"/>
      <c r="L130" s="26"/>
      <c r="M130" s="26"/>
      <c r="N130" s="26"/>
      <c r="O130" s="26"/>
      <c r="P130" s="26"/>
      <c r="Q130" s="26"/>
    </row>
    <row r="131" spans="2:17" ht="12" customHeight="1" x14ac:dyDescent="0.3">
      <c r="B131" s="139" t="s">
        <v>96</v>
      </c>
      <c r="C131" s="142" t="s">
        <v>97</v>
      </c>
      <c r="D131" s="141"/>
      <c r="E131" s="2"/>
      <c r="F131" s="18"/>
      <c r="G131" s="18"/>
      <c r="H131" s="18"/>
      <c r="I131" s="21"/>
      <c r="J131" s="2"/>
      <c r="K131" s="26"/>
      <c r="L131" s="26"/>
      <c r="M131" s="26"/>
      <c r="N131" s="26"/>
      <c r="O131" s="26"/>
      <c r="P131" s="26"/>
      <c r="Q131" s="26"/>
    </row>
    <row r="132" spans="2:17" ht="12" customHeight="1" x14ac:dyDescent="0.3">
      <c r="B132" s="139" t="s">
        <v>98</v>
      </c>
      <c r="C132" s="143" t="s">
        <v>99</v>
      </c>
      <c r="E132" s="2"/>
      <c r="F132" s="18"/>
      <c r="G132" s="22"/>
      <c r="H132" s="22"/>
      <c r="I132" s="22"/>
      <c r="J132" s="22"/>
      <c r="K132" s="26"/>
      <c r="L132" s="26"/>
      <c r="M132" s="26"/>
      <c r="N132" s="26"/>
      <c r="O132" s="26"/>
      <c r="P132" s="26"/>
      <c r="Q132" s="26"/>
    </row>
    <row r="133" spans="2:17" ht="12" customHeight="1" x14ac:dyDescent="0.3">
      <c r="B133" s="139" t="s">
        <v>100</v>
      </c>
      <c r="C133" s="143" t="s">
        <v>101</v>
      </c>
      <c r="E133" s="2"/>
      <c r="F133" s="18"/>
      <c r="J133" s="2"/>
      <c r="K133" s="26"/>
      <c r="L133" s="26"/>
      <c r="M133" s="26"/>
      <c r="N133" s="26"/>
      <c r="O133" s="26"/>
      <c r="P133" s="26"/>
      <c r="Q133" s="26"/>
    </row>
    <row r="134" spans="2:17" ht="12" customHeight="1" x14ac:dyDescent="0.3">
      <c r="B134" s="139" t="s">
        <v>102</v>
      </c>
      <c r="C134" s="142" t="s">
        <v>103</v>
      </c>
      <c r="E134" s="2"/>
      <c r="F134" s="144"/>
      <c r="J134" s="2"/>
      <c r="K134" s="26"/>
      <c r="L134" s="26"/>
      <c r="M134" s="26"/>
      <c r="N134" s="26"/>
      <c r="O134" s="26"/>
      <c r="P134" s="26"/>
      <c r="Q134" s="26"/>
    </row>
    <row r="135" spans="2:17" ht="12" customHeight="1" x14ac:dyDescent="0.3">
      <c r="B135" s="139" t="s">
        <v>104</v>
      </c>
      <c r="C135" s="142" t="s">
        <v>105</v>
      </c>
      <c r="E135" s="2"/>
      <c r="J135" s="2"/>
      <c r="K135" s="26"/>
      <c r="L135" s="26"/>
      <c r="M135" s="26"/>
      <c r="N135" s="26"/>
      <c r="O135" s="26"/>
      <c r="P135" s="26"/>
      <c r="Q135" s="26"/>
    </row>
    <row r="136" spans="2:17" ht="12" customHeight="1" x14ac:dyDescent="0.3">
      <c r="B136" s="139" t="s">
        <v>106</v>
      </c>
      <c r="C136" s="142" t="s">
        <v>107</v>
      </c>
      <c r="E136" s="2"/>
      <c r="J136" s="2"/>
      <c r="K136" s="26"/>
      <c r="L136" s="26"/>
      <c r="M136" s="26"/>
      <c r="N136" s="26"/>
      <c r="O136" s="26"/>
      <c r="P136" s="26"/>
      <c r="Q136" s="26"/>
    </row>
    <row r="137" spans="2:17" ht="12" customHeight="1" x14ac:dyDescent="0.3">
      <c r="B137" s="139" t="s">
        <v>108</v>
      </c>
      <c r="C137" s="143" t="s">
        <v>109</v>
      </c>
      <c r="D137" s="145"/>
      <c r="E137" s="2"/>
      <c r="J137" s="2"/>
    </row>
    <row r="138" spans="2:17" ht="12" customHeight="1" x14ac:dyDescent="0.3">
      <c r="B138" s="139" t="s">
        <v>110</v>
      </c>
      <c r="C138" s="143" t="s">
        <v>111</v>
      </c>
      <c r="D138" s="147"/>
      <c r="E138" s="2"/>
    </row>
    <row r="139" spans="2:17" ht="12" customHeight="1" x14ac:dyDescent="0.3">
      <c r="B139" s="139" t="s">
        <v>112</v>
      </c>
      <c r="C139" s="146" t="s">
        <v>113</v>
      </c>
      <c r="D139" s="147"/>
      <c r="E139" s="2"/>
    </row>
  </sheetData>
  <mergeCells count="4">
    <mergeCell ref="C5:U6"/>
    <mergeCell ref="O63:P63"/>
    <mergeCell ref="O64:P64"/>
    <mergeCell ref="O65:P65"/>
  </mergeCells>
  <phoneticPr fontId="1"/>
  <hyperlinks>
    <hyperlink ref="C3" r:id="rId1" display="県原セの関連ページ"/>
    <hyperlink ref="F3" r:id="rId2"/>
    <hyperlink ref="I3" r:id="rId3"/>
    <hyperlink ref="I3:K3" r:id="rId4" display="放射能情報サイトみやぎ"/>
    <hyperlink ref="F3:H3" r:id="rId5" display="原子力安全対策課"/>
    <hyperlink ref="C3:E3" r:id="rId6" display="環境放射線監視センター"/>
    <hyperlink ref="L3" r:id="rId7"/>
  </hyperlinks>
  <pageMargins left="0.75" right="0.75" top="1" bottom="1" header="0.51200000000000001" footer="0.51200000000000001"/>
  <pageSetup paperSize="9" orientation="portrait" r:id="rId8"/>
  <headerFooter alignWithMargins="0"/>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sqref="A1:XFD1048576"/>
    </sheetView>
  </sheetViews>
  <sheetFormatPr defaultColWidth="3.69921875" defaultRowHeight="12" x14ac:dyDescent="0.2"/>
  <cols>
    <col min="1" max="1" width="1.3984375" style="2" customWidth="1"/>
    <col min="2" max="16384" width="3.69921875" style="2"/>
  </cols>
  <sheetData>
    <row r="2" spans="2:2" ht="11.1" customHeight="1" x14ac:dyDescent="0.2">
      <c r="B2" s="2" t="s">
        <v>46</v>
      </c>
    </row>
    <row r="3" spans="2:2" ht="11.1" customHeight="1" x14ac:dyDescent="0.2">
      <c r="B3" s="2" t="s">
        <v>47</v>
      </c>
    </row>
    <row r="4" spans="2:2" ht="11.1" customHeight="1" x14ac:dyDescent="0.2">
      <c r="B4" s="2" t="s">
        <v>48</v>
      </c>
    </row>
    <row r="5" spans="2:2" ht="11.1" customHeight="1" x14ac:dyDescent="0.2">
      <c r="B5" s="2" t="s">
        <v>47</v>
      </c>
    </row>
    <row r="6" spans="2:2" ht="11.1" customHeight="1" x14ac:dyDescent="0.2">
      <c r="B6" s="2" t="s">
        <v>49</v>
      </c>
    </row>
    <row r="7" spans="2:2" ht="11.1" customHeight="1" x14ac:dyDescent="0.2">
      <c r="B7" s="2" t="s">
        <v>47</v>
      </c>
    </row>
    <row r="8" spans="2:2" ht="11.1" customHeight="1" x14ac:dyDescent="0.2">
      <c r="B8" s="2" t="s">
        <v>50</v>
      </c>
    </row>
    <row r="9" spans="2:2" ht="11.1" customHeight="1" x14ac:dyDescent="0.2">
      <c r="B9" s="2" t="s">
        <v>51</v>
      </c>
    </row>
    <row r="10" spans="2:2" ht="11.1" customHeight="1" x14ac:dyDescent="0.2">
      <c r="B10" s="2" t="s">
        <v>52</v>
      </c>
    </row>
    <row r="11" spans="2:2" ht="11.1" customHeight="1" x14ac:dyDescent="0.2">
      <c r="B11" s="2" t="s">
        <v>53</v>
      </c>
    </row>
    <row r="12" spans="2:2" ht="11.1" customHeight="1" x14ac:dyDescent="0.2">
      <c r="B12" s="2" t="s">
        <v>54</v>
      </c>
    </row>
    <row r="13" spans="2:2" ht="11.1" customHeight="1" x14ac:dyDescent="0.2">
      <c r="B13" s="2" t="s">
        <v>55</v>
      </c>
    </row>
    <row r="15" spans="2:2" ht="11.1" customHeight="1" x14ac:dyDescent="0.2">
      <c r="B15" s="2" t="s">
        <v>56</v>
      </c>
    </row>
    <row r="17" spans="2:2" ht="11.1" customHeight="1" x14ac:dyDescent="0.2">
      <c r="B17" s="2" t="s">
        <v>57</v>
      </c>
    </row>
    <row r="18" spans="2:2" ht="11.1" customHeight="1" x14ac:dyDescent="0.2">
      <c r="B18" s="2" t="s">
        <v>58</v>
      </c>
    </row>
    <row r="20" spans="2:2" ht="11.1" customHeight="1" x14ac:dyDescent="0.2">
      <c r="B20" s="2" t="s">
        <v>59</v>
      </c>
    </row>
    <row r="22" spans="2:2" ht="11.1" customHeight="1" x14ac:dyDescent="0.2">
      <c r="B22" s="2" t="s">
        <v>60</v>
      </c>
    </row>
    <row r="24" spans="2:2" ht="11.1" customHeight="1" x14ac:dyDescent="0.2">
      <c r="B24" s="2" t="s">
        <v>61</v>
      </c>
    </row>
    <row r="25" spans="2:2" ht="11.1" customHeight="1" x14ac:dyDescent="0.2">
      <c r="B25" s="2" t="s">
        <v>62</v>
      </c>
    </row>
    <row r="27" spans="2:2" ht="11.1" customHeight="1" x14ac:dyDescent="0.2">
      <c r="B27" s="2" t="s">
        <v>63</v>
      </c>
    </row>
    <row r="28" spans="2:2" ht="11.1" customHeight="1" x14ac:dyDescent="0.2">
      <c r="B28" s="2" t="s">
        <v>64</v>
      </c>
    </row>
    <row r="29" spans="2:2" ht="11.1" customHeight="1" x14ac:dyDescent="0.2">
      <c r="B29" s="2" t="s">
        <v>65</v>
      </c>
    </row>
    <row r="30" spans="2:2" ht="11.1" customHeight="1" x14ac:dyDescent="0.2">
      <c r="B30" s="2" t="s">
        <v>66</v>
      </c>
    </row>
    <row r="31" spans="2:2" ht="11.1" customHeight="1" x14ac:dyDescent="0.2">
      <c r="B31" s="2" t="s">
        <v>67</v>
      </c>
    </row>
    <row r="33" spans="2:2" ht="11.1" customHeight="1" x14ac:dyDescent="0.2">
      <c r="B33" s="2" t="s">
        <v>68</v>
      </c>
    </row>
    <row r="35" spans="2:2" ht="11.1" customHeight="1" x14ac:dyDescent="0.2">
      <c r="B35" s="2" t="s">
        <v>69</v>
      </c>
    </row>
    <row r="36" spans="2:2" ht="11.1" customHeight="1" x14ac:dyDescent="0.2">
      <c r="B36" s="2" t="s">
        <v>47</v>
      </c>
    </row>
    <row r="37" spans="2:2" ht="11.1" customHeight="1" x14ac:dyDescent="0.2">
      <c r="B37" s="2" t="s">
        <v>70</v>
      </c>
    </row>
    <row r="38" spans="2:2" ht="11.1" customHeight="1" x14ac:dyDescent="0.2">
      <c r="B38" s="2" t="s">
        <v>71</v>
      </c>
    </row>
    <row r="39" spans="2:2" ht="11.1" customHeight="1" x14ac:dyDescent="0.2">
      <c r="B39" s="2" t="s">
        <v>72</v>
      </c>
    </row>
    <row r="40" spans="2:2" ht="11.1" customHeight="1" x14ac:dyDescent="0.2">
      <c r="B40" s="2" t="s">
        <v>73</v>
      </c>
    </row>
    <row r="41" spans="2:2" ht="11.1" customHeight="1" x14ac:dyDescent="0.2">
      <c r="B41" s="2" t="s">
        <v>74</v>
      </c>
    </row>
    <row r="42" spans="2:2" ht="11.1" customHeight="1" x14ac:dyDescent="0.2">
      <c r="B42" s="2" t="s">
        <v>75</v>
      </c>
    </row>
    <row r="43" spans="2:2" ht="11.1" customHeight="1" x14ac:dyDescent="0.2">
      <c r="B43" s="2" t="s">
        <v>76</v>
      </c>
    </row>
    <row r="44" spans="2:2" ht="11.1" customHeight="1" x14ac:dyDescent="0.2">
      <c r="B44" s="2" t="s">
        <v>77</v>
      </c>
    </row>
    <row r="45" spans="2:2" ht="11.1" customHeight="1" x14ac:dyDescent="0.2">
      <c r="B45" s="2" t="s">
        <v>78</v>
      </c>
    </row>
    <row r="46" spans="2:2" ht="11.1" customHeight="1" x14ac:dyDescent="0.2">
      <c r="B46" s="2" t="s">
        <v>79</v>
      </c>
    </row>
    <row r="48" spans="2:2" ht="11.1" customHeight="1" x14ac:dyDescent="0.2">
      <c r="B48" s="2" t="s">
        <v>80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うに</vt:lpstr>
      <vt:lpstr>Sheet1</vt:lpstr>
      <vt:lpstr>ND代替値</vt:lpstr>
      <vt:lpstr>ダミー値</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1999-10-28T09:02:02Z</cp:lastPrinted>
  <dcterms:created xsi:type="dcterms:W3CDTF">1998-05-03T12:38:16Z</dcterms:created>
  <dcterms:modified xsi:type="dcterms:W3CDTF">2019-07-22T07:52:06Z</dcterms:modified>
</cp:coreProperties>
</file>