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4505" yWindow="-15" windowWidth="14310" windowHeight="6915"/>
  </bookViews>
  <sheets>
    <sheet name="精米" sheetId="1" r:id="rId1"/>
  </sheets>
  <definedNames>
    <definedName name="__123Graph_A" hidden="1">精米!#REF!</definedName>
    <definedName name="__123Graph_A横浦" hidden="1">精米!#REF!</definedName>
    <definedName name="__123Graph_A谷川" hidden="1">精米!#REF!</definedName>
    <definedName name="__123Graph_B" hidden="1">精米!$AR$90:$AR$162</definedName>
    <definedName name="__123Graph_B横浦" hidden="1">精米!#REF!</definedName>
    <definedName name="__123Graph_B大根" hidden="1">精米!$L$90:$L$101</definedName>
    <definedName name="__123Graph_B谷川" hidden="1">精米!$AL$90:$AL$162</definedName>
    <definedName name="__123Graph_C" hidden="1">精米!$AT$90:$AT$162</definedName>
    <definedName name="__123Graph_C横浦" hidden="1">精米!#REF!</definedName>
    <definedName name="__123Graph_C大根" hidden="1">精米!$P$90:$P$101</definedName>
    <definedName name="__123Graph_C谷川" hidden="1">精米!$AN$90:$AN$162</definedName>
    <definedName name="__123Graph_D" hidden="1">精米!#REF!</definedName>
    <definedName name="__123Graph_D横浦" hidden="1">精米!#REF!</definedName>
    <definedName name="__123Graph_D谷川" hidden="1">精米!#REF!</definedName>
    <definedName name="__123Graph_E" hidden="1">精米!#REF!</definedName>
    <definedName name="__123Graph_E横浦" hidden="1">精米!#REF!</definedName>
    <definedName name="__123Graph_E大根" hidden="1">精米!#REF!</definedName>
    <definedName name="__123Graph_E谷川" hidden="1">精米!$AL$90:$AL$162</definedName>
    <definedName name="__123Graph_F" hidden="1">精米!#REF!</definedName>
    <definedName name="__123Graph_F横浦" hidden="1">精米!#REF!</definedName>
    <definedName name="__123Graph_F大根" hidden="1">精米!#REF!</definedName>
    <definedName name="__123Graph_F谷川" hidden="1">精米!$AT$90:$AT$162</definedName>
    <definedName name="__123Graph_X" hidden="1">精米!#REF!</definedName>
    <definedName name="__123Graph_X横浦" hidden="1">精米!#REF!</definedName>
    <definedName name="__123Graph_X谷川" hidden="1">精米!#REF!</definedName>
    <definedName name="_Regression_Int" localSheetId="0" hidden="1">1</definedName>
    <definedName name="A" hidden="1">精米!#REF!</definedName>
    <definedName name="AA" hidden="1">精米!#REF!</definedName>
    <definedName name="AAA" hidden="1">精米!$AR$90:$AR$162</definedName>
    <definedName name="AAAA" hidden="1">精米!$AL$90:$AL$162</definedName>
    <definedName name="AAAAA" hidden="1">精米!$AT$90:$AT$162</definedName>
    <definedName name="AAAAAA" hidden="1">精米!$AN$90:$AN$162</definedName>
    <definedName name="AAAAAAAA" hidden="1">精米!#REF!</definedName>
    <definedName name="AAAAAAAAA" hidden="1">精米!#REF!</definedName>
    <definedName name="AAAAAAAAAA" hidden="1">精米!#REF!</definedName>
    <definedName name="AAAAAAAAAAA" hidden="1">精米!#REF!</definedName>
    <definedName name="AAAAAAAAAAAA" hidden="1">精米!#REF!</definedName>
    <definedName name="AAAAAAAAAAAAA" hidden="1">精米!#REF!</definedName>
    <definedName name="AAAAAAAAAAAAAA" hidden="1">精米!#REF!</definedName>
    <definedName name="AAAAAAAAAAAAAAA" hidden="1">精米!#REF!</definedName>
    <definedName name="ND代替値">精米!$C$147:$Q$147</definedName>
    <definedName name="Print_Area_MI" localSheetId="0">精米!$D$3:$W$143</definedName>
    <definedName name="事故日Cb">精米!$B$95</definedName>
    <definedName name="事故日Fk">精米!$B$121</definedName>
    <definedName name="調査開始日">精米!$B$86</definedName>
  </definedNames>
  <calcPr calcId="145621" refMode="R1C1"/>
</workbook>
</file>

<file path=xl/calcChain.xml><?xml version="1.0" encoding="utf-8"?>
<calcChain xmlns="http://schemas.openxmlformats.org/spreadsheetml/2006/main">
  <c r="W121" i="1" l="1"/>
  <c r="W95" i="1"/>
  <c r="S123" i="1"/>
  <c r="T123" i="1"/>
  <c r="U123" i="1"/>
  <c r="V123" i="1"/>
  <c r="W123" i="1"/>
  <c r="S124" i="1"/>
  <c r="T124" i="1"/>
  <c r="U124" i="1"/>
  <c r="V124" i="1"/>
  <c r="W124" i="1"/>
  <c r="S125" i="1"/>
  <c r="T125" i="1"/>
  <c r="U125" i="1"/>
  <c r="V125" i="1"/>
  <c r="W125" i="1"/>
  <c r="S126" i="1"/>
  <c r="T126" i="1"/>
  <c r="U126" i="1"/>
  <c r="V126" i="1"/>
  <c r="W126" i="1"/>
  <c r="S127" i="1"/>
  <c r="T127" i="1"/>
  <c r="U127" i="1"/>
  <c r="V127" i="1"/>
  <c r="W127" i="1"/>
  <c r="S128" i="1"/>
  <c r="T128" i="1"/>
  <c r="U128" i="1"/>
  <c r="V128" i="1"/>
  <c r="W128" i="1"/>
  <c r="V122" i="1"/>
  <c r="U122" i="1"/>
  <c r="T122" i="1"/>
  <c r="S122" i="1"/>
  <c r="S97" i="1"/>
  <c r="T97" i="1"/>
  <c r="U97" i="1"/>
  <c r="V97" i="1"/>
  <c r="W97" i="1"/>
  <c r="S98" i="1"/>
  <c r="T98" i="1"/>
  <c r="U98" i="1"/>
  <c r="V98" i="1"/>
  <c r="W98" i="1"/>
  <c r="S99" i="1"/>
  <c r="T99" i="1"/>
  <c r="U99" i="1"/>
  <c r="V99" i="1"/>
  <c r="W99" i="1"/>
  <c r="S100" i="1"/>
  <c r="T100" i="1"/>
  <c r="U100" i="1"/>
  <c r="V100" i="1"/>
  <c r="W100" i="1"/>
  <c r="S101" i="1"/>
  <c r="T101" i="1"/>
  <c r="U101" i="1"/>
  <c r="V101" i="1"/>
  <c r="W101" i="1"/>
  <c r="S102" i="1"/>
  <c r="T102" i="1"/>
  <c r="U102" i="1"/>
  <c r="V102" i="1"/>
  <c r="W102" i="1"/>
  <c r="S103" i="1"/>
  <c r="T103" i="1"/>
  <c r="U103" i="1"/>
  <c r="V103" i="1"/>
  <c r="W103" i="1"/>
  <c r="S104" i="1"/>
  <c r="T104" i="1"/>
  <c r="U104" i="1"/>
  <c r="V104" i="1"/>
  <c r="W104" i="1"/>
  <c r="S105" i="1"/>
  <c r="T105" i="1"/>
  <c r="U105" i="1"/>
  <c r="V105" i="1"/>
  <c r="W105" i="1"/>
  <c r="S106" i="1"/>
  <c r="T106" i="1"/>
  <c r="U106" i="1"/>
  <c r="V106" i="1"/>
  <c r="W106" i="1"/>
  <c r="S107" i="1"/>
  <c r="T107" i="1"/>
  <c r="U107" i="1"/>
  <c r="V107" i="1"/>
  <c r="W107" i="1"/>
  <c r="S108" i="1"/>
  <c r="T108" i="1"/>
  <c r="U108" i="1"/>
  <c r="V108" i="1"/>
  <c r="W108" i="1"/>
  <c r="S109" i="1"/>
  <c r="T109" i="1"/>
  <c r="U109" i="1"/>
  <c r="V109" i="1"/>
  <c r="W109" i="1"/>
  <c r="S110" i="1"/>
  <c r="T110" i="1"/>
  <c r="U110" i="1"/>
  <c r="V110" i="1"/>
  <c r="W110" i="1"/>
  <c r="S111" i="1"/>
  <c r="T111" i="1"/>
  <c r="U111" i="1"/>
  <c r="V111" i="1"/>
  <c r="W111" i="1"/>
  <c r="S112" i="1"/>
  <c r="T112" i="1"/>
  <c r="U112" i="1"/>
  <c r="V112" i="1"/>
  <c r="W112" i="1"/>
  <c r="S113" i="1"/>
  <c r="T113" i="1"/>
  <c r="U113" i="1"/>
  <c r="V113" i="1"/>
  <c r="W113" i="1"/>
  <c r="S114" i="1"/>
  <c r="T114" i="1"/>
  <c r="U114" i="1"/>
  <c r="V114" i="1"/>
  <c r="W114" i="1"/>
  <c r="S115" i="1"/>
  <c r="T115" i="1"/>
  <c r="U115" i="1"/>
  <c r="V115" i="1"/>
  <c r="W115" i="1"/>
  <c r="S116" i="1"/>
  <c r="T116" i="1"/>
  <c r="U116" i="1"/>
  <c r="V116" i="1"/>
  <c r="W116" i="1"/>
  <c r="S117" i="1"/>
  <c r="T117" i="1"/>
  <c r="U117" i="1"/>
  <c r="V117" i="1"/>
  <c r="W117" i="1"/>
  <c r="S118" i="1"/>
  <c r="T118" i="1"/>
  <c r="U118" i="1"/>
  <c r="V118" i="1"/>
  <c r="W118" i="1"/>
  <c r="S119" i="1"/>
  <c r="T119" i="1"/>
  <c r="U119" i="1"/>
  <c r="V119" i="1"/>
  <c r="W119" i="1"/>
  <c r="S120" i="1"/>
  <c r="T120" i="1"/>
  <c r="U120" i="1"/>
  <c r="V120" i="1"/>
  <c r="W120" i="1"/>
  <c r="V96" i="1"/>
  <c r="U96" i="1"/>
  <c r="T96" i="1"/>
  <c r="S96" i="1"/>
  <c r="K128" i="1" l="1"/>
  <c r="E128" i="1"/>
  <c r="C128" i="1"/>
  <c r="O127" i="1"/>
  <c r="O126" i="1"/>
  <c r="O125" i="1"/>
  <c r="O124" i="1"/>
  <c r="K124" i="1"/>
  <c r="O123" i="1"/>
  <c r="K123" i="1"/>
  <c r="O120" i="1"/>
  <c r="M120" i="1"/>
  <c r="G120" i="1"/>
  <c r="F120" i="1"/>
  <c r="E120" i="1"/>
  <c r="C120" i="1"/>
  <c r="O119" i="1"/>
  <c r="M119" i="1"/>
  <c r="G119" i="1"/>
  <c r="F119" i="1"/>
  <c r="E119" i="1"/>
  <c r="C119" i="1"/>
  <c r="O118" i="1"/>
  <c r="N118" i="1"/>
  <c r="M118" i="1"/>
  <c r="G118" i="1"/>
  <c r="E118" i="1"/>
  <c r="O117" i="1"/>
  <c r="N117" i="1"/>
  <c r="M117" i="1"/>
  <c r="G117" i="1"/>
  <c r="F117" i="1"/>
  <c r="E117" i="1"/>
  <c r="C117" i="1"/>
  <c r="O116" i="1"/>
  <c r="N116" i="1"/>
  <c r="M116" i="1"/>
  <c r="E116" i="1"/>
  <c r="O115" i="1"/>
  <c r="N115" i="1"/>
  <c r="M115" i="1"/>
  <c r="F115" i="1"/>
  <c r="E115" i="1"/>
  <c r="O114" i="1"/>
  <c r="N114" i="1"/>
  <c r="M114" i="1"/>
  <c r="G114" i="1"/>
  <c r="E114" i="1"/>
  <c r="C114" i="1"/>
  <c r="O113" i="1"/>
  <c r="N113" i="1"/>
  <c r="M113" i="1"/>
  <c r="K113" i="1"/>
  <c r="E113" i="1"/>
  <c r="C113" i="1"/>
  <c r="O112" i="1"/>
  <c r="N112" i="1"/>
  <c r="M112" i="1"/>
  <c r="K112" i="1"/>
  <c r="G112" i="1"/>
  <c r="E112" i="1"/>
  <c r="C112" i="1"/>
  <c r="O111" i="1"/>
  <c r="N111" i="1"/>
  <c r="M111" i="1"/>
  <c r="G111" i="1"/>
  <c r="E111" i="1"/>
  <c r="C111" i="1"/>
  <c r="O110" i="1"/>
  <c r="M110" i="1"/>
  <c r="K110" i="1"/>
  <c r="G110" i="1"/>
  <c r="F110" i="1"/>
  <c r="E110" i="1"/>
  <c r="C110" i="1"/>
  <c r="O109" i="1"/>
  <c r="N109" i="1"/>
  <c r="M109" i="1"/>
  <c r="G109" i="1"/>
  <c r="E109" i="1"/>
  <c r="O108" i="1"/>
  <c r="M108" i="1"/>
  <c r="G108" i="1"/>
  <c r="F108" i="1"/>
  <c r="E108" i="1"/>
  <c r="O107" i="1"/>
  <c r="M107" i="1"/>
  <c r="G107" i="1"/>
  <c r="E107" i="1"/>
  <c r="O106" i="1"/>
  <c r="M106" i="1"/>
  <c r="G106" i="1"/>
  <c r="E106" i="1"/>
  <c r="C106" i="1"/>
  <c r="O105" i="1"/>
  <c r="M105" i="1"/>
  <c r="K105" i="1"/>
  <c r="G105" i="1"/>
  <c r="E105" i="1"/>
  <c r="C105" i="1"/>
  <c r="O104" i="1"/>
  <c r="M104" i="1"/>
  <c r="G104" i="1"/>
  <c r="E104" i="1"/>
  <c r="C104" i="1"/>
  <c r="O103" i="1"/>
  <c r="M103" i="1"/>
  <c r="G103" i="1"/>
  <c r="E103" i="1"/>
  <c r="C103" i="1"/>
  <c r="O102" i="1"/>
  <c r="M102" i="1"/>
  <c r="K102" i="1"/>
  <c r="G102" i="1"/>
  <c r="E102" i="1"/>
  <c r="O101" i="1"/>
  <c r="M101" i="1"/>
  <c r="G101" i="1"/>
  <c r="E101" i="1"/>
  <c r="C101" i="1"/>
  <c r="O100" i="1"/>
  <c r="M100" i="1"/>
  <c r="K100" i="1"/>
  <c r="G100" i="1"/>
  <c r="E100" i="1"/>
  <c r="O99" i="1"/>
  <c r="M99" i="1"/>
  <c r="K99" i="1"/>
  <c r="G99" i="1"/>
  <c r="E99" i="1"/>
  <c r="O98" i="1"/>
  <c r="M98" i="1"/>
  <c r="K98" i="1"/>
  <c r="G98" i="1"/>
  <c r="E98" i="1"/>
  <c r="C98" i="1"/>
  <c r="O97" i="1"/>
  <c r="M97" i="1"/>
  <c r="K97" i="1"/>
  <c r="G97" i="1"/>
  <c r="E97" i="1"/>
  <c r="C97" i="1"/>
  <c r="O96" i="1"/>
  <c r="M96" i="1"/>
  <c r="K96" i="1"/>
  <c r="G96" i="1"/>
  <c r="E96" i="1"/>
  <c r="C96" i="1"/>
  <c r="O94" i="1"/>
  <c r="M94" i="1"/>
  <c r="K94" i="1"/>
  <c r="G94" i="1"/>
  <c r="E94" i="1"/>
  <c r="C94" i="1"/>
  <c r="M93" i="1"/>
  <c r="K93" i="1"/>
  <c r="G93" i="1"/>
  <c r="E93" i="1"/>
  <c r="C93" i="1"/>
  <c r="M92" i="1"/>
  <c r="K92" i="1"/>
  <c r="G92" i="1"/>
  <c r="F92" i="1"/>
  <c r="E92" i="1"/>
  <c r="C92" i="1"/>
  <c r="N91" i="1"/>
  <c r="M91" i="1"/>
  <c r="K91" i="1"/>
  <c r="E91" i="1"/>
  <c r="M90" i="1"/>
  <c r="K90" i="1"/>
  <c r="E90" i="1"/>
  <c r="C90" i="1"/>
  <c r="D84" i="1"/>
  <c r="Q146" i="1" l="1"/>
  <c r="P146" i="1"/>
  <c r="O146" i="1"/>
  <c r="I146" i="1"/>
  <c r="G146" i="1"/>
  <c r="M147" i="1" l="1"/>
  <c r="N147" i="1"/>
  <c r="F147" i="1"/>
  <c r="E147" i="1"/>
  <c r="B86" i="1" l="1"/>
  <c r="L146" i="1" l="1"/>
  <c r="V93" i="1"/>
  <c r="V91" i="1"/>
  <c r="V90" i="1"/>
  <c r="W92" i="1"/>
  <c r="W94" i="1"/>
  <c r="W96" i="1"/>
  <c r="W122" i="1"/>
  <c r="D146" i="1"/>
  <c r="U92" i="1"/>
  <c r="U94" i="1"/>
  <c r="V94" i="1"/>
  <c r="V92" i="1"/>
  <c r="W91" i="1"/>
  <c r="W93" i="1"/>
  <c r="W90" i="1"/>
  <c r="U91" i="1"/>
  <c r="U93" i="1"/>
  <c r="S91" i="1"/>
  <c r="S92" i="1"/>
  <c r="S93" i="1"/>
  <c r="S94" i="1"/>
  <c r="T90" i="1"/>
  <c r="S90" i="1"/>
  <c r="U90" i="1"/>
  <c r="T91" i="1"/>
  <c r="T92" i="1"/>
  <c r="T93" i="1"/>
  <c r="T94" i="1"/>
  <c r="N97" i="1"/>
  <c r="N96" i="1"/>
  <c r="N94" i="1"/>
  <c r="N93" i="1"/>
  <c r="N92" i="1"/>
  <c r="N90" i="1"/>
  <c r="F97" i="1"/>
  <c r="F96" i="1"/>
  <c r="F94" i="1"/>
  <c r="F93" i="1"/>
  <c r="F91" i="1"/>
  <c r="F90" i="1"/>
  <c r="N146" i="1" l="1"/>
  <c r="M146" i="1"/>
  <c r="O147" i="1"/>
  <c r="K147" i="1"/>
  <c r="G147" i="1"/>
  <c r="C147" i="1"/>
  <c r="G91" i="1"/>
  <c r="F146" i="1" s="1"/>
  <c r="H148" i="1"/>
  <c r="I91" i="1"/>
  <c r="L90" i="1"/>
  <c r="L91" i="1"/>
  <c r="L92" i="1"/>
  <c r="L93" i="1"/>
  <c r="L94" i="1"/>
  <c r="L96" i="1"/>
  <c r="L97" i="1"/>
  <c r="P148" i="1"/>
  <c r="H149" i="1"/>
  <c r="P149" i="1"/>
  <c r="H150" i="1"/>
  <c r="P150" i="1"/>
  <c r="H151" i="1"/>
  <c r="P151" i="1"/>
  <c r="D90" i="1"/>
  <c r="D91" i="1"/>
  <c r="D92" i="1"/>
  <c r="D93" i="1"/>
  <c r="D94" i="1"/>
  <c r="D96" i="1"/>
  <c r="D97" i="1"/>
  <c r="C91" i="1"/>
  <c r="I151" i="1"/>
  <c r="C146" i="1" l="1"/>
  <c r="K146" i="1"/>
  <c r="I148" i="1"/>
  <c r="H146" i="1"/>
  <c r="I149" i="1"/>
  <c r="I150" i="1"/>
  <c r="Q149" i="1"/>
  <c r="Q151" i="1"/>
  <c r="E146" i="1"/>
  <c r="O150" i="1"/>
  <c r="G150" i="1"/>
  <c r="G148" i="1" s="1"/>
  <c r="F150" i="1"/>
  <c r="F148" i="1" s="1"/>
  <c r="Q148" i="1"/>
  <c r="Q150" i="1"/>
  <c r="G151" i="1"/>
  <c r="K151" i="1"/>
  <c r="K150" i="1"/>
  <c r="K148" i="1" s="1"/>
  <c r="M150" i="1" l="1"/>
  <c r="M148" i="1" s="1"/>
  <c r="D151" i="1"/>
  <c r="D150" i="1"/>
  <c r="D148" i="1" s="1"/>
  <c r="N150" i="1"/>
  <c r="N148" i="1" s="1"/>
  <c r="L150" i="1"/>
  <c r="L151" i="1"/>
  <c r="F151" i="1"/>
  <c r="E150" i="1"/>
  <c r="E148" i="1" s="1"/>
  <c r="M151" i="1"/>
  <c r="E151" i="1"/>
  <c r="C151" i="1"/>
  <c r="C150" i="1"/>
  <c r="N151" i="1"/>
  <c r="O151" i="1"/>
  <c r="O148" i="1"/>
  <c r="O149" i="1"/>
  <c r="F149" i="1"/>
  <c r="G149" i="1"/>
  <c r="K149" i="1"/>
  <c r="M149" i="1" l="1"/>
  <c r="C149" i="1"/>
  <c r="L149" i="1"/>
  <c r="D149" i="1"/>
  <c r="E149" i="1"/>
  <c r="L148" i="1"/>
  <c r="N149" i="1"/>
  <c r="C148" i="1"/>
</calcChain>
</file>

<file path=xl/sharedStrings.xml><?xml version="1.0" encoding="utf-8"?>
<sst xmlns="http://schemas.openxmlformats.org/spreadsheetml/2006/main" count="181" uniqueCount="96">
  <si>
    <t>精米</t>
  </si>
  <si>
    <t>宮城県</t>
  </si>
  <si>
    <t>東北電力</t>
  </si>
  <si>
    <t>採取場所</t>
  </si>
  <si>
    <t>谷川</t>
  </si>
  <si>
    <t>小積</t>
  </si>
  <si>
    <t>核種名</t>
  </si>
  <si>
    <t>Be-7</t>
  </si>
  <si>
    <t>K-40</t>
  </si>
  <si>
    <t>Cs-137</t>
  </si>
  <si>
    <t>Sr-90</t>
  </si>
  <si>
    <t>Ca濃度</t>
  </si>
  <si>
    <t>Sr単位</t>
  </si>
  <si>
    <t>採取年月日</t>
  </si>
  <si>
    <t>Bq/kg生</t>
  </si>
  <si>
    <t>g/kg生</t>
  </si>
  <si>
    <t>pCi/kg生</t>
  </si>
  <si>
    <t>-</t>
  </si>
  <si>
    <t>最大値</t>
  </si>
  <si>
    <t>平均</t>
  </si>
  <si>
    <t>Bq/g･Ca</t>
    <phoneticPr fontId="2"/>
  </si>
  <si>
    <t>出典：女川原子力発電所環境放射能及び温排水調査結果（各年度四半期ごと1～4号）､女川原子力発電所環境放射能調査結果（各年度5号）</t>
    <rPh sb="0" eb="2">
      <t>シュッテン</t>
    </rPh>
    <rPh sb="3" eb="5">
      <t>オナガワ</t>
    </rPh>
    <rPh sb="5" eb="11">
      <t>ゲンシリョクハツデンショ</t>
    </rPh>
    <rPh sb="11" eb="13">
      <t>カンキョウ</t>
    </rPh>
    <rPh sb="13" eb="16">
      <t>ホウシャノウ</t>
    </rPh>
    <rPh sb="16" eb="17">
      <t>オヨ</t>
    </rPh>
    <rPh sb="18" eb="21">
      <t>オンハイスイ</t>
    </rPh>
    <rPh sb="21" eb="23">
      <t>チョウサ</t>
    </rPh>
    <rPh sb="23" eb="25">
      <t>ケッカ</t>
    </rPh>
    <rPh sb="26" eb="29">
      <t>カクネンド</t>
    </rPh>
    <rPh sb="29" eb="30">
      <t>シ</t>
    </rPh>
    <rPh sb="30" eb="32">
      <t>ハンキ</t>
    </rPh>
    <rPh sb="37" eb="38">
      <t>ゴウ</t>
    </rPh>
    <rPh sb="40" eb="42">
      <t>オナガワ</t>
    </rPh>
    <rPh sb="42" eb="45">
      <t>ゲンシリョク</t>
    </rPh>
    <rPh sb="45" eb="47">
      <t>ハツデン</t>
    </rPh>
    <rPh sb="47" eb="48">
      <t>ショ</t>
    </rPh>
    <rPh sb="48" eb="50">
      <t>カンキョウ</t>
    </rPh>
    <rPh sb="50" eb="53">
      <t>ホウシャノウ</t>
    </rPh>
    <rPh sb="53" eb="55">
      <t>チョウサ</t>
    </rPh>
    <rPh sb="55" eb="57">
      <t>ケッカ</t>
    </rPh>
    <rPh sb="58" eb="61">
      <t>カクネンド</t>
    </rPh>
    <rPh sb="62" eb="63">
      <t>ゴウ</t>
    </rPh>
    <phoneticPr fontId="9"/>
  </si>
  <si>
    <t>旧単位(pCi/kg生)の元データ表</t>
    <rPh sb="0" eb="1">
      <t>キュウ</t>
    </rPh>
    <rPh sb="1" eb="3">
      <t>タンイ</t>
    </rPh>
    <rPh sb="13" eb="14">
      <t>モト</t>
    </rPh>
    <rPh sb="17" eb="18">
      <t>ヒョウ</t>
    </rPh>
    <phoneticPr fontId="2"/>
  </si>
  <si>
    <t>Cs-134</t>
    <phoneticPr fontId="2"/>
  </si>
  <si>
    <t>真の最小値</t>
    <rPh sb="0" eb="1">
      <t>シン</t>
    </rPh>
    <phoneticPr fontId="2"/>
  </si>
  <si>
    <t>個数</t>
    <rPh sb="0" eb="2">
      <t>コスウ</t>
    </rPh>
    <phoneticPr fontId="2"/>
  </si>
  <si>
    <t>注）S57の谷川は玄米</t>
    <phoneticPr fontId="2"/>
  </si>
  <si>
    <t>環境放射線監視センター</t>
    <rPh sb="0" eb="2">
      <t>カンキョウ</t>
    </rPh>
    <rPh sb="2" eb="5">
      <t>ホウシャセン</t>
    </rPh>
    <rPh sb="5" eb="7">
      <t>カンシ</t>
    </rPh>
    <phoneticPr fontId="2"/>
  </si>
  <si>
    <t>原子力安全対策課</t>
    <rPh sb="0" eb="3">
      <t>ゲンシリョク</t>
    </rPh>
    <rPh sb="3" eb="5">
      <t>アンゼン</t>
    </rPh>
    <rPh sb="5" eb="7">
      <t>タイサク</t>
    </rPh>
    <rPh sb="7" eb="8">
      <t>カ</t>
    </rPh>
    <phoneticPr fontId="2"/>
  </si>
  <si>
    <t>放射能情報サイトみやぎ</t>
    <rPh sb="0" eb="3">
      <t>ホウシャノウ</t>
    </rPh>
    <rPh sb="3" eb="5">
      <t>ジョウホウ</t>
    </rPh>
    <phoneticPr fontId="2"/>
  </si>
  <si>
    <t>大原h24←谷川h11←小積</t>
    <phoneticPr fontId="1"/>
  </si>
  <si>
    <t>kmdみやぎ</t>
    <phoneticPr fontId="12"/>
  </si>
  <si>
    <t>出典：女川原子力発電所環境放射能及び温排水調査結果(四半期報)､同年報</t>
    <rPh sb="0" eb="2">
      <t>シュッテン</t>
    </rPh>
    <rPh sb="3" eb="5">
      <t>オナガワ</t>
    </rPh>
    <rPh sb="5" eb="11">
      <t>ゲンシリョクハツデンショ</t>
    </rPh>
    <rPh sb="11" eb="13">
      <t>カンキョウ</t>
    </rPh>
    <rPh sb="13" eb="16">
      <t>ホウシャノウ</t>
    </rPh>
    <rPh sb="16" eb="17">
      <t>オヨ</t>
    </rPh>
    <rPh sb="18" eb="21">
      <t>オンハイスイ</t>
    </rPh>
    <rPh sb="21" eb="23">
      <t>チョウサ</t>
    </rPh>
    <rPh sb="23" eb="25">
      <t>ケッカ</t>
    </rPh>
    <rPh sb="26" eb="29">
      <t>シハンキ</t>
    </rPh>
    <rPh sb="29" eb="30">
      <t>ホウ</t>
    </rPh>
    <rPh sb="32" eb="33">
      <t>ドウ</t>
    </rPh>
    <rPh sb="33" eb="35">
      <t>ネンポウ</t>
    </rPh>
    <phoneticPr fontId="10"/>
  </si>
  <si>
    <t>注） (H24~)震災の影響により谷川で生産がなく、代替地点もなく試料を入手できず欠測(県)</t>
    <rPh sb="17" eb="19">
      <t>ヤガワ</t>
    </rPh>
    <rPh sb="44" eb="45">
      <t>ケン</t>
    </rPh>
    <phoneticPr fontId="2"/>
  </si>
  <si>
    <t>注） (H24～)震災の影響により谷川で入手できないため、大原で入手し実施(電力)</t>
    <rPh sb="38" eb="40">
      <t>デンリョク</t>
    </rPh>
    <phoneticPr fontId="2"/>
  </si>
  <si>
    <t>：ND(検出されず)をグラフ表示するため最小値の1/2を採用</t>
    <rPh sb="4" eb="6">
      <t>ケンシュツ</t>
    </rPh>
    <rPh sb="14" eb="16">
      <t>ヒョウジ</t>
    </rPh>
    <rPh sb="20" eb="23">
      <t>サイショウチ</t>
    </rPh>
    <rPh sb="28" eb="30">
      <t>サイヨウ</t>
    </rPh>
    <phoneticPr fontId="2"/>
  </si>
  <si>
    <t>：検出限界値未満だがスペクトルに光電ピークある場合</t>
    <rPh sb="1" eb="3">
      <t>ケンシュツ</t>
    </rPh>
    <rPh sb="3" eb="6">
      <t>ゲンカイチ</t>
    </rPh>
    <rPh sb="6" eb="8">
      <t>ミマン</t>
    </rPh>
    <rPh sb="16" eb="18">
      <t>コウデン</t>
    </rPh>
    <rPh sb="23" eb="25">
      <t>バアイ</t>
    </rPh>
    <phoneticPr fontId="2"/>
  </si>
  <si>
    <t xml:space="preserve"> S48.7.5／中国15回核実験6/28､全国最高値(蔵王町)</t>
  </si>
  <si>
    <t xml:space="preserve"> S54.3.28／スリーマイル島事故(アメリカ)</t>
  </si>
  <si>
    <t xml:space="preserve"> S55.10／最後の大気圏内核実験(中国)</t>
  </si>
  <si>
    <t xml:space="preserve"> S56.10／測定開始(県原子力センター)</t>
  </si>
  <si>
    <t xml:space="preserve"> S59.6.1／１号機営業運転(女川)</t>
  </si>
  <si>
    <t xml:space="preserve"> S61.4.26／チェルノブイリ事故(旧ソ連)</t>
  </si>
  <si>
    <t xml:space="preserve"> H7.7.28／２号機営業運転(女川)</t>
  </si>
  <si>
    <t xml:space="preserve"> H7.12.8／もんじゅNa漏洩事故(敦賀市)</t>
  </si>
  <si>
    <t xml:space="preserve"> H11.9.30／JCO臨界事故(東海村)</t>
  </si>
  <si>
    <t xml:space="preserve"> H14.1.30／３号機営業運転(女川)</t>
  </si>
  <si>
    <t xml:space="preserve"> H19.7.16／中越沖地震(柏崎刈羽原発事故)</t>
  </si>
  <si>
    <t xml:space="preserve"> H23.3.11~14／東日本大震災･東京電力福島第1原発事故</t>
  </si>
  <si>
    <t>精米</t>
    <rPh sb="0" eb="2">
      <t>セイマイ</t>
    </rPh>
    <phoneticPr fontId="2"/>
  </si>
  <si>
    <t>崩壊曲線</t>
    <rPh sb="0" eb="2">
      <t>ホウカイ</t>
    </rPh>
    <rPh sb="2" eb="4">
      <t>キョクセン</t>
    </rPh>
    <phoneticPr fontId="2"/>
  </si>
  <si>
    <t>Cs137崩壊</t>
    <rPh sb="5" eb="7">
      <t>ホウカイ</t>
    </rPh>
    <phoneticPr fontId="2"/>
  </si>
  <si>
    <t>Cs134崩壊</t>
    <phoneticPr fontId="2"/>
  </si>
  <si>
    <t>Sr90崩壊</t>
    <phoneticPr fontId="2"/>
  </si>
  <si>
    <t>Be7崩壊</t>
    <rPh sb="3" eb="5">
      <t>ホウカイ</t>
    </rPh>
    <phoneticPr fontId="2"/>
  </si>
  <si>
    <t>K40崩壊</t>
    <rPh sb="3" eb="5">
      <t>ホウカイ</t>
    </rPh>
    <phoneticPr fontId="2"/>
  </si>
  <si>
    <t>ND代替値</t>
    <phoneticPr fontId="2"/>
  </si>
  <si>
    <t>ND代替値の個数</t>
    <rPh sb="6" eb="8">
      <t>コスウ</t>
    </rPh>
    <phoneticPr fontId="2"/>
  </si>
  <si>
    <t>注2)</t>
  </si>
  <si>
    <t>注3)</t>
  </si>
  <si>
    <t>注4)</t>
  </si>
  <si>
    <t>注5)</t>
  </si>
  <si>
    <t>注6-2)</t>
  </si>
  <si>
    <t>注6-3)</t>
  </si>
  <si>
    <t>注6-4)</t>
  </si>
  <si>
    <t>注6-5)</t>
  </si>
  <si>
    <t>注6-6)</t>
  </si>
  <si>
    <t>注7)</t>
  </si>
  <si>
    <t>注8)</t>
  </si>
  <si>
    <t>注9)</t>
  </si>
  <si>
    <t>注1)</t>
    <phoneticPr fontId="2"/>
  </si>
  <si>
    <t>S62以前は1pCi/kg生=1/27Bq/kg生で換算｡チェルノブイリ事故(S61.4.26)によりS61.5～6はNb-95､Ru-103､Ru-106､Sb-125､Te-129m､Ce-141､Ce-144を検出｡</t>
    <phoneticPr fontId="2"/>
  </si>
  <si>
    <t>Be-7､K-40は天然核種､H-3は人工・天然核種､Cs-134､Cs-137､Sr-90は人工核種</t>
    <phoneticPr fontId="2"/>
  </si>
  <si>
    <r>
      <t>半減期はH-3/12.33年､Be-7/0.1459年､K-40/1.277x10</t>
    </r>
    <r>
      <rPr>
        <vertAlign val="superscript"/>
        <sz val="8.5"/>
        <color indexed="8"/>
        <rFont val="Meiryo UI"/>
        <family val="3"/>
        <charset val="128"/>
      </rPr>
      <t>9</t>
    </r>
    <r>
      <rPr>
        <sz val="8.5"/>
        <color indexed="8"/>
        <rFont val="Meiryo UI"/>
        <family val="3"/>
        <charset val="128"/>
      </rPr>
      <t>年､Sr-90/28.79年､I-131/0.02218年､Cs-134/2.062年､Cs-137/30.07年</t>
    </r>
    <rPh sb="26" eb="27">
      <t>ネン</t>
    </rPh>
    <rPh sb="70" eb="71">
      <t>ネン</t>
    </rPh>
    <phoneticPr fontId="2"/>
  </si>
  <si>
    <t>(　)は検出限界値未満だがスペクトルに光電ピークあり､NDは"(核種分析行ったが光電ピークなく)検出下限値未満"つまり"検出されず"､"不検出"を意味する｡</t>
    <rPh sb="32" eb="34">
      <t>カクシュ</t>
    </rPh>
    <rPh sb="34" eb="36">
      <t>ブンセキ</t>
    </rPh>
    <rPh sb="36" eb="37">
      <t>オコナ</t>
    </rPh>
    <rPh sb="48" eb="50">
      <t>ケンシュツ</t>
    </rPh>
    <rPh sb="50" eb="52">
      <t>カゲン</t>
    </rPh>
    <rPh sb="52" eb="53">
      <t>チ</t>
    </rPh>
    <rPh sb="53" eb="55">
      <t>ミマン</t>
    </rPh>
    <rPh sb="60" eb="62">
      <t>ケンシュツ</t>
    </rPh>
    <rPh sb="68" eb="69">
      <t>フ</t>
    </rPh>
    <rPh sb="69" eb="71">
      <t>ケンシュツ</t>
    </rPh>
    <rPh sb="73" eb="75">
      <t>イミ</t>
    </rPh>
    <phoneticPr fontId="2"/>
  </si>
  <si>
    <t>NDをグラフ表示する場合､"ND代替値"行に記入された当該列の数値に置き換える｡"ND代替値"の計算法は注6)参照｡</t>
    <rPh sb="6" eb="8">
      <t>ヒョウジ</t>
    </rPh>
    <rPh sb="10" eb="12">
      <t>バアイ</t>
    </rPh>
    <rPh sb="16" eb="18">
      <t>ダイガ</t>
    </rPh>
    <rPh sb="18" eb="19">
      <t>チ</t>
    </rPh>
    <rPh sb="20" eb="21">
      <t>ギョウ</t>
    </rPh>
    <rPh sb="22" eb="24">
      <t>キニュウ</t>
    </rPh>
    <rPh sb="27" eb="29">
      <t>トウガイ</t>
    </rPh>
    <rPh sb="29" eb="30">
      <t>レツ</t>
    </rPh>
    <rPh sb="31" eb="33">
      <t>スウチ</t>
    </rPh>
    <rPh sb="34" eb="35">
      <t>オ</t>
    </rPh>
    <rPh sb="36" eb="37">
      <t>カ</t>
    </rPh>
    <rPh sb="48" eb="51">
      <t>ケイサンホウ</t>
    </rPh>
    <rPh sb="52" eb="53">
      <t>チュウ</t>
    </rPh>
    <rPh sb="55" eb="57">
      <t>サンショウ</t>
    </rPh>
    <phoneticPr fontId="2"/>
  </si>
  <si>
    <t>注6-1)</t>
    <phoneticPr fontId="2"/>
  </si>
  <si>
    <t>NDのセルは表中で斜線記入し､グラフ表示の都合上､次のルールで作業した｡有意な数値だけの列､即ちNDと記入ない列は ｢ND代替値｣を／(スラッシュでなく斜線)とする</t>
    <rPh sb="6" eb="8">
      <t>ヒョウチュウ</t>
    </rPh>
    <rPh sb="18" eb="20">
      <t>ヒョウジ</t>
    </rPh>
    <rPh sb="21" eb="24">
      <t>ツゴウジョウ</t>
    </rPh>
    <phoneticPr fontId="2"/>
  </si>
  <si>
    <t>NDセル以外の最小値を目視で採取し､その1/2をND代替値と定義｡データ追加するたびに更新｡検出例数が稀なCs-134は､当面Cs-137のND代替値とする。</t>
    <rPh sb="0" eb="2">
      <t>イガイ</t>
    </rPh>
    <rPh sb="3" eb="6">
      <t>サイショウチ</t>
    </rPh>
    <rPh sb="7" eb="9">
      <t>モクシ</t>
    </rPh>
    <rPh sb="10" eb="12">
      <t>サイシュ</t>
    </rPh>
    <rPh sb="32" eb="34">
      <t>ツイカ</t>
    </rPh>
    <rPh sb="39" eb="41">
      <t>コウシン</t>
    </rPh>
    <phoneticPr fontId="2"/>
  </si>
  <si>
    <t>｢真の最小値｣とは､ND代替値を除いた最小値で計算式は=IF(R[-1]C&lt;&gt;"",SMALL(R[-45]C:R[-3]C,R[2]C+1),MIN(R[-45]C:R[-3]C))</t>
    <rPh sb="0" eb="2">
      <t>サイショウチ</t>
    </rPh>
    <rPh sb="15" eb="18">
      <t>サイショウチ</t>
    </rPh>
    <rPh sb="19" eb="21">
      <t>ケイサン</t>
    </rPh>
    <rPh sb="21" eb="22">
      <t>シキ</t>
    </rPh>
    <phoneticPr fontId="2"/>
  </si>
  <si>
    <t>人工核種Cs-134､Cs-137､H-3､I-131は地点ごとND代替値から物理減衰させ､事故後はリセットする(ND代替値に戻って減衰させる)｡</t>
    <rPh sb="0" eb="2">
      <t>ジンコウ</t>
    </rPh>
    <rPh sb="2" eb="4">
      <t>カクシュ</t>
    </rPh>
    <rPh sb="28" eb="30">
      <t>チテン</t>
    </rPh>
    <rPh sb="39" eb="41">
      <t>ブツリ</t>
    </rPh>
    <rPh sb="41" eb="43">
      <t>ゲンスイ</t>
    </rPh>
    <rPh sb="46" eb="49">
      <t>ジコゴ</t>
    </rPh>
    <rPh sb="63" eb="64">
      <t>モド</t>
    </rPh>
    <rPh sb="66" eb="68">
      <t>ゲンスイ</t>
    </rPh>
    <phoneticPr fontId="2"/>
  </si>
  <si>
    <t>K-40は超長半減期､Be-7は常時生成供給により一定放射能濃度レベルが保持されるので､減衰させない</t>
    <rPh sb="5" eb="6">
      <t>チョウ</t>
    </rPh>
    <rPh sb="6" eb="7">
      <t>チョウ</t>
    </rPh>
    <rPh sb="7" eb="10">
      <t>ハンゲンキ</t>
    </rPh>
    <rPh sb="16" eb="18">
      <t>ジョウジ</t>
    </rPh>
    <rPh sb="18" eb="20">
      <t>セイセイ</t>
    </rPh>
    <rPh sb="20" eb="22">
      <t>キョウキュウ</t>
    </rPh>
    <rPh sb="25" eb="27">
      <t>イッテイ</t>
    </rPh>
    <rPh sb="27" eb="30">
      <t>ホウシャノウ</t>
    </rPh>
    <rPh sb="30" eb="32">
      <t>ノウド</t>
    </rPh>
    <rPh sb="36" eb="38">
      <t>ホジ</t>
    </rPh>
    <rPh sb="44" eb="46">
      <t>ゲンスイ</t>
    </rPh>
    <phoneticPr fontId="2"/>
  </si>
  <si>
    <t>Sr-90は核実験由来と見なし､調査開始日から一貫して減衰させる</t>
    <rPh sb="6" eb="7">
      <t>カク</t>
    </rPh>
    <rPh sb="7" eb="9">
      <t>ジッケン</t>
    </rPh>
    <rPh sb="9" eb="11">
      <t>ユライ</t>
    </rPh>
    <rPh sb="12" eb="13">
      <t>ミ</t>
    </rPh>
    <rPh sb="16" eb="18">
      <t>チョウサ</t>
    </rPh>
    <rPh sb="18" eb="20">
      <t>カイシ</t>
    </rPh>
    <rPh sb="20" eb="21">
      <t>ビ</t>
    </rPh>
    <rPh sb="23" eb="25">
      <t>イッカン</t>
    </rPh>
    <rPh sb="27" eb="29">
      <t>ゲンスイ</t>
    </rPh>
    <phoneticPr fontId="2"/>
  </si>
  <si>
    <t>Ge半導体検出器で分析する核種のうち､K-40とI-131は迅速法､それ以外は共沈法(あらめと海水)</t>
    <rPh sb="1" eb="4">
      <t>ハンドウタイ</t>
    </rPh>
    <rPh sb="4" eb="7">
      <t>ケンシュツキ</t>
    </rPh>
    <rPh sb="8" eb="10">
      <t>ブンセキ</t>
    </rPh>
    <rPh sb="12" eb="14">
      <t>カクシュ</t>
    </rPh>
    <rPh sb="29" eb="31">
      <t>ジンソク</t>
    </rPh>
    <rPh sb="31" eb="32">
      <t>ホウ</t>
    </rPh>
    <rPh sb="35" eb="37">
      <t>イガイ</t>
    </rPh>
    <rPh sb="38" eb="39">
      <t>キョウ</t>
    </rPh>
    <rPh sb="39" eb="40">
      <t>チン</t>
    </rPh>
    <rPh sb="40" eb="41">
      <t>ホウ</t>
    </rPh>
    <rPh sb="46" eb="48">
      <t>カイスイ</t>
    </rPh>
    <phoneticPr fontId="2"/>
  </si>
  <si>
    <t>h24.2.14以降､K-40･I-131が検出･未検出に拘らず測定した検体は迅速法､／(未測定)の場合は共沈法(あらめと海水)</t>
    <rPh sb="7" eb="9">
      <t>イコウ</t>
    </rPh>
    <phoneticPr fontId="2"/>
  </si>
  <si>
    <t>Cs以外の対象核種(Mn-54､Co-58､Fe-59､Co-60)は原発事故直後以外､検出されなかったので作図しない｡</t>
    <rPh sb="34" eb="36">
      <t>ゲンパツ</t>
    </rPh>
    <rPh sb="36" eb="38">
      <t>ジコ</t>
    </rPh>
    <rPh sb="38" eb="40">
      <t>チョクゴ</t>
    </rPh>
    <rPh sb="40" eb="42">
      <t>イガイ</t>
    </rPh>
    <rPh sb="53" eb="55">
      <t>サクズ</t>
    </rPh>
    <phoneticPr fontId="2"/>
  </si>
  <si>
    <t>Bq/g･Ca</t>
    <phoneticPr fontId="2"/>
  </si>
  <si>
    <t>単位：Bq/kg生､Ca濃度はg/kg/生､Sr単位はBq/g･Ca</t>
    <rPh sb="0" eb="2">
      <t>タンイ</t>
    </rPh>
    <rPh sb="8" eb="9">
      <t>ナマ</t>
    </rPh>
    <rPh sb="12" eb="14">
      <t>ノウド</t>
    </rPh>
    <rPh sb="20" eb="21">
      <t>ナマ</t>
    </rPh>
    <rPh sb="24" eb="26">
      <t>タンイ</t>
    </rPh>
    <phoneticPr fontId="2"/>
  </si>
  <si>
    <t xml:space="preserve"> S38／大気･地下同数に､以降地下が主流に(仏･中は大気圏内を10年超継続)</t>
    <rPh sb="5" eb="7">
      <t>タイキ</t>
    </rPh>
    <rPh sb="8" eb="10">
      <t>チカ</t>
    </rPh>
    <rPh sb="10" eb="12">
      <t>ドウスウ</t>
    </rPh>
    <rPh sb="14" eb="16">
      <t>イコウ</t>
    </rPh>
    <rPh sb="16" eb="18">
      <t>チカ</t>
    </rPh>
    <rPh sb="19" eb="21">
      <t>シュリュウ</t>
    </rPh>
    <rPh sb="34" eb="35">
      <t>ネン</t>
    </rPh>
    <rPh sb="35" eb="36">
      <t>チョウ</t>
    </rPh>
    <phoneticPr fontId="1"/>
  </si>
  <si>
    <t>(注1) Be-7とK-40は天然､Cs-134とCs-137は主に原発事故､I-131は原発事故と医療､Sr-90は核実験 由来</t>
    <rPh sb="1" eb="2">
      <t>チュウ</t>
    </rPh>
    <rPh sb="15" eb="17">
      <t>テンネン</t>
    </rPh>
    <rPh sb="32" eb="33">
      <t>オモ</t>
    </rPh>
    <rPh sb="34" eb="36">
      <t>ゲンパツ</t>
    </rPh>
    <rPh sb="36" eb="38">
      <t>ジコ</t>
    </rPh>
    <rPh sb="50" eb="52">
      <t>イリョウ</t>
    </rPh>
    <rPh sb="59" eb="60">
      <t>カク</t>
    </rPh>
    <rPh sb="60" eb="62">
      <t>ジッケン</t>
    </rPh>
    <rPh sb="63" eb="65">
      <t>ユライ</t>
    </rPh>
    <phoneticPr fontId="2"/>
  </si>
  <si>
    <t>(注3) K-40･Sr-90は全期間物理減衰し事故の都度リセットされない､Be-7は短半減期だが常時新生供給され全期間一定レベル保持</t>
    <rPh sb="1" eb="2">
      <t>チュウ</t>
    </rPh>
    <rPh sb="16" eb="19">
      <t>ゼンキカン</t>
    </rPh>
    <rPh sb="19" eb="21">
      <t>ブツリ</t>
    </rPh>
    <rPh sb="21" eb="23">
      <t>ゲンスイ</t>
    </rPh>
    <rPh sb="24" eb="26">
      <t>ジコ</t>
    </rPh>
    <rPh sb="27" eb="29">
      <t>ツド</t>
    </rPh>
    <rPh sb="43" eb="44">
      <t>タン</t>
    </rPh>
    <rPh sb="44" eb="47">
      <t>ハンゲンキ</t>
    </rPh>
    <rPh sb="49" eb="51">
      <t>ジョウジ</t>
    </rPh>
    <rPh sb="51" eb="53">
      <t>シンセイ</t>
    </rPh>
    <rPh sb="53" eb="55">
      <t>キョウキュウ</t>
    </rPh>
    <rPh sb="57" eb="60">
      <t>ゼンキカン</t>
    </rPh>
    <rPh sb="60" eb="62">
      <t>イッテイ</t>
    </rPh>
    <rPh sb="65" eb="67">
      <t>ホジ</t>
    </rPh>
    <phoneticPr fontId="2"/>
  </si>
  <si>
    <t>(注2) ND(検出されず)は､核種別･地点別の仮想値(過去最小値の1/2で求める"ND代替値")を設定｡</t>
    <rPh sb="1" eb="2">
      <t>チュウ</t>
    </rPh>
    <rPh sb="8" eb="10">
      <t>ケンシュツ</t>
    </rPh>
    <rPh sb="16" eb="18">
      <t>カクシュ</t>
    </rPh>
    <rPh sb="18" eb="19">
      <t>ベツ</t>
    </rPh>
    <rPh sb="20" eb="22">
      <t>チテン</t>
    </rPh>
    <rPh sb="22" eb="23">
      <t>ベツ</t>
    </rPh>
    <rPh sb="24" eb="26">
      <t>カソウ</t>
    </rPh>
    <rPh sb="26" eb="27">
      <t>チ</t>
    </rPh>
    <rPh sb="50" eb="52">
      <t>セッテイ</t>
    </rPh>
    <phoneticPr fontId="2"/>
  </si>
  <si>
    <t>Cs-137･Cs-134･H-3･I-131は次の重大事故まで物理減衰し､事故の都度リセットされ"ND代替値"に戻ると仮定</t>
  </si>
  <si>
    <t>：チェルノ事故日(事故日Cb)s61.4.26</t>
    <rPh sb="5" eb="7">
      <t>ジコ</t>
    </rPh>
    <rPh sb="7" eb="8">
      <t>ビ</t>
    </rPh>
    <rPh sb="9" eb="11">
      <t>ジコ</t>
    </rPh>
    <rPh sb="11" eb="12">
      <t>ビ</t>
    </rPh>
    <phoneticPr fontId="26"/>
  </si>
  <si>
    <t>：福一事故日(事故日Fk)h23.3.11</t>
    <rPh sb="1" eb="2">
      <t>フク</t>
    </rPh>
    <rPh sb="2" eb="3">
      <t>イチ</t>
    </rPh>
    <rPh sb="3" eb="5">
      <t>ジコ</t>
    </rPh>
    <rPh sb="5" eb="6">
      <t>ビ</t>
    </rPh>
    <phoneticPr fontId="26"/>
  </si>
  <si>
    <t>：調査開始日s56.11.1</t>
    <rPh sb="1" eb="3">
      <t>チョウサ</t>
    </rPh>
    <rPh sb="3" eb="5">
      <t>カイシ</t>
    </rPh>
    <rPh sb="5" eb="6">
      <t>ビ</t>
    </rPh>
    <phoneticPr fontId="2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</si>
</sst>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76" formatCode="yy/mm/dd"/>
    <numFmt numFmtId="177" formatCode="[$-411]ge\.m"/>
    <numFmt numFmtId="178" formatCode="0.0_);[Red]\(0.0\)"/>
    <numFmt numFmtId="179" formatCode="0.00_);[Red]\(0.00\)"/>
    <numFmt numFmtId="180" formatCode="0.000_);[Red]\(0.000\)"/>
    <numFmt numFmtId="181" formatCode="0.00_ "/>
    <numFmt numFmtId="182" formatCode=";;;"/>
    <numFmt numFmtId="183" formatCode="&quot;(&quot;0.00&quot;)&quot;"/>
    <numFmt numFmtId="184" formatCode="0_);[Red]\(0\)"/>
    <numFmt numFmtId="185" formatCode="0.0;&quot;△ &quot;0.0"/>
    <numFmt numFmtId="186" formatCode="[$-411]ge"/>
    <numFmt numFmtId="187" formatCode="0.000"/>
    <numFmt numFmtId="188" formatCode="&quot;(&quot;0.0&quot;)&quot;"/>
    <numFmt numFmtId="189" formatCode="0.0000_);[Red]\(0.0000\)"/>
    <numFmt numFmtId="190" formatCode="&quot;(&quot;0.000&quot;)&quot;"/>
    <numFmt numFmtId="191" formatCode="0.0"/>
    <numFmt numFmtId="192" formatCode="[$-411]gee\.mm\.dd"/>
    <numFmt numFmtId="193" formatCode="yy/mm"/>
  </numFmts>
  <fonts count="27" x14ac:knownFonts="1">
    <font>
      <sz val="14"/>
      <name val="ＭＳ 明朝"/>
      <family val="1"/>
      <charset val="128"/>
    </font>
    <font>
      <sz val="9"/>
      <name val="ＭＳ 明朝"/>
      <family val="1"/>
      <charset val="128"/>
    </font>
    <font>
      <sz val="7"/>
      <name val="ＭＳ 明朝"/>
      <family val="1"/>
      <charset val="128"/>
    </font>
    <font>
      <u/>
      <sz val="14"/>
      <color indexed="12"/>
      <name val="ＭＳ 明朝"/>
      <family val="1"/>
      <charset val="128"/>
    </font>
    <font>
      <b/>
      <sz val="11"/>
      <name val="Meiryo UI"/>
      <family val="3"/>
      <charset val="128"/>
    </font>
    <font>
      <sz val="9"/>
      <name val="Meiryo UI"/>
      <family val="3"/>
      <charset val="128"/>
    </font>
    <font>
      <u/>
      <sz val="10"/>
      <color indexed="12"/>
      <name val="Meiryo UI"/>
      <family val="3"/>
      <charset val="128"/>
    </font>
    <font>
      <sz val="9"/>
      <color indexed="8"/>
      <name val="Meiryo UI"/>
      <family val="3"/>
      <charset val="128"/>
    </font>
    <font>
      <sz val="10"/>
      <name val="Meiryo UI"/>
      <family val="3"/>
      <charset val="128"/>
    </font>
    <font>
      <sz val="7"/>
      <name val="Terminal"/>
      <charset val="128"/>
    </font>
    <font>
      <sz val="14"/>
      <name val="Meiryo UI"/>
      <family val="3"/>
      <charset val="128"/>
    </font>
    <font>
      <sz val="9"/>
      <color indexed="9"/>
      <name val="Meiryo UI"/>
      <family val="3"/>
      <charset val="128"/>
    </font>
    <font>
      <sz val="7"/>
      <name val="ＭＳ Ｐゴシック"/>
      <family val="3"/>
      <charset val="128"/>
    </font>
    <font>
      <sz val="8"/>
      <name val="Meiryo UI"/>
      <family val="3"/>
      <charset val="128"/>
    </font>
    <font>
      <sz val="7.5"/>
      <name val="Meiryo UI"/>
      <family val="3"/>
      <charset val="128"/>
    </font>
    <font>
      <u/>
      <sz val="7.5"/>
      <color indexed="12"/>
      <name val="Meiryo UI"/>
      <family val="3"/>
      <charset val="128"/>
    </font>
    <font>
      <sz val="8"/>
      <color indexed="8"/>
      <name val="Meiryo UI"/>
      <family val="3"/>
      <charset val="128"/>
    </font>
    <font>
      <sz val="7.5"/>
      <color indexed="8"/>
      <name val="Meiryo UI"/>
      <family val="3"/>
      <charset val="128"/>
    </font>
    <font>
      <b/>
      <sz val="9"/>
      <name val="Meiryo UI"/>
      <family val="3"/>
      <charset val="128"/>
    </font>
    <font>
      <sz val="11"/>
      <name val="Meiryo UI"/>
      <family val="3"/>
      <charset val="128"/>
    </font>
    <font>
      <b/>
      <sz val="9"/>
      <color rgb="FF0070C0"/>
      <name val="Meiryo UI"/>
      <family val="3"/>
      <charset val="128"/>
    </font>
    <font>
      <b/>
      <sz val="9"/>
      <color indexed="8"/>
      <name val="Meiryo UI"/>
      <family val="3"/>
      <charset val="128"/>
    </font>
    <font>
      <sz val="8.5"/>
      <color indexed="8"/>
      <name val="Meiryo UI"/>
      <family val="3"/>
      <charset val="128"/>
    </font>
    <font>
      <sz val="8.5"/>
      <name val="Meiryo UI"/>
      <family val="3"/>
      <charset val="128"/>
    </font>
    <font>
      <vertAlign val="superscript"/>
      <sz val="8.5"/>
      <color indexed="8"/>
      <name val="Meiryo UI"/>
      <family val="3"/>
      <charset val="128"/>
    </font>
    <font>
      <sz val="14"/>
      <color rgb="FF0070C0"/>
      <name val="ＭＳ 明朝"/>
      <family val="1"/>
      <charset val="128"/>
    </font>
    <font>
      <sz val="7"/>
      <name val="ＭＳ Ｐ明朝"/>
      <family val="1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7" tint="0.79998168889431442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/>
      <right style="hair">
        <color indexed="64"/>
      </right>
      <top/>
      <bottom/>
      <diagonal/>
    </border>
    <border diagonalUp="1">
      <left style="hair">
        <color indexed="64"/>
      </left>
      <right style="hair">
        <color indexed="64"/>
      </right>
      <top/>
      <bottom/>
      <diagonal style="thin">
        <color indexed="64"/>
      </diagonal>
    </border>
    <border>
      <left style="hair">
        <color indexed="64"/>
      </left>
      <right style="hair">
        <color indexed="64"/>
      </right>
      <top/>
      <bottom/>
      <diagonal/>
    </border>
    <border diagonalUp="1">
      <left/>
      <right style="thin">
        <color indexed="64"/>
      </right>
      <top/>
      <bottom/>
      <diagonal style="thin">
        <color indexed="64"/>
      </diagonal>
    </border>
    <border>
      <left/>
      <right/>
      <top/>
      <bottom style="slantDashDot">
        <color auto="1"/>
      </bottom>
      <diagonal/>
    </border>
    <border>
      <left style="thin">
        <color indexed="64"/>
      </left>
      <right style="thin">
        <color indexed="64"/>
      </right>
      <top/>
      <bottom style="slantDashDot">
        <color auto="1"/>
      </bottom>
      <diagonal/>
    </border>
    <border>
      <left style="hair">
        <color indexed="64"/>
      </left>
      <right style="hair">
        <color indexed="64"/>
      </right>
      <top/>
      <bottom style="slantDashDot">
        <color auto="1"/>
      </bottom>
      <diagonal/>
    </border>
    <border diagonalUp="1">
      <left style="hair">
        <color indexed="64"/>
      </left>
      <right style="hair">
        <color indexed="64"/>
      </right>
      <top/>
      <bottom style="slantDashDot">
        <color auto="1"/>
      </bottom>
      <diagonal style="thin">
        <color indexed="64"/>
      </diagonal>
    </border>
    <border>
      <left/>
      <right style="thin">
        <color indexed="64"/>
      </right>
      <top/>
      <bottom style="slantDashDot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 diagonalUp="1"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Up="1"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 diagonalUp="1"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slantDashDot">
        <color auto="1"/>
      </bottom>
      <diagonal/>
    </border>
    <border diagonalDown="1">
      <left style="hair">
        <color indexed="64"/>
      </left>
      <right style="thin">
        <color indexed="64"/>
      </right>
      <top/>
      <bottom style="hair">
        <color indexed="64"/>
      </bottom>
      <diagonal style="thin">
        <color indexed="64"/>
      </diagonal>
    </border>
    <border diagonalDown="1"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 diagonalDown="1">
      <left style="hair">
        <color indexed="64"/>
      </left>
      <right style="thin">
        <color indexed="64"/>
      </right>
      <top/>
      <bottom style="slantDashDot">
        <color auto="1"/>
      </bottom>
      <diagonal style="thin">
        <color indexed="64"/>
      </diagonal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Up="1">
      <left style="thin">
        <color indexed="64"/>
      </left>
      <right style="hair">
        <color indexed="64"/>
      </right>
      <top/>
      <bottom style="hair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 diagonalUp="1">
      <left style="thin">
        <color indexed="64"/>
      </left>
      <right style="hair">
        <color indexed="64"/>
      </right>
      <top style="hair">
        <color indexed="64"/>
      </top>
      <bottom style="slantDashDot">
        <color indexed="64"/>
      </bottom>
      <diagonal style="thin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 style="slantDashDot">
        <color auto="1"/>
      </bottom>
      <diagonal/>
    </border>
    <border>
      <left/>
      <right style="thin">
        <color indexed="64"/>
      </right>
      <top style="hair">
        <color indexed="64"/>
      </top>
      <bottom style="slantDashDot">
        <color auto="1"/>
      </bottom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 style="slantDashDot">
        <color auto="1"/>
      </bottom>
      <diagonal style="hair">
        <color indexed="64"/>
      </diagonal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slantDashDot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87">
    <xf numFmtId="0" fontId="0" fillId="0" borderId="0" xfId="0"/>
    <xf numFmtId="0" fontId="4" fillId="0" borderId="0" xfId="0" applyFont="1" applyAlignment="1" applyProtection="1">
      <alignment horizontal="left" vertical="center"/>
    </xf>
    <xf numFmtId="177" fontId="5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178" fontId="5" fillId="0" borderId="0" xfId="0" applyNumberFormat="1" applyFont="1" applyAlignment="1">
      <alignment vertical="center"/>
    </xf>
    <xf numFmtId="180" fontId="5" fillId="0" borderId="0" xfId="0" applyNumberFormat="1" applyFont="1" applyAlignment="1">
      <alignment vertical="center"/>
    </xf>
    <xf numFmtId="57" fontId="5" fillId="0" borderId="0" xfId="0" applyNumberFormat="1" applyFont="1" applyAlignment="1">
      <alignment vertical="center"/>
    </xf>
    <xf numFmtId="179" fontId="5" fillId="0" borderId="0" xfId="0" applyNumberFormat="1" applyFont="1" applyAlignment="1">
      <alignment vertical="center"/>
    </xf>
    <xf numFmtId="181" fontId="5" fillId="0" borderId="0" xfId="0" applyNumberFormat="1" applyFont="1" applyAlignment="1">
      <alignment vertical="center"/>
    </xf>
    <xf numFmtId="0" fontId="6" fillId="0" borderId="0" xfId="1" applyFont="1" applyAlignment="1" applyProtection="1">
      <alignment horizontal="left" vertical="center"/>
    </xf>
    <xf numFmtId="0" fontId="5" fillId="2" borderId="1" xfId="0" applyFont="1" applyFill="1" applyBorder="1" applyAlignment="1" applyProtection="1">
      <alignment horizontal="left" vertical="center"/>
    </xf>
    <xf numFmtId="0" fontId="5" fillId="2" borderId="2" xfId="0" applyFont="1" applyFill="1" applyBorder="1" applyAlignment="1">
      <alignment vertical="center"/>
    </xf>
    <xf numFmtId="182" fontId="5" fillId="2" borderId="2" xfId="0" applyNumberFormat="1" applyFont="1" applyFill="1" applyBorder="1" applyAlignment="1">
      <alignment vertical="center"/>
    </xf>
    <xf numFmtId="178" fontId="5" fillId="2" borderId="2" xfId="0" applyNumberFormat="1" applyFont="1" applyFill="1" applyBorder="1" applyAlignment="1">
      <alignment vertical="center"/>
    </xf>
    <xf numFmtId="179" fontId="5" fillId="2" borderId="2" xfId="0" applyNumberFormat="1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2" borderId="4" xfId="0" applyFont="1" applyFill="1" applyBorder="1" applyAlignment="1" applyProtection="1">
      <alignment horizontal="left" vertical="center"/>
    </xf>
    <xf numFmtId="181" fontId="5" fillId="2" borderId="3" xfId="0" applyNumberFormat="1" applyFont="1" applyFill="1" applyBorder="1" applyAlignment="1">
      <alignment vertical="center"/>
    </xf>
    <xf numFmtId="0" fontId="5" fillId="2" borderId="2" xfId="0" applyFont="1" applyFill="1" applyBorder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5" fillId="2" borderId="5" xfId="0" applyFont="1" applyFill="1" applyBorder="1" applyAlignment="1" applyProtection="1">
      <alignment horizontal="left" vertical="center"/>
    </xf>
    <xf numFmtId="0" fontId="5" fillId="2" borderId="6" xfId="0" quotePrefix="1" applyFont="1" applyFill="1" applyBorder="1" applyAlignment="1" applyProtection="1">
      <alignment horizontal="left" vertical="center"/>
    </xf>
    <xf numFmtId="181" fontId="5" fillId="2" borderId="6" xfId="0" applyNumberFormat="1" applyFont="1" applyFill="1" applyBorder="1" applyAlignment="1" applyProtection="1">
      <alignment horizontal="left" vertical="center"/>
    </xf>
    <xf numFmtId="0" fontId="5" fillId="0" borderId="0" xfId="0" applyFont="1" applyAlignment="1">
      <alignment horizontal="left" vertical="center"/>
    </xf>
    <xf numFmtId="2" fontId="5" fillId="0" borderId="6" xfId="0" applyNumberFormat="1" applyFont="1" applyBorder="1" applyAlignment="1" applyProtection="1">
      <alignment horizontal="center" vertical="center" shrinkToFit="1"/>
    </xf>
    <xf numFmtId="0" fontId="5" fillId="0" borderId="0" xfId="0" applyFont="1" applyAlignment="1" applyProtection="1">
      <alignment vertical="center"/>
    </xf>
    <xf numFmtId="181" fontId="5" fillId="0" borderId="6" xfId="0" applyNumberFormat="1" applyFont="1" applyBorder="1" applyAlignment="1" applyProtection="1">
      <alignment vertical="center" shrinkToFit="1"/>
    </xf>
    <xf numFmtId="176" fontId="5" fillId="0" borderId="0" xfId="0" applyNumberFormat="1" applyFont="1" applyBorder="1" applyAlignment="1" applyProtection="1">
      <alignment vertical="center"/>
    </xf>
    <xf numFmtId="176" fontId="5" fillId="0" borderId="0" xfId="0" applyNumberFormat="1" applyFont="1" applyAlignment="1" applyProtection="1">
      <alignment vertical="center"/>
    </xf>
    <xf numFmtId="57" fontId="7" fillId="2" borderId="5" xfId="0" applyNumberFormat="1" applyFont="1" applyFill="1" applyBorder="1" applyAlignment="1" applyProtection="1">
      <alignment vertical="center" shrinkToFit="1"/>
      <protection locked="0"/>
    </xf>
    <xf numFmtId="57" fontId="7" fillId="2" borderId="6" xfId="0" applyNumberFormat="1" applyFont="1" applyFill="1" applyBorder="1" applyAlignment="1" applyProtection="1">
      <alignment vertical="center" shrinkToFit="1"/>
      <protection locked="0"/>
    </xf>
    <xf numFmtId="2" fontId="5" fillId="0" borderId="0" xfId="0" applyNumberFormat="1" applyFont="1" applyAlignment="1" applyProtection="1">
      <alignment vertical="center"/>
    </xf>
    <xf numFmtId="178" fontId="5" fillId="0" borderId="0" xfId="0" applyNumberFormat="1" applyFont="1" applyAlignment="1" applyProtection="1">
      <alignment vertical="center"/>
    </xf>
    <xf numFmtId="180" fontId="5" fillId="0" borderId="0" xfId="0" applyNumberFormat="1" applyFont="1" applyAlignment="1" applyProtection="1">
      <alignment vertical="center"/>
    </xf>
    <xf numFmtId="179" fontId="5" fillId="0" borderId="0" xfId="0" applyNumberFormat="1" applyFont="1" applyAlignment="1" applyProtection="1">
      <alignment vertical="center"/>
    </xf>
    <xf numFmtId="0" fontId="5" fillId="2" borderId="6" xfId="0" applyFont="1" applyFill="1" applyBorder="1" applyAlignment="1" applyProtection="1">
      <alignment horizontal="left" vertical="center" shrinkToFit="1"/>
    </xf>
    <xf numFmtId="0" fontId="5" fillId="0" borderId="0" xfId="0" applyFont="1" applyAlignment="1">
      <alignment vertical="center" shrinkToFit="1"/>
    </xf>
    <xf numFmtId="181" fontId="5" fillId="0" borderId="0" xfId="0" applyNumberFormat="1" applyFont="1" applyAlignment="1">
      <alignment vertical="center" shrinkToFit="1"/>
    </xf>
    <xf numFmtId="0" fontId="8" fillId="0" borderId="0" xfId="0" applyFont="1" applyAlignment="1">
      <alignment vertical="center"/>
    </xf>
    <xf numFmtId="0" fontId="10" fillId="0" borderId="0" xfId="0" applyFont="1" applyAlignment="1" applyProtection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13" fillId="0" borderId="0" xfId="0" applyFont="1" applyAlignment="1">
      <alignment vertical="center"/>
    </xf>
    <xf numFmtId="0" fontId="14" fillId="0" borderId="0" xfId="0" applyFont="1" applyAlignment="1" applyProtection="1">
      <alignment horizontal="left" vertical="center"/>
    </xf>
    <xf numFmtId="0" fontId="15" fillId="0" borderId="0" xfId="1" applyFont="1" applyAlignment="1" applyProtection="1">
      <alignment horizontal="left" vertical="center"/>
    </xf>
    <xf numFmtId="0" fontId="15" fillId="0" borderId="0" xfId="1" applyFont="1" applyAlignment="1" applyProtection="1">
      <alignment vertical="center"/>
    </xf>
    <xf numFmtId="178" fontId="15" fillId="0" borderId="0" xfId="1" applyNumberFormat="1" applyFont="1" applyAlignment="1" applyProtection="1">
      <alignment vertical="center"/>
    </xf>
    <xf numFmtId="0" fontId="14" fillId="0" borderId="0" xfId="0" applyFont="1" applyFill="1" applyAlignment="1">
      <alignment vertical="center"/>
    </xf>
    <xf numFmtId="0" fontId="15" fillId="0" borderId="0" xfId="1" applyFont="1" applyBorder="1" applyAlignment="1" applyProtection="1">
      <alignment horizontal="left" vertical="center"/>
    </xf>
    <xf numFmtId="0" fontId="15" fillId="0" borderId="0" xfId="1" applyFont="1" applyFill="1" applyAlignment="1" applyProtection="1">
      <alignment vertical="center"/>
    </xf>
    <xf numFmtId="0" fontId="14" fillId="0" borderId="0" xfId="0" applyFont="1" applyAlignment="1">
      <alignment vertical="center"/>
    </xf>
    <xf numFmtId="0" fontId="14" fillId="0" borderId="0" xfId="0" applyFont="1"/>
    <xf numFmtId="178" fontId="13" fillId="0" borderId="0" xfId="0" applyNumberFormat="1" applyFont="1" applyAlignment="1">
      <alignment vertical="center"/>
    </xf>
    <xf numFmtId="178" fontId="13" fillId="0" borderId="0" xfId="0" applyNumberFormat="1" applyFont="1" applyAlignment="1" applyProtection="1">
      <alignment vertical="center"/>
    </xf>
    <xf numFmtId="0" fontId="16" fillId="0" borderId="0" xfId="0" quotePrefix="1" applyFont="1" applyAlignment="1" applyProtection="1">
      <alignment horizontal="left"/>
      <protection locked="0"/>
    </xf>
    <xf numFmtId="180" fontId="13" fillId="0" borderId="0" xfId="0" applyNumberFormat="1" applyFont="1" applyAlignment="1" applyProtection="1">
      <alignment vertical="center"/>
    </xf>
    <xf numFmtId="57" fontId="13" fillId="0" borderId="0" xfId="0" applyNumberFormat="1" applyFont="1" applyAlignment="1">
      <alignment vertical="center"/>
    </xf>
    <xf numFmtId="179" fontId="13" fillId="0" borderId="0" xfId="0" applyNumberFormat="1" applyFont="1" applyAlignment="1" applyProtection="1">
      <alignment vertical="center"/>
    </xf>
    <xf numFmtId="181" fontId="13" fillId="0" borderId="0" xfId="0" applyNumberFormat="1" applyFont="1" applyAlignment="1">
      <alignment vertical="center"/>
    </xf>
    <xf numFmtId="0" fontId="13" fillId="0" borderId="0" xfId="0" applyFont="1" applyAlignment="1" applyProtection="1">
      <alignment vertical="center"/>
    </xf>
    <xf numFmtId="0" fontId="16" fillId="0" borderId="0" xfId="0" quotePrefix="1" applyFont="1" applyAlignment="1" applyProtection="1">
      <alignment horizontal="left" vertical="center"/>
      <protection locked="0"/>
    </xf>
    <xf numFmtId="180" fontId="13" fillId="0" borderId="0" xfId="0" applyNumberFormat="1" applyFont="1" applyAlignment="1">
      <alignment vertical="center"/>
    </xf>
    <xf numFmtId="179" fontId="13" fillId="0" borderId="0" xfId="0" applyNumberFormat="1" applyFont="1" applyAlignment="1">
      <alignment vertical="center"/>
    </xf>
    <xf numFmtId="2" fontId="14" fillId="0" borderId="0" xfId="0" applyNumberFormat="1" applyFont="1" applyAlignment="1" applyProtection="1">
      <alignment vertical="center"/>
    </xf>
    <xf numFmtId="178" fontId="14" fillId="0" borderId="0" xfId="0" applyNumberFormat="1" applyFont="1" applyAlignment="1" applyProtection="1">
      <alignment vertical="center"/>
    </xf>
    <xf numFmtId="179" fontId="14" fillId="0" borderId="0" xfId="0" applyNumberFormat="1" applyFont="1" applyAlignment="1">
      <alignment vertical="center"/>
    </xf>
    <xf numFmtId="0" fontId="17" fillId="0" borderId="0" xfId="0" quotePrefix="1" applyFont="1" applyAlignment="1" applyProtection="1">
      <alignment horizontal="left" vertical="center"/>
      <protection locked="0"/>
    </xf>
    <xf numFmtId="0" fontId="13" fillId="2" borderId="6" xfId="0" quotePrefix="1" applyFont="1" applyFill="1" applyBorder="1" applyAlignment="1" applyProtection="1">
      <alignment horizontal="right" vertical="top"/>
    </xf>
    <xf numFmtId="0" fontId="13" fillId="2" borderId="5" xfId="0" applyFont="1" applyFill="1" applyBorder="1" applyAlignment="1" applyProtection="1">
      <alignment horizontal="right" vertical="top"/>
    </xf>
    <xf numFmtId="0" fontId="8" fillId="0" borderId="0" xfId="0" applyFont="1" applyAlignment="1">
      <alignment vertical="center" wrapText="1"/>
    </xf>
    <xf numFmtId="191" fontId="8" fillId="0" borderId="0" xfId="0" applyNumberFormat="1" applyFont="1" applyAlignment="1">
      <alignment vertical="center"/>
    </xf>
    <xf numFmtId="0" fontId="5" fillId="0" borderId="0" xfId="0" applyFont="1" applyAlignment="1">
      <alignment vertical="center" wrapText="1"/>
    </xf>
    <xf numFmtId="191" fontId="5" fillId="0" borderId="0" xfId="0" applyNumberFormat="1" applyFont="1" applyAlignment="1">
      <alignment vertical="center"/>
    </xf>
    <xf numFmtId="192" fontId="5" fillId="0" borderId="0" xfId="0" applyNumberFormat="1" applyFont="1" applyAlignment="1">
      <alignment vertical="center"/>
    </xf>
    <xf numFmtId="193" fontId="5" fillId="0" borderId="0" xfId="0" applyNumberFormat="1" applyFont="1" applyAlignment="1" applyProtection="1">
      <alignment vertical="center"/>
    </xf>
    <xf numFmtId="0" fontId="5" fillId="0" borderId="0" xfId="0" applyNumberFormat="1" applyFont="1" applyAlignment="1">
      <alignment vertical="center"/>
    </xf>
    <xf numFmtId="0" fontId="5" fillId="0" borderId="0" xfId="0" applyNumberFormat="1" applyFont="1" applyAlignment="1"/>
    <xf numFmtId="184" fontId="5" fillId="0" borderId="0" xfId="0" applyNumberFormat="1" applyFont="1" applyAlignment="1">
      <alignment vertical="center"/>
    </xf>
    <xf numFmtId="178" fontId="5" fillId="2" borderId="3" xfId="0" applyNumberFormat="1" applyFont="1" applyFill="1" applyBorder="1" applyAlignment="1">
      <alignment vertical="center"/>
    </xf>
    <xf numFmtId="185" fontId="5" fillId="4" borderId="8" xfId="0" applyNumberFormat="1" applyFont="1" applyFill="1" applyBorder="1" applyAlignment="1" applyProtection="1">
      <alignment horizontal="right" vertical="center" shrinkToFit="1"/>
    </xf>
    <xf numFmtId="187" fontId="5" fillId="3" borderId="8" xfId="0" applyNumberFormat="1" applyFont="1" applyFill="1" applyBorder="1" applyAlignment="1" applyProtection="1">
      <alignment horizontal="right" vertical="center" shrinkToFit="1"/>
    </xf>
    <xf numFmtId="187" fontId="5" fillId="3" borderId="8" xfId="0" quotePrefix="1" applyNumberFormat="1" applyFont="1" applyFill="1" applyBorder="1" applyAlignment="1">
      <alignment horizontal="right" vertical="center" shrinkToFit="1"/>
    </xf>
    <xf numFmtId="0" fontId="5" fillId="3" borderId="8" xfId="0" quotePrefix="1" applyNumberFormat="1" applyFont="1" applyFill="1" applyBorder="1" applyAlignment="1">
      <alignment horizontal="right" vertical="center" shrinkToFit="1"/>
    </xf>
    <xf numFmtId="0" fontId="5" fillId="3" borderId="6" xfId="0" applyNumberFormat="1" applyFont="1" applyFill="1" applyBorder="1" applyAlignment="1" applyProtection="1">
      <alignment horizontal="right" vertical="center" shrinkToFit="1"/>
    </xf>
    <xf numFmtId="0" fontId="5" fillId="2" borderId="9" xfId="0" applyFont="1" applyFill="1" applyBorder="1" applyAlignment="1" applyProtection="1">
      <alignment horizontal="left" vertical="center"/>
    </xf>
    <xf numFmtId="178" fontId="5" fillId="2" borderId="10" xfId="0" applyNumberFormat="1" applyFont="1" applyFill="1" applyBorder="1" applyAlignment="1" applyProtection="1">
      <alignment horizontal="left" vertical="center"/>
    </xf>
    <xf numFmtId="0" fontId="5" fillId="2" borderId="10" xfId="0" applyFont="1" applyFill="1" applyBorder="1" applyAlignment="1" applyProtection="1">
      <alignment horizontal="left" vertical="center"/>
    </xf>
    <xf numFmtId="180" fontId="5" fillId="2" borderId="10" xfId="0" quotePrefix="1" applyNumberFormat="1" applyFont="1" applyFill="1" applyBorder="1" applyAlignment="1" applyProtection="1">
      <alignment horizontal="left" vertical="center"/>
    </xf>
    <xf numFmtId="0" fontId="5" fillId="2" borderId="11" xfId="0" applyFont="1" applyFill="1" applyBorder="1" applyAlignment="1" applyProtection="1">
      <alignment horizontal="left" vertical="center"/>
    </xf>
    <xf numFmtId="178" fontId="5" fillId="2" borderId="12" xfId="0" applyNumberFormat="1" applyFont="1" applyFill="1" applyBorder="1" applyAlignment="1" applyProtection="1">
      <alignment horizontal="left" vertical="center"/>
    </xf>
    <xf numFmtId="180" fontId="5" fillId="2" borderId="12" xfId="0" quotePrefix="1" applyNumberFormat="1" applyFont="1" applyFill="1" applyBorder="1" applyAlignment="1" applyProtection="1">
      <alignment horizontal="left" vertical="center"/>
    </xf>
    <xf numFmtId="180" fontId="5" fillId="0" borderId="12" xfId="0" applyNumberFormat="1" applyFont="1" applyBorder="1" applyAlignment="1" applyProtection="1">
      <alignment horizontal="center" vertical="center" shrinkToFit="1"/>
    </xf>
    <xf numFmtId="2" fontId="5" fillId="0" borderId="12" xfId="0" applyNumberFormat="1" applyFont="1" applyBorder="1" applyAlignment="1" applyProtection="1">
      <alignment horizontal="center" vertical="center" shrinkToFit="1"/>
    </xf>
    <xf numFmtId="178" fontId="7" fillId="0" borderId="12" xfId="0" applyNumberFormat="1" applyFont="1" applyBorder="1" applyAlignment="1" applyProtection="1">
      <alignment vertical="center" shrinkToFit="1"/>
    </xf>
    <xf numFmtId="187" fontId="7" fillId="0" borderId="11" xfId="0" applyNumberFormat="1" applyFont="1" applyBorder="1" applyAlignment="1" applyProtection="1">
      <alignment vertical="center" shrinkToFit="1"/>
    </xf>
    <xf numFmtId="188" fontId="5" fillId="0" borderId="12" xfId="0" applyNumberFormat="1" applyFont="1" applyBorder="1" applyAlignment="1" applyProtection="1">
      <alignment horizontal="center" vertical="center" shrinkToFit="1"/>
    </xf>
    <xf numFmtId="0" fontId="13" fillId="2" borderId="11" xfId="0" applyFont="1" applyFill="1" applyBorder="1" applyAlignment="1" applyProtection="1">
      <alignment horizontal="right" vertical="top"/>
    </xf>
    <xf numFmtId="178" fontId="13" fillId="2" borderId="12" xfId="0" applyNumberFormat="1" applyFont="1" applyFill="1" applyBorder="1" applyAlignment="1" applyProtection="1">
      <alignment horizontal="right" vertical="top"/>
    </xf>
    <xf numFmtId="0" fontId="13" fillId="2" borderId="12" xfId="0" applyFont="1" applyFill="1" applyBorder="1" applyAlignment="1" applyProtection="1">
      <alignment horizontal="right" vertical="top"/>
    </xf>
    <xf numFmtId="180" fontId="13" fillId="2" borderId="12" xfId="0" quotePrefix="1" applyNumberFormat="1" applyFont="1" applyFill="1" applyBorder="1" applyAlignment="1" applyProtection="1">
      <alignment horizontal="right" vertical="top"/>
    </xf>
    <xf numFmtId="187" fontId="5" fillId="3" borderId="14" xfId="0" applyNumberFormat="1" applyFont="1" applyFill="1" applyBorder="1" applyAlignment="1" applyProtection="1">
      <alignment horizontal="right" vertical="center" shrinkToFit="1"/>
    </xf>
    <xf numFmtId="187" fontId="5" fillId="4" borderId="15" xfId="0" applyNumberFormat="1" applyFont="1" applyFill="1" applyBorder="1" applyAlignment="1" applyProtection="1">
      <alignment horizontal="right" vertical="center" shrinkToFit="1"/>
    </xf>
    <xf numFmtId="185" fontId="5" fillId="4" borderId="16" xfId="0" applyNumberFormat="1" applyFont="1" applyFill="1" applyBorder="1" applyAlignment="1" applyProtection="1">
      <alignment horizontal="right" vertical="center" shrinkToFit="1"/>
    </xf>
    <xf numFmtId="185" fontId="5" fillId="4" borderId="17" xfId="0" applyNumberFormat="1" applyFont="1" applyFill="1" applyBorder="1" applyAlignment="1" applyProtection="1">
      <alignment horizontal="right" vertical="center" shrinkToFit="1"/>
    </xf>
    <xf numFmtId="187" fontId="5" fillId="4" borderId="17" xfId="0" applyNumberFormat="1" applyFont="1" applyFill="1" applyBorder="1" applyAlignment="1" applyProtection="1">
      <alignment horizontal="right" vertical="center" shrinkToFit="1"/>
    </xf>
    <xf numFmtId="187" fontId="5" fillId="3" borderId="15" xfId="0" applyNumberFormat="1" applyFont="1" applyFill="1" applyBorder="1" applyAlignment="1" applyProtection="1">
      <alignment horizontal="right" vertical="center" shrinkToFit="1"/>
    </xf>
    <xf numFmtId="185" fontId="5" fillId="3" borderId="17" xfId="0" applyNumberFormat="1" applyFont="1" applyFill="1" applyBorder="1" applyAlignment="1" applyProtection="1">
      <alignment horizontal="right" vertical="center" shrinkToFit="1"/>
    </xf>
    <xf numFmtId="187" fontId="5" fillId="3" borderId="17" xfId="0" applyNumberFormat="1" applyFont="1" applyFill="1" applyBorder="1" applyAlignment="1" applyProtection="1">
      <alignment horizontal="right" vertical="center" shrinkToFit="1"/>
    </xf>
    <xf numFmtId="187" fontId="5" fillId="3" borderId="15" xfId="0" quotePrefix="1" applyNumberFormat="1" applyFont="1" applyFill="1" applyBorder="1" applyAlignment="1">
      <alignment horizontal="right" vertical="center" shrinkToFit="1"/>
    </xf>
    <xf numFmtId="185" fontId="5" fillId="3" borderId="17" xfId="0" quotePrefix="1" applyNumberFormat="1" applyFont="1" applyFill="1" applyBorder="1" applyAlignment="1">
      <alignment horizontal="right" vertical="center" shrinkToFit="1"/>
    </xf>
    <xf numFmtId="187" fontId="5" fillId="3" borderId="17" xfId="0" quotePrefix="1" applyNumberFormat="1" applyFont="1" applyFill="1" applyBorder="1" applyAlignment="1">
      <alignment horizontal="right" vertical="center" shrinkToFit="1"/>
    </xf>
    <xf numFmtId="0" fontId="5" fillId="3" borderId="15" xfId="0" quotePrefix="1" applyNumberFormat="1" applyFont="1" applyFill="1" applyBorder="1" applyAlignment="1">
      <alignment horizontal="right" vertical="center" shrinkToFit="1"/>
    </xf>
    <xf numFmtId="0" fontId="5" fillId="3" borderId="17" xfId="0" quotePrefix="1" applyNumberFormat="1" applyFont="1" applyFill="1" applyBorder="1" applyAlignment="1">
      <alignment horizontal="right" vertical="center" shrinkToFit="1"/>
    </xf>
    <xf numFmtId="0" fontId="5" fillId="3" borderId="11" xfId="0" applyNumberFormat="1" applyFont="1" applyFill="1" applyBorder="1" applyAlignment="1" applyProtection="1">
      <alignment horizontal="right" vertical="center" shrinkToFit="1"/>
    </xf>
    <xf numFmtId="0" fontId="5" fillId="3" borderId="12" xfId="0" applyNumberFormat="1" applyFont="1" applyFill="1" applyBorder="1" applyAlignment="1" applyProtection="1">
      <alignment horizontal="right" vertical="center" shrinkToFit="1"/>
    </xf>
    <xf numFmtId="179" fontId="5" fillId="2" borderId="9" xfId="0" applyNumberFormat="1" applyFont="1" applyFill="1" applyBorder="1" applyAlignment="1" applyProtection="1">
      <alignment horizontal="left" vertical="center"/>
    </xf>
    <xf numFmtId="179" fontId="5" fillId="2" borderId="11" xfId="0" applyNumberFormat="1" applyFont="1" applyFill="1" applyBorder="1" applyAlignment="1" applyProtection="1">
      <alignment horizontal="left" vertical="center"/>
    </xf>
    <xf numFmtId="179" fontId="7" fillId="0" borderId="11" xfId="0" applyNumberFormat="1" applyFont="1" applyBorder="1" applyAlignment="1" applyProtection="1">
      <alignment horizontal="center" vertical="center" shrinkToFit="1"/>
    </xf>
    <xf numFmtId="178" fontId="7" fillId="0" borderId="12" xfId="0" applyNumberFormat="1" applyFont="1" applyBorder="1" applyAlignment="1" applyProtection="1">
      <alignment horizontal="center" vertical="center" shrinkToFit="1"/>
    </xf>
    <xf numFmtId="179" fontId="13" fillId="2" borderId="11" xfId="0" applyNumberFormat="1" applyFont="1" applyFill="1" applyBorder="1" applyAlignment="1" applyProtection="1">
      <alignment horizontal="right" vertical="top"/>
    </xf>
    <xf numFmtId="185" fontId="5" fillId="4" borderId="18" xfId="0" applyNumberFormat="1" applyFont="1" applyFill="1" applyBorder="1" applyAlignment="1" applyProtection="1">
      <alignment horizontal="right" vertical="center" shrinkToFit="1"/>
    </xf>
    <xf numFmtId="185" fontId="5" fillId="3" borderId="7" xfId="0" applyNumberFormat="1" applyFont="1" applyFill="1" applyBorder="1" applyAlignment="1" applyProtection="1">
      <alignment horizontal="right" vertical="center" shrinkToFit="1"/>
    </xf>
    <xf numFmtId="185" fontId="5" fillId="3" borderId="8" xfId="0" applyNumberFormat="1" applyFont="1" applyFill="1" applyBorder="1" applyAlignment="1" applyProtection="1">
      <alignment horizontal="right" vertical="center" shrinkToFit="1"/>
    </xf>
    <xf numFmtId="185" fontId="5" fillId="3" borderId="8" xfId="0" quotePrefix="1" applyNumberFormat="1" applyFont="1" applyFill="1" applyBorder="1" applyAlignment="1">
      <alignment horizontal="right" vertical="center" shrinkToFit="1"/>
    </xf>
    <xf numFmtId="0" fontId="18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192" fontId="19" fillId="0" borderId="0" xfId="0" applyNumberFormat="1" applyFont="1" applyAlignment="1">
      <alignment vertical="center"/>
    </xf>
    <xf numFmtId="0" fontId="5" fillId="0" borderId="19" xfId="0" applyFont="1" applyBorder="1" applyAlignment="1">
      <alignment vertical="center"/>
    </xf>
    <xf numFmtId="178" fontId="5" fillId="0" borderId="21" xfId="0" applyNumberFormat="1" applyFont="1" applyBorder="1" applyAlignment="1" applyProtection="1">
      <alignment vertical="center" shrinkToFit="1"/>
    </xf>
    <xf numFmtId="187" fontId="5" fillId="0" borderId="21" xfId="0" applyNumberFormat="1" applyFont="1" applyBorder="1" applyAlignment="1" applyProtection="1">
      <alignment vertical="center" shrinkToFit="1"/>
    </xf>
    <xf numFmtId="2" fontId="5" fillId="0" borderId="23" xfId="0" applyNumberFormat="1" applyFont="1" applyBorder="1" applyAlignment="1" applyProtection="1">
      <alignment horizontal="center" vertical="center" shrinkToFit="1"/>
    </xf>
    <xf numFmtId="181" fontId="5" fillId="0" borderId="19" xfId="0" applyNumberFormat="1" applyFont="1" applyBorder="1" applyAlignment="1">
      <alignment vertical="center"/>
    </xf>
    <xf numFmtId="57" fontId="7" fillId="2" borderId="20" xfId="0" applyNumberFormat="1" applyFont="1" applyFill="1" applyBorder="1" applyAlignment="1" applyProtection="1">
      <alignment vertical="center" shrinkToFit="1"/>
      <protection locked="0"/>
    </xf>
    <xf numFmtId="180" fontId="5" fillId="0" borderId="21" xfId="0" applyNumberFormat="1" applyFont="1" applyBorder="1" applyAlignment="1" applyProtection="1">
      <alignment horizontal="center" vertical="center" shrinkToFit="1"/>
    </xf>
    <xf numFmtId="57" fontId="5" fillId="2" borderId="20" xfId="0" applyNumberFormat="1" applyFont="1" applyFill="1" applyBorder="1" applyAlignment="1" applyProtection="1">
      <alignment vertical="center" shrinkToFit="1"/>
      <protection locked="0"/>
    </xf>
    <xf numFmtId="0" fontId="20" fillId="0" borderId="0" xfId="0" applyNumberFormat="1" applyFont="1" applyAlignment="1">
      <alignment horizontal="center" vertical="center" shrinkToFit="1"/>
    </xf>
    <xf numFmtId="181" fontId="5" fillId="0" borderId="0" xfId="0" applyNumberFormat="1" applyFont="1" applyBorder="1" applyAlignment="1">
      <alignment vertical="center"/>
    </xf>
    <xf numFmtId="0" fontId="5" fillId="0" borderId="0" xfId="0" applyFont="1" applyBorder="1" applyAlignment="1" applyProtection="1">
      <alignment vertical="center"/>
    </xf>
    <xf numFmtId="57" fontId="5" fillId="2" borderId="25" xfId="0" applyNumberFormat="1" applyFont="1" applyFill="1" applyBorder="1" applyAlignment="1" applyProtection="1">
      <alignment vertical="center" shrinkToFit="1"/>
    </xf>
    <xf numFmtId="178" fontId="5" fillId="0" borderId="27" xfId="0" applyNumberFormat="1" applyFont="1" applyBorder="1" applyAlignment="1" applyProtection="1">
      <alignment vertical="center" shrinkToFit="1"/>
    </xf>
    <xf numFmtId="187" fontId="5" fillId="0" borderId="27" xfId="0" applyNumberFormat="1" applyFont="1" applyBorder="1" applyAlignment="1" applyProtection="1">
      <alignment vertical="center" shrinkToFit="1"/>
    </xf>
    <xf numFmtId="180" fontId="5" fillId="0" borderId="27" xfId="0" applyNumberFormat="1" applyFont="1" applyBorder="1" applyAlignment="1" applyProtection="1">
      <alignment horizontal="right" vertical="center" shrinkToFit="1"/>
    </xf>
    <xf numFmtId="178" fontId="5" fillId="0" borderId="29" xfId="0" applyNumberFormat="1" applyFont="1" applyBorder="1" applyAlignment="1" applyProtection="1">
      <alignment vertical="center" shrinkToFit="1"/>
    </xf>
    <xf numFmtId="57" fontId="5" fillId="2" borderId="30" xfId="0" applyNumberFormat="1" applyFont="1" applyFill="1" applyBorder="1" applyAlignment="1">
      <alignment vertical="center" shrinkToFit="1"/>
    </xf>
    <xf numFmtId="181" fontId="5" fillId="0" borderId="31" xfId="0" applyNumberFormat="1" applyFont="1" applyBorder="1" applyAlignment="1" applyProtection="1">
      <alignment vertical="center" shrinkToFit="1"/>
    </xf>
    <xf numFmtId="178" fontId="5" fillId="0" borderId="32" xfId="0" applyNumberFormat="1" applyFont="1" applyBorder="1" applyAlignment="1" applyProtection="1">
      <alignment vertical="center" shrinkToFit="1"/>
    </xf>
    <xf numFmtId="187" fontId="5" fillId="0" borderId="33" xfId="0" applyNumberFormat="1" applyFont="1" applyFill="1" applyBorder="1" applyAlignment="1" applyProtection="1">
      <alignment horizontal="center" vertical="center" shrinkToFit="1"/>
    </xf>
    <xf numFmtId="187" fontId="5" fillId="0" borderId="32" xfId="0" applyNumberFormat="1" applyFont="1" applyBorder="1" applyAlignment="1" applyProtection="1">
      <alignment vertical="center" shrinkToFit="1"/>
    </xf>
    <xf numFmtId="180" fontId="5" fillId="0" borderId="32" xfId="0" applyNumberFormat="1" applyFont="1" applyBorder="1" applyAlignment="1" applyProtection="1">
      <alignment vertical="center" shrinkToFit="1"/>
    </xf>
    <xf numFmtId="180" fontId="5" fillId="0" borderId="34" xfId="0" applyNumberFormat="1" applyFont="1" applyBorder="1" applyAlignment="1" applyProtection="1">
      <alignment vertical="center" shrinkToFit="1"/>
    </xf>
    <xf numFmtId="57" fontId="5" fillId="2" borderId="30" xfId="0" applyNumberFormat="1" applyFont="1" applyFill="1" applyBorder="1" applyAlignment="1" applyProtection="1">
      <alignment vertical="center" shrinkToFit="1"/>
    </xf>
    <xf numFmtId="187" fontId="5" fillId="0" borderId="32" xfId="0" applyNumberFormat="1" applyFont="1" applyFill="1" applyBorder="1" applyAlignment="1" applyProtection="1">
      <alignment horizontal="center" vertical="center" shrinkToFit="1"/>
    </xf>
    <xf numFmtId="178" fontId="5" fillId="0" borderId="34" xfId="0" applyNumberFormat="1" applyFont="1" applyBorder="1" applyAlignment="1" applyProtection="1">
      <alignment vertical="center" shrinkToFit="1"/>
    </xf>
    <xf numFmtId="2" fontId="5" fillId="0" borderId="34" xfId="0" applyNumberFormat="1" applyFont="1" applyBorder="1" applyAlignment="1" applyProtection="1">
      <alignment horizontal="center" vertical="center" shrinkToFit="1"/>
    </xf>
    <xf numFmtId="180" fontId="5" fillId="0" borderId="32" xfId="0" applyNumberFormat="1" applyFont="1" applyBorder="1" applyAlignment="1" applyProtection="1">
      <alignment horizontal="center" vertical="center" shrinkToFit="1"/>
    </xf>
    <xf numFmtId="2" fontId="5" fillId="0" borderId="31" xfId="0" applyNumberFormat="1" applyFont="1" applyBorder="1" applyAlignment="1" applyProtection="1">
      <alignment horizontal="center" vertical="center" shrinkToFit="1"/>
    </xf>
    <xf numFmtId="183" fontId="5" fillId="5" borderId="36" xfId="0" applyNumberFormat="1" applyFont="1" applyFill="1" applyBorder="1" applyAlignment="1" applyProtection="1">
      <alignment horizontal="center" vertical="center" shrinkToFit="1"/>
    </xf>
    <xf numFmtId="183" fontId="5" fillId="5" borderId="36" xfId="0" applyNumberFormat="1" applyFont="1" applyFill="1" applyBorder="1" applyAlignment="1" applyProtection="1">
      <alignment vertical="center" shrinkToFit="1"/>
    </xf>
    <xf numFmtId="179" fontId="5" fillId="0" borderId="31" xfId="0" applyNumberFormat="1" applyFont="1" applyBorder="1" applyAlignment="1" applyProtection="1">
      <alignment vertical="center" shrinkToFit="1"/>
    </xf>
    <xf numFmtId="57" fontId="7" fillId="2" borderId="30" xfId="0" applyNumberFormat="1" applyFont="1" applyFill="1" applyBorder="1" applyAlignment="1" applyProtection="1">
      <alignment vertical="center" shrinkToFit="1"/>
      <protection locked="0"/>
    </xf>
    <xf numFmtId="57" fontId="5" fillId="2" borderId="34" xfId="0" applyNumberFormat="1" applyFont="1" applyFill="1" applyBorder="1" applyAlignment="1" applyProtection="1">
      <alignment vertical="center" shrinkToFit="1"/>
      <protection locked="0"/>
    </xf>
    <xf numFmtId="179" fontId="5" fillId="0" borderId="31" xfId="0" applyNumberFormat="1" applyFont="1" applyBorder="1" applyAlignment="1" applyProtection="1">
      <alignment horizontal="center" vertical="center" shrinkToFit="1"/>
    </xf>
    <xf numFmtId="190" fontId="5" fillId="5" borderId="36" xfId="0" applyNumberFormat="1" applyFont="1" applyFill="1" applyBorder="1" applyAlignment="1" applyProtection="1">
      <alignment horizontal="center" vertical="center" shrinkToFit="1"/>
    </xf>
    <xf numFmtId="187" fontId="5" fillId="5" borderId="32" xfId="0" applyNumberFormat="1" applyFont="1" applyFill="1" applyBorder="1" applyAlignment="1" applyProtection="1">
      <alignment vertical="center" shrinkToFit="1"/>
    </xf>
    <xf numFmtId="189" fontId="5" fillId="0" borderId="32" xfId="0" applyNumberFormat="1" applyFont="1" applyBorder="1" applyAlignment="1" applyProtection="1">
      <alignment horizontal="center" vertical="center" shrinkToFit="1"/>
    </xf>
    <xf numFmtId="180" fontId="5" fillId="0" borderId="34" xfId="0" applyNumberFormat="1" applyFont="1" applyBorder="1" applyAlignment="1" applyProtection="1">
      <alignment horizontal="center" vertical="center" shrinkToFit="1"/>
    </xf>
    <xf numFmtId="180" fontId="5" fillId="0" borderId="31" xfId="0" applyNumberFormat="1" applyFont="1" applyBorder="1" applyAlignment="1" applyProtection="1">
      <alignment horizontal="center" vertical="center" shrinkToFit="1"/>
    </xf>
    <xf numFmtId="187" fontId="5" fillId="0" borderId="37" xfId="0" applyNumberFormat="1" applyFont="1" applyFill="1" applyBorder="1" applyAlignment="1" applyProtection="1">
      <alignment horizontal="center" vertical="center" shrinkToFit="1"/>
    </xf>
    <xf numFmtId="187" fontId="5" fillId="0" borderId="27" xfId="0" applyNumberFormat="1" applyFont="1" applyFill="1" applyBorder="1" applyAlignment="1" applyProtection="1">
      <alignment horizontal="center" vertical="center" shrinkToFit="1"/>
    </xf>
    <xf numFmtId="0" fontId="5" fillId="0" borderId="27" xfId="0" applyNumberFormat="1" applyFont="1" applyFill="1" applyBorder="1" applyAlignment="1" applyProtection="1">
      <alignment horizontal="center" vertical="center" shrinkToFit="1"/>
    </xf>
    <xf numFmtId="180" fontId="5" fillId="0" borderId="27" xfId="0" applyNumberFormat="1" applyFont="1" applyBorder="1" applyAlignment="1" applyProtection="1">
      <alignment horizontal="center" vertical="center" shrinkToFit="1"/>
    </xf>
    <xf numFmtId="2" fontId="5" fillId="0" borderId="29" xfId="0" applyNumberFormat="1" applyFont="1" applyBorder="1" applyAlignment="1" applyProtection="1">
      <alignment horizontal="center" vertical="center" shrinkToFit="1"/>
    </xf>
    <xf numFmtId="187" fontId="5" fillId="0" borderId="31" xfId="0" applyNumberFormat="1" applyFont="1" applyFill="1" applyBorder="1" applyAlignment="1" applyProtection="1">
      <alignment horizontal="center" vertical="center" shrinkToFit="1"/>
    </xf>
    <xf numFmtId="0" fontId="5" fillId="0" borderId="32" xfId="0" applyNumberFormat="1" applyFont="1" applyFill="1" applyBorder="1" applyAlignment="1" applyProtection="1">
      <alignment horizontal="center" vertical="center" shrinkToFit="1"/>
    </xf>
    <xf numFmtId="2" fontId="5" fillId="0" borderId="32" xfId="0" applyNumberFormat="1" applyFont="1" applyBorder="1" applyAlignment="1" applyProtection="1">
      <alignment horizontal="center" vertical="center" shrinkToFit="1"/>
    </xf>
    <xf numFmtId="0" fontId="5" fillId="0" borderId="34" xfId="0" applyNumberFormat="1" applyFont="1" applyFill="1" applyBorder="1" applyAlignment="1" applyProtection="1">
      <alignment horizontal="center" vertical="center" shrinkToFit="1"/>
    </xf>
    <xf numFmtId="0" fontId="5" fillId="0" borderId="31" xfId="0" applyNumberFormat="1" applyFont="1" applyFill="1" applyBorder="1" applyAlignment="1" applyProtection="1">
      <alignment horizontal="center" vertical="center" shrinkToFit="1"/>
    </xf>
    <xf numFmtId="1" fontId="5" fillId="0" borderId="32" xfId="0" applyNumberFormat="1" applyFont="1" applyBorder="1" applyAlignment="1" applyProtection="1">
      <alignment vertical="center" shrinkToFit="1"/>
    </xf>
    <xf numFmtId="57" fontId="7" fillId="2" borderId="34" xfId="0" applyNumberFormat="1" applyFont="1" applyFill="1" applyBorder="1" applyAlignment="1" applyProtection="1">
      <alignment vertical="center" shrinkToFit="1"/>
      <protection locked="0"/>
    </xf>
    <xf numFmtId="0" fontId="11" fillId="0" borderId="31" xfId="0" applyNumberFormat="1" applyFont="1" applyFill="1" applyBorder="1" applyAlignment="1" applyProtection="1">
      <alignment horizontal="center" vertical="center" shrinkToFit="1"/>
    </xf>
    <xf numFmtId="178" fontId="7" fillId="0" borderId="32" xfId="0" applyNumberFormat="1" applyFont="1" applyBorder="1" applyAlignment="1" applyProtection="1">
      <alignment vertical="center" shrinkToFit="1"/>
    </xf>
    <xf numFmtId="1" fontId="7" fillId="0" borderId="32" xfId="0" applyNumberFormat="1" applyFont="1" applyBorder="1" applyAlignment="1" applyProtection="1">
      <alignment vertical="center" shrinkToFit="1"/>
    </xf>
    <xf numFmtId="0" fontId="11" fillId="0" borderId="32" xfId="0" applyNumberFormat="1" applyFont="1" applyFill="1" applyBorder="1" applyAlignment="1" applyProtection="1">
      <alignment horizontal="center" vertical="center" shrinkToFit="1"/>
    </xf>
    <xf numFmtId="0" fontId="11" fillId="0" borderId="34" xfId="0" applyNumberFormat="1" applyFont="1" applyFill="1" applyBorder="1" applyAlignment="1" applyProtection="1">
      <alignment horizontal="center" vertical="center" shrinkToFit="1"/>
    </xf>
    <xf numFmtId="183" fontId="7" fillId="0" borderId="31" xfId="0" applyNumberFormat="1" applyFont="1" applyBorder="1" applyAlignment="1" applyProtection="1">
      <alignment vertical="center" shrinkToFit="1"/>
    </xf>
    <xf numFmtId="179" fontId="7" fillId="0" borderId="31" xfId="0" applyNumberFormat="1" applyFont="1" applyBorder="1" applyAlignment="1" applyProtection="1">
      <alignment horizontal="center" vertical="center" shrinkToFit="1"/>
    </xf>
    <xf numFmtId="180" fontId="5" fillId="0" borderId="27" xfId="0" applyNumberFormat="1" applyFont="1" applyBorder="1" applyAlignment="1" applyProtection="1">
      <alignment vertical="center" shrinkToFit="1"/>
    </xf>
    <xf numFmtId="57" fontId="18" fillId="2" borderId="25" xfId="0" applyNumberFormat="1" applyFont="1" applyFill="1" applyBorder="1" applyAlignment="1" applyProtection="1">
      <alignment vertical="center" shrinkToFit="1"/>
    </xf>
    <xf numFmtId="57" fontId="18" fillId="2" borderId="25" xfId="0" applyNumberFormat="1" applyFont="1" applyFill="1" applyBorder="1" applyAlignment="1">
      <alignment vertical="center" shrinkToFit="1"/>
    </xf>
    <xf numFmtId="57" fontId="21" fillId="2" borderId="25" xfId="0" applyNumberFormat="1" applyFont="1" applyFill="1" applyBorder="1" applyAlignment="1" applyProtection="1">
      <alignment vertical="center" shrinkToFit="1"/>
      <protection locked="0"/>
    </xf>
    <xf numFmtId="180" fontId="5" fillId="0" borderId="39" xfId="0" applyNumberFormat="1" applyFont="1" applyBorder="1" applyAlignment="1" applyProtection="1">
      <alignment vertical="center" shrinkToFit="1"/>
    </xf>
    <xf numFmtId="180" fontId="5" fillId="0" borderId="40" xfId="0" applyNumberFormat="1" applyFont="1" applyBorder="1" applyAlignment="1" applyProtection="1">
      <alignment vertical="center" shrinkToFit="1"/>
    </xf>
    <xf numFmtId="180" fontId="5" fillId="0" borderId="39" xfId="0" applyNumberFormat="1" applyFont="1" applyBorder="1" applyAlignment="1" applyProtection="1">
      <alignment horizontal="center" vertical="center" shrinkToFit="1"/>
    </xf>
    <xf numFmtId="180" fontId="5" fillId="0" borderId="41" xfId="0" applyNumberFormat="1" applyFont="1" applyBorder="1" applyAlignment="1" applyProtection="1">
      <alignment horizontal="center" vertical="center" shrinkToFit="1"/>
    </xf>
    <xf numFmtId="180" fontId="5" fillId="0" borderId="40" xfId="0" applyNumberFormat="1" applyFont="1" applyBorder="1" applyAlignment="1" applyProtection="1">
      <alignment horizontal="center" vertical="center" shrinkToFit="1"/>
    </xf>
    <xf numFmtId="178" fontId="5" fillId="0" borderId="38" xfId="0" applyNumberFormat="1" applyFont="1" applyBorder="1" applyAlignment="1" applyProtection="1">
      <alignment vertical="center" shrinkToFit="1"/>
    </xf>
    <xf numFmtId="0" fontId="5" fillId="0" borderId="42" xfId="0" applyNumberFormat="1" applyFont="1" applyFill="1" applyBorder="1" applyAlignment="1" applyProtection="1">
      <alignment horizontal="center" vertical="center" shrinkToFit="1"/>
    </xf>
    <xf numFmtId="0" fontId="5" fillId="0" borderId="43" xfId="0" applyNumberFormat="1" applyFont="1" applyFill="1" applyBorder="1" applyAlignment="1" applyProtection="1">
      <alignment horizontal="center" vertical="center" shrinkToFit="1"/>
    </xf>
    <xf numFmtId="0" fontId="5" fillId="0" borderId="44" xfId="0" applyNumberFormat="1" applyFont="1" applyFill="1" applyBorder="1" applyAlignment="1" applyProtection="1">
      <alignment horizontal="center" vertical="center" shrinkToFit="1"/>
    </xf>
    <xf numFmtId="0" fontId="5" fillId="0" borderId="45" xfId="0" applyNumberFormat="1" applyFont="1" applyFill="1" applyBorder="1" applyAlignment="1" applyProtection="1">
      <alignment horizontal="center" vertical="center" shrinkToFit="1"/>
    </xf>
    <xf numFmtId="180" fontId="5" fillId="0" borderId="38" xfId="0" applyNumberFormat="1" applyFont="1" applyBorder="1" applyAlignment="1" applyProtection="1">
      <alignment horizontal="center" vertical="center" shrinkToFit="1"/>
    </xf>
    <xf numFmtId="0" fontId="5" fillId="0" borderId="38" xfId="0" applyNumberFormat="1" applyFont="1" applyFill="1" applyBorder="1" applyAlignment="1" applyProtection="1">
      <alignment horizontal="center" vertical="center" shrinkToFit="1"/>
    </xf>
    <xf numFmtId="186" fontId="5" fillId="3" borderId="46" xfId="0" applyNumberFormat="1" applyFont="1" applyFill="1" applyBorder="1" applyAlignment="1">
      <alignment horizontal="right" vertical="center"/>
    </xf>
    <xf numFmtId="186" fontId="5" fillId="4" borderId="24" xfId="0" applyNumberFormat="1" applyFont="1" applyFill="1" applyBorder="1" applyAlignment="1">
      <alignment horizontal="right" vertical="center"/>
    </xf>
    <xf numFmtId="186" fontId="5" fillId="3" borderId="24" xfId="0" applyNumberFormat="1" applyFont="1" applyFill="1" applyBorder="1" applyAlignment="1">
      <alignment horizontal="right" vertical="center"/>
    </xf>
    <xf numFmtId="186" fontId="5" fillId="3" borderId="5" xfId="0" applyNumberFormat="1" applyFont="1" applyFill="1" applyBorder="1" applyAlignment="1">
      <alignment horizontal="right" vertical="center"/>
    </xf>
    <xf numFmtId="183" fontId="5" fillId="5" borderId="32" xfId="0" applyNumberFormat="1" applyFont="1" applyFill="1" applyBorder="1" applyAlignment="1" applyProtection="1">
      <alignment vertical="center" shrinkToFit="1"/>
    </xf>
    <xf numFmtId="178" fontId="5" fillId="0" borderId="0" xfId="0" applyNumberFormat="1" applyFont="1" applyBorder="1" applyAlignment="1" applyProtection="1">
      <alignment vertical="center" shrinkToFit="1"/>
    </xf>
    <xf numFmtId="0" fontId="5" fillId="0" borderId="19" xfId="0" applyNumberFormat="1" applyFont="1" applyFill="1" applyBorder="1" applyAlignment="1" applyProtection="1">
      <alignment horizontal="center" vertical="center" shrinkToFit="1"/>
    </xf>
    <xf numFmtId="0" fontId="5" fillId="0" borderId="0" xfId="0" applyNumberFormat="1" applyFont="1" applyFill="1" applyBorder="1" applyAlignment="1" applyProtection="1">
      <alignment horizontal="center" vertical="center" shrinkToFit="1"/>
    </xf>
    <xf numFmtId="180" fontId="5" fillId="0" borderId="0" xfId="0" applyNumberFormat="1" applyFont="1" applyBorder="1" applyAlignment="1" applyProtection="1">
      <alignment horizontal="center" vertical="center" shrinkToFit="1"/>
    </xf>
    <xf numFmtId="0" fontId="11" fillId="0" borderId="0" xfId="0" applyNumberFormat="1" applyFont="1" applyFill="1" applyBorder="1" applyAlignment="1" applyProtection="1">
      <alignment horizontal="center" vertical="center" shrinkToFit="1"/>
    </xf>
    <xf numFmtId="2" fontId="5" fillId="0" borderId="0" xfId="0" applyNumberFormat="1" applyFont="1" applyBorder="1" applyAlignment="1" applyProtection="1">
      <alignment horizontal="center" vertical="center" shrinkToFit="1"/>
    </xf>
    <xf numFmtId="2" fontId="5" fillId="0" borderId="32" xfId="0" applyNumberFormat="1" applyFont="1" applyBorder="1" applyAlignment="1">
      <alignment vertical="center" shrinkToFit="1"/>
    </xf>
    <xf numFmtId="178" fontId="5" fillId="0" borderId="32" xfId="0" applyNumberFormat="1" applyFont="1" applyBorder="1" applyAlignment="1">
      <alignment vertical="center" shrinkToFit="1"/>
    </xf>
    <xf numFmtId="2" fontId="5" fillId="0" borderId="32" xfId="0" applyNumberFormat="1" applyFont="1" applyBorder="1" applyAlignment="1">
      <alignment horizontal="right" vertical="center" shrinkToFit="1"/>
    </xf>
    <xf numFmtId="1" fontId="5" fillId="0" borderId="32" xfId="0" applyNumberFormat="1" applyFont="1" applyBorder="1" applyAlignment="1">
      <alignment horizontal="right" vertical="center" shrinkToFit="1"/>
    </xf>
    <xf numFmtId="0" fontId="13" fillId="2" borderId="47" xfId="0" applyFont="1" applyFill="1" applyBorder="1" applyAlignment="1" applyProtection="1">
      <alignment horizontal="center" vertical="center"/>
    </xf>
    <xf numFmtId="187" fontId="5" fillId="0" borderId="32" xfId="0" applyNumberFormat="1" applyFont="1" applyBorder="1" applyAlignment="1">
      <alignment horizontal="right" vertical="center" shrinkToFit="1"/>
    </xf>
    <xf numFmtId="187" fontId="5" fillId="6" borderId="26" xfId="0" applyNumberFormat="1" applyFont="1" applyFill="1" applyBorder="1" applyAlignment="1" applyProtection="1">
      <alignment horizontal="center" vertical="center" shrinkToFit="1"/>
    </xf>
    <xf numFmtId="187" fontId="5" fillId="7" borderId="28" xfId="0" applyNumberFormat="1" applyFont="1" applyFill="1" applyBorder="1" applyAlignment="1" applyProtection="1">
      <alignment horizontal="center" vertical="center" shrinkToFit="1"/>
    </xf>
    <xf numFmtId="187" fontId="5" fillId="8" borderId="48" xfId="0" applyNumberFormat="1" applyFont="1" applyFill="1" applyBorder="1" applyAlignment="1" applyProtection="1">
      <alignment horizontal="center" vertical="center" shrinkToFit="1"/>
    </xf>
    <xf numFmtId="191" fontId="5" fillId="3" borderId="13" xfId="0" applyNumberFormat="1" applyFont="1" applyFill="1" applyBorder="1" applyAlignment="1" applyProtection="1">
      <alignment horizontal="right" vertical="center" shrinkToFit="1"/>
    </xf>
    <xf numFmtId="1" fontId="5" fillId="3" borderId="7" xfId="0" applyNumberFormat="1" applyFont="1" applyFill="1" applyBorder="1" applyAlignment="1" applyProtection="1">
      <alignment horizontal="right" vertical="center" shrinkToFit="1"/>
    </xf>
    <xf numFmtId="187" fontId="5" fillId="9" borderId="33" xfId="0" applyNumberFormat="1" applyFont="1" applyFill="1" applyBorder="1" applyAlignment="1" applyProtection="1">
      <alignment horizontal="center" vertical="center" shrinkToFit="1"/>
    </xf>
    <xf numFmtId="187" fontId="5" fillId="9" borderId="22" xfId="0" applyNumberFormat="1" applyFont="1" applyFill="1" applyBorder="1" applyAlignment="1" applyProtection="1">
      <alignment horizontal="center" vertical="center" shrinkToFit="1"/>
    </xf>
    <xf numFmtId="57" fontId="22" fillId="0" borderId="0" xfId="0" quotePrefix="1" applyNumberFormat="1" applyFont="1" applyAlignment="1" applyProtection="1">
      <alignment horizontal="center" vertical="center"/>
      <protection locked="0"/>
    </xf>
    <xf numFmtId="57" fontId="22" fillId="0" borderId="0" xfId="0" quotePrefix="1" applyNumberFormat="1" applyFont="1" applyAlignment="1" applyProtection="1">
      <alignment vertical="center"/>
      <protection locked="0"/>
    </xf>
    <xf numFmtId="2" fontId="23" fillId="0" borderId="0" xfId="0" applyNumberFormat="1" applyFont="1" applyAlignment="1" applyProtection="1">
      <alignment vertical="center"/>
    </xf>
    <xf numFmtId="57" fontId="22" fillId="0" borderId="0" xfId="0" applyNumberFormat="1" applyFont="1" applyAlignment="1" applyProtection="1">
      <alignment vertical="center"/>
      <protection locked="0"/>
    </xf>
    <xf numFmtId="0" fontId="22" fillId="0" borderId="0" xfId="0" quotePrefix="1" applyFont="1" applyAlignment="1" applyProtection="1">
      <alignment vertical="center"/>
      <protection locked="0"/>
    </xf>
    <xf numFmtId="184" fontId="5" fillId="0" borderId="0" xfId="0" applyNumberFormat="1" applyFont="1" applyAlignment="1" applyProtection="1">
      <alignment vertical="center"/>
    </xf>
    <xf numFmtId="191" fontId="23" fillId="0" borderId="0" xfId="0" applyNumberFormat="1" applyFont="1" applyAlignment="1" applyProtection="1">
      <alignment vertical="center"/>
    </xf>
    <xf numFmtId="0" fontId="23" fillId="0" borderId="0" xfId="0" quotePrefix="1" applyFont="1" applyAlignment="1">
      <alignment vertical="center"/>
    </xf>
    <xf numFmtId="193" fontId="23" fillId="0" borderId="0" xfId="0" applyNumberFormat="1" applyFont="1" applyAlignment="1" applyProtection="1">
      <alignment vertical="center"/>
    </xf>
    <xf numFmtId="57" fontId="5" fillId="2" borderId="20" xfId="0" applyNumberFormat="1" applyFont="1" applyFill="1" applyBorder="1" applyAlignment="1">
      <alignment vertical="center" shrinkToFit="1"/>
    </xf>
    <xf numFmtId="187" fontId="5" fillId="6" borderId="49" xfId="0" applyNumberFormat="1" applyFont="1" applyFill="1" applyBorder="1" applyAlignment="1" applyProtection="1">
      <alignment horizontal="center" vertical="center" shrinkToFit="1"/>
    </xf>
    <xf numFmtId="180" fontId="5" fillId="0" borderId="21" xfId="0" applyNumberFormat="1" applyFont="1" applyBorder="1" applyAlignment="1" applyProtection="1">
      <alignment vertical="center" shrinkToFit="1"/>
    </xf>
    <xf numFmtId="57" fontId="5" fillId="2" borderId="20" xfId="0" applyNumberFormat="1" applyFont="1" applyFill="1" applyBorder="1" applyAlignment="1" applyProtection="1">
      <alignment vertical="center" shrinkToFit="1"/>
    </xf>
    <xf numFmtId="180" fontId="5" fillId="0" borderId="41" xfId="0" applyNumberFormat="1" applyFont="1" applyBorder="1" applyAlignment="1" applyProtection="1">
      <alignment vertical="center" shrinkToFit="1"/>
    </xf>
    <xf numFmtId="57" fontId="7" fillId="2" borderId="25" xfId="0" applyNumberFormat="1" applyFont="1" applyFill="1" applyBorder="1" applyAlignment="1" applyProtection="1">
      <alignment vertical="center" shrinkToFit="1"/>
      <protection locked="0"/>
    </xf>
    <xf numFmtId="2" fontId="5" fillId="0" borderId="37" xfId="0" applyNumberFormat="1" applyFont="1" applyBorder="1" applyAlignment="1" applyProtection="1">
      <alignment horizontal="center" vertical="center" shrinkToFit="1"/>
    </xf>
    <xf numFmtId="2" fontId="5" fillId="0" borderId="27" xfId="0" applyNumberFormat="1" applyFont="1" applyBorder="1" applyAlignment="1" applyProtection="1">
      <alignment horizontal="center" vertical="center" shrinkToFit="1"/>
    </xf>
    <xf numFmtId="57" fontId="5" fillId="2" borderId="29" xfId="0" applyNumberFormat="1" applyFont="1" applyFill="1" applyBorder="1" applyAlignment="1" applyProtection="1">
      <alignment vertical="center" shrinkToFit="1"/>
      <protection locked="0"/>
    </xf>
    <xf numFmtId="0" fontId="5" fillId="0" borderId="37" xfId="0" applyNumberFormat="1" applyFont="1" applyFill="1" applyBorder="1" applyAlignment="1" applyProtection="1">
      <alignment horizontal="center" vertical="center" shrinkToFit="1"/>
    </xf>
    <xf numFmtId="1" fontId="5" fillId="0" borderId="27" xfId="0" applyNumberFormat="1" applyFont="1" applyBorder="1" applyAlignment="1" applyProtection="1">
      <alignment vertical="center" shrinkToFit="1"/>
    </xf>
    <xf numFmtId="187" fontId="5" fillId="7" borderId="33" xfId="0" applyNumberFormat="1" applyFont="1" applyFill="1" applyBorder="1" applyAlignment="1" applyProtection="1">
      <alignment horizontal="center" vertical="center" shrinkToFit="1"/>
    </xf>
    <xf numFmtId="187" fontId="5" fillId="6" borderId="35" xfId="0" applyNumberFormat="1" applyFont="1" applyFill="1" applyBorder="1" applyAlignment="1" applyProtection="1">
      <alignment horizontal="center" vertical="center" shrinkToFit="1"/>
    </xf>
    <xf numFmtId="181" fontId="5" fillId="0" borderId="50" xfId="0" applyNumberFormat="1" applyFont="1" applyBorder="1" applyAlignment="1" applyProtection="1">
      <alignment vertical="center" shrinkToFit="1"/>
    </xf>
    <xf numFmtId="181" fontId="5" fillId="0" borderId="50" xfId="0" applyNumberFormat="1" applyFont="1" applyBorder="1" applyAlignment="1" applyProtection="1">
      <alignment horizontal="right" vertical="center" shrinkToFit="1"/>
    </xf>
    <xf numFmtId="181" fontId="5" fillId="0" borderId="34" xfId="0" applyNumberFormat="1" applyFont="1" applyBorder="1" applyAlignment="1">
      <alignment vertical="center" shrinkToFit="1"/>
    </xf>
    <xf numFmtId="181" fontId="5" fillId="0" borderId="34" xfId="0" applyNumberFormat="1" applyFont="1" applyBorder="1" applyAlignment="1" applyProtection="1">
      <alignment vertical="center" shrinkToFit="1"/>
    </xf>
    <xf numFmtId="180" fontId="5" fillId="2" borderId="2" xfId="0" applyNumberFormat="1" applyFont="1" applyFill="1" applyBorder="1" applyAlignment="1">
      <alignment vertical="center"/>
    </xf>
    <xf numFmtId="183" fontId="5" fillId="5" borderId="51" xfId="0" applyNumberFormat="1" applyFont="1" applyFill="1" applyBorder="1" applyAlignment="1" applyProtection="1">
      <alignment vertical="center" shrinkToFit="1"/>
    </xf>
    <xf numFmtId="178" fontId="5" fillId="0" borderId="51" xfId="0" applyNumberFormat="1" applyFont="1" applyBorder="1" applyAlignment="1" applyProtection="1">
      <alignment vertical="center" shrinkToFit="1"/>
    </xf>
    <xf numFmtId="179" fontId="5" fillId="0" borderId="36" xfId="0" applyNumberFormat="1" applyFont="1" applyBorder="1" applyAlignment="1" applyProtection="1">
      <alignment vertical="center" shrinkToFit="1"/>
    </xf>
    <xf numFmtId="179" fontId="5" fillId="0" borderId="36" xfId="0" applyNumberFormat="1" applyFont="1" applyBorder="1" applyAlignment="1" applyProtection="1">
      <alignment horizontal="center" vertical="center" shrinkToFit="1"/>
    </xf>
    <xf numFmtId="178" fontId="5" fillId="0" borderId="36" xfId="0" applyNumberFormat="1" applyFont="1" applyBorder="1" applyAlignment="1" applyProtection="1">
      <alignment vertical="center" shrinkToFit="1"/>
    </xf>
    <xf numFmtId="187" fontId="5" fillId="6" borderId="52" xfId="0" applyNumberFormat="1" applyFont="1" applyFill="1" applyBorder="1" applyAlignment="1" applyProtection="1">
      <alignment horizontal="center" vertical="center" shrinkToFit="1"/>
    </xf>
    <xf numFmtId="2" fontId="5" fillId="0" borderId="27" xfId="0" applyNumberFormat="1" applyFont="1" applyBorder="1" applyAlignment="1">
      <alignment vertical="center" shrinkToFit="1"/>
    </xf>
    <xf numFmtId="187" fontId="5" fillId="0" borderId="27" xfId="0" applyNumberFormat="1" applyFont="1" applyBorder="1" applyAlignment="1">
      <alignment horizontal="right" vertical="center" shrinkToFit="1"/>
    </xf>
    <xf numFmtId="1" fontId="5" fillId="0" borderId="27" xfId="0" applyNumberFormat="1" applyFont="1" applyBorder="1" applyAlignment="1">
      <alignment horizontal="right" vertical="center" shrinkToFit="1"/>
    </xf>
    <xf numFmtId="181" fontId="5" fillId="0" borderId="29" xfId="0" applyNumberFormat="1" applyFont="1" applyBorder="1" applyAlignment="1">
      <alignment vertical="center" shrinkToFit="1"/>
    </xf>
    <xf numFmtId="187" fontId="5" fillId="7" borderId="22" xfId="0" applyNumberFormat="1" applyFont="1" applyFill="1" applyBorder="1" applyAlignment="1" applyProtection="1">
      <alignment horizontal="center" vertical="center" shrinkToFit="1"/>
    </xf>
    <xf numFmtId="2" fontId="5" fillId="0" borderId="53" xfId="0" applyNumberFormat="1" applyFont="1" applyBorder="1" applyAlignment="1">
      <alignment vertical="center" shrinkToFit="1"/>
    </xf>
    <xf numFmtId="187" fontId="5" fillId="0" borderId="53" xfId="0" applyNumberFormat="1" applyFont="1" applyBorder="1" applyAlignment="1">
      <alignment horizontal="right" vertical="center" shrinkToFit="1"/>
    </xf>
    <xf numFmtId="1" fontId="5" fillId="0" borderId="53" xfId="0" applyNumberFormat="1" applyFont="1" applyBorder="1" applyAlignment="1">
      <alignment horizontal="right" vertical="center" shrinkToFit="1"/>
    </xf>
    <xf numFmtId="181" fontId="5" fillId="0" borderId="54" xfId="0" applyNumberFormat="1" applyFont="1" applyBorder="1" applyAlignment="1">
      <alignment vertical="center" shrinkToFit="1"/>
    </xf>
    <xf numFmtId="187" fontId="5" fillId="8" borderId="55" xfId="0" applyNumberFormat="1" applyFont="1" applyFill="1" applyBorder="1" applyAlignment="1" applyProtection="1">
      <alignment horizontal="center" vertical="center" shrinkToFit="1"/>
    </xf>
    <xf numFmtId="0" fontId="5" fillId="2" borderId="56" xfId="0" applyFont="1" applyFill="1" applyBorder="1" applyAlignment="1" applyProtection="1">
      <alignment horizontal="left" vertical="center"/>
    </xf>
    <xf numFmtId="0" fontId="5" fillId="2" borderId="57" xfId="0" applyFont="1" applyFill="1" applyBorder="1" applyAlignment="1" applyProtection="1">
      <alignment horizontal="left" vertical="center"/>
    </xf>
    <xf numFmtId="0" fontId="5" fillId="2" borderId="12" xfId="0" applyFont="1" applyFill="1" applyBorder="1" applyAlignment="1" applyProtection="1">
      <alignment horizontal="left" vertical="center"/>
    </xf>
    <xf numFmtId="2" fontId="5" fillId="0" borderId="58" xfId="0" applyNumberFormat="1" applyFont="1" applyBorder="1" applyAlignment="1" applyProtection="1">
      <alignment horizontal="center" vertical="center" shrinkToFit="1"/>
    </xf>
    <xf numFmtId="0" fontId="5" fillId="0" borderId="59" xfId="0" applyFont="1" applyBorder="1" applyAlignment="1" applyProtection="1">
      <alignment vertical="center" shrinkToFit="1"/>
    </xf>
    <xf numFmtId="0" fontId="5" fillId="0" borderId="36" xfId="0" applyFont="1" applyBorder="1" applyAlignment="1">
      <alignment vertical="center" shrinkToFit="1"/>
    </xf>
    <xf numFmtId="0" fontId="5" fillId="0" borderId="32" xfId="0" applyFont="1" applyBorder="1" applyAlignment="1">
      <alignment vertical="center" shrinkToFit="1"/>
    </xf>
    <xf numFmtId="2" fontId="5" fillId="0" borderId="36" xfId="0" applyNumberFormat="1" applyFont="1" applyBorder="1" applyAlignment="1" applyProtection="1">
      <alignment horizontal="center" vertical="center" shrinkToFit="1"/>
    </xf>
    <xf numFmtId="0" fontId="5" fillId="0" borderId="32" xfId="0" applyFont="1" applyBorder="1" applyAlignment="1" applyProtection="1">
      <alignment vertical="center" shrinkToFit="1"/>
    </xf>
    <xf numFmtId="2" fontId="5" fillId="0" borderId="60" xfId="0" applyNumberFormat="1" applyFont="1" applyBorder="1" applyAlignment="1" applyProtection="1">
      <alignment horizontal="center" vertical="center" shrinkToFit="1"/>
    </xf>
    <xf numFmtId="0" fontId="5" fillId="0" borderId="53" xfId="0" applyFont="1" applyBorder="1" applyAlignment="1">
      <alignment vertical="center" shrinkToFit="1"/>
    </xf>
    <xf numFmtId="2" fontId="5" fillId="0" borderId="51" xfId="0" applyNumberFormat="1" applyFont="1" applyBorder="1" applyAlignment="1" applyProtection="1">
      <alignment horizontal="center" vertical="center" shrinkToFit="1"/>
    </xf>
    <xf numFmtId="0" fontId="5" fillId="0" borderId="27" xfId="0" applyFont="1" applyBorder="1" applyAlignment="1">
      <alignment vertical="center" shrinkToFit="1"/>
    </xf>
    <xf numFmtId="2" fontId="5" fillId="0" borderId="57" xfId="0" applyNumberFormat="1" applyFont="1" applyBorder="1" applyAlignment="1" applyProtection="1">
      <alignment horizontal="center" vertical="center" shrinkToFit="1"/>
    </xf>
    <xf numFmtId="0" fontId="5" fillId="0" borderId="12" xfId="0" applyFont="1" applyBorder="1" applyAlignment="1" applyProtection="1">
      <alignment vertical="center" shrinkToFit="1"/>
    </xf>
    <xf numFmtId="0" fontId="18" fillId="0" borderId="0" xfId="0" applyFont="1" applyAlignment="1">
      <alignment vertical="center"/>
    </xf>
    <xf numFmtId="0" fontId="5" fillId="2" borderId="6" xfId="0" applyFont="1" applyFill="1" applyBorder="1" applyAlignment="1" applyProtection="1">
      <alignment horizontal="left" vertical="center"/>
    </xf>
    <xf numFmtId="0" fontId="20" fillId="0" borderId="0" xfId="0" applyNumberFormat="1" applyFont="1" applyAlignment="1">
      <alignment horizontal="center" vertical="center" shrinkToFit="1"/>
    </xf>
    <xf numFmtId="0" fontId="25" fillId="0" borderId="0" xfId="0" applyFont="1" applyAlignment="1">
      <alignment horizontal="center" vertical="center" shrinkToFit="1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Meiryo UI"/>
                <a:ea typeface="Meiryo UI"/>
              </a:rPr>
              <a:t>精米(谷川←小積/電力)</a:t>
            </a:r>
          </a:p>
        </c:rich>
      </c:tx>
      <c:layout>
        <c:manualLayout>
          <c:xMode val="edge"/>
          <c:yMode val="edge"/>
          <c:x val="0.67167499785501927"/>
          <c:y val="0.7264427796283861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9190522218041413E-2"/>
          <c:y val="6.6115702479338845E-2"/>
          <c:w val="0.89422566034793938"/>
          <c:h val="0.81490593183203452"/>
        </c:manualLayout>
      </c:layout>
      <c:lineChart>
        <c:grouping val="standard"/>
        <c:varyColors val="0"/>
        <c:ser>
          <c:idx val="0"/>
          <c:order val="0"/>
          <c:tx>
            <c:strRef>
              <c:f>精米!$K$88</c:f>
              <c:strCache>
                <c:ptCount val="1"/>
                <c:pt idx="0">
                  <c:v>Be-7</c:v>
                </c:pt>
              </c:strCache>
            </c:strRef>
          </c:tx>
          <c:spPr>
            <a:ln w="0">
              <a:solidFill>
                <a:srgbClr val="3333CC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FF"/>
              </a:solidFill>
              <a:ln>
                <a:solidFill>
                  <a:srgbClr val="3333CC"/>
                </a:solidFill>
                <a:prstDash val="solid"/>
              </a:ln>
            </c:spPr>
          </c:marker>
          <c:cat>
            <c:numRef>
              <c:f>精米!$B$90:$B$143</c:f>
              <c:numCache>
                <c:formatCode>[$-411]m\.d\.ge</c:formatCode>
                <c:ptCount val="54"/>
                <c:pt idx="0">
                  <c:v>29916</c:v>
                </c:pt>
                <c:pt idx="1">
                  <c:v>30244</c:v>
                </c:pt>
                <c:pt idx="2">
                  <c:v>30609</c:v>
                </c:pt>
                <c:pt idx="3">
                  <c:v>30950</c:v>
                </c:pt>
                <c:pt idx="4">
                  <c:v>31324</c:v>
                </c:pt>
                <c:pt idx="5">
                  <c:v>31528</c:v>
                </c:pt>
                <c:pt idx="6">
                  <c:v>31700</c:v>
                </c:pt>
                <c:pt idx="7">
                  <c:v>32128</c:v>
                </c:pt>
                <c:pt idx="8">
                  <c:v>32468</c:v>
                </c:pt>
                <c:pt idx="9">
                  <c:v>32832</c:v>
                </c:pt>
                <c:pt idx="10">
                  <c:v>33197</c:v>
                </c:pt>
                <c:pt idx="11">
                  <c:v>33563</c:v>
                </c:pt>
                <c:pt idx="12">
                  <c:v>33927</c:v>
                </c:pt>
                <c:pt idx="13">
                  <c:v>34324</c:v>
                </c:pt>
                <c:pt idx="14">
                  <c:v>34655</c:v>
                </c:pt>
                <c:pt idx="15">
                  <c:v>35019</c:v>
                </c:pt>
                <c:pt idx="16">
                  <c:v>35398</c:v>
                </c:pt>
                <c:pt idx="17">
                  <c:v>35761</c:v>
                </c:pt>
                <c:pt idx="18">
                  <c:v>36147</c:v>
                </c:pt>
                <c:pt idx="19">
                  <c:v>36462</c:v>
                </c:pt>
                <c:pt idx="20">
                  <c:v>36845</c:v>
                </c:pt>
                <c:pt idx="21">
                  <c:v>37210</c:v>
                </c:pt>
                <c:pt idx="22">
                  <c:v>37575</c:v>
                </c:pt>
                <c:pt idx="23">
                  <c:v>37936</c:v>
                </c:pt>
                <c:pt idx="24">
                  <c:v>38301</c:v>
                </c:pt>
                <c:pt idx="25">
                  <c:v>38671</c:v>
                </c:pt>
                <c:pt idx="26">
                  <c:v>39027</c:v>
                </c:pt>
                <c:pt idx="27">
                  <c:v>39385</c:v>
                </c:pt>
                <c:pt idx="28">
                  <c:v>39757</c:v>
                </c:pt>
                <c:pt idx="29">
                  <c:v>40127</c:v>
                </c:pt>
                <c:pt idx="30">
                  <c:v>40493</c:v>
                </c:pt>
                <c:pt idx="31">
                  <c:v>40613</c:v>
                </c:pt>
                <c:pt idx="32">
                  <c:v>40862</c:v>
                </c:pt>
                <c:pt idx="33">
                  <c:v>41247</c:v>
                </c:pt>
                <c:pt idx="34">
                  <c:v>41583</c:v>
                </c:pt>
                <c:pt idx="35">
                  <c:v>41953</c:v>
                </c:pt>
                <c:pt idx="36">
                  <c:v>42314</c:v>
                </c:pt>
                <c:pt idx="37">
                  <c:v>42691</c:v>
                </c:pt>
                <c:pt idx="38">
                  <c:v>43039</c:v>
                </c:pt>
              </c:numCache>
            </c:numRef>
          </c:cat>
          <c:val>
            <c:numRef>
              <c:f>精米!$K$90:$K$143</c:f>
              <c:numCache>
                <c:formatCode>0.000</c:formatCode>
                <c:ptCount val="54"/>
                <c:pt idx="0">
                  <c:v>2.9499999999999998E-2</c:v>
                </c:pt>
                <c:pt idx="1">
                  <c:v>2.9499999999999998E-2</c:v>
                </c:pt>
                <c:pt idx="2">
                  <c:v>2.9499999999999998E-2</c:v>
                </c:pt>
                <c:pt idx="3">
                  <c:v>2.9499999999999998E-2</c:v>
                </c:pt>
                <c:pt idx="4">
                  <c:v>2.9499999999999998E-2</c:v>
                </c:pt>
                <c:pt idx="6">
                  <c:v>2.9499999999999998E-2</c:v>
                </c:pt>
                <c:pt idx="7">
                  <c:v>2.9499999999999998E-2</c:v>
                </c:pt>
                <c:pt idx="8">
                  <c:v>2.9499999999999998E-2</c:v>
                </c:pt>
                <c:pt idx="9">
                  <c:v>2.9499999999999998E-2</c:v>
                </c:pt>
                <c:pt idx="10">
                  <c:v>2.9499999999999998E-2</c:v>
                </c:pt>
                <c:pt idx="11" formatCode="&quot;(&quot;0.00&quot;)&quot;">
                  <c:v>0.18</c:v>
                </c:pt>
                <c:pt idx="12">
                  <c:v>2.9499999999999998E-2</c:v>
                </c:pt>
                <c:pt idx="13" formatCode="0.00_);[Red]\(0.00\)">
                  <c:v>0.12</c:v>
                </c:pt>
                <c:pt idx="14" formatCode="0.00_);[Red]\(0.00\)">
                  <c:v>0.14000000000000001</c:v>
                </c:pt>
                <c:pt idx="15">
                  <c:v>2.9499999999999998E-2</c:v>
                </c:pt>
                <c:pt idx="16" formatCode="&quot;(&quot;0.00&quot;)&quot;">
                  <c:v>5.8999999999999997E-2</c:v>
                </c:pt>
                <c:pt idx="17">
                  <c:v>0.18518518518518517</c:v>
                </c:pt>
                <c:pt idx="18" formatCode="0.00_);[Red]\(0.00\)">
                  <c:v>9.1999999999999998E-2</c:v>
                </c:pt>
                <c:pt idx="19" formatCode="0.00_);[Red]\(0.00\)">
                  <c:v>0.1</c:v>
                </c:pt>
                <c:pt idx="20">
                  <c:v>2.9499999999999998E-2</c:v>
                </c:pt>
                <c:pt idx="21" formatCode="&quot;(&quot;0.000&quot;)&quot;">
                  <c:v>8.6999999999999994E-2</c:v>
                </c:pt>
                <c:pt idx="22">
                  <c:v>2.9499999999999998E-2</c:v>
                </c:pt>
                <c:pt idx="23">
                  <c:v>2.9499999999999998E-2</c:v>
                </c:pt>
                <c:pt idx="24" formatCode="0.00_);[Red]\(0.00\)">
                  <c:v>0.13</c:v>
                </c:pt>
                <c:pt idx="25" formatCode="0.00">
                  <c:v>0.16</c:v>
                </c:pt>
                <c:pt idx="26" formatCode="0.00">
                  <c:v>0.14000000000000001</c:v>
                </c:pt>
                <c:pt idx="27" formatCode="0.00">
                  <c:v>0.12</c:v>
                </c:pt>
                <c:pt idx="28" formatCode="0.00">
                  <c:v>0.14000000000000001</c:v>
                </c:pt>
                <c:pt idx="29" formatCode="0.00">
                  <c:v>7.0000000000000007E-2</c:v>
                </c:pt>
                <c:pt idx="30">
                  <c:v>0.18518518518518517</c:v>
                </c:pt>
                <c:pt idx="33">
                  <c:v>2.9499999999999998E-2</c:v>
                </c:pt>
                <c:pt idx="34">
                  <c:v>2.9499999999999998E-2</c:v>
                </c:pt>
                <c:pt idx="35" formatCode="&quot;(&quot;0.00&quot;)&quot;">
                  <c:v>0.12</c:v>
                </c:pt>
                <c:pt idx="36" formatCode="&quot;(&quot;0.00&quot;)&quot;">
                  <c:v>0.09</c:v>
                </c:pt>
                <c:pt idx="37" formatCode="&quot;(&quot;0.00&quot;)&quot;">
                  <c:v>0.11</c:v>
                </c:pt>
                <c:pt idx="38">
                  <c:v>2.9499999999999998E-2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精米!$L$88</c:f>
              <c:strCache>
                <c:ptCount val="1"/>
                <c:pt idx="0">
                  <c:v>K-40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精米!$B$90:$B$143</c:f>
              <c:numCache>
                <c:formatCode>[$-411]m\.d\.ge</c:formatCode>
                <c:ptCount val="54"/>
                <c:pt idx="0">
                  <c:v>29916</c:v>
                </c:pt>
                <c:pt idx="1">
                  <c:v>30244</c:v>
                </c:pt>
                <c:pt idx="2">
                  <c:v>30609</c:v>
                </c:pt>
                <c:pt idx="3">
                  <c:v>30950</c:v>
                </c:pt>
                <c:pt idx="4">
                  <c:v>31324</c:v>
                </c:pt>
                <c:pt idx="5">
                  <c:v>31528</c:v>
                </c:pt>
                <c:pt idx="6">
                  <c:v>31700</c:v>
                </c:pt>
                <c:pt idx="7">
                  <c:v>32128</c:v>
                </c:pt>
                <c:pt idx="8">
                  <c:v>32468</c:v>
                </c:pt>
                <c:pt idx="9">
                  <c:v>32832</c:v>
                </c:pt>
                <c:pt idx="10">
                  <c:v>33197</c:v>
                </c:pt>
                <c:pt idx="11">
                  <c:v>33563</c:v>
                </c:pt>
                <c:pt idx="12">
                  <c:v>33927</c:v>
                </c:pt>
                <c:pt idx="13">
                  <c:v>34324</c:v>
                </c:pt>
                <c:pt idx="14">
                  <c:v>34655</c:v>
                </c:pt>
                <c:pt idx="15">
                  <c:v>35019</c:v>
                </c:pt>
                <c:pt idx="16">
                  <c:v>35398</c:v>
                </c:pt>
                <c:pt idx="17">
                  <c:v>35761</c:v>
                </c:pt>
                <c:pt idx="18">
                  <c:v>36147</c:v>
                </c:pt>
                <c:pt idx="19">
                  <c:v>36462</c:v>
                </c:pt>
                <c:pt idx="20">
                  <c:v>36845</c:v>
                </c:pt>
                <c:pt idx="21">
                  <c:v>37210</c:v>
                </c:pt>
                <c:pt idx="22">
                  <c:v>37575</c:v>
                </c:pt>
                <c:pt idx="23">
                  <c:v>37936</c:v>
                </c:pt>
                <c:pt idx="24">
                  <c:v>38301</c:v>
                </c:pt>
                <c:pt idx="25">
                  <c:v>38671</c:v>
                </c:pt>
                <c:pt idx="26">
                  <c:v>39027</c:v>
                </c:pt>
                <c:pt idx="27">
                  <c:v>39385</c:v>
                </c:pt>
                <c:pt idx="28">
                  <c:v>39757</c:v>
                </c:pt>
                <c:pt idx="29">
                  <c:v>40127</c:v>
                </c:pt>
                <c:pt idx="30">
                  <c:v>40493</c:v>
                </c:pt>
                <c:pt idx="31">
                  <c:v>40613</c:v>
                </c:pt>
                <c:pt idx="32">
                  <c:v>40862</c:v>
                </c:pt>
                <c:pt idx="33">
                  <c:v>41247</c:v>
                </c:pt>
                <c:pt idx="34">
                  <c:v>41583</c:v>
                </c:pt>
                <c:pt idx="35">
                  <c:v>41953</c:v>
                </c:pt>
                <c:pt idx="36">
                  <c:v>42314</c:v>
                </c:pt>
                <c:pt idx="37">
                  <c:v>42691</c:v>
                </c:pt>
                <c:pt idx="38">
                  <c:v>43039</c:v>
                </c:pt>
              </c:numCache>
            </c:numRef>
          </c:cat>
          <c:val>
            <c:numRef>
              <c:f>精米!$L$90:$L$143</c:f>
              <c:numCache>
                <c:formatCode>0.0_);[Red]\(0.0\)</c:formatCode>
                <c:ptCount val="54"/>
                <c:pt idx="0">
                  <c:v>21.481481481481481</c:v>
                </c:pt>
                <c:pt idx="1">
                  <c:v>18.888888888888889</c:v>
                </c:pt>
                <c:pt idx="2">
                  <c:v>23.333333333333332</c:v>
                </c:pt>
                <c:pt idx="3">
                  <c:v>21.481481481481481</c:v>
                </c:pt>
                <c:pt idx="4">
                  <c:v>19.074074074074073</c:v>
                </c:pt>
                <c:pt idx="6">
                  <c:v>20.296296296296298</c:v>
                </c:pt>
                <c:pt idx="7">
                  <c:v>21</c:v>
                </c:pt>
                <c:pt idx="8">
                  <c:v>25.9</c:v>
                </c:pt>
                <c:pt idx="9">
                  <c:v>24.6</c:v>
                </c:pt>
                <c:pt idx="10">
                  <c:v>23.9</c:v>
                </c:pt>
                <c:pt idx="11">
                  <c:v>22.2</c:v>
                </c:pt>
                <c:pt idx="12">
                  <c:v>24.2</c:v>
                </c:pt>
                <c:pt idx="13">
                  <c:v>28.7</c:v>
                </c:pt>
                <c:pt idx="14">
                  <c:v>15.7</c:v>
                </c:pt>
                <c:pt idx="15">
                  <c:v>22</c:v>
                </c:pt>
                <c:pt idx="16">
                  <c:v>22.9</c:v>
                </c:pt>
                <c:pt idx="17">
                  <c:v>19.399999999999999</c:v>
                </c:pt>
                <c:pt idx="18">
                  <c:v>21</c:v>
                </c:pt>
                <c:pt idx="19">
                  <c:v>23.2</c:v>
                </c:pt>
                <c:pt idx="20">
                  <c:v>24.1</c:v>
                </c:pt>
                <c:pt idx="21">
                  <c:v>23.7</c:v>
                </c:pt>
                <c:pt idx="22">
                  <c:v>28.2</c:v>
                </c:pt>
                <c:pt idx="23">
                  <c:v>30.1</c:v>
                </c:pt>
                <c:pt idx="24">
                  <c:v>27.3</c:v>
                </c:pt>
                <c:pt idx="25">
                  <c:v>44.2</c:v>
                </c:pt>
                <c:pt idx="26">
                  <c:v>28.4</c:v>
                </c:pt>
                <c:pt idx="27">
                  <c:v>24.5</c:v>
                </c:pt>
                <c:pt idx="28">
                  <c:v>30.2</c:v>
                </c:pt>
                <c:pt idx="29">
                  <c:v>30.8</c:v>
                </c:pt>
                <c:pt idx="30">
                  <c:v>26.6</c:v>
                </c:pt>
                <c:pt idx="33">
                  <c:v>22.2</c:v>
                </c:pt>
                <c:pt idx="34">
                  <c:v>24.5</c:v>
                </c:pt>
                <c:pt idx="35">
                  <c:v>27.3</c:v>
                </c:pt>
                <c:pt idx="36">
                  <c:v>22.2</c:v>
                </c:pt>
                <c:pt idx="37">
                  <c:v>26.5</c:v>
                </c:pt>
                <c:pt idx="38">
                  <c:v>25.4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精米!$N$88</c:f>
              <c:strCache>
                <c:ptCount val="1"/>
                <c:pt idx="0">
                  <c:v>Cs-137</c:v>
                </c:pt>
              </c:strCache>
            </c:strRef>
          </c:tx>
          <c:spPr>
            <a:ln w="0">
              <a:solidFill>
                <a:srgbClr val="FF0000"/>
              </a:solidFill>
              <a:prstDash val="sysDash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精米!$B$90:$B$143</c:f>
              <c:numCache>
                <c:formatCode>[$-411]m\.d\.ge</c:formatCode>
                <c:ptCount val="54"/>
                <c:pt idx="0">
                  <c:v>29916</c:v>
                </c:pt>
                <c:pt idx="1">
                  <c:v>30244</c:v>
                </c:pt>
                <c:pt idx="2">
                  <c:v>30609</c:v>
                </c:pt>
                <c:pt idx="3">
                  <c:v>30950</c:v>
                </c:pt>
                <c:pt idx="4">
                  <c:v>31324</c:v>
                </c:pt>
                <c:pt idx="5">
                  <c:v>31528</c:v>
                </c:pt>
                <c:pt idx="6">
                  <c:v>31700</c:v>
                </c:pt>
                <c:pt idx="7">
                  <c:v>32128</c:v>
                </c:pt>
                <c:pt idx="8">
                  <c:v>32468</c:v>
                </c:pt>
                <c:pt idx="9">
                  <c:v>32832</c:v>
                </c:pt>
                <c:pt idx="10">
                  <c:v>33197</c:v>
                </c:pt>
                <c:pt idx="11">
                  <c:v>33563</c:v>
                </c:pt>
                <c:pt idx="12">
                  <c:v>33927</c:v>
                </c:pt>
                <c:pt idx="13">
                  <c:v>34324</c:v>
                </c:pt>
                <c:pt idx="14">
                  <c:v>34655</c:v>
                </c:pt>
                <c:pt idx="15">
                  <c:v>35019</c:v>
                </c:pt>
                <c:pt idx="16">
                  <c:v>35398</c:v>
                </c:pt>
                <c:pt idx="17">
                  <c:v>35761</c:v>
                </c:pt>
                <c:pt idx="18">
                  <c:v>36147</c:v>
                </c:pt>
                <c:pt idx="19">
                  <c:v>36462</c:v>
                </c:pt>
                <c:pt idx="20">
                  <c:v>36845</c:v>
                </c:pt>
                <c:pt idx="21">
                  <c:v>37210</c:v>
                </c:pt>
                <c:pt idx="22">
                  <c:v>37575</c:v>
                </c:pt>
                <c:pt idx="23">
                  <c:v>37936</c:v>
                </c:pt>
                <c:pt idx="24">
                  <c:v>38301</c:v>
                </c:pt>
                <c:pt idx="25">
                  <c:v>38671</c:v>
                </c:pt>
                <c:pt idx="26">
                  <c:v>39027</c:v>
                </c:pt>
                <c:pt idx="27">
                  <c:v>39385</c:v>
                </c:pt>
                <c:pt idx="28">
                  <c:v>39757</c:v>
                </c:pt>
                <c:pt idx="29">
                  <c:v>40127</c:v>
                </c:pt>
                <c:pt idx="30">
                  <c:v>40493</c:v>
                </c:pt>
                <c:pt idx="31">
                  <c:v>40613</c:v>
                </c:pt>
                <c:pt idx="32">
                  <c:v>40862</c:v>
                </c:pt>
                <c:pt idx="33">
                  <c:v>41247</c:v>
                </c:pt>
                <c:pt idx="34">
                  <c:v>41583</c:v>
                </c:pt>
                <c:pt idx="35">
                  <c:v>41953</c:v>
                </c:pt>
                <c:pt idx="36">
                  <c:v>42314</c:v>
                </c:pt>
                <c:pt idx="37">
                  <c:v>42691</c:v>
                </c:pt>
                <c:pt idx="38">
                  <c:v>43039</c:v>
                </c:pt>
              </c:numCache>
            </c:numRef>
          </c:cat>
          <c:val>
            <c:numRef>
              <c:f>精米!$N$90:$N$143</c:f>
              <c:numCache>
                <c:formatCode>0.000</c:formatCode>
                <c:ptCount val="54"/>
                <c:pt idx="0">
                  <c:v>0.18888888888888888</c:v>
                </c:pt>
                <c:pt idx="1">
                  <c:v>5.3907195673411389E-3</c:v>
                </c:pt>
                <c:pt idx="2">
                  <c:v>0.12962962962962962</c:v>
                </c:pt>
                <c:pt idx="3">
                  <c:v>0.14444444444444443</c:v>
                </c:pt>
                <c:pt idx="4">
                  <c:v>0.17037037037037034</c:v>
                </c:pt>
                <c:pt idx="6">
                  <c:v>0.1</c:v>
                </c:pt>
                <c:pt idx="7">
                  <c:v>0.1</c:v>
                </c:pt>
                <c:pt idx="8">
                  <c:v>9.6000000000000002E-2</c:v>
                </c:pt>
                <c:pt idx="9">
                  <c:v>0.1</c:v>
                </c:pt>
                <c:pt idx="10">
                  <c:v>0.1</c:v>
                </c:pt>
                <c:pt idx="11">
                  <c:v>4.8000000000000001E-2</c:v>
                </c:pt>
                <c:pt idx="12">
                  <c:v>2.8000000000000001E-2</c:v>
                </c:pt>
                <c:pt idx="13">
                  <c:v>1.7000000000000001E-2</c:v>
                </c:pt>
                <c:pt idx="14">
                  <c:v>1.2999999999999999E-2</c:v>
                </c:pt>
                <c:pt idx="15">
                  <c:v>1.9E-2</c:v>
                </c:pt>
                <c:pt idx="16">
                  <c:v>0.02</c:v>
                </c:pt>
                <c:pt idx="17">
                  <c:v>2.1999999999999999E-2</c:v>
                </c:pt>
                <c:pt idx="18">
                  <c:v>1.2E-2</c:v>
                </c:pt>
                <c:pt idx="19">
                  <c:v>4.0293784637086332E-3</c:v>
                </c:pt>
                <c:pt idx="20">
                  <c:v>0.01</c:v>
                </c:pt>
                <c:pt idx="21">
                  <c:v>3.8484386357733498E-3</c:v>
                </c:pt>
                <c:pt idx="22">
                  <c:v>3.7608014874767263E-3</c:v>
                </c:pt>
                <c:pt idx="23">
                  <c:v>3.675160023791044E-3</c:v>
                </c:pt>
                <c:pt idx="24">
                  <c:v>3.5921488438771156E-3</c:v>
                </c:pt>
                <c:pt idx="25">
                  <c:v>3.5101264265926975E-3</c:v>
                </c:pt>
                <c:pt idx="26">
                  <c:v>3.4288947218113785E-3</c:v>
                </c:pt>
                <c:pt idx="27">
                  <c:v>3.3514459590865942E-3</c:v>
                </c:pt>
                <c:pt idx="28">
                  <c:v>3.2753330952474051E-3</c:v>
                </c:pt>
                <c:pt idx="29">
                  <c:v>1.0999999999999999E-2</c:v>
                </c:pt>
                <c:pt idx="30">
                  <c:v>1.6E-2</c:v>
                </c:pt>
                <c:pt idx="33">
                  <c:v>0.184</c:v>
                </c:pt>
                <c:pt idx="34">
                  <c:v>0.214</c:v>
                </c:pt>
                <c:pt idx="35">
                  <c:v>6.4000000000000001E-2</c:v>
                </c:pt>
                <c:pt idx="36">
                  <c:v>5.8999999999999997E-2</c:v>
                </c:pt>
                <c:pt idx="37">
                  <c:v>0.112</c:v>
                </c:pt>
                <c:pt idx="38">
                  <c:v>0.06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精米!$M$88</c:f>
              <c:strCache>
                <c:ptCount val="1"/>
                <c:pt idx="0">
                  <c:v>Cs-134</c:v>
                </c:pt>
              </c:strCache>
            </c:strRef>
          </c:tx>
          <c:spPr>
            <a:ln w="0">
              <a:solidFill>
                <a:srgbClr val="FF0000"/>
              </a:solidFill>
              <a:prstDash val="sysDot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精米!$B$90:$B$143</c:f>
              <c:numCache>
                <c:formatCode>[$-411]m\.d\.ge</c:formatCode>
                <c:ptCount val="54"/>
                <c:pt idx="0">
                  <c:v>29916</c:v>
                </c:pt>
                <c:pt idx="1">
                  <c:v>30244</c:v>
                </c:pt>
                <c:pt idx="2">
                  <c:v>30609</c:v>
                </c:pt>
                <c:pt idx="3">
                  <c:v>30950</c:v>
                </c:pt>
                <c:pt idx="4">
                  <c:v>31324</c:v>
                </c:pt>
                <c:pt idx="5">
                  <c:v>31528</c:v>
                </c:pt>
                <c:pt idx="6">
                  <c:v>31700</c:v>
                </c:pt>
                <c:pt idx="7">
                  <c:v>32128</c:v>
                </c:pt>
                <c:pt idx="8">
                  <c:v>32468</c:v>
                </c:pt>
                <c:pt idx="9">
                  <c:v>32832</c:v>
                </c:pt>
                <c:pt idx="10">
                  <c:v>33197</c:v>
                </c:pt>
                <c:pt idx="11">
                  <c:v>33563</c:v>
                </c:pt>
                <c:pt idx="12">
                  <c:v>33927</c:v>
                </c:pt>
                <c:pt idx="13">
                  <c:v>34324</c:v>
                </c:pt>
                <c:pt idx="14">
                  <c:v>34655</c:v>
                </c:pt>
                <c:pt idx="15">
                  <c:v>35019</c:v>
                </c:pt>
                <c:pt idx="16">
                  <c:v>35398</c:v>
                </c:pt>
                <c:pt idx="17">
                  <c:v>35761</c:v>
                </c:pt>
                <c:pt idx="18">
                  <c:v>36147</c:v>
                </c:pt>
                <c:pt idx="19">
                  <c:v>36462</c:v>
                </c:pt>
                <c:pt idx="20">
                  <c:v>36845</c:v>
                </c:pt>
                <c:pt idx="21">
                  <c:v>37210</c:v>
                </c:pt>
                <c:pt idx="22">
                  <c:v>37575</c:v>
                </c:pt>
                <c:pt idx="23">
                  <c:v>37936</c:v>
                </c:pt>
                <c:pt idx="24">
                  <c:v>38301</c:v>
                </c:pt>
                <c:pt idx="25">
                  <c:v>38671</c:v>
                </c:pt>
                <c:pt idx="26">
                  <c:v>39027</c:v>
                </c:pt>
                <c:pt idx="27">
                  <c:v>39385</c:v>
                </c:pt>
                <c:pt idx="28">
                  <c:v>39757</c:v>
                </c:pt>
                <c:pt idx="29">
                  <c:v>40127</c:v>
                </c:pt>
                <c:pt idx="30">
                  <c:v>40493</c:v>
                </c:pt>
                <c:pt idx="31">
                  <c:v>40613</c:v>
                </c:pt>
                <c:pt idx="32">
                  <c:v>40862</c:v>
                </c:pt>
                <c:pt idx="33">
                  <c:v>41247</c:v>
                </c:pt>
                <c:pt idx="34">
                  <c:v>41583</c:v>
                </c:pt>
                <c:pt idx="35">
                  <c:v>41953</c:v>
                </c:pt>
                <c:pt idx="36">
                  <c:v>42314</c:v>
                </c:pt>
                <c:pt idx="37">
                  <c:v>42691</c:v>
                </c:pt>
                <c:pt idx="38">
                  <c:v>43039</c:v>
                </c:pt>
              </c:numCache>
            </c:numRef>
          </c:cat>
          <c:val>
            <c:numRef>
              <c:f>精米!$M$90:$M$143</c:f>
              <c:numCache>
                <c:formatCode>0.000</c:formatCode>
                <c:ptCount val="54"/>
                <c:pt idx="0">
                  <c:v>5.6281394533669073E-3</c:v>
                </c:pt>
                <c:pt idx="1">
                  <c:v>4.1033183321927394E-3</c:v>
                </c:pt>
                <c:pt idx="2">
                  <c:v>2.9047101749305744E-3</c:v>
                </c:pt>
                <c:pt idx="3">
                  <c:v>2.1060692551378786E-3</c:v>
                </c:pt>
                <c:pt idx="4">
                  <c:v>1.5046694656306919E-3</c:v>
                </c:pt>
                <c:pt idx="6">
                  <c:v>4.6940512466739168E-3</c:v>
                </c:pt>
                <c:pt idx="7">
                  <c:v>3.2863543193155605E-3</c:v>
                </c:pt>
                <c:pt idx="8">
                  <c:v>2.3565854422350819E-3</c:v>
                </c:pt>
                <c:pt idx="9">
                  <c:v>1.6852011101789516E-3</c:v>
                </c:pt>
                <c:pt idx="10">
                  <c:v>1.205092219807184E-3</c:v>
                </c:pt>
                <c:pt idx="11">
                  <c:v>8.6494635793355748E-4</c:v>
                </c:pt>
                <c:pt idx="12">
                  <c:v>6.0835371566186696E-4</c:v>
                </c:pt>
                <c:pt idx="13">
                  <c:v>4.2709352053502228E-4</c:v>
                </c:pt>
                <c:pt idx="14">
                  <c:v>3.1339636027752257E-4</c:v>
                </c:pt>
                <c:pt idx="15">
                  <c:v>2.2473088064140482E-4</c:v>
                </c:pt>
                <c:pt idx="16">
                  <c:v>1.5893892187329319E-4</c:v>
                </c:pt>
                <c:pt idx="17">
                  <c:v>1.1282312312109149E-4</c:v>
                </c:pt>
                <c:pt idx="18">
                  <c:v>8.0605852805293809E-5</c:v>
                </c:pt>
                <c:pt idx="19">
                  <c:v>5.8605271011631165E-5</c:v>
                </c:pt>
                <c:pt idx="20">
                  <c:v>4.2179927560881839E-5</c:v>
                </c:pt>
                <c:pt idx="21">
                  <c:v>2.9969104820075932E-5</c:v>
                </c:pt>
                <c:pt idx="22">
                  <c:v>2.1411260254165605E-5</c:v>
                </c:pt>
                <c:pt idx="23">
                  <c:v>1.5297155801747794E-5</c:v>
                </c:pt>
                <c:pt idx="24">
                  <c:v>1.0959214035878733E-5</c:v>
                </c:pt>
                <c:pt idx="25">
                  <c:v>7.8225398118307053E-6</c:v>
                </c:pt>
                <c:pt idx="26">
                  <c:v>5.557963921146911E-6</c:v>
                </c:pt>
                <c:pt idx="27">
                  <c:v>3.9818458414721365E-6</c:v>
                </c:pt>
                <c:pt idx="28">
                  <c:v>2.8474295530935819E-6</c:v>
                </c:pt>
                <c:pt idx="29">
                  <c:v>2.0343302071488044E-6</c:v>
                </c:pt>
                <c:pt idx="30">
                  <c:v>1.4520775836417292E-6</c:v>
                </c:pt>
                <c:pt idx="33">
                  <c:v>9.8000000000000004E-2</c:v>
                </c:pt>
                <c:pt idx="34">
                  <c:v>8.2000000000000003E-2</c:v>
                </c:pt>
                <c:pt idx="35">
                  <c:v>0.02</c:v>
                </c:pt>
                <c:pt idx="36">
                  <c:v>1.0999999999999999E-2</c:v>
                </c:pt>
                <c:pt idx="37">
                  <c:v>1.6E-2</c:v>
                </c:pt>
                <c:pt idx="38">
                  <c:v>8.8999999999999999E-3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精米!$V$88</c:f>
              <c:strCache>
                <c:ptCount val="1"/>
                <c:pt idx="0">
                  <c:v>Be7崩壊</c:v>
                </c:pt>
              </c:strCache>
            </c:strRef>
          </c:tx>
          <c:spPr>
            <a:ln>
              <a:solidFill>
                <a:srgbClr val="0066FF"/>
              </a:solidFill>
              <a:prstDash val="sysDot"/>
            </a:ln>
          </c:spPr>
          <c:marker>
            <c:symbol val="none"/>
          </c:marker>
          <c:cat>
            <c:numRef>
              <c:f>精米!$B$90:$B$143</c:f>
              <c:numCache>
                <c:formatCode>[$-411]m\.d\.ge</c:formatCode>
                <c:ptCount val="54"/>
                <c:pt idx="0">
                  <c:v>29916</c:v>
                </c:pt>
                <c:pt idx="1">
                  <c:v>30244</c:v>
                </c:pt>
                <c:pt idx="2">
                  <c:v>30609</c:v>
                </c:pt>
                <c:pt idx="3">
                  <c:v>30950</c:v>
                </c:pt>
                <c:pt idx="4">
                  <c:v>31324</c:v>
                </c:pt>
                <c:pt idx="5">
                  <c:v>31528</c:v>
                </c:pt>
                <c:pt idx="6">
                  <c:v>31700</c:v>
                </c:pt>
                <c:pt idx="7">
                  <c:v>32128</c:v>
                </c:pt>
                <c:pt idx="8">
                  <c:v>32468</c:v>
                </c:pt>
                <c:pt idx="9">
                  <c:v>32832</c:v>
                </c:pt>
                <c:pt idx="10">
                  <c:v>33197</c:v>
                </c:pt>
                <c:pt idx="11">
                  <c:v>33563</c:v>
                </c:pt>
                <c:pt idx="12">
                  <c:v>33927</c:v>
                </c:pt>
                <c:pt idx="13">
                  <c:v>34324</c:v>
                </c:pt>
                <c:pt idx="14">
                  <c:v>34655</c:v>
                </c:pt>
                <c:pt idx="15">
                  <c:v>35019</c:v>
                </c:pt>
                <c:pt idx="16">
                  <c:v>35398</c:v>
                </c:pt>
                <c:pt idx="17">
                  <c:v>35761</c:v>
                </c:pt>
                <c:pt idx="18">
                  <c:v>36147</c:v>
                </c:pt>
                <c:pt idx="19">
                  <c:v>36462</c:v>
                </c:pt>
                <c:pt idx="20">
                  <c:v>36845</c:v>
                </c:pt>
                <c:pt idx="21">
                  <c:v>37210</c:v>
                </c:pt>
                <c:pt idx="22">
                  <c:v>37575</c:v>
                </c:pt>
                <c:pt idx="23">
                  <c:v>37936</c:v>
                </c:pt>
                <c:pt idx="24">
                  <c:v>38301</c:v>
                </c:pt>
                <c:pt idx="25">
                  <c:v>38671</c:v>
                </c:pt>
                <c:pt idx="26">
                  <c:v>39027</c:v>
                </c:pt>
                <c:pt idx="27">
                  <c:v>39385</c:v>
                </c:pt>
                <c:pt idx="28">
                  <c:v>39757</c:v>
                </c:pt>
                <c:pt idx="29">
                  <c:v>40127</c:v>
                </c:pt>
                <c:pt idx="30">
                  <c:v>40493</c:v>
                </c:pt>
                <c:pt idx="31">
                  <c:v>40613</c:v>
                </c:pt>
                <c:pt idx="32">
                  <c:v>40862</c:v>
                </c:pt>
                <c:pt idx="33">
                  <c:v>41247</c:v>
                </c:pt>
                <c:pt idx="34">
                  <c:v>41583</c:v>
                </c:pt>
                <c:pt idx="35">
                  <c:v>41953</c:v>
                </c:pt>
                <c:pt idx="36">
                  <c:v>42314</c:v>
                </c:pt>
                <c:pt idx="37">
                  <c:v>42691</c:v>
                </c:pt>
                <c:pt idx="38">
                  <c:v>43039</c:v>
                </c:pt>
              </c:numCache>
            </c:numRef>
          </c:cat>
          <c:val>
            <c:numRef>
              <c:f>精米!$V$90:$V$143</c:f>
              <c:numCache>
                <c:formatCode>0.00</c:formatCode>
                <c:ptCount val="54"/>
                <c:pt idx="0">
                  <c:v>10</c:v>
                </c:pt>
                <c:pt idx="1">
                  <c:v>0.14033077857389592</c:v>
                </c:pt>
                <c:pt idx="2" formatCode="0.000">
                  <c:v>1.2170143027797346E-3</c:v>
                </c:pt>
                <c:pt idx="3" formatCode="0.000">
                  <c:v>1.4421572090381456E-5</c:v>
                </c:pt>
                <c:pt idx="4" formatCode="0.000">
                  <c:v>1.1125384693237842E-7</c:v>
                </c:pt>
                <c:pt idx="6" formatCode="0.000">
                  <c:v>1.0675422585380563</c:v>
                </c:pt>
                <c:pt idx="7" formatCode="0.000">
                  <c:v>4.0798633044919312E-3</c:v>
                </c:pt>
                <c:pt idx="8" formatCode="0.000">
                  <c:v>4.8979174286899291E-5</c:v>
                </c:pt>
                <c:pt idx="9" formatCode="0.000">
                  <c:v>4.3033149352339641E-7</c:v>
                </c:pt>
                <c:pt idx="10" formatCode="0.000">
                  <c:v>3.732036463253527E-9</c:v>
                </c:pt>
                <c:pt idx="11" formatCode="0.000">
                  <c:v>3.1947707666404979E-11</c:v>
                </c:pt>
                <c:pt idx="12" formatCode="0.000">
                  <c:v>2.8069286497568001E-13</c:v>
                </c:pt>
                <c:pt idx="13" formatCode="0.000">
                  <c:v>1.6054935067916082E-15</c:v>
                </c:pt>
                <c:pt idx="14" formatCode="0.000">
                  <c:v>2.1667794910514582E-17</c:v>
                </c:pt>
                <c:pt idx="15" formatCode="0.000">
                  <c:v>1.9037345322692353E-19</c:v>
                </c:pt>
                <c:pt idx="16" formatCode="0.000">
                  <c:v>1.3761450095001155E-21</c:v>
                </c:pt>
                <c:pt idx="17" formatCode="0.000">
                  <c:v>1.2249117340509739E-23</c:v>
                </c:pt>
                <c:pt idx="18" formatCode="0.000">
                  <c:v>8.0838852277568543E-26</c:v>
                </c:pt>
                <c:pt idx="19" formatCode="0.000">
                  <c:v>1.3434115733974134E-27</c:v>
                </c:pt>
                <c:pt idx="20" formatCode="0.000">
                  <c:v>9.2187322459634518E-30</c:v>
                </c:pt>
                <c:pt idx="21" formatCode="0.000">
                  <c:v>7.9949168036050972E-32</c:v>
                </c:pt>
                <c:pt idx="22" formatCode="0.000">
                  <c:v>6.9335666761071117E-34</c:v>
                </c:pt>
                <c:pt idx="23" formatCode="0.000">
                  <c:v>6.3342491189164539E-36</c:v>
                </c:pt>
                <c:pt idx="24" formatCode="0.000">
                  <c:v>5.4933578032076404E-38</c:v>
                </c:pt>
                <c:pt idx="25" formatCode="0.000">
                  <c:v>4.4641215874496807E-40</c:v>
                </c:pt>
                <c:pt idx="26" formatCode="0.000">
                  <c:v>4.3523025541892257E-42</c:v>
                </c:pt>
                <c:pt idx="27" formatCode="0.000">
                  <c:v>4.1343219524532825E-44</c:v>
                </c:pt>
                <c:pt idx="28" formatCode="0.000">
                  <c:v>3.2734414178561381E-46</c:v>
                </c:pt>
                <c:pt idx="29" formatCode="0.000">
                  <c:v>2.660129018024411E-48</c:v>
                </c:pt>
                <c:pt idx="30" formatCode="0.000">
                  <c:v>2.2771756133560714E-50</c:v>
                </c:pt>
                <c:pt idx="32" formatCode="0.000">
                  <c:v>0.39211903856013985</c:v>
                </c:pt>
                <c:pt idx="33" formatCode="0.000">
                  <c:v>2.6216951885349167E-3</c:v>
                </c:pt>
                <c:pt idx="34" formatCode="0.000">
                  <c:v>3.3154595975509613E-5</c:v>
                </c:pt>
                <c:pt idx="35" formatCode="0.000">
                  <c:v>2.6942746662346047E-7</c:v>
                </c:pt>
                <c:pt idx="36" formatCode="0.000">
                  <c:v>2.4613893148997799E-9</c:v>
                </c:pt>
                <c:pt idx="37" formatCode="0.000">
                  <c:v>1.8261479946258898E-11</c:v>
                </c:pt>
                <c:pt idx="38" formatCode="0.000">
                  <c:v>1.9756518971902285E-13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精米!$W$88</c:f>
              <c:strCache>
                <c:ptCount val="1"/>
                <c:pt idx="0">
                  <c:v>K40崩壊</c:v>
                </c:pt>
              </c:strCache>
            </c:strRef>
          </c:tx>
          <c:spPr>
            <a:ln>
              <a:solidFill>
                <a:srgbClr val="00B050"/>
              </a:solidFill>
              <a:prstDash val="sysDash"/>
            </a:ln>
          </c:spPr>
          <c:marker>
            <c:symbol val="none"/>
          </c:marker>
          <c:cat>
            <c:numRef>
              <c:f>精米!$B$90:$B$143</c:f>
              <c:numCache>
                <c:formatCode>[$-411]m\.d\.ge</c:formatCode>
                <c:ptCount val="54"/>
                <c:pt idx="0">
                  <c:v>29916</c:v>
                </c:pt>
                <c:pt idx="1">
                  <c:v>30244</c:v>
                </c:pt>
                <c:pt idx="2">
                  <c:v>30609</c:v>
                </c:pt>
                <c:pt idx="3">
                  <c:v>30950</c:v>
                </c:pt>
                <c:pt idx="4">
                  <c:v>31324</c:v>
                </c:pt>
                <c:pt idx="5">
                  <c:v>31528</c:v>
                </c:pt>
                <c:pt idx="6">
                  <c:v>31700</c:v>
                </c:pt>
                <c:pt idx="7">
                  <c:v>32128</c:v>
                </c:pt>
                <c:pt idx="8">
                  <c:v>32468</c:v>
                </c:pt>
                <c:pt idx="9">
                  <c:v>32832</c:v>
                </c:pt>
                <c:pt idx="10">
                  <c:v>33197</c:v>
                </c:pt>
                <c:pt idx="11">
                  <c:v>33563</c:v>
                </c:pt>
                <c:pt idx="12">
                  <c:v>33927</c:v>
                </c:pt>
                <c:pt idx="13">
                  <c:v>34324</c:v>
                </c:pt>
                <c:pt idx="14">
                  <c:v>34655</c:v>
                </c:pt>
                <c:pt idx="15">
                  <c:v>35019</c:v>
                </c:pt>
                <c:pt idx="16">
                  <c:v>35398</c:v>
                </c:pt>
                <c:pt idx="17">
                  <c:v>35761</c:v>
                </c:pt>
                <c:pt idx="18">
                  <c:v>36147</c:v>
                </c:pt>
                <c:pt idx="19">
                  <c:v>36462</c:v>
                </c:pt>
                <c:pt idx="20">
                  <c:v>36845</c:v>
                </c:pt>
                <c:pt idx="21">
                  <c:v>37210</c:v>
                </c:pt>
                <c:pt idx="22">
                  <c:v>37575</c:v>
                </c:pt>
                <c:pt idx="23">
                  <c:v>37936</c:v>
                </c:pt>
                <c:pt idx="24">
                  <c:v>38301</c:v>
                </c:pt>
                <c:pt idx="25">
                  <c:v>38671</c:v>
                </c:pt>
                <c:pt idx="26">
                  <c:v>39027</c:v>
                </c:pt>
                <c:pt idx="27">
                  <c:v>39385</c:v>
                </c:pt>
                <c:pt idx="28">
                  <c:v>39757</c:v>
                </c:pt>
                <c:pt idx="29">
                  <c:v>40127</c:v>
                </c:pt>
                <c:pt idx="30">
                  <c:v>40493</c:v>
                </c:pt>
                <c:pt idx="31">
                  <c:v>40613</c:v>
                </c:pt>
                <c:pt idx="32">
                  <c:v>40862</c:v>
                </c:pt>
                <c:pt idx="33">
                  <c:v>41247</c:v>
                </c:pt>
                <c:pt idx="34">
                  <c:v>41583</c:v>
                </c:pt>
                <c:pt idx="35">
                  <c:v>41953</c:v>
                </c:pt>
                <c:pt idx="36">
                  <c:v>42314</c:v>
                </c:pt>
                <c:pt idx="37">
                  <c:v>42691</c:v>
                </c:pt>
                <c:pt idx="38">
                  <c:v>43039</c:v>
                </c:pt>
              </c:numCache>
            </c:numRef>
          </c:cat>
          <c:val>
            <c:numRef>
              <c:f>精米!$W$90:$W$143</c:f>
              <c:numCache>
                <c:formatCode>0</c:formatCode>
                <c:ptCount val="54"/>
                <c:pt idx="0">
                  <c:v>10</c:v>
                </c:pt>
                <c:pt idx="1">
                  <c:v>9.9999999951256164</c:v>
                </c:pt>
                <c:pt idx="2">
                  <c:v>9.9999999897013794</c:v>
                </c:pt>
                <c:pt idx="3">
                  <c:v>9.9999999846338046</c:v>
                </c:pt>
                <c:pt idx="4">
                  <c:v>9.9999999790758203</c:v>
                </c:pt>
                <c:pt idx="5">
                  <c:v>9.999999976044192</c:v>
                </c:pt>
                <c:pt idx="6">
                  <c:v>9.9999999734881122</c:v>
                </c:pt>
                <c:pt idx="7">
                  <c:v>9.9999999671276356</c:v>
                </c:pt>
                <c:pt idx="8">
                  <c:v>9.9999999620749218</c:v>
                </c:pt>
                <c:pt idx="9">
                  <c:v>9.9999999566655458</c:v>
                </c:pt>
                <c:pt idx="10">
                  <c:v>9.9999999512413069</c:v>
                </c:pt>
                <c:pt idx="11">
                  <c:v>9.9999999458022089</c:v>
                </c:pt>
                <c:pt idx="12">
                  <c:v>9.9999999403928346</c:v>
                </c:pt>
                <c:pt idx="13">
                  <c:v>9.9999999344930472</c:v>
                </c:pt>
                <c:pt idx="14">
                  <c:v>9.9999999295740807</c:v>
                </c:pt>
                <c:pt idx="15">
                  <c:v>9.9999999241647046</c:v>
                </c:pt>
                <c:pt idx="16">
                  <c:v>9.9999999185324153</c:v>
                </c:pt>
                <c:pt idx="17">
                  <c:v>9.9999999131378985</c:v>
                </c:pt>
                <c:pt idx="18">
                  <c:v>9.999999907401584</c:v>
                </c:pt>
                <c:pt idx="19">
                  <c:v>9.9999999027203916</c:v>
                </c:pt>
                <c:pt idx="20">
                  <c:v>9.9999998970286583</c:v>
                </c:pt>
                <c:pt idx="21">
                  <c:v>9.9999998916044195</c:v>
                </c:pt>
                <c:pt idx="22">
                  <c:v>9.9999998861801824</c:v>
                </c:pt>
                <c:pt idx="23">
                  <c:v>9.9999998808153894</c:v>
                </c:pt>
                <c:pt idx="24">
                  <c:v>9.9999998753911541</c:v>
                </c:pt>
                <c:pt idx="25">
                  <c:v>9.9999998698926102</c:v>
                </c:pt>
                <c:pt idx="26">
                  <c:v>9.9999998646021222</c:v>
                </c:pt>
                <c:pt idx="27">
                  <c:v>9.9999998592819122</c:v>
                </c:pt>
                <c:pt idx="28">
                  <c:v>9.9999998537536463</c:v>
                </c:pt>
                <c:pt idx="29">
                  <c:v>9.999999848255106</c:v>
                </c:pt>
                <c:pt idx="30">
                  <c:v>9.999999842816008</c:v>
                </c:pt>
                <c:pt idx="31">
                  <c:v>9.9999998410326967</c:v>
                </c:pt>
                <c:pt idx="32">
                  <c:v>9.9999998373323269</c:v>
                </c:pt>
                <c:pt idx="33">
                  <c:v>9.9999998316108716</c:v>
                </c:pt>
                <c:pt idx="34">
                  <c:v>9.9999998266176018</c:v>
                </c:pt>
                <c:pt idx="35">
                  <c:v>9.9999998211190597</c:v>
                </c:pt>
                <c:pt idx="36">
                  <c:v>9.9999998157542649</c:v>
                </c:pt>
                <c:pt idx="37">
                  <c:v>9.9999998101516976</c:v>
                </c:pt>
                <c:pt idx="38">
                  <c:v>9.9999998049800958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精米!$G$88</c:f>
              <c:strCache>
                <c:ptCount val="1"/>
                <c:pt idx="0">
                  <c:v>Sr-90</c:v>
                </c:pt>
              </c:strCache>
            </c:strRef>
          </c:tx>
          <c:spPr>
            <a:ln>
              <a:solidFill>
                <a:srgbClr val="7030A0"/>
              </a:solidFill>
              <a:prstDash val="sysDot"/>
            </a:ln>
          </c:spPr>
          <c:marker>
            <c:symbol val="circle"/>
            <c:size val="4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cat>
            <c:numRef>
              <c:f>精米!$B$90:$B$143</c:f>
              <c:numCache>
                <c:formatCode>[$-411]m\.d\.ge</c:formatCode>
                <c:ptCount val="54"/>
                <c:pt idx="0">
                  <c:v>29916</c:v>
                </c:pt>
                <c:pt idx="1">
                  <c:v>30244</c:v>
                </c:pt>
                <c:pt idx="2">
                  <c:v>30609</c:v>
                </c:pt>
                <c:pt idx="3">
                  <c:v>30950</c:v>
                </c:pt>
                <c:pt idx="4">
                  <c:v>31324</c:v>
                </c:pt>
                <c:pt idx="5">
                  <c:v>31528</c:v>
                </c:pt>
                <c:pt idx="6">
                  <c:v>31700</c:v>
                </c:pt>
                <c:pt idx="7">
                  <c:v>32128</c:v>
                </c:pt>
                <c:pt idx="8">
                  <c:v>32468</c:v>
                </c:pt>
                <c:pt idx="9">
                  <c:v>32832</c:v>
                </c:pt>
                <c:pt idx="10">
                  <c:v>33197</c:v>
                </c:pt>
                <c:pt idx="11">
                  <c:v>33563</c:v>
                </c:pt>
                <c:pt idx="12">
                  <c:v>33927</c:v>
                </c:pt>
                <c:pt idx="13">
                  <c:v>34324</c:v>
                </c:pt>
                <c:pt idx="14">
                  <c:v>34655</c:v>
                </c:pt>
                <c:pt idx="15">
                  <c:v>35019</c:v>
                </c:pt>
                <c:pt idx="16">
                  <c:v>35398</c:v>
                </c:pt>
                <c:pt idx="17">
                  <c:v>35761</c:v>
                </c:pt>
                <c:pt idx="18">
                  <c:v>36147</c:v>
                </c:pt>
                <c:pt idx="19">
                  <c:v>36462</c:v>
                </c:pt>
                <c:pt idx="20">
                  <c:v>36845</c:v>
                </c:pt>
                <c:pt idx="21">
                  <c:v>37210</c:v>
                </c:pt>
                <c:pt idx="22">
                  <c:v>37575</c:v>
                </c:pt>
                <c:pt idx="23">
                  <c:v>37936</c:v>
                </c:pt>
                <c:pt idx="24">
                  <c:v>38301</c:v>
                </c:pt>
                <c:pt idx="25">
                  <c:v>38671</c:v>
                </c:pt>
                <c:pt idx="26">
                  <c:v>39027</c:v>
                </c:pt>
                <c:pt idx="27">
                  <c:v>39385</c:v>
                </c:pt>
                <c:pt idx="28">
                  <c:v>39757</c:v>
                </c:pt>
                <c:pt idx="29">
                  <c:v>40127</c:v>
                </c:pt>
                <c:pt idx="30">
                  <c:v>40493</c:v>
                </c:pt>
                <c:pt idx="31">
                  <c:v>40613</c:v>
                </c:pt>
                <c:pt idx="32">
                  <c:v>40862</c:v>
                </c:pt>
                <c:pt idx="33">
                  <c:v>41247</c:v>
                </c:pt>
                <c:pt idx="34">
                  <c:v>41583</c:v>
                </c:pt>
                <c:pt idx="35">
                  <c:v>41953</c:v>
                </c:pt>
                <c:pt idx="36">
                  <c:v>42314</c:v>
                </c:pt>
                <c:pt idx="37">
                  <c:v>42691</c:v>
                </c:pt>
                <c:pt idx="38">
                  <c:v>43039</c:v>
                </c:pt>
              </c:numCache>
            </c:numRef>
          </c:cat>
          <c:val>
            <c:numRef>
              <c:f>精米!$G$90:$G$143</c:f>
              <c:numCache>
                <c:formatCode>0.000_);[Red]\(0.000\)</c:formatCode>
                <c:ptCount val="54"/>
                <c:pt idx="1">
                  <c:v>0.1</c:v>
                </c:pt>
                <c:pt idx="2" formatCode="0.000">
                  <c:v>2.483863828081149E-3</c:v>
                </c:pt>
                <c:pt idx="3" formatCode="0.000">
                  <c:v>2.4286364286872841E-3</c:v>
                </c:pt>
                <c:pt idx="4" formatCode="0.000">
                  <c:v>2.3694753775896438E-3</c:v>
                </c:pt>
                <c:pt idx="6" formatCode="0.000">
                  <c:v>2.311450624641013E-3</c:v>
                </c:pt>
                <c:pt idx="7" formatCode="0.000">
                  <c:v>2.2471285020206188E-3</c:v>
                </c:pt>
                <c:pt idx="8" formatCode="0.000">
                  <c:v>2.1973096722922758E-3</c:v>
                </c:pt>
                <c:pt idx="9" formatCode="0.000">
                  <c:v>2.1451977575723631E-3</c:v>
                </c:pt>
                <c:pt idx="10" formatCode="0.000">
                  <c:v>2.0941836472577421E-3</c:v>
                </c:pt>
                <c:pt idx="11" formatCode="0.000">
                  <c:v>2.044247882371029E-3</c:v>
                </c:pt>
                <c:pt idx="12" formatCode="0.000">
                  <c:v>1.9957660171811553E-3</c:v>
                </c:pt>
                <c:pt idx="13" formatCode="0.000">
                  <c:v>1.9441987671516129E-3</c:v>
                </c:pt>
                <c:pt idx="14" formatCode="0.000">
                  <c:v>1.9022244397663077E-3</c:v>
                </c:pt>
                <c:pt idx="15" formatCode="0.000">
                  <c:v>1.8571108360566301E-3</c:v>
                </c:pt>
                <c:pt idx="16" formatCode="0.000">
                  <c:v>1.8112747515443704E-3</c:v>
                </c:pt>
                <c:pt idx="17" formatCode="0.000">
                  <c:v>1.7684347380341212E-3</c:v>
                </c:pt>
                <c:pt idx="18" formatCode="0.000">
                  <c:v>1.7239913651711754E-3</c:v>
                </c:pt>
                <c:pt idx="19" formatCode="0.000">
                  <c:v>1.6885517487536749E-3</c:v>
                </c:pt>
                <c:pt idx="20" formatCode="0.000">
                  <c:v>1.6464416178166286E-3</c:v>
                </c:pt>
                <c:pt idx="21" formatCode="0.000">
                  <c:v>1.6072882325301682E-3</c:v>
                </c:pt>
                <c:pt idx="22" formatCode="0.000">
                  <c:v>1.5690659386123913E-3</c:v>
                </c:pt>
                <c:pt idx="23" formatCode="0.0000_);[Red]\(0.0000\)">
                  <c:v>8.8999999999999999E-3</c:v>
                </c:pt>
                <c:pt idx="24" formatCode="0.000">
                  <c:v>1.4957210403639851E-3</c:v>
                </c:pt>
                <c:pt idx="25" formatCode="0.0000_);[Red]\(0.0000\)">
                  <c:v>7.3000000000000001E-3</c:v>
                </c:pt>
                <c:pt idx="26" formatCode="0.0000_);[Red]\(0.0000\)">
                  <c:v>5.1999999999999998E-3</c:v>
                </c:pt>
                <c:pt idx="27" formatCode="0.000">
                  <c:v>1.3925407121536282E-3</c:v>
                </c:pt>
                <c:pt idx="28" formatCode="0.000">
                  <c:v>1.3587979108267943E-3</c:v>
                </c:pt>
                <c:pt idx="29" formatCode="0.000">
                  <c:v>1.3260476012989869E-3</c:v>
                </c:pt>
                <c:pt idx="30" formatCode="0.000">
                  <c:v>1.2944280242223707E-3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2093056"/>
        <c:axId val="262115712"/>
      </c:lineChart>
      <c:dateAx>
        <c:axId val="262093056"/>
        <c:scaling>
          <c:orientation val="minMax"/>
          <c:min val="29688"/>
        </c:scaling>
        <c:delete val="0"/>
        <c:axPos val="b"/>
        <c:majorGridlines>
          <c:spPr>
            <a:ln w="0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[$-411]ge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62115712"/>
        <c:crossesAt val="1.0000000000000004E-6"/>
        <c:auto val="0"/>
        <c:lblOffset val="100"/>
        <c:baseTimeUnit val="months"/>
        <c:majorUnit val="24"/>
        <c:majorTimeUnit val="months"/>
        <c:minorUnit val="3"/>
        <c:minorTimeUnit val="months"/>
      </c:dateAx>
      <c:valAx>
        <c:axId val="262115712"/>
        <c:scaling>
          <c:logBase val="10"/>
          <c:orientation val="minMax"/>
          <c:min val="1.0000000000000004E-5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</a:rPr>
                  <a:t>Bq/kg生</a:t>
                </a:r>
              </a:p>
            </c:rich>
          </c:tx>
          <c:layout>
            <c:manualLayout>
              <c:xMode val="edge"/>
              <c:yMode val="edge"/>
              <c:x val="6.9540802184603068E-3"/>
              <c:y val="0.264077277225592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62093056"/>
        <c:crosses val="autoZero"/>
        <c:crossBetween val="midCat"/>
        <c:minorUnit val="1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9388225806451612"/>
          <c:y val="0.21907472507859599"/>
          <c:w val="0.74447526881720427"/>
          <c:h val="0.12108611111111112"/>
        </c:manualLayout>
      </c:layout>
      <c:overlay val="0"/>
      <c:spPr>
        <a:solidFill>
          <a:schemeClr val="bg1"/>
        </a:solidFill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Meiryo UI"/>
                <a:ea typeface="Meiryo UI"/>
              </a:rPr>
              <a:t>精米(小積→谷川/電力)のSr-90</a:t>
            </a:r>
          </a:p>
        </c:rich>
      </c:tx>
      <c:layout>
        <c:manualLayout>
          <c:xMode val="edge"/>
          <c:yMode val="edge"/>
          <c:x val="0.11704587813620072"/>
          <c:y val="3.1701842604353425E-3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93971665274812E-2"/>
          <c:y val="3.8735662807213439E-2"/>
          <c:w val="0.925974025974026"/>
          <c:h val="0.83011662660582819"/>
        </c:manualLayout>
      </c:layout>
      <c:lineChart>
        <c:grouping val="standard"/>
        <c:varyColors val="0"/>
        <c:ser>
          <c:idx val="1"/>
          <c:order val="0"/>
          <c:tx>
            <c:strRef>
              <c:f>精米!$O$88</c:f>
              <c:strCache>
                <c:ptCount val="1"/>
                <c:pt idx="0">
                  <c:v>Sr-90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精米!$B$90:$B$143</c:f>
              <c:numCache>
                <c:formatCode>[$-411]m\.d\.ge</c:formatCode>
                <c:ptCount val="54"/>
                <c:pt idx="0">
                  <c:v>29916</c:v>
                </c:pt>
                <c:pt idx="1">
                  <c:v>30244</c:v>
                </c:pt>
                <c:pt idx="2">
                  <c:v>30609</c:v>
                </c:pt>
                <c:pt idx="3">
                  <c:v>30950</c:v>
                </c:pt>
                <c:pt idx="4">
                  <c:v>31324</c:v>
                </c:pt>
                <c:pt idx="5">
                  <c:v>31528</c:v>
                </c:pt>
                <c:pt idx="6">
                  <c:v>31700</c:v>
                </c:pt>
                <c:pt idx="7">
                  <c:v>32128</c:v>
                </c:pt>
                <c:pt idx="8">
                  <c:v>32468</c:v>
                </c:pt>
                <c:pt idx="9">
                  <c:v>32832</c:v>
                </c:pt>
                <c:pt idx="10">
                  <c:v>33197</c:v>
                </c:pt>
                <c:pt idx="11">
                  <c:v>33563</c:v>
                </c:pt>
                <c:pt idx="12">
                  <c:v>33927</c:v>
                </c:pt>
                <c:pt idx="13">
                  <c:v>34324</c:v>
                </c:pt>
                <c:pt idx="14">
                  <c:v>34655</c:v>
                </c:pt>
                <c:pt idx="15">
                  <c:v>35019</c:v>
                </c:pt>
                <c:pt idx="16">
                  <c:v>35398</c:v>
                </c:pt>
                <c:pt idx="17">
                  <c:v>35761</c:v>
                </c:pt>
                <c:pt idx="18">
                  <c:v>36147</c:v>
                </c:pt>
                <c:pt idx="19">
                  <c:v>36462</c:v>
                </c:pt>
                <c:pt idx="20">
                  <c:v>36845</c:v>
                </c:pt>
                <c:pt idx="21">
                  <c:v>37210</c:v>
                </c:pt>
                <c:pt idx="22">
                  <c:v>37575</c:v>
                </c:pt>
                <c:pt idx="23">
                  <c:v>37936</c:v>
                </c:pt>
                <c:pt idx="24">
                  <c:v>38301</c:v>
                </c:pt>
                <c:pt idx="25">
                  <c:v>38671</c:v>
                </c:pt>
                <c:pt idx="26">
                  <c:v>39027</c:v>
                </c:pt>
                <c:pt idx="27">
                  <c:v>39385</c:v>
                </c:pt>
                <c:pt idx="28">
                  <c:v>39757</c:v>
                </c:pt>
                <c:pt idx="29">
                  <c:v>40127</c:v>
                </c:pt>
                <c:pt idx="30">
                  <c:v>40493</c:v>
                </c:pt>
                <c:pt idx="31">
                  <c:v>40613</c:v>
                </c:pt>
                <c:pt idx="32">
                  <c:v>40862</c:v>
                </c:pt>
                <c:pt idx="33">
                  <c:v>41247</c:v>
                </c:pt>
                <c:pt idx="34">
                  <c:v>41583</c:v>
                </c:pt>
                <c:pt idx="35">
                  <c:v>41953</c:v>
                </c:pt>
                <c:pt idx="36">
                  <c:v>42314</c:v>
                </c:pt>
                <c:pt idx="37">
                  <c:v>42691</c:v>
                </c:pt>
                <c:pt idx="38">
                  <c:v>43039</c:v>
                </c:pt>
              </c:numCache>
            </c:numRef>
          </c:cat>
          <c:val>
            <c:numRef>
              <c:f>精米!$O$90:$O$143</c:f>
              <c:numCache>
                <c:formatCode>0.0_);[Red]\(0.0\)</c:formatCode>
                <c:ptCount val="54"/>
                <c:pt idx="4" formatCode="0.000">
                  <c:v>2.3696316248603762E-3</c:v>
                </c:pt>
                <c:pt idx="6" formatCode="0.000">
                  <c:v>2.311450624641013E-3</c:v>
                </c:pt>
                <c:pt idx="7" formatCode="0.000">
                  <c:v>2.2532118811102292E-3</c:v>
                </c:pt>
                <c:pt idx="8" formatCode="0.000">
                  <c:v>2.2002093757577659E-3</c:v>
                </c:pt>
                <c:pt idx="9" formatCode="0.000">
                  <c:v>2.1480286909861799E-3</c:v>
                </c:pt>
                <c:pt idx="10" formatCode="0.000">
                  <c:v>2.0970855356484889E-3</c:v>
                </c:pt>
                <c:pt idx="11" formatCode="0.000">
                  <c:v>2.0478906368529832E-3</c:v>
                </c:pt>
                <c:pt idx="12" formatCode="0.000">
                  <c:v>1.9969507677551415E-3</c:v>
                </c:pt>
                <c:pt idx="13" formatCode="0.000">
                  <c:v>1.947021204513935E-3</c:v>
                </c:pt>
                <c:pt idx="14" formatCode="0.000">
                  <c:v>1.9043579760771891E-3</c:v>
                </c:pt>
                <c:pt idx="15" formatCode="0.000">
                  <c:v>1.8595615924497857E-3</c:v>
                </c:pt>
                <c:pt idx="16" formatCode="0.000">
                  <c:v>1.814023832059794E-3</c:v>
                </c:pt>
                <c:pt idx="17" formatCode="0.000">
                  <c:v>1.7700680286616513E-3</c:v>
                </c:pt>
                <c:pt idx="18" formatCode="0.000">
                  <c:v>1.727974731966843E-3</c:v>
                </c:pt>
                <c:pt idx="19" formatCode="0.000">
                  <c:v>1.6889971768043542E-3</c:v>
                </c:pt>
                <c:pt idx="20" formatCode="0.000">
                  <c:v>1.6497018095348579E-3</c:v>
                </c:pt>
                <c:pt idx="21" formatCode="0.000">
                  <c:v>1.6098338586561414E-3</c:v>
                </c:pt>
                <c:pt idx="22" formatCode="0.000">
                  <c:v>1.5715510281973616E-3</c:v>
                </c:pt>
                <c:pt idx="23" formatCode="0.000">
                  <c:v>1.5341785867828024E-3</c:v>
                </c:pt>
                <c:pt idx="24" formatCode="0.000">
                  <c:v>1.4979911860528534E-3</c:v>
                </c:pt>
                <c:pt idx="25" formatCode="0.000">
                  <c:v>1.4622716178253694E-3</c:v>
                </c:pt>
                <c:pt idx="26" formatCode="0.000">
                  <c:v>1.4269332477673039E-3</c:v>
                </c:pt>
                <c:pt idx="27" formatCode="0.000">
                  <c:v>1.3932754939068963E-3</c:v>
                </c:pt>
                <c:pt idx="28" formatCode="0.000">
                  <c:v>1.3602322435014695E-3</c:v>
                </c:pt>
                <c:pt idx="29" formatCode="0.000">
                  <c:v>1.3278850915997183E-3</c:v>
                </c:pt>
                <c:pt idx="30" formatCode="0.000">
                  <c:v>1.2962216996056477E-3</c:v>
                </c:pt>
                <c:pt idx="33" formatCode="0.000">
                  <c:v>1.2316447895369502E-3</c:v>
                </c:pt>
                <c:pt idx="34" formatCode="0.000">
                  <c:v>1.2046569257750551E-3</c:v>
                </c:pt>
                <c:pt idx="35" formatCode="0.000">
                  <c:v>1.1756217860536932E-3</c:v>
                </c:pt>
                <c:pt idx="36" formatCode="0.000">
                  <c:v>1.147967529243597E-3</c:v>
                </c:pt>
                <c:pt idx="37" formatCode="0.000">
                  <c:v>1.1197817562440999E-3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精米!$P$88</c:f>
              <c:strCache>
                <c:ptCount val="1"/>
                <c:pt idx="0">
                  <c:v>Ca濃度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精米!$B$90:$B$143</c:f>
              <c:numCache>
                <c:formatCode>[$-411]m\.d\.ge</c:formatCode>
                <c:ptCount val="54"/>
                <c:pt idx="0">
                  <c:v>29916</c:v>
                </c:pt>
                <c:pt idx="1">
                  <c:v>30244</c:v>
                </c:pt>
                <c:pt idx="2">
                  <c:v>30609</c:v>
                </c:pt>
                <c:pt idx="3">
                  <c:v>30950</c:v>
                </c:pt>
                <c:pt idx="4">
                  <c:v>31324</c:v>
                </c:pt>
                <c:pt idx="5">
                  <c:v>31528</c:v>
                </c:pt>
                <c:pt idx="6">
                  <c:v>31700</c:v>
                </c:pt>
                <c:pt idx="7">
                  <c:v>32128</c:v>
                </c:pt>
                <c:pt idx="8">
                  <c:v>32468</c:v>
                </c:pt>
                <c:pt idx="9">
                  <c:v>32832</c:v>
                </c:pt>
                <c:pt idx="10">
                  <c:v>33197</c:v>
                </c:pt>
                <c:pt idx="11">
                  <c:v>33563</c:v>
                </c:pt>
                <c:pt idx="12">
                  <c:v>33927</c:v>
                </c:pt>
                <c:pt idx="13">
                  <c:v>34324</c:v>
                </c:pt>
                <c:pt idx="14">
                  <c:v>34655</c:v>
                </c:pt>
                <c:pt idx="15">
                  <c:v>35019</c:v>
                </c:pt>
                <c:pt idx="16">
                  <c:v>35398</c:v>
                </c:pt>
                <c:pt idx="17">
                  <c:v>35761</c:v>
                </c:pt>
                <c:pt idx="18">
                  <c:v>36147</c:v>
                </c:pt>
                <c:pt idx="19">
                  <c:v>36462</c:v>
                </c:pt>
                <c:pt idx="20">
                  <c:v>36845</c:v>
                </c:pt>
                <c:pt idx="21">
                  <c:v>37210</c:v>
                </c:pt>
                <c:pt idx="22">
                  <c:v>37575</c:v>
                </c:pt>
                <c:pt idx="23">
                  <c:v>37936</c:v>
                </c:pt>
                <c:pt idx="24">
                  <c:v>38301</c:v>
                </c:pt>
                <c:pt idx="25">
                  <c:v>38671</c:v>
                </c:pt>
                <c:pt idx="26">
                  <c:v>39027</c:v>
                </c:pt>
                <c:pt idx="27">
                  <c:v>39385</c:v>
                </c:pt>
                <c:pt idx="28">
                  <c:v>39757</c:v>
                </c:pt>
                <c:pt idx="29">
                  <c:v>40127</c:v>
                </c:pt>
                <c:pt idx="30">
                  <c:v>40493</c:v>
                </c:pt>
                <c:pt idx="31">
                  <c:v>40613</c:v>
                </c:pt>
                <c:pt idx="32">
                  <c:v>40862</c:v>
                </c:pt>
                <c:pt idx="33">
                  <c:v>41247</c:v>
                </c:pt>
                <c:pt idx="34">
                  <c:v>41583</c:v>
                </c:pt>
                <c:pt idx="35">
                  <c:v>41953</c:v>
                </c:pt>
                <c:pt idx="36">
                  <c:v>42314</c:v>
                </c:pt>
                <c:pt idx="37">
                  <c:v>42691</c:v>
                </c:pt>
                <c:pt idx="38">
                  <c:v>43039</c:v>
                </c:pt>
              </c:numCache>
            </c:numRef>
          </c:cat>
          <c:val>
            <c:numRef>
              <c:f>精米!$P$90:$P$143</c:f>
              <c:numCache>
                <c:formatCode>0.000_);[Red]\(0.000\)</c:formatCode>
                <c:ptCount val="54"/>
                <c:pt idx="4">
                  <c:v>3.3000000000000002E-2</c:v>
                </c:pt>
                <c:pt idx="6">
                  <c:v>4.1000000000000002E-2</c:v>
                </c:pt>
                <c:pt idx="7">
                  <c:v>0.04</c:v>
                </c:pt>
                <c:pt idx="8">
                  <c:v>0.05</c:v>
                </c:pt>
                <c:pt idx="9">
                  <c:v>5.6000000000000001E-2</c:v>
                </c:pt>
                <c:pt idx="10">
                  <c:v>1.2999999999999999E-2</c:v>
                </c:pt>
                <c:pt idx="11">
                  <c:v>1.0999999999999999E-2</c:v>
                </c:pt>
                <c:pt idx="12">
                  <c:v>0.09</c:v>
                </c:pt>
                <c:pt idx="13">
                  <c:v>0.01</c:v>
                </c:pt>
                <c:pt idx="14">
                  <c:v>0.01</c:v>
                </c:pt>
                <c:pt idx="15">
                  <c:v>4.2000000000000003E-2</c:v>
                </c:pt>
                <c:pt idx="16">
                  <c:v>3.4000000000000002E-2</c:v>
                </c:pt>
                <c:pt idx="17">
                  <c:v>0.06</c:v>
                </c:pt>
                <c:pt idx="18">
                  <c:v>4.5999999999999999E-2</c:v>
                </c:pt>
                <c:pt idx="19">
                  <c:v>4.2000000000000003E-2</c:v>
                </c:pt>
                <c:pt idx="20">
                  <c:v>5.6000000000000001E-2</c:v>
                </c:pt>
                <c:pt idx="21">
                  <c:v>4.7E-2</c:v>
                </c:pt>
                <c:pt idx="22">
                  <c:v>4.3999999999999997E-2</c:v>
                </c:pt>
                <c:pt idx="23">
                  <c:v>2.4E-2</c:v>
                </c:pt>
                <c:pt idx="24">
                  <c:v>5.1999999999999998E-2</c:v>
                </c:pt>
                <c:pt idx="25">
                  <c:v>5.8999999999999997E-2</c:v>
                </c:pt>
                <c:pt idx="26">
                  <c:v>4.4999999999999998E-2</c:v>
                </c:pt>
                <c:pt idx="27">
                  <c:v>3.5000000000000003E-2</c:v>
                </c:pt>
                <c:pt idx="28">
                  <c:v>4.2000000000000003E-2</c:v>
                </c:pt>
                <c:pt idx="29">
                  <c:v>6.0999999999999999E-2</c:v>
                </c:pt>
                <c:pt idx="30">
                  <c:v>4.2999999999999997E-2</c:v>
                </c:pt>
                <c:pt idx="33">
                  <c:v>5.0999999999999997E-2</c:v>
                </c:pt>
                <c:pt idx="34">
                  <c:v>5.2999999999999999E-2</c:v>
                </c:pt>
                <c:pt idx="35">
                  <c:v>0.06</c:v>
                </c:pt>
                <c:pt idx="36">
                  <c:v>0.06</c:v>
                </c:pt>
                <c:pt idx="37">
                  <c:v>0.06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精米!$Q$88</c:f>
              <c:strCache>
                <c:ptCount val="1"/>
                <c:pt idx="0">
                  <c:v>Sr単位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精米!$B$90:$B$143</c:f>
              <c:numCache>
                <c:formatCode>[$-411]m\.d\.ge</c:formatCode>
                <c:ptCount val="54"/>
                <c:pt idx="0">
                  <c:v>29916</c:v>
                </c:pt>
                <c:pt idx="1">
                  <c:v>30244</c:v>
                </c:pt>
                <c:pt idx="2">
                  <c:v>30609</c:v>
                </c:pt>
                <c:pt idx="3">
                  <c:v>30950</c:v>
                </c:pt>
                <c:pt idx="4">
                  <c:v>31324</c:v>
                </c:pt>
                <c:pt idx="5">
                  <c:v>31528</c:v>
                </c:pt>
                <c:pt idx="6">
                  <c:v>31700</c:v>
                </c:pt>
                <c:pt idx="7">
                  <c:v>32128</c:v>
                </c:pt>
                <c:pt idx="8">
                  <c:v>32468</c:v>
                </c:pt>
                <c:pt idx="9">
                  <c:v>32832</c:v>
                </c:pt>
                <c:pt idx="10">
                  <c:v>33197</c:v>
                </c:pt>
                <c:pt idx="11">
                  <c:v>33563</c:v>
                </c:pt>
                <c:pt idx="12">
                  <c:v>33927</c:v>
                </c:pt>
                <c:pt idx="13">
                  <c:v>34324</c:v>
                </c:pt>
                <c:pt idx="14">
                  <c:v>34655</c:v>
                </c:pt>
                <c:pt idx="15">
                  <c:v>35019</c:v>
                </c:pt>
                <c:pt idx="16">
                  <c:v>35398</c:v>
                </c:pt>
                <c:pt idx="17">
                  <c:v>35761</c:v>
                </c:pt>
                <c:pt idx="18">
                  <c:v>36147</c:v>
                </c:pt>
                <c:pt idx="19">
                  <c:v>36462</c:v>
                </c:pt>
                <c:pt idx="20">
                  <c:v>36845</c:v>
                </c:pt>
                <c:pt idx="21">
                  <c:v>37210</c:v>
                </c:pt>
                <c:pt idx="22">
                  <c:v>37575</c:v>
                </c:pt>
                <c:pt idx="23">
                  <c:v>37936</c:v>
                </c:pt>
                <c:pt idx="24">
                  <c:v>38301</c:v>
                </c:pt>
                <c:pt idx="25">
                  <c:v>38671</c:v>
                </c:pt>
                <c:pt idx="26">
                  <c:v>39027</c:v>
                </c:pt>
                <c:pt idx="27">
                  <c:v>39385</c:v>
                </c:pt>
                <c:pt idx="28">
                  <c:v>39757</c:v>
                </c:pt>
                <c:pt idx="29">
                  <c:v>40127</c:v>
                </c:pt>
                <c:pt idx="30">
                  <c:v>40493</c:v>
                </c:pt>
                <c:pt idx="31">
                  <c:v>40613</c:v>
                </c:pt>
                <c:pt idx="32">
                  <c:v>40862</c:v>
                </c:pt>
                <c:pt idx="33">
                  <c:v>41247</c:v>
                </c:pt>
                <c:pt idx="34">
                  <c:v>41583</c:v>
                </c:pt>
                <c:pt idx="35">
                  <c:v>41953</c:v>
                </c:pt>
                <c:pt idx="36">
                  <c:v>42314</c:v>
                </c:pt>
                <c:pt idx="37">
                  <c:v>42691</c:v>
                </c:pt>
                <c:pt idx="38">
                  <c:v>43039</c:v>
                </c:pt>
              </c:numCache>
            </c:numRef>
          </c:cat>
          <c:val>
            <c:numRef>
              <c:f>精米!$Q$90:$Q$143</c:f>
              <c:numCache>
                <c:formatCode>0.0_);[Red]\(0.0\)</c:formatCode>
                <c:ptCount val="54"/>
              </c:numCache>
            </c:numRef>
          </c:val>
          <c:smooth val="0"/>
        </c:ser>
        <c:ser>
          <c:idx val="0"/>
          <c:order val="3"/>
          <c:tx>
            <c:strRef>
              <c:f>精米!$U$88</c:f>
              <c:strCache>
                <c:ptCount val="1"/>
                <c:pt idx="0">
                  <c:v>Sr90崩壊</c:v>
                </c:pt>
              </c:strCache>
            </c:strRef>
          </c:tx>
          <c:spPr>
            <a:ln w="28575">
              <a:solidFill>
                <a:srgbClr val="C00000"/>
              </a:solidFill>
              <a:prstDash val="sysDash"/>
            </a:ln>
          </c:spPr>
          <c:marker>
            <c:symbol val="none"/>
          </c:marker>
          <c:val>
            <c:numRef>
              <c:f>精米!$U$90:$U$143</c:f>
              <c:numCache>
                <c:formatCode>0.00</c:formatCode>
                <c:ptCount val="54"/>
                <c:pt idx="0">
                  <c:v>0.3</c:v>
                </c:pt>
                <c:pt idx="1">
                  <c:v>0.29358121266519671</c:v>
                </c:pt>
                <c:pt idx="2">
                  <c:v>0.28659967247090185</c:v>
                </c:pt>
                <c:pt idx="3">
                  <c:v>0.28022728023314819</c:v>
                </c:pt>
                <c:pt idx="4">
                  <c:v>0.27340100510649734</c:v>
                </c:pt>
                <c:pt idx="6">
                  <c:v>0.29661674172163005</c:v>
                </c:pt>
                <c:pt idx="7">
                  <c:v>0.28836260978003014</c:v>
                </c:pt>
                <c:pt idx="8">
                  <c:v>0.28196961189684983</c:v>
                </c:pt>
                <c:pt idx="9">
                  <c:v>0.27528235404054302</c:v>
                </c:pt>
                <c:pt idx="10">
                  <c:v>0.26873597185870396</c:v>
                </c:pt>
                <c:pt idx="11">
                  <c:v>0.26232796827940419</c:v>
                </c:pt>
                <c:pt idx="12">
                  <c:v>0.25610653627825941</c:v>
                </c:pt>
                <c:pt idx="13">
                  <c:v>0.2494891724807165</c:v>
                </c:pt>
                <c:pt idx="14">
                  <c:v>0.24410281981877285</c:v>
                </c:pt>
                <c:pt idx="15">
                  <c:v>0.23831361973937962</c:v>
                </c:pt>
                <c:pt idx="16">
                  <c:v>0.23243170736090726</c:v>
                </c:pt>
                <c:pt idx="17">
                  <c:v>0.22693426558678573</c:v>
                </c:pt>
                <c:pt idx="18">
                  <c:v>0.22123107283449672</c:v>
                </c:pt>
                <c:pt idx="19">
                  <c:v>0.21668328650604946</c:v>
                </c:pt>
                <c:pt idx="20">
                  <c:v>0.2112795068627106</c:v>
                </c:pt>
                <c:pt idx="21">
                  <c:v>0.20625515140071793</c:v>
                </c:pt>
                <c:pt idx="22">
                  <c:v>0.20135027817428758</c:v>
                </c:pt>
                <c:pt idx="23">
                  <c:v>0.19661389750537586</c:v>
                </c:pt>
                <c:pt idx="24">
                  <c:v>0.19193829917355701</c:v>
                </c:pt>
                <c:pt idx="25">
                  <c:v>0.1873121228613267</c:v>
                </c:pt>
                <c:pt idx="26">
                  <c:v>0.18296627659858075</c:v>
                </c:pt>
                <c:pt idx="27">
                  <c:v>0.17869769068412511</c:v>
                </c:pt>
                <c:pt idx="28">
                  <c:v>0.17436764803496393</c:v>
                </c:pt>
                <c:pt idx="29">
                  <c:v>0.17016496682734708</c:v>
                </c:pt>
                <c:pt idx="30">
                  <c:v>0.16610738678341319</c:v>
                </c:pt>
                <c:pt idx="32">
                  <c:v>0.29511453313020336</c:v>
                </c:pt>
                <c:pt idx="33">
                  <c:v>0.28771684100068257</c:v>
                </c:pt>
                <c:pt idx="34">
                  <c:v>0.28141237483243886</c:v>
                </c:pt>
                <c:pt idx="35">
                  <c:v>0.27462965732361533</c:v>
                </c:pt>
                <c:pt idx="36">
                  <c:v>0.26816951924061011</c:v>
                </c:pt>
                <c:pt idx="37">
                  <c:v>0.26158521698279236</c:v>
                </c:pt>
                <c:pt idx="38">
                  <c:v>0.25565097814634707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2224896"/>
        <c:axId val="262234880"/>
      </c:lineChart>
      <c:dateAx>
        <c:axId val="262224896"/>
        <c:scaling>
          <c:orientation val="minMax"/>
          <c:min val="29677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[$-411]ge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62234880"/>
        <c:crossesAt val="1.0000000000000002E-3"/>
        <c:auto val="0"/>
        <c:lblOffset val="100"/>
        <c:baseTimeUnit val="months"/>
        <c:majorUnit val="24"/>
        <c:majorTimeUnit val="months"/>
        <c:minorUnit val="3"/>
        <c:minorTimeUnit val="months"/>
      </c:dateAx>
      <c:valAx>
        <c:axId val="262234880"/>
        <c:scaling>
          <c:logBase val="10"/>
          <c:orientation val="minMax"/>
        </c:scaling>
        <c:delete val="0"/>
        <c:axPos val="l"/>
        <c:minorGridlines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</a:rPr>
                  <a:t>mBq/kg生</a:t>
                </a:r>
              </a:p>
            </c:rich>
          </c:tx>
          <c:layout>
            <c:manualLayout>
              <c:xMode val="edge"/>
              <c:yMode val="edge"/>
              <c:x val="1.3444952738506108E-2"/>
              <c:y val="0.1960269650558279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62224896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5811469534050184"/>
          <c:y val="2.7009204322029474E-2"/>
          <c:w val="0.42717329749103944"/>
          <c:h val="0.1092450367998886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Meiryo UI"/>
                <a:ea typeface="Meiryo UI"/>
              </a:rPr>
              <a:t>精米(谷川/県)</a:t>
            </a:r>
          </a:p>
        </c:rich>
      </c:tx>
      <c:layout>
        <c:manualLayout>
          <c:xMode val="edge"/>
          <c:yMode val="edge"/>
          <c:x val="0.74942263990116031"/>
          <c:y val="0.69897487519012924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9298651723771849E-2"/>
          <c:y val="5.3336365125126212E-2"/>
          <c:w val="0.92411561203247683"/>
          <c:h val="0.83509294588303218"/>
        </c:manualLayout>
      </c:layout>
      <c:lineChart>
        <c:grouping val="standard"/>
        <c:varyColors val="0"/>
        <c:ser>
          <c:idx val="0"/>
          <c:order val="0"/>
          <c:tx>
            <c:strRef>
              <c:f>精米!$C$88</c:f>
              <c:strCache>
                <c:ptCount val="1"/>
                <c:pt idx="0">
                  <c:v>Be-7</c:v>
                </c:pt>
              </c:strCache>
            </c:strRef>
          </c:tx>
          <c:spPr>
            <a:ln w="12700">
              <a:solidFill>
                <a:srgbClr val="3333CC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FF"/>
              </a:solidFill>
              <a:ln>
                <a:solidFill>
                  <a:srgbClr val="3333CC"/>
                </a:solidFill>
                <a:prstDash val="solid"/>
              </a:ln>
            </c:spPr>
          </c:marker>
          <c:cat>
            <c:numRef>
              <c:f>精米!$J$90:$J$143</c:f>
              <c:numCache>
                <c:formatCode>[$-411]m\.d\.ge</c:formatCode>
                <c:ptCount val="54"/>
                <c:pt idx="0">
                  <c:v>29891</c:v>
                </c:pt>
                <c:pt idx="1">
                  <c:v>30234</c:v>
                </c:pt>
                <c:pt idx="2">
                  <c:v>30609</c:v>
                </c:pt>
                <c:pt idx="3">
                  <c:v>30958</c:v>
                </c:pt>
                <c:pt idx="4">
                  <c:v>31323</c:v>
                </c:pt>
                <c:pt idx="5">
                  <c:v>31528</c:v>
                </c:pt>
                <c:pt idx="6">
                  <c:v>31700</c:v>
                </c:pt>
                <c:pt idx="7">
                  <c:v>32087</c:v>
                </c:pt>
                <c:pt idx="8">
                  <c:v>32448</c:v>
                </c:pt>
                <c:pt idx="9">
                  <c:v>32812</c:v>
                </c:pt>
                <c:pt idx="10">
                  <c:v>33176</c:v>
                </c:pt>
                <c:pt idx="11">
                  <c:v>33536</c:v>
                </c:pt>
                <c:pt idx="12">
                  <c:v>33918</c:v>
                </c:pt>
                <c:pt idx="13">
                  <c:v>34302</c:v>
                </c:pt>
                <c:pt idx="14">
                  <c:v>34638</c:v>
                </c:pt>
                <c:pt idx="15">
                  <c:v>34999</c:v>
                </c:pt>
                <c:pt idx="16">
                  <c:v>35375</c:v>
                </c:pt>
                <c:pt idx="17">
                  <c:v>35747</c:v>
                </c:pt>
                <c:pt idx="18">
                  <c:v>36112</c:v>
                </c:pt>
                <c:pt idx="19">
                  <c:v>36458</c:v>
                </c:pt>
                <c:pt idx="20">
                  <c:v>36815</c:v>
                </c:pt>
                <c:pt idx="21">
                  <c:v>37186</c:v>
                </c:pt>
                <c:pt idx="22">
                  <c:v>37551</c:v>
                </c:pt>
                <c:pt idx="23">
                  <c:v>37916</c:v>
                </c:pt>
                <c:pt idx="24">
                  <c:v>38278</c:v>
                </c:pt>
                <c:pt idx="25">
                  <c:v>38644</c:v>
                </c:pt>
                <c:pt idx="26">
                  <c:v>39015</c:v>
                </c:pt>
                <c:pt idx="27">
                  <c:v>39377</c:v>
                </c:pt>
                <c:pt idx="28">
                  <c:v>39741</c:v>
                </c:pt>
                <c:pt idx="29">
                  <c:v>40106</c:v>
                </c:pt>
                <c:pt idx="30">
                  <c:v>40472</c:v>
                </c:pt>
                <c:pt idx="31">
                  <c:v>40613</c:v>
                </c:pt>
                <c:pt idx="32">
                  <c:v>40862</c:v>
                </c:pt>
                <c:pt idx="33">
                  <c:v>41247</c:v>
                </c:pt>
                <c:pt idx="34">
                  <c:v>41583</c:v>
                </c:pt>
                <c:pt idx="35">
                  <c:v>41953</c:v>
                </c:pt>
                <c:pt idx="36">
                  <c:v>42314</c:v>
                </c:pt>
                <c:pt idx="37">
                  <c:v>42691</c:v>
                </c:pt>
                <c:pt idx="38">
                  <c:v>43054</c:v>
                </c:pt>
              </c:numCache>
            </c:numRef>
          </c:cat>
          <c:val>
            <c:numRef>
              <c:f>精米!$C$90:$C$143</c:f>
              <c:numCache>
                <c:formatCode>0.00_ </c:formatCode>
                <c:ptCount val="54"/>
                <c:pt idx="0" formatCode="0.000">
                  <c:v>3.0999999999999999E-3</c:v>
                </c:pt>
                <c:pt idx="1">
                  <c:v>0.66666666666666663</c:v>
                </c:pt>
                <c:pt idx="2" formatCode="0.000">
                  <c:v>3.0999999999999999E-3</c:v>
                </c:pt>
                <c:pt idx="3" formatCode="0.000">
                  <c:v>3.0999999999999999E-3</c:v>
                </c:pt>
                <c:pt idx="4" formatCode="0.000">
                  <c:v>3.0999999999999999E-3</c:v>
                </c:pt>
                <c:pt idx="6" formatCode="0.000">
                  <c:v>3.0999999999999999E-3</c:v>
                </c:pt>
                <c:pt idx="7" formatCode="0.000">
                  <c:v>3.0999999999999999E-3</c:v>
                </c:pt>
                <c:pt idx="8" formatCode="0.000">
                  <c:v>3.0999999999999999E-3</c:v>
                </c:pt>
                <c:pt idx="9" formatCode="0.00">
                  <c:v>0.11</c:v>
                </c:pt>
                <c:pt idx="10" formatCode="&quot;(&quot;0.00&quot;)&quot;">
                  <c:v>0.08</c:v>
                </c:pt>
                <c:pt idx="11" formatCode="0.000">
                  <c:v>3.0999999999999999E-3</c:v>
                </c:pt>
                <c:pt idx="12" formatCode="0.00">
                  <c:v>0.08</c:v>
                </c:pt>
                <c:pt idx="13" formatCode="0.000">
                  <c:v>3.0999999999999999E-3</c:v>
                </c:pt>
                <c:pt idx="14" formatCode="0.000">
                  <c:v>3.0999999999999999E-3</c:v>
                </c:pt>
                <c:pt idx="15" formatCode="0.000">
                  <c:v>3.0999999999999999E-3</c:v>
                </c:pt>
                <c:pt idx="16" formatCode="0.000">
                  <c:v>3.0999999999999999E-3</c:v>
                </c:pt>
                <c:pt idx="17" formatCode="0.00">
                  <c:v>0.14000000000000001</c:v>
                </c:pt>
                <c:pt idx="18" formatCode="0.00">
                  <c:v>0.1</c:v>
                </c:pt>
                <c:pt idx="19" formatCode="0.00">
                  <c:v>9.1999999999999998E-2</c:v>
                </c:pt>
                <c:pt idx="20" formatCode="0.000">
                  <c:v>3.0999999999999999E-3</c:v>
                </c:pt>
                <c:pt idx="21" formatCode="0.000">
                  <c:v>3.0999999999999999E-3</c:v>
                </c:pt>
                <c:pt idx="22" formatCode="0.000">
                  <c:v>3.0999999999999999E-3</c:v>
                </c:pt>
                <c:pt idx="23" formatCode="0.000">
                  <c:v>3.0999999999999999E-3</c:v>
                </c:pt>
                <c:pt idx="24" formatCode="0.000">
                  <c:v>3.0999999999999999E-3</c:v>
                </c:pt>
                <c:pt idx="25" formatCode="&quot;(&quot;0.00&quot;)&quot;">
                  <c:v>0.11</c:v>
                </c:pt>
                <c:pt idx="26" formatCode="&quot;(&quot;0.00&quot;)&quot;">
                  <c:v>0.1</c:v>
                </c:pt>
                <c:pt idx="27" formatCode="0.000">
                  <c:v>3.0999999999999999E-3</c:v>
                </c:pt>
                <c:pt idx="28" formatCode="0.000_);[Red]\(0.000\)">
                  <c:v>6.2E-2</c:v>
                </c:pt>
                <c:pt idx="29" formatCode="0.000">
                  <c:v>3.0999999999999999E-3</c:v>
                </c:pt>
                <c:pt idx="30" formatCode="0.000">
                  <c:v>3.0999999999999999E-3</c:v>
                </c:pt>
                <c:pt idx="38" formatCode="0.000">
                  <c:v>3.0999999999999999E-3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精米!$D$88</c:f>
              <c:strCache>
                <c:ptCount val="1"/>
                <c:pt idx="0">
                  <c:v>K-40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精米!$J$90:$J$143</c:f>
              <c:numCache>
                <c:formatCode>[$-411]m\.d\.ge</c:formatCode>
                <c:ptCount val="54"/>
                <c:pt idx="0">
                  <c:v>29891</c:v>
                </c:pt>
                <c:pt idx="1">
                  <c:v>30234</c:v>
                </c:pt>
                <c:pt idx="2">
                  <c:v>30609</c:v>
                </c:pt>
                <c:pt idx="3">
                  <c:v>30958</c:v>
                </c:pt>
                <c:pt idx="4">
                  <c:v>31323</c:v>
                </c:pt>
                <c:pt idx="5">
                  <c:v>31528</c:v>
                </c:pt>
                <c:pt idx="6">
                  <c:v>31700</c:v>
                </c:pt>
                <c:pt idx="7">
                  <c:v>32087</c:v>
                </c:pt>
                <c:pt idx="8">
                  <c:v>32448</c:v>
                </c:pt>
                <c:pt idx="9">
                  <c:v>32812</c:v>
                </c:pt>
                <c:pt idx="10">
                  <c:v>33176</c:v>
                </c:pt>
                <c:pt idx="11">
                  <c:v>33536</c:v>
                </c:pt>
                <c:pt idx="12">
                  <c:v>33918</c:v>
                </c:pt>
                <c:pt idx="13">
                  <c:v>34302</c:v>
                </c:pt>
                <c:pt idx="14">
                  <c:v>34638</c:v>
                </c:pt>
                <c:pt idx="15">
                  <c:v>34999</c:v>
                </c:pt>
                <c:pt idx="16">
                  <c:v>35375</c:v>
                </c:pt>
                <c:pt idx="17">
                  <c:v>35747</c:v>
                </c:pt>
                <c:pt idx="18">
                  <c:v>36112</c:v>
                </c:pt>
                <c:pt idx="19">
                  <c:v>36458</c:v>
                </c:pt>
                <c:pt idx="20">
                  <c:v>36815</c:v>
                </c:pt>
                <c:pt idx="21">
                  <c:v>37186</c:v>
                </c:pt>
                <c:pt idx="22">
                  <c:v>37551</c:v>
                </c:pt>
                <c:pt idx="23">
                  <c:v>37916</c:v>
                </c:pt>
                <c:pt idx="24">
                  <c:v>38278</c:v>
                </c:pt>
                <c:pt idx="25">
                  <c:v>38644</c:v>
                </c:pt>
                <c:pt idx="26">
                  <c:v>39015</c:v>
                </c:pt>
                <c:pt idx="27">
                  <c:v>39377</c:v>
                </c:pt>
                <c:pt idx="28">
                  <c:v>39741</c:v>
                </c:pt>
                <c:pt idx="29">
                  <c:v>40106</c:v>
                </c:pt>
                <c:pt idx="30">
                  <c:v>40472</c:v>
                </c:pt>
                <c:pt idx="31">
                  <c:v>40613</c:v>
                </c:pt>
                <c:pt idx="32">
                  <c:v>40862</c:v>
                </c:pt>
                <c:pt idx="33">
                  <c:v>41247</c:v>
                </c:pt>
                <c:pt idx="34">
                  <c:v>41583</c:v>
                </c:pt>
                <c:pt idx="35">
                  <c:v>41953</c:v>
                </c:pt>
                <c:pt idx="36">
                  <c:v>42314</c:v>
                </c:pt>
                <c:pt idx="37">
                  <c:v>42691</c:v>
                </c:pt>
                <c:pt idx="38">
                  <c:v>43054</c:v>
                </c:pt>
              </c:numCache>
            </c:numRef>
          </c:cat>
          <c:val>
            <c:numRef>
              <c:f>精米!$D$90:$D$143</c:f>
              <c:numCache>
                <c:formatCode>0.0_);[Red]\(0.0\)</c:formatCode>
                <c:ptCount val="54"/>
                <c:pt idx="0">
                  <c:v>35.74074074074074</c:v>
                </c:pt>
                <c:pt idx="1">
                  <c:v>78.518518518518519</c:v>
                </c:pt>
                <c:pt idx="2">
                  <c:v>31.851851851851851</c:v>
                </c:pt>
                <c:pt idx="3">
                  <c:v>24.851851851851851</c:v>
                </c:pt>
                <c:pt idx="4">
                  <c:v>23.407407407407408</c:v>
                </c:pt>
                <c:pt idx="6">
                  <c:v>34.888888888888886</c:v>
                </c:pt>
                <c:pt idx="7">
                  <c:v>25.037037037037038</c:v>
                </c:pt>
                <c:pt idx="8">
                  <c:v>26.6</c:v>
                </c:pt>
                <c:pt idx="9">
                  <c:v>22.1</c:v>
                </c:pt>
                <c:pt idx="10">
                  <c:v>31.4</c:v>
                </c:pt>
                <c:pt idx="11">
                  <c:v>33.299999999999997</c:v>
                </c:pt>
                <c:pt idx="12">
                  <c:v>30.5</c:v>
                </c:pt>
                <c:pt idx="13">
                  <c:v>24</c:v>
                </c:pt>
                <c:pt idx="14">
                  <c:v>26.5</c:v>
                </c:pt>
                <c:pt idx="15">
                  <c:v>23.8</c:v>
                </c:pt>
                <c:pt idx="16">
                  <c:v>26.5</c:v>
                </c:pt>
                <c:pt idx="17">
                  <c:v>24.9</c:v>
                </c:pt>
                <c:pt idx="18">
                  <c:v>29.3</c:v>
                </c:pt>
                <c:pt idx="19">
                  <c:v>22.7</c:v>
                </c:pt>
                <c:pt idx="20">
                  <c:v>31.6</c:v>
                </c:pt>
                <c:pt idx="21">
                  <c:v>27.2</c:v>
                </c:pt>
                <c:pt idx="22">
                  <c:v>28.2</c:v>
                </c:pt>
                <c:pt idx="23">
                  <c:v>29.6</c:v>
                </c:pt>
                <c:pt idx="24">
                  <c:v>29.2</c:v>
                </c:pt>
                <c:pt idx="25">
                  <c:v>26.1</c:v>
                </c:pt>
                <c:pt idx="26">
                  <c:v>23.8</c:v>
                </c:pt>
                <c:pt idx="27">
                  <c:v>24.4</c:v>
                </c:pt>
                <c:pt idx="28">
                  <c:v>25</c:v>
                </c:pt>
                <c:pt idx="29">
                  <c:v>24.6</c:v>
                </c:pt>
                <c:pt idx="30">
                  <c:v>28.1</c:v>
                </c:pt>
                <c:pt idx="38">
                  <c:v>19.7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精米!$F$88</c:f>
              <c:strCache>
                <c:ptCount val="1"/>
                <c:pt idx="0">
                  <c:v>Cs-137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ysDash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精米!$J$90:$J$143</c:f>
              <c:numCache>
                <c:formatCode>[$-411]m\.d\.ge</c:formatCode>
                <c:ptCount val="54"/>
                <c:pt idx="0">
                  <c:v>29891</c:v>
                </c:pt>
                <c:pt idx="1">
                  <c:v>30234</c:v>
                </c:pt>
                <c:pt idx="2">
                  <c:v>30609</c:v>
                </c:pt>
                <c:pt idx="3">
                  <c:v>30958</c:v>
                </c:pt>
                <c:pt idx="4">
                  <c:v>31323</c:v>
                </c:pt>
                <c:pt idx="5">
                  <c:v>31528</c:v>
                </c:pt>
                <c:pt idx="6">
                  <c:v>31700</c:v>
                </c:pt>
                <c:pt idx="7">
                  <c:v>32087</c:v>
                </c:pt>
                <c:pt idx="8">
                  <c:v>32448</c:v>
                </c:pt>
                <c:pt idx="9">
                  <c:v>32812</c:v>
                </c:pt>
                <c:pt idx="10">
                  <c:v>33176</c:v>
                </c:pt>
                <c:pt idx="11">
                  <c:v>33536</c:v>
                </c:pt>
                <c:pt idx="12">
                  <c:v>33918</c:v>
                </c:pt>
                <c:pt idx="13">
                  <c:v>34302</c:v>
                </c:pt>
                <c:pt idx="14">
                  <c:v>34638</c:v>
                </c:pt>
                <c:pt idx="15">
                  <c:v>34999</c:v>
                </c:pt>
                <c:pt idx="16">
                  <c:v>35375</c:v>
                </c:pt>
                <c:pt idx="17">
                  <c:v>35747</c:v>
                </c:pt>
                <c:pt idx="18">
                  <c:v>36112</c:v>
                </c:pt>
                <c:pt idx="19">
                  <c:v>36458</c:v>
                </c:pt>
                <c:pt idx="20">
                  <c:v>36815</c:v>
                </c:pt>
                <c:pt idx="21">
                  <c:v>37186</c:v>
                </c:pt>
                <c:pt idx="22">
                  <c:v>37551</c:v>
                </c:pt>
                <c:pt idx="23">
                  <c:v>37916</c:v>
                </c:pt>
                <c:pt idx="24">
                  <c:v>38278</c:v>
                </c:pt>
                <c:pt idx="25">
                  <c:v>38644</c:v>
                </c:pt>
                <c:pt idx="26">
                  <c:v>39015</c:v>
                </c:pt>
                <c:pt idx="27">
                  <c:v>39377</c:v>
                </c:pt>
                <c:pt idx="28">
                  <c:v>39741</c:v>
                </c:pt>
                <c:pt idx="29">
                  <c:v>40106</c:v>
                </c:pt>
                <c:pt idx="30">
                  <c:v>40472</c:v>
                </c:pt>
                <c:pt idx="31">
                  <c:v>40613</c:v>
                </c:pt>
                <c:pt idx="32">
                  <c:v>40862</c:v>
                </c:pt>
                <c:pt idx="33">
                  <c:v>41247</c:v>
                </c:pt>
                <c:pt idx="34">
                  <c:v>41583</c:v>
                </c:pt>
                <c:pt idx="35">
                  <c:v>41953</c:v>
                </c:pt>
                <c:pt idx="36">
                  <c:v>42314</c:v>
                </c:pt>
                <c:pt idx="37">
                  <c:v>42691</c:v>
                </c:pt>
                <c:pt idx="38">
                  <c:v>43054</c:v>
                </c:pt>
              </c:numCache>
            </c:numRef>
          </c:cat>
          <c:val>
            <c:numRef>
              <c:f>精米!$F$90:$F$143</c:f>
              <c:numCache>
                <c:formatCode>0.000</c:formatCode>
                <c:ptCount val="54"/>
                <c:pt idx="0">
                  <c:v>9.6296296296296297E-2</c:v>
                </c:pt>
                <c:pt idx="1">
                  <c:v>7.407407407407407E-2</c:v>
                </c:pt>
                <c:pt idx="2">
                  <c:v>3.2066430207151725E-3</c:v>
                </c:pt>
                <c:pt idx="3">
                  <c:v>1.8518518518518517E-2</c:v>
                </c:pt>
                <c:pt idx="4">
                  <c:v>3.7037037037037035E-2</c:v>
                </c:pt>
                <c:pt idx="6">
                  <c:v>1.7407407407407406E-2</c:v>
                </c:pt>
                <c:pt idx="7">
                  <c:v>1.1851851851851851E-2</c:v>
                </c:pt>
                <c:pt idx="8">
                  <c:v>2.3E-2</c:v>
                </c:pt>
                <c:pt idx="9">
                  <c:v>3.3000000000000002E-2</c:v>
                </c:pt>
                <c:pt idx="10">
                  <c:v>1.2999999999999999E-2</c:v>
                </c:pt>
                <c:pt idx="11">
                  <c:v>1.4999999999999999E-2</c:v>
                </c:pt>
                <c:pt idx="12">
                  <c:v>2.4E-2</c:v>
                </c:pt>
                <c:pt idx="13">
                  <c:v>1.4E-2</c:v>
                </c:pt>
                <c:pt idx="14">
                  <c:v>7.4000000000000003E-3</c:v>
                </c:pt>
                <c:pt idx="15">
                  <c:v>2.1999999999999999E-2</c:v>
                </c:pt>
                <c:pt idx="16">
                  <c:v>8.6999999999999994E-3</c:v>
                </c:pt>
                <c:pt idx="17">
                  <c:v>0.01</c:v>
                </c:pt>
                <c:pt idx="18">
                  <c:v>2.5029044334017804E-3</c:v>
                </c:pt>
                <c:pt idx="19">
                  <c:v>8.8999999999999999E-3</c:v>
                </c:pt>
                <c:pt idx="20">
                  <c:v>2.3950414397887645E-3</c:v>
                </c:pt>
                <c:pt idx="21">
                  <c:v>3.5000000000000003E-2</c:v>
                </c:pt>
                <c:pt idx="22">
                  <c:v>2.5000000000000001E-2</c:v>
                </c:pt>
                <c:pt idx="23">
                  <c:v>7.9000000000000008E-3</c:v>
                </c:pt>
                <c:pt idx="24">
                  <c:v>1.0999999999999999E-2</c:v>
                </c:pt>
                <c:pt idx="25">
                  <c:v>2.1343460913728083E-3</c:v>
                </c:pt>
                <c:pt idx="26">
                  <c:v>8.6E-3</c:v>
                </c:pt>
                <c:pt idx="27">
                  <c:v>2.0403048846653962E-3</c:v>
                </c:pt>
                <c:pt idx="28">
                  <c:v>6.7000000000000002E-3</c:v>
                </c:pt>
                <c:pt idx="29">
                  <c:v>1.9469636953720879E-3</c:v>
                </c:pt>
                <c:pt idx="30">
                  <c:v>1.9025071108595547E-3</c:v>
                </c:pt>
                <c:pt idx="38">
                  <c:v>2.1999999999999999E-2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精米!$E$88</c:f>
              <c:strCache>
                <c:ptCount val="1"/>
                <c:pt idx="0">
                  <c:v>Cs-134</c:v>
                </c:pt>
              </c:strCache>
            </c:strRef>
          </c:tx>
          <c:spPr>
            <a:ln w="0">
              <a:solidFill>
                <a:srgbClr val="FF0000"/>
              </a:solidFill>
              <a:prstDash val="sysDot"/>
            </a:ln>
          </c:spPr>
          <c:marker>
            <c:symbol val="triangle"/>
            <c:size val="5"/>
            <c:spPr>
              <a:solidFill>
                <a:srgbClr val="FFFFFF"/>
              </a:solidFill>
              <a:ln w="0">
                <a:solidFill>
                  <a:srgbClr val="FF0000"/>
                </a:solidFill>
              </a:ln>
            </c:spPr>
          </c:marker>
          <c:cat>
            <c:numRef>
              <c:f>精米!$J$90:$J$143</c:f>
              <c:numCache>
                <c:formatCode>[$-411]m\.d\.ge</c:formatCode>
                <c:ptCount val="54"/>
                <c:pt idx="0">
                  <c:v>29891</c:v>
                </c:pt>
                <c:pt idx="1">
                  <c:v>30234</c:v>
                </c:pt>
                <c:pt idx="2">
                  <c:v>30609</c:v>
                </c:pt>
                <c:pt idx="3">
                  <c:v>30958</c:v>
                </c:pt>
                <c:pt idx="4">
                  <c:v>31323</c:v>
                </c:pt>
                <c:pt idx="5">
                  <c:v>31528</c:v>
                </c:pt>
                <c:pt idx="6">
                  <c:v>31700</c:v>
                </c:pt>
                <c:pt idx="7">
                  <c:v>32087</c:v>
                </c:pt>
                <c:pt idx="8">
                  <c:v>32448</c:v>
                </c:pt>
                <c:pt idx="9">
                  <c:v>32812</c:v>
                </c:pt>
                <c:pt idx="10">
                  <c:v>33176</c:v>
                </c:pt>
                <c:pt idx="11">
                  <c:v>33536</c:v>
                </c:pt>
                <c:pt idx="12">
                  <c:v>33918</c:v>
                </c:pt>
                <c:pt idx="13">
                  <c:v>34302</c:v>
                </c:pt>
                <c:pt idx="14">
                  <c:v>34638</c:v>
                </c:pt>
                <c:pt idx="15">
                  <c:v>34999</c:v>
                </c:pt>
                <c:pt idx="16">
                  <c:v>35375</c:v>
                </c:pt>
                <c:pt idx="17">
                  <c:v>35747</c:v>
                </c:pt>
                <c:pt idx="18">
                  <c:v>36112</c:v>
                </c:pt>
                <c:pt idx="19">
                  <c:v>36458</c:v>
                </c:pt>
                <c:pt idx="20">
                  <c:v>36815</c:v>
                </c:pt>
                <c:pt idx="21">
                  <c:v>37186</c:v>
                </c:pt>
                <c:pt idx="22">
                  <c:v>37551</c:v>
                </c:pt>
                <c:pt idx="23">
                  <c:v>37916</c:v>
                </c:pt>
                <c:pt idx="24">
                  <c:v>38278</c:v>
                </c:pt>
                <c:pt idx="25">
                  <c:v>38644</c:v>
                </c:pt>
                <c:pt idx="26">
                  <c:v>39015</c:v>
                </c:pt>
                <c:pt idx="27">
                  <c:v>39377</c:v>
                </c:pt>
                <c:pt idx="28">
                  <c:v>39741</c:v>
                </c:pt>
                <c:pt idx="29">
                  <c:v>40106</c:v>
                </c:pt>
                <c:pt idx="30">
                  <c:v>40472</c:v>
                </c:pt>
                <c:pt idx="31">
                  <c:v>40613</c:v>
                </c:pt>
                <c:pt idx="32">
                  <c:v>40862</c:v>
                </c:pt>
                <c:pt idx="33">
                  <c:v>41247</c:v>
                </c:pt>
                <c:pt idx="34">
                  <c:v>41583</c:v>
                </c:pt>
                <c:pt idx="35">
                  <c:v>41953</c:v>
                </c:pt>
                <c:pt idx="36">
                  <c:v>42314</c:v>
                </c:pt>
                <c:pt idx="37">
                  <c:v>42691</c:v>
                </c:pt>
                <c:pt idx="38">
                  <c:v>43054</c:v>
                </c:pt>
              </c:numCache>
            </c:numRef>
          </c:cat>
          <c:val>
            <c:numRef>
              <c:f>精米!$E$90:$E$143</c:f>
              <c:numCache>
                <c:formatCode>0.000</c:formatCode>
                <c:ptCount val="54"/>
                <c:pt idx="0">
                  <c:v>3.3500000000000001E-3</c:v>
                </c:pt>
                <c:pt idx="1">
                  <c:v>2.4763753018323229E-3</c:v>
                </c:pt>
                <c:pt idx="2">
                  <c:v>1.7692325610940774E-3</c:v>
                </c:pt>
                <c:pt idx="3">
                  <c:v>1.292276530708717E-3</c:v>
                </c:pt>
                <c:pt idx="4">
                  <c:v>9.1563658939669405E-4</c:v>
                </c:pt>
                <c:pt idx="6">
                  <c:v>2.8591039411559318E-3</c:v>
                </c:pt>
                <c:pt idx="7">
                  <c:v>1.9274936673104668E-3</c:v>
                </c:pt>
                <c:pt idx="8">
                  <c:v>1.4091706195946076E-3</c:v>
                </c:pt>
                <c:pt idx="9">
                  <c:v>1.0077020124167858E-3</c:v>
                </c:pt>
                <c:pt idx="10">
                  <c:v>7.1994709805441449E-4</c:v>
                </c:pt>
                <c:pt idx="11">
                  <c:v>5.1388857070452031E-4</c:v>
                </c:pt>
                <c:pt idx="12">
                  <c:v>3.6748321293123877E-4</c:v>
                </c:pt>
                <c:pt idx="13">
                  <c:v>2.5491958291797321E-4</c:v>
                </c:pt>
                <c:pt idx="14">
                  <c:v>1.8792068934838391E-4</c:v>
                </c:pt>
                <c:pt idx="15">
                  <c:v>1.343826320233626E-4</c:v>
                </c:pt>
                <c:pt idx="16">
                  <c:v>9.4778622584798704E-5</c:v>
                </c:pt>
                <c:pt idx="17">
                  <c:v>6.7838935616823149E-5</c:v>
                </c:pt>
                <c:pt idx="18">
                  <c:v>4.753852146772791E-5</c:v>
                </c:pt>
                <c:pt idx="19">
                  <c:v>3.556464274861731E-5</c:v>
                </c:pt>
                <c:pt idx="20">
                  <c:v>2.4991098988869817E-5</c:v>
                </c:pt>
                <c:pt idx="21">
                  <c:v>1.7854751675126973E-5</c:v>
                </c:pt>
                <c:pt idx="22">
                  <c:v>1.275622802832436E-5</c:v>
                </c:pt>
                <c:pt idx="23">
                  <c:v>9.147261174090644E-6</c:v>
                </c:pt>
                <c:pt idx="24">
                  <c:v>6.535209869868345E-6</c:v>
                </c:pt>
                <c:pt idx="25">
                  <c:v>4.6475874096803662E-6</c:v>
                </c:pt>
                <c:pt idx="26">
                  <c:v>3.348087534057268E-6</c:v>
                </c:pt>
                <c:pt idx="27">
                  <c:v>2.40749763076202E-6</c:v>
                </c:pt>
                <c:pt idx="28">
                  <c:v>1.7089671831657262E-6</c:v>
                </c:pt>
                <c:pt idx="29">
                  <c:v>1.2153510785718587E-6</c:v>
                </c:pt>
                <c:pt idx="30">
                  <c:v>8.6750127941245638E-7</c:v>
                </c:pt>
                <c:pt idx="38">
                  <c:v>3.5845543665048257E-4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精米!$V$88</c:f>
              <c:strCache>
                <c:ptCount val="1"/>
                <c:pt idx="0">
                  <c:v>Be7崩壊</c:v>
                </c:pt>
              </c:strCache>
            </c:strRef>
          </c:tx>
          <c:spPr>
            <a:ln>
              <a:solidFill>
                <a:srgbClr val="0066FF"/>
              </a:solidFill>
              <a:prstDash val="sysDot"/>
            </a:ln>
          </c:spPr>
          <c:marker>
            <c:symbol val="none"/>
          </c:marker>
          <c:cat>
            <c:numRef>
              <c:f>精米!$J$90:$J$143</c:f>
              <c:numCache>
                <c:formatCode>[$-411]m\.d\.ge</c:formatCode>
                <c:ptCount val="54"/>
                <c:pt idx="0">
                  <c:v>29891</c:v>
                </c:pt>
                <c:pt idx="1">
                  <c:v>30234</c:v>
                </c:pt>
                <c:pt idx="2">
                  <c:v>30609</c:v>
                </c:pt>
                <c:pt idx="3">
                  <c:v>30958</c:v>
                </c:pt>
                <c:pt idx="4">
                  <c:v>31323</c:v>
                </c:pt>
                <c:pt idx="5">
                  <c:v>31528</c:v>
                </c:pt>
                <c:pt idx="6">
                  <c:v>31700</c:v>
                </c:pt>
                <c:pt idx="7">
                  <c:v>32087</c:v>
                </c:pt>
                <c:pt idx="8">
                  <c:v>32448</c:v>
                </c:pt>
                <c:pt idx="9">
                  <c:v>32812</c:v>
                </c:pt>
                <c:pt idx="10">
                  <c:v>33176</c:v>
                </c:pt>
                <c:pt idx="11">
                  <c:v>33536</c:v>
                </c:pt>
                <c:pt idx="12">
                  <c:v>33918</c:v>
                </c:pt>
                <c:pt idx="13">
                  <c:v>34302</c:v>
                </c:pt>
                <c:pt idx="14">
                  <c:v>34638</c:v>
                </c:pt>
                <c:pt idx="15">
                  <c:v>34999</c:v>
                </c:pt>
                <c:pt idx="16">
                  <c:v>35375</c:v>
                </c:pt>
                <c:pt idx="17">
                  <c:v>35747</c:v>
                </c:pt>
                <c:pt idx="18">
                  <c:v>36112</c:v>
                </c:pt>
                <c:pt idx="19">
                  <c:v>36458</c:v>
                </c:pt>
                <c:pt idx="20">
                  <c:v>36815</c:v>
                </c:pt>
                <c:pt idx="21">
                  <c:v>37186</c:v>
                </c:pt>
                <c:pt idx="22">
                  <c:v>37551</c:v>
                </c:pt>
                <c:pt idx="23">
                  <c:v>37916</c:v>
                </c:pt>
                <c:pt idx="24">
                  <c:v>38278</c:v>
                </c:pt>
                <c:pt idx="25">
                  <c:v>38644</c:v>
                </c:pt>
                <c:pt idx="26">
                  <c:v>39015</c:v>
                </c:pt>
                <c:pt idx="27">
                  <c:v>39377</c:v>
                </c:pt>
                <c:pt idx="28">
                  <c:v>39741</c:v>
                </c:pt>
                <c:pt idx="29">
                  <c:v>40106</c:v>
                </c:pt>
                <c:pt idx="30">
                  <c:v>40472</c:v>
                </c:pt>
                <c:pt idx="31">
                  <c:v>40613</c:v>
                </c:pt>
                <c:pt idx="32">
                  <c:v>40862</c:v>
                </c:pt>
                <c:pt idx="33">
                  <c:v>41247</c:v>
                </c:pt>
                <c:pt idx="34">
                  <c:v>41583</c:v>
                </c:pt>
                <c:pt idx="35">
                  <c:v>41953</c:v>
                </c:pt>
                <c:pt idx="36">
                  <c:v>42314</c:v>
                </c:pt>
                <c:pt idx="37">
                  <c:v>42691</c:v>
                </c:pt>
                <c:pt idx="38">
                  <c:v>43054</c:v>
                </c:pt>
              </c:numCache>
            </c:numRef>
          </c:cat>
          <c:val>
            <c:numRef>
              <c:f>精米!$V$90:$V$143</c:f>
              <c:numCache>
                <c:formatCode>0.00</c:formatCode>
                <c:ptCount val="54"/>
                <c:pt idx="0">
                  <c:v>10</c:v>
                </c:pt>
                <c:pt idx="1">
                  <c:v>0.14033077857389592</c:v>
                </c:pt>
                <c:pt idx="2" formatCode="0.000">
                  <c:v>1.2170143027797346E-3</c:v>
                </c:pt>
                <c:pt idx="3" formatCode="0.000">
                  <c:v>1.4421572090381456E-5</c:v>
                </c:pt>
                <c:pt idx="4" formatCode="0.000">
                  <c:v>1.1125384693237842E-7</c:v>
                </c:pt>
                <c:pt idx="6" formatCode="0.000">
                  <c:v>1.0675422585380563</c:v>
                </c:pt>
                <c:pt idx="7" formatCode="0.000">
                  <c:v>4.0798633044919312E-3</c:v>
                </c:pt>
                <c:pt idx="8" formatCode="0.000">
                  <c:v>4.8979174286899291E-5</c:v>
                </c:pt>
                <c:pt idx="9" formatCode="0.000">
                  <c:v>4.3033149352339641E-7</c:v>
                </c:pt>
                <c:pt idx="10" formatCode="0.000">
                  <c:v>3.732036463253527E-9</c:v>
                </c:pt>
                <c:pt idx="11" formatCode="0.000">
                  <c:v>3.1947707666404979E-11</c:v>
                </c:pt>
                <c:pt idx="12" formatCode="0.000">
                  <c:v>2.8069286497568001E-13</c:v>
                </c:pt>
                <c:pt idx="13" formatCode="0.000">
                  <c:v>1.6054935067916082E-15</c:v>
                </c:pt>
                <c:pt idx="14" formatCode="0.000">
                  <c:v>2.1667794910514582E-17</c:v>
                </c:pt>
                <c:pt idx="15" formatCode="0.000">
                  <c:v>1.9037345322692353E-19</c:v>
                </c:pt>
                <c:pt idx="16" formatCode="0.000">
                  <c:v>1.3761450095001155E-21</c:v>
                </c:pt>
                <c:pt idx="17" formatCode="0.000">
                  <c:v>1.2249117340509739E-23</c:v>
                </c:pt>
                <c:pt idx="18" formatCode="0.000">
                  <c:v>8.0838852277568543E-26</c:v>
                </c:pt>
                <c:pt idx="19" formatCode="0.000">
                  <c:v>1.3434115733974134E-27</c:v>
                </c:pt>
                <c:pt idx="20" formatCode="0.000">
                  <c:v>9.2187322459634518E-30</c:v>
                </c:pt>
                <c:pt idx="21" formatCode="0.000">
                  <c:v>7.9949168036050972E-32</c:v>
                </c:pt>
                <c:pt idx="22" formatCode="0.000">
                  <c:v>6.9335666761071117E-34</c:v>
                </c:pt>
                <c:pt idx="23" formatCode="0.000">
                  <c:v>6.3342491189164539E-36</c:v>
                </c:pt>
                <c:pt idx="24" formatCode="0.000">
                  <c:v>5.4933578032076404E-38</c:v>
                </c:pt>
                <c:pt idx="25" formatCode="0.000">
                  <c:v>4.4641215874496807E-40</c:v>
                </c:pt>
                <c:pt idx="26" formatCode="0.000">
                  <c:v>4.3523025541892257E-42</c:v>
                </c:pt>
                <c:pt idx="27" formatCode="0.000">
                  <c:v>4.1343219524532825E-44</c:v>
                </c:pt>
                <c:pt idx="28" formatCode="0.000">
                  <c:v>3.2734414178561381E-46</c:v>
                </c:pt>
                <c:pt idx="29" formatCode="0.000">
                  <c:v>2.660129018024411E-48</c:v>
                </c:pt>
                <c:pt idx="30" formatCode="0.000">
                  <c:v>2.2771756133560714E-50</c:v>
                </c:pt>
                <c:pt idx="32" formatCode="0.000">
                  <c:v>0.39211903856013985</c:v>
                </c:pt>
                <c:pt idx="33" formatCode="0.000">
                  <c:v>2.6216951885349167E-3</c:v>
                </c:pt>
                <c:pt idx="34" formatCode="0.000">
                  <c:v>3.3154595975509613E-5</c:v>
                </c:pt>
                <c:pt idx="35" formatCode="0.000">
                  <c:v>2.6942746662346047E-7</c:v>
                </c:pt>
                <c:pt idx="36" formatCode="0.000">
                  <c:v>2.4613893148997799E-9</c:v>
                </c:pt>
                <c:pt idx="37" formatCode="0.000">
                  <c:v>1.8261479946258898E-11</c:v>
                </c:pt>
                <c:pt idx="38" formatCode="0.000">
                  <c:v>1.9756518971902285E-13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精米!$W$88</c:f>
              <c:strCache>
                <c:ptCount val="1"/>
                <c:pt idx="0">
                  <c:v>K40崩壊</c:v>
                </c:pt>
              </c:strCache>
            </c:strRef>
          </c:tx>
          <c:spPr>
            <a:ln>
              <a:solidFill>
                <a:srgbClr val="00B050"/>
              </a:solidFill>
              <a:prstDash val="sysDash"/>
            </a:ln>
          </c:spPr>
          <c:marker>
            <c:symbol val="none"/>
          </c:marker>
          <c:cat>
            <c:numRef>
              <c:f>精米!$J$90:$J$143</c:f>
              <c:numCache>
                <c:formatCode>[$-411]m\.d\.ge</c:formatCode>
                <c:ptCount val="54"/>
                <c:pt idx="0">
                  <c:v>29891</c:v>
                </c:pt>
                <c:pt idx="1">
                  <c:v>30234</c:v>
                </c:pt>
                <c:pt idx="2">
                  <c:v>30609</c:v>
                </c:pt>
                <c:pt idx="3">
                  <c:v>30958</c:v>
                </c:pt>
                <c:pt idx="4">
                  <c:v>31323</c:v>
                </c:pt>
                <c:pt idx="5">
                  <c:v>31528</c:v>
                </c:pt>
                <c:pt idx="6">
                  <c:v>31700</c:v>
                </c:pt>
                <c:pt idx="7">
                  <c:v>32087</c:v>
                </c:pt>
                <c:pt idx="8">
                  <c:v>32448</c:v>
                </c:pt>
                <c:pt idx="9">
                  <c:v>32812</c:v>
                </c:pt>
                <c:pt idx="10">
                  <c:v>33176</c:v>
                </c:pt>
                <c:pt idx="11">
                  <c:v>33536</c:v>
                </c:pt>
                <c:pt idx="12">
                  <c:v>33918</c:v>
                </c:pt>
                <c:pt idx="13">
                  <c:v>34302</c:v>
                </c:pt>
                <c:pt idx="14">
                  <c:v>34638</c:v>
                </c:pt>
                <c:pt idx="15">
                  <c:v>34999</c:v>
                </c:pt>
                <c:pt idx="16">
                  <c:v>35375</c:v>
                </c:pt>
                <c:pt idx="17">
                  <c:v>35747</c:v>
                </c:pt>
                <c:pt idx="18">
                  <c:v>36112</c:v>
                </c:pt>
                <c:pt idx="19">
                  <c:v>36458</c:v>
                </c:pt>
                <c:pt idx="20">
                  <c:v>36815</c:v>
                </c:pt>
                <c:pt idx="21">
                  <c:v>37186</c:v>
                </c:pt>
                <c:pt idx="22">
                  <c:v>37551</c:v>
                </c:pt>
                <c:pt idx="23">
                  <c:v>37916</c:v>
                </c:pt>
                <c:pt idx="24">
                  <c:v>38278</c:v>
                </c:pt>
                <c:pt idx="25">
                  <c:v>38644</c:v>
                </c:pt>
                <c:pt idx="26">
                  <c:v>39015</c:v>
                </c:pt>
                <c:pt idx="27">
                  <c:v>39377</c:v>
                </c:pt>
                <c:pt idx="28">
                  <c:v>39741</c:v>
                </c:pt>
                <c:pt idx="29">
                  <c:v>40106</c:v>
                </c:pt>
                <c:pt idx="30">
                  <c:v>40472</c:v>
                </c:pt>
                <c:pt idx="31">
                  <c:v>40613</c:v>
                </c:pt>
                <c:pt idx="32">
                  <c:v>40862</c:v>
                </c:pt>
                <c:pt idx="33">
                  <c:v>41247</c:v>
                </c:pt>
                <c:pt idx="34">
                  <c:v>41583</c:v>
                </c:pt>
                <c:pt idx="35">
                  <c:v>41953</c:v>
                </c:pt>
                <c:pt idx="36">
                  <c:v>42314</c:v>
                </c:pt>
                <c:pt idx="37">
                  <c:v>42691</c:v>
                </c:pt>
                <c:pt idx="38">
                  <c:v>43054</c:v>
                </c:pt>
              </c:numCache>
            </c:numRef>
          </c:cat>
          <c:val>
            <c:numRef>
              <c:f>精米!$W$90:$W$143</c:f>
              <c:numCache>
                <c:formatCode>0</c:formatCode>
                <c:ptCount val="54"/>
                <c:pt idx="0">
                  <c:v>10</c:v>
                </c:pt>
                <c:pt idx="1">
                  <c:v>9.9999999951256164</c:v>
                </c:pt>
                <c:pt idx="2">
                  <c:v>9.9999999897013794</c:v>
                </c:pt>
                <c:pt idx="3">
                  <c:v>9.9999999846338046</c:v>
                </c:pt>
                <c:pt idx="4">
                  <c:v>9.9999999790758203</c:v>
                </c:pt>
                <c:pt idx="5">
                  <c:v>9.999999976044192</c:v>
                </c:pt>
                <c:pt idx="6">
                  <c:v>9.9999999734881122</c:v>
                </c:pt>
                <c:pt idx="7">
                  <c:v>9.9999999671276356</c:v>
                </c:pt>
                <c:pt idx="8">
                  <c:v>9.9999999620749218</c:v>
                </c:pt>
                <c:pt idx="9">
                  <c:v>9.9999999566655458</c:v>
                </c:pt>
                <c:pt idx="10">
                  <c:v>9.9999999512413069</c:v>
                </c:pt>
                <c:pt idx="11">
                  <c:v>9.9999999458022089</c:v>
                </c:pt>
                <c:pt idx="12">
                  <c:v>9.9999999403928346</c:v>
                </c:pt>
                <c:pt idx="13">
                  <c:v>9.9999999344930472</c:v>
                </c:pt>
                <c:pt idx="14">
                  <c:v>9.9999999295740807</c:v>
                </c:pt>
                <c:pt idx="15">
                  <c:v>9.9999999241647046</c:v>
                </c:pt>
                <c:pt idx="16">
                  <c:v>9.9999999185324153</c:v>
                </c:pt>
                <c:pt idx="17">
                  <c:v>9.9999999131378985</c:v>
                </c:pt>
                <c:pt idx="18">
                  <c:v>9.999999907401584</c:v>
                </c:pt>
                <c:pt idx="19">
                  <c:v>9.9999999027203916</c:v>
                </c:pt>
                <c:pt idx="20">
                  <c:v>9.9999998970286583</c:v>
                </c:pt>
                <c:pt idx="21">
                  <c:v>9.9999998916044195</c:v>
                </c:pt>
                <c:pt idx="22">
                  <c:v>9.9999998861801824</c:v>
                </c:pt>
                <c:pt idx="23">
                  <c:v>9.9999998808153894</c:v>
                </c:pt>
                <c:pt idx="24">
                  <c:v>9.9999998753911541</c:v>
                </c:pt>
                <c:pt idx="25">
                  <c:v>9.9999998698926102</c:v>
                </c:pt>
                <c:pt idx="26">
                  <c:v>9.9999998646021222</c:v>
                </c:pt>
                <c:pt idx="27">
                  <c:v>9.9999998592819122</c:v>
                </c:pt>
                <c:pt idx="28">
                  <c:v>9.9999998537536463</c:v>
                </c:pt>
                <c:pt idx="29">
                  <c:v>9.999999848255106</c:v>
                </c:pt>
                <c:pt idx="30">
                  <c:v>9.999999842816008</c:v>
                </c:pt>
                <c:pt idx="31">
                  <c:v>9.9999998410326967</c:v>
                </c:pt>
                <c:pt idx="32">
                  <c:v>9.9999998373323269</c:v>
                </c:pt>
                <c:pt idx="33">
                  <c:v>9.9999998316108716</c:v>
                </c:pt>
                <c:pt idx="34">
                  <c:v>9.9999998266176018</c:v>
                </c:pt>
                <c:pt idx="35">
                  <c:v>9.9999998211190597</c:v>
                </c:pt>
                <c:pt idx="36">
                  <c:v>9.9999998157542649</c:v>
                </c:pt>
                <c:pt idx="37">
                  <c:v>9.9999998101516976</c:v>
                </c:pt>
                <c:pt idx="38">
                  <c:v>9.9999998049800958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精米!$O$88</c:f>
              <c:strCache>
                <c:ptCount val="1"/>
                <c:pt idx="0">
                  <c:v>Sr-90</c:v>
                </c:pt>
              </c:strCache>
            </c:strRef>
          </c:tx>
          <c:spPr>
            <a:ln>
              <a:solidFill>
                <a:srgbClr val="7030A0"/>
              </a:solidFill>
              <a:prstDash val="sysDot"/>
            </a:ln>
          </c:spPr>
          <c:marker>
            <c:symbol val="circle"/>
            <c:size val="4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cat>
            <c:numRef>
              <c:f>精米!$J$90:$J$143</c:f>
              <c:numCache>
                <c:formatCode>[$-411]m\.d\.ge</c:formatCode>
                <c:ptCount val="54"/>
                <c:pt idx="0">
                  <c:v>29891</c:v>
                </c:pt>
                <c:pt idx="1">
                  <c:v>30234</c:v>
                </c:pt>
                <c:pt idx="2">
                  <c:v>30609</c:v>
                </c:pt>
                <c:pt idx="3">
                  <c:v>30958</c:v>
                </c:pt>
                <c:pt idx="4">
                  <c:v>31323</c:v>
                </c:pt>
                <c:pt idx="5">
                  <c:v>31528</c:v>
                </c:pt>
                <c:pt idx="6">
                  <c:v>31700</c:v>
                </c:pt>
                <c:pt idx="7">
                  <c:v>32087</c:v>
                </c:pt>
                <c:pt idx="8">
                  <c:v>32448</c:v>
                </c:pt>
                <c:pt idx="9">
                  <c:v>32812</c:v>
                </c:pt>
                <c:pt idx="10">
                  <c:v>33176</c:v>
                </c:pt>
                <c:pt idx="11">
                  <c:v>33536</c:v>
                </c:pt>
                <c:pt idx="12">
                  <c:v>33918</c:v>
                </c:pt>
                <c:pt idx="13">
                  <c:v>34302</c:v>
                </c:pt>
                <c:pt idx="14">
                  <c:v>34638</c:v>
                </c:pt>
                <c:pt idx="15">
                  <c:v>34999</c:v>
                </c:pt>
                <c:pt idx="16">
                  <c:v>35375</c:v>
                </c:pt>
                <c:pt idx="17">
                  <c:v>35747</c:v>
                </c:pt>
                <c:pt idx="18">
                  <c:v>36112</c:v>
                </c:pt>
                <c:pt idx="19">
                  <c:v>36458</c:v>
                </c:pt>
                <c:pt idx="20">
                  <c:v>36815</c:v>
                </c:pt>
                <c:pt idx="21">
                  <c:v>37186</c:v>
                </c:pt>
                <c:pt idx="22">
                  <c:v>37551</c:v>
                </c:pt>
                <c:pt idx="23">
                  <c:v>37916</c:v>
                </c:pt>
                <c:pt idx="24">
                  <c:v>38278</c:v>
                </c:pt>
                <c:pt idx="25">
                  <c:v>38644</c:v>
                </c:pt>
                <c:pt idx="26">
                  <c:v>39015</c:v>
                </c:pt>
                <c:pt idx="27">
                  <c:v>39377</c:v>
                </c:pt>
                <c:pt idx="28">
                  <c:v>39741</c:v>
                </c:pt>
                <c:pt idx="29">
                  <c:v>40106</c:v>
                </c:pt>
                <c:pt idx="30">
                  <c:v>40472</c:v>
                </c:pt>
                <c:pt idx="31">
                  <c:v>40613</c:v>
                </c:pt>
                <c:pt idx="32">
                  <c:v>40862</c:v>
                </c:pt>
                <c:pt idx="33">
                  <c:v>41247</c:v>
                </c:pt>
                <c:pt idx="34">
                  <c:v>41583</c:v>
                </c:pt>
                <c:pt idx="35">
                  <c:v>41953</c:v>
                </c:pt>
                <c:pt idx="36">
                  <c:v>42314</c:v>
                </c:pt>
                <c:pt idx="37">
                  <c:v>42691</c:v>
                </c:pt>
                <c:pt idx="38">
                  <c:v>43054</c:v>
                </c:pt>
              </c:numCache>
            </c:numRef>
          </c:cat>
          <c:val>
            <c:numRef>
              <c:f>精米!$O$90:$O$143</c:f>
              <c:numCache>
                <c:formatCode>0.0_);[Red]\(0.0\)</c:formatCode>
                <c:ptCount val="54"/>
                <c:pt idx="4" formatCode="0.000">
                  <c:v>2.3696316248603762E-3</c:v>
                </c:pt>
                <c:pt idx="6" formatCode="0.000">
                  <c:v>2.311450624641013E-3</c:v>
                </c:pt>
                <c:pt idx="7" formatCode="0.000">
                  <c:v>2.2532118811102292E-3</c:v>
                </c:pt>
                <c:pt idx="8" formatCode="0.000">
                  <c:v>2.2002093757577659E-3</c:v>
                </c:pt>
                <c:pt idx="9" formatCode="0.000">
                  <c:v>2.1480286909861799E-3</c:v>
                </c:pt>
                <c:pt idx="10" formatCode="0.000">
                  <c:v>2.0970855356484889E-3</c:v>
                </c:pt>
                <c:pt idx="11" formatCode="0.000">
                  <c:v>2.0478906368529832E-3</c:v>
                </c:pt>
                <c:pt idx="12" formatCode="0.000">
                  <c:v>1.9969507677551415E-3</c:v>
                </c:pt>
                <c:pt idx="13" formatCode="0.000">
                  <c:v>1.947021204513935E-3</c:v>
                </c:pt>
                <c:pt idx="14" formatCode="0.000">
                  <c:v>1.9043579760771891E-3</c:v>
                </c:pt>
                <c:pt idx="15" formatCode="0.000">
                  <c:v>1.8595615924497857E-3</c:v>
                </c:pt>
                <c:pt idx="16" formatCode="0.000">
                  <c:v>1.814023832059794E-3</c:v>
                </c:pt>
                <c:pt idx="17" formatCode="0.000">
                  <c:v>1.7700680286616513E-3</c:v>
                </c:pt>
                <c:pt idx="18" formatCode="0.000">
                  <c:v>1.727974731966843E-3</c:v>
                </c:pt>
                <c:pt idx="19" formatCode="0.000">
                  <c:v>1.6889971768043542E-3</c:v>
                </c:pt>
                <c:pt idx="20" formatCode="0.000">
                  <c:v>1.6497018095348579E-3</c:v>
                </c:pt>
                <c:pt idx="21" formatCode="0.000">
                  <c:v>1.6098338586561414E-3</c:v>
                </c:pt>
                <c:pt idx="22" formatCode="0.000">
                  <c:v>1.5715510281973616E-3</c:v>
                </c:pt>
                <c:pt idx="23" formatCode="0.000">
                  <c:v>1.5341785867828024E-3</c:v>
                </c:pt>
                <c:pt idx="24" formatCode="0.000">
                  <c:v>1.4979911860528534E-3</c:v>
                </c:pt>
                <c:pt idx="25" formatCode="0.000">
                  <c:v>1.4622716178253694E-3</c:v>
                </c:pt>
                <c:pt idx="26" formatCode="0.000">
                  <c:v>1.4269332477673039E-3</c:v>
                </c:pt>
                <c:pt idx="27" formatCode="0.000">
                  <c:v>1.3932754939068963E-3</c:v>
                </c:pt>
                <c:pt idx="28" formatCode="0.000">
                  <c:v>1.3602322435014695E-3</c:v>
                </c:pt>
                <c:pt idx="29" formatCode="0.000">
                  <c:v>1.3278850915997183E-3</c:v>
                </c:pt>
                <c:pt idx="30" formatCode="0.000">
                  <c:v>1.2962216996056477E-3</c:v>
                </c:pt>
                <c:pt idx="33" formatCode="0.000">
                  <c:v>1.2316447895369502E-3</c:v>
                </c:pt>
                <c:pt idx="34" formatCode="0.000">
                  <c:v>1.2046569257750551E-3</c:v>
                </c:pt>
                <c:pt idx="35" formatCode="0.000">
                  <c:v>1.1756217860536932E-3</c:v>
                </c:pt>
                <c:pt idx="36" formatCode="0.000">
                  <c:v>1.147967529243597E-3</c:v>
                </c:pt>
                <c:pt idx="37" formatCode="0.000">
                  <c:v>1.1197817562440999E-3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2297088"/>
        <c:axId val="262299008"/>
      </c:lineChart>
      <c:dateAx>
        <c:axId val="262297088"/>
        <c:scaling>
          <c:orientation val="minMax"/>
          <c:min val="29677"/>
        </c:scaling>
        <c:delete val="0"/>
        <c:axPos val="b"/>
        <c:majorGridlines>
          <c:spPr>
            <a:ln w="0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[$-411]ge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62299008"/>
        <c:crossesAt val="1.0000000000000004E-6"/>
        <c:auto val="0"/>
        <c:lblOffset val="100"/>
        <c:baseTimeUnit val="months"/>
        <c:majorUnit val="24"/>
        <c:majorTimeUnit val="months"/>
        <c:minorUnit val="3"/>
        <c:minorTimeUnit val="months"/>
      </c:dateAx>
      <c:valAx>
        <c:axId val="262299008"/>
        <c:scaling>
          <c:logBase val="10"/>
          <c:orientation val="minMax"/>
          <c:min val="1.0000000000000004E-5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</a:rPr>
                  <a:t>Bq/kg生</a:t>
                </a:r>
              </a:p>
            </c:rich>
          </c:tx>
          <c:layout>
            <c:manualLayout>
              <c:xMode val="edge"/>
              <c:yMode val="edge"/>
              <c:x val="6.4766243579775064E-3"/>
              <c:y val="0.285715581006919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62297088"/>
        <c:crossesAt val="29891"/>
        <c:crossBetween val="midCat"/>
        <c:minorUnit val="1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3062491039426528"/>
          <c:y val="0.1947341151914615"/>
          <c:w val="0.57065806451612899"/>
          <c:h val="0.12326319444444445"/>
        </c:manualLayout>
      </c:layout>
      <c:overlay val="0"/>
      <c:spPr>
        <a:solidFill>
          <a:schemeClr val="bg1"/>
        </a:solidFill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Meiryo UI"/>
                <a:ea typeface="Meiryo UI"/>
              </a:rPr>
              <a:t>精米のK-40</a:t>
            </a:r>
            <a:r>
              <a:rPr lang="en-US" altLang="ja-JP" sz="1100" b="0" i="0" u="none" strike="noStrike" baseline="0">
                <a:solidFill>
                  <a:srgbClr val="000000"/>
                </a:solidFill>
                <a:latin typeface="Meiryo UI"/>
                <a:ea typeface="Meiryo UI"/>
              </a:rPr>
              <a:t>(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Meiryo UI"/>
                <a:ea typeface="Meiryo UI"/>
              </a:rPr>
              <a:t>電力</a:t>
            </a:r>
            <a:r>
              <a:rPr lang="en-US" altLang="ja-JP" sz="1100" b="0" i="0" u="none" strike="noStrike" baseline="0">
                <a:solidFill>
                  <a:srgbClr val="000000"/>
                </a:solidFill>
                <a:latin typeface="Meiryo UI"/>
                <a:ea typeface="Meiryo UI"/>
              </a:rPr>
              <a:t>)</a:t>
            </a:r>
            <a:endParaRPr lang="ja-JP" altLang="en-US" sz="1100" b="0" i="0" u="none" strike="noStrike" baseline="0">
              <a:solidFill>
                <a:srgbClr val="000000"/>
              </a:solidFill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3010254609893509"/>
          <c:y val="9.1483147939840859E-2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4065387996377125E-2"/>
          <c:y val="4.9433417571938296E-2"/>
          <c:w val="0.90182673002994129"/>
          <c:h val="0.81388689474868481"/>
        </c:manualLayout>
      </c:layout>
      <c:lineChart>
        <c:grouping val="standard"/>
        <c:varyColors val="0"/>
        <c:ser>
          <c:idx val="1"/>
          <c:order val="0"/>
          <c:tx>
            <c:strRef>
              <c:f>精米!$C$87</c:f>
              <c:strCache>
                <c:ptCount val="1"/>
                <c:pt idx="0">
                  <c:v>谷川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精米!$B$90:$B$143</c:f>
              <c:numCache>
                <c:formatCode>[$-411]m\.d\.ge</c:formatCode>
                <c:ptCount val="54"/>
                <c:pt idx="0">
                  <c:v>29916</c:v>
                </c:pt>
                <c:pt idx="1">
                  <c:v>30244</c:v>
                </c:pt>
                <c:pt idx="2">
                  <c:v>30609</c:v>
                </c:pt>
                <c:pt idx="3">
                  <c:v>30950</c:v>
                </c:pt>
                <c:pt idx="4">
                  <c:v>31324</c:v>
                </c:pt>
                <c:pt idx="5">
                  <c:v>31528</c:v>
                </c:pt>
                <c:pt idx="6">
                  <c:v>31700</c:v>
                </c:pt>
                <c:pt idx="7">
                  <c:v>32128</c:v>
                </c:pt>
                <c:pt idx="8">
                  <c:v>32468</c:v>
                </c:pt>
                <c:pt idx="9">
                  <c:v>32832</c:v>
                </c:pt>
                <c:pt idx="10">
                  <c:v>33197</c:v>
                </c:pt>
                <c:pt idx="11">
                  <c:v>33563</c:v>
                </c:pt>
                <c:pt idx="12">
                  <c:v>33927</c:v>
                </c:pt>
                <c:pt idx="13">
                  <c:v>34324</c:v>
                </c:pt>
                <c:pt idx="14">
                  <c:v>34655</c:v>
                </c:pt>
                <c:pt idx="15">
                  <c:v>35019</c:v>
                </c:pt>
                <c:pt idx="16">
                  <c:v>35398</c:v>
                </c:pt>
                <c:pt idx="17">
                  <c:v>35761</c:v>
                </c:pt>
                <c:pt idx="18">
                  <c:v>36147</c:v>
                </c:pt>
                <c:pt idx="19">
                  <c:v>36462</c:v>
                </c:pt>
                <c:pt idx="20">
                  <c:v>36845</c:v>
                </c:pt>
                <c:pt idx="21">
                  <c:v>37210</c:v>
                </c:pt>
                <c:pt idx="22">
                  <c:v>37575</c:v>
                </c:pt>
                <c:pt idx="23">
                  <c:v>37936</c:v>
                </c:pt>
                <c:pt idx="24">
                  <c:v>38301</c:v>
                </c:pt>
                <c:pt idx="25">
                  <c:v>38671</c:v>
                </c:pt>
                <c:pt idx="26">
                  <c:v>39027</c:v>
                </c:pt>
                <c:pt idx="27">
                  <c:v>39385</c:v>
                </c:pt>
                <c:pt idx="28">
                  <c:v>39757</c:v>
                </c:pt>
                <c:pt idx="29">
                  <c:v>40127</c:v>
                </c:pt>
                <c:pt idx="30">
                  <c:v>40493</c:v>
                </c:pt>
                <c:pt idx="31">
                  <c:v>40613</c:v>
                </c:pt>
                <c:pt idx="32">
                  <c:v>40862</c:v>
                </c:pt>
                <c:pt idx="33">
                  <c:v>41247</c:v>
                </c:pt>
                <c:pt idx="34">
                  <c:v>41583</c:v>
                </c:pt>
                <c:pt idx="35">
                  <c:v>41953</c:v>
                </c:pt>
                <c:pt idx="36">
                  <c:v>42314</c:v>
                </c:pt>
                <c:pt idx="37">
                  <c:v>42691</c:v>
                </c:pt>
                <c:pt idx="38">
                  <c:v>43039</c:v>
                </c:pt>
              </c:numCache>
            </c:numRef>
          </c:cat>
          <c:val>
            <c:numRef>
              <c:f>精米!$D$90:$D$143</c:f>
              <c:numCache>
                <c:formatCode>0.0_);[Red]\(0.0\)</c:formatCode>
                <c:ptCount val="54"/>
                <c:pt idx="0">
                  <c:v>35.74074074074074</c:v>
                </c:pt>
                <c:pt idx="1">
                  <c:v>78.518518518518519</c:v>
                </c:pt>
                <c:pt idx="2">
                  <c:v>31.851851851851851</c:v>
                </c:pt>
                <c:pt idx="3">
                  <c:v>24.851851851851851</c:v>
                </c:pt>
                <c:pt idx="4">
                  <c:v>23.407407407407408</c:v>
                </c:pt>
                <c:pt idx="6">
                  <c:v>34.888888888888886</c:v>
                </c:pt>
                <c:pt idx="7">
                  <c:v>25.037037037037038</c:v>
                </c:pt>
                <c:pt idx="8">
                  <c:v>26.6</c:v>
                </c:pt>
                <c:pt idx="9">
                  <c:v>22.1</c:v>
                </c:pt>
                <c:pt idx="10">
                  <c:v>31.4</c:v>
                </c:pt>
                <c:pt idx="11">
                  <c:v>33.299999999999997</c:v>
                </c:pt>
                <c:pt idx="12">
                  <c:v>30.5</c:v>
                </c:pt>
                <c:pt idx="13">
                  <c:v>24</c:v>
                </c:pt>
                <c:pt idx="14">
                  <c:v>26.5</c:v>
                </c:pt>
                <c:pt idx="15">
                  <c:v>23.8</c:v>
                </c:pt>
                <c:pt idx="16">
                  <c:v>26.5</c:v>
                </c:pt>
                <c:pt idx="17">
                  <c:v>24.9</c:v>
                </c:pt>
                <c:pt idx="18">
                  <c:v>29.3</c:v>
                </c:pt>
                <c:pt idx="19">
                  <c:v>22.7</c:v>
                </c:pt>
                <c:pt idx="20">
                  <c:v>31.6</c:v>
                </c:pt>
                <c:pt idx="21">
                  <c:v>27.2</c:v>
                </c:pt>
                <c:pt idx="22">
                  <c:v>28.2</c:v>
                </c:pt>
                <c:pt idx="23">
                  <c:v>29.6</c:v>
                </c:pt>
                <c:pt idx="24">
                  <c:v>29.2</c:v>
                </c:pt>
                <c:pt idx="25">
                  <c:v>26.1</c:v>
                </c:pt>
                <c:pt idx="26">
                  <c:v>23.8</c:v>
                </c:pt>
                <c:pt idx="27">
                  <c:v>24.4</c:v>
                </c:pt>
                <c:pt idx="28">
                  <c:v>25</c:v>
                </c:pt>
                <c:pt idx="29">
                  <c:v>24.6</c:v>
                </c:pt>
                <c:pt idx="30">
                  <c:v>28.1</c:v>
                </c:pt>
                <c:pt idx="38">
                  <c:v>19.7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精米!$K$87</c:f>
              <c:strCache>
                <c:ptCount val="1"/>
                <c:pt idx="0">
                  <c:v>大原h24←谷川h11←小積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精米!$B$90:$B$143</c:f>
              <c:numCache>
                <c:formatCode>[$-411]m\.d\.ge</c:formatCode>
                <c:ptCount val="54"/>
                <c:pt idx="0">
                  <c:v>29916</c:v>
                </c:pt>
                <c:pt idx="1">
                  <c:v>30244</c:v>
                </c:pt>
                <c:pt idx="2">
                  <c:v>30609</c:v>
                </c:pt>
                <c:pt idx="3">
                  <c:v>30950</c:v>
                </c:pt>
                <c:pt idx="4">
                  <c:v>31324</c:v>
                </c:pt>
                <c:pt idx="5">
                  <c:v>31528</c:v>
                </c:pt>
                <c:pt idx="6">
                  <c:v>31700</c:v>
                </c:pt>
                <c:pt idx="7">
                  <c:v>32128</c:v>
                </c:pt>
                <c:pt idx="8">
                  <c:v>32468</c:v>
                </c:pt>
                <c:pt idx="9">
                  <c:v>32832</c:v>
                </c:pt>
                <c:pt idx="10">
                  <c:v>33197</c:v>
                </c:pt>
                <c:pt idx="11">
                  <c:v>33563</c:v>
                </c:pt>
                <c:pt idx="12">
                  <c:v>33927</c:v>
                </c:pt>
                <c:pt idx="13">
                  <c:v>34324</c:v>
                </c:pt>
                <c:pt idx="14">
                  <c:v>34655</c:v>
                </c:pt>
                <c:pt idx="15">
                  <c:v>35019</c:v>
                </c:pt>
                <c:pt idx="16">
                  <c:v>35398</c:v>
                </c:pt>
                <c:pt idx="17">
                  <c:v>35761</c:v>
                </c:pt>
                <c:pt idx="18">
                  <c:v>36147</c:v>
                </c:pt>
                <c:pt idx="19">
                  <c:v>36462</c:v>
                </c:pt>
                <c:pt idx="20">
                  <c:v>36845</c:v>
                </c:pt>
                <c:pt idx="21">
                  <c:v>37210</c:v>
                </c:pt>
                <c:pt idx="22">
                  <c:v>37575</c:v>
                </c:pt>
                <c:pt idx="23">
                  <c:v>37936</c:v>
                </c:pt>
                <c:pt idx="24">
                  <c:v>38301</c:v>
                </c:pt>
                <c:pt idx="25">
                  <c:v>38671</c:v>
                </c:pt>
                <c:pt idx="26">
                  <c:v>39027</c:v>
                </c:pt>
                <c:pt idx="27">
                  <c:v>39385</c:v>
                </c:pt>
                <c:pt idx="28">
                  <c:v>39757</c:v>
                </c:pt>
                <c:pt idx="29">
                  <c:v>40127</c:v>
                </c:pt>
                <c:pt idx="30">
                  <c:v>40493</c:v>
                </c:pt>
                <c:pt idx="31">
                  <c:v>40613</c:v>
                </c:pt>
                <c:pt idx="32">
                  <c:v>40862</c:v>
                </c:pt>
                <c:pt idx="33">
                  <c:v>41247</c:v>
                </c:pt>
                <c:pt idx="34">
                  <c:v>41583</c:v>
                </c:pt>
                <c:pt idx="35">
                  <c:v>41953</c:v>
                </c:pt>
                <c:pt idx="36">
                  <c:v>42314</c:v>
                </c:pt>
                <c:pt idx="37">
                  <c:v>42691</c:v>
                </c:pt>
                <c:pt idx="38">
                  <c:v>43039</c:v>
                </c:pt>
              </c:numCache>
            </c:numRef>
          </c:cat>
          <c:val>
            <c:numRef>
              <c:f>精米!$L$90:$L$143</c:f>
              <c:numCache>
                <c:formatCode>0.0_);[Red]\(0.0\)</c:formatCode>
                <c:ptCount val="54"/>
                <c:pt idx="0">
                  <c:v>21.481481481481481</c:v>
                </c:pt>
                <c:pt idx="1">
                  <c:v>18.888888888888889</c:v>
                </c:pt>
                <c:pt idx="2">
                  <c:v>23.333333333333332</c:v>
                </c:pt>
                <c:pt idx="3">
                  <c:v>21.481481481481481</c:v>
                </c:pt>
                <c:pt idx="4">
                  <c:v>19.074074074074073</c:v>
                </c:pt>
                <c:pt idx="6">
                  <c:v>20.296296296296298</c:v>
                </c:pt>
                <c:pt idx="7">
                  <c:v>21</c:v>
                </c:pt>
                <c:pt idx="8">
                  <c:v>25.9</c:v>
                </c:pt>
                <c:pt idx="9">
                  <c:v>24.6</c:v>
                </c:pt>
                <c:pt idx="10">
                  <c:v>23.9</c:v>
                </c:pt>
                <c:pt idx="11">
                  <c:v>22.2</c:v>
                </c:pt>
                <c:pt idx="12">
                  <c:v>24.2</c:v>
                </c:pt>
                <c:pt idx="13">
                  <c:v>28.7</c:v>
                </c:pt>
                <c:pt idx="14">
                  <c:v>15.7</c:v>
                </c:pt>
                <c:pt idx="15">
                  <c:v>22</c:v>
                </c:pt>
                <c:pt idx="16">
                  <c:v>22.9</c:v>
                </c:pt>
                <c:pt idx="17">
                  <c:v>19.399999999999999</c:v>
                </c:pt>
                <c:pt idx="18">
                  <c:v>21</c:v>
                </c:pt>
                <c:pt idx="19">
                  <c:v>23.2</c:v>
                </c:pt>
                <c:pt idx="20">
                  <c:v>24.1</c:v>
                </c:pt>
                <c:pt idx="21">
                  <c:v>23.7</c:v>
                </c:pt>
                <c:pt idx="22">
                  <c:v>28.2</c:v>
                </c:pt>
                <c:pt idx="23">
                  <c:v>30.1</c:v>
                </c:pt>
                <c:pt idx="24">
                  <c:v>27.3</c:v>
                </c:pt>
                <c:pt idx="25">
                  <c:v>44.2</c:v>
                </c:pt>
                <c:pt idx="26">
                  <c:v>28.4</c:v>
                </c:pt>
                <c:pt idx="27">
                  <c:v>24.5</c:v>
                </c:pt>
                <c:pt idx="28">
                  <c:v>30.2</c:v>
                </c:pt>
                <c:pt idx="29">
                  <c:v>30.8</c:v>
                </c:pt>
                <c:pt idx="30">
                  <c:v>26.6</c:v>
                </c:pt>
                <c:pt idx="33">
                  <c:v>22.2</c:v>
                </c:pt>
                <c:pt idx="34">
                  <c:v>24.5</c:v>
                </c:pt>
                <c:pt idx="35">
                  <c:v>27.3</c:v>
                </c:pt>
                <c:pt idx="36">
                  <c:v>22.2</c:v>
                </c:pt>
                <c:pt idx="37">
                  <c:v>26.5</c:v>
                </c:pt>
                <c:pt idx="38">
                  <c:v>25.4</c:v>
                </c:pt>
              </c:numCache>
            </c:numRef>
          </c:val>
          <c:smooth val="0"/>
        </c:ser>
        <c:ser>
          <c:idx val="0"/>
          <c:order val="2"/>
          <c:tx>
            <c:strRef>
              <c:f>精米!$W$88</c:f>
              <c:strCache>
                <c:ptCount val="1"/>
                <c:pt idx="0">
                  <c:v>K40崩壊</c:v>
                </c:pt>
              </c:strCache>
            </c:strRef>
          </c:tx>
          <c:spPr>
            <a:ln>
              <a:solidFill>
                <a:srgbClr val="C00000"/>
              </a:solidFill>
              <a:prstDash val="sysDash"/>
            </a:ln>
          </c:spPr>
          <c:marker>
            <c:symbol val="none"/>
          </c:marker>
          <c:cat>
            <c:numRef>
              <c:f>精米!$B$90:$B$143</c:f>
              <c:numCache>
                <c:formatCode>[$-411]m\.d\.ge</c:formatCode>
                <c:ptCount val="54"/>
                <c:pt idx="0">
                  <c:v>29916</c:v>
                </c:pt>
                <c:pt idx="1">
                  <c:v>30244</c:v>
                </c:pt>
                <c:pt idx="2">
                  <c:v>30609</c:v>
                </c:pt>
                <c:pt idx="3">
                  <c:v>30950</c:v>
                </c:pt>
                <c:pt idx="4">
                  <c:v>31324</c:v>
                </c:pt>
                <c:pt idx="5">
                  <c:v>31528</c:v>
                </c:pt>
                <c:pt idx="6">
                  <c:v>31700</c:v>
                </c:pt>
                <c:pt idx="7">
                  <c:v>32128</c:v>
                </c:pt>
                <c:pt idx="8">
                  <c:v>32468</c:v>
                </c:pt>
                <c:pt idx="9">
                  <c:v>32832</c:v>
                </c:pt>
                <c:pt idx="10">
                  <c:v>33197</c:v>
                </c:pt>
                <c:pt idx="11">
                  <c:v>33563</c:v>
                </c:pt>
                <c:pt idx="12">
                  <c:v>33927</c:v>
                </c:pt>
                <c:pt idx="13">
                  <c:v>34324</c:v>
                </c:pt>
                <c:pt idx="14">
                  <c:v>34655</c:v>
                </c:pt>
                <c:pt idx="15">
                  <c:v>35019</c:v>
                </c:pt>
                <c:pt idx="16">
                  <c:v>35398</c:v>
                </c:pt>
                <c:pt idx="17">
                  <c:v>35761</c:v>
                </c:pt>
                <c:pt idx="18">
                  <c:v>36147</c:v>
                </c:pt>
                <c:pt idx="19">
                  <c:v>36462</c:v>
                </c:pt>
                <c:pt idx="20">
                  <c:v>36845</c:v>
                </c:pt>
                <c:pt idx="21">
                  <c:v>37210</c:v>
                </c:pt>
                <c:pt idx="22">
                  <c:v>37575</c:v>
                </c:pt>
                <c:pt idx="23">
                  <c:v>37936</c:v>
                </c:pt>
                <c:pt idx="24">
                  <c:v>38301</c:v>
                </c:pt>
                <c:pt idx="25">
                  <c:v>38671</c:v>
                </c:pt>
                <c:pt idx="26">
                  <c:v>39027</c:v>
                </c:pt>
                <c:pt idx="27">
                  <c:v>39385</c:v>
                </c:pt>
                <c:pt idx="28">
                  <c:v>39757</c:v>
                </c:pt>
                <c:pt idx="29">
                  <c:v>40127</c:v>
                </c:pt>
                <c:pt idx="30">
                  <c:v>40493</c:v>
                </c:pt>
                <c:pt idx="31">
                  <c:v>40613</c:v>
                </c:pt>
                <c:pt idx="32">
                  <c:v>40862</c:v>
                </c:pt>
                <c:pt idx="33">
                  <c:v>41247</c:v>
                </c:pt>
                <c:pt idx="34">
                  <c:v>41583</c:v>
                </c:pt>
                <c:pt idx="35">
                  <c:v>41953</c:v>
                </c:pt>
                <c:pt idx="36">
                  <c:v>42314</c:v>
                </c:pt>
                <c:pt idx="37">
                  <c:v>42691</c:v>
                </c:pt>
                <c:pt idx="38">
                  <c:v>43039</c:v>
                </c:pt>
              </c:numCache>
            </c:numRef>
          </c:cat>
          <c:val>
            <c:numRef>
              <c:f>精米!$W$90:$W$143</c:f>
              <c:numCache>
                <c:formatCode>0</c:formatCode>
                <c:ptCount val="54"/>
                <c:pt idx="0">
                  <c:v>10</c:v>
                </c:pt>
                <c:pt idx="1">
                  <c:v>9.9999999951256164</c:v>
                </c:pt>
                <c:pt idx="2">
                  <c:v>9.9999999897013794</c:v>
                </c:pt>
                <c:pt idx="3">
                  <c:v>9.9999999846338046</c:v>
                </c:pt>
                <c:pt idx="4">
                  <c:v>9.9999999790758203</c:v>
                </c:pt>
                <c:pt idx="5">
                  <c:v>9.999999976044192</c:v>
                </c:pt>
                <c:pt idx="6">
                  <c:v>9.9999999734881122</c:v>
                </c:pt>
                <c:pt idx="7">
                  <c:v>9.9999999671276356</c:v>
                </c:pt>
                <c:pt idx="8">
                  <c:v>9.9999999620749218</c:v>
                </c:pt>
                <c:pt idx="9">
                  <c:v>9.9999999566655458</c:v>
                </c:pt>
                <c:pt idx="10">
                  <c:v>9.9999999512413069</c:v>
                </c:pt>
                <c:pt idx="11">
                  <c:v>9.9999999458022089</c:v>
                </c:pt>
                <c:pt idx="12">
                  <c:v>9.9999999403928346</c:v>
                </c:pt>
                <c:pt idx="13">
                  <c:v>9.9999999344930472</c:v>
                </c:pt>
                <c:pt idx="14">
                  <c:v>9.9999999295740807</c:v>
                </c:pt>
                <c:pt idx="15">
                  <c:v>9.9999999241647046</c:v>
                </c:pt>
                <c:pt idx="16">
                  <c:v>9.9999999185324153</c:v>
                </c:pt>
                <c:pt idx="17">
                  <c:v>9.9999999131378985</c:v>
                </c:pt>
                <c:pt idx="18">
                  <c:v>9.999999907401584</c:v>
                </c:pt>
                <c:pt idx="19">
                  <c:v>9.9999999027203916</c:v>
                </c:pt>
                <c:pt idx="20">
                  <c:v>9.9999998970286583</c:v>
                </c:pt>
                <c:pt idx="21">
                  <c:v>9.9999998916044195</c:v>
                </c:pt>
                <c:pt idx="22">
                  <c:v>9.9999998861801824</c:v>
                </c:pt>
                <c:pt idx="23">
                  <c:v>9.9999998808153894</c:v>
                </c:pt>
                <c:pt idx="24">
                  <c:v>9.9999998753911541</c:v>
                </c:pt>
                <c:pt idx="25">
                  <c:v>9.9999998698926102</c:v>
                </c:pt>
                <c:pt idx="26">
                  <c:v>9.9999998646021222</c:v>
                </c:pt>
                <c:pt idx="27">
                  <c:v>9.9999998592819122</c:v>
                </c:pt>
                <c:pt idx="28">
                  <c:v>9.9999998537536463</c:v>
                </c:pt>
                <c:pt idx="29">
                  <c:v>9.999999848255106</c:v>
                </c:pt>
                <c:pt idx="30">
                  <c:v>9.999999842816008</c:v>
                </c:pt>
                <c:pt idx="31">
                  <c:v>9.9999998410326967</c:v>
                </c:pt>
                <c:pt idx="32">
                  <c:v>9.9999998373323269</c:v>
                </c:pt>
                <c:pt idx="33">
                  <c:v>9.9999998316108716</c:v>
                </c:pt>
                <c:pt idx="34">
                  <c:v>9.9999998266176018</c:v>
                </c:pt>
                <c:pt idx="35">
                  <c:v>9.9999998211190597</c:v>
                </c:pt>
                <c:pt idx="36">
                  <c:v>9.9999998157542649</c:v>
                </c:pt>
                <c:pt idx="37">
                  <c:v>9.9999998101516976</c:v>
                </c:pt>
                <c:pt idx="38">
                  <c:v>9.9999998049800958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2350336"/>
        <c:axId val="262351872"/>
      </c:lineChart>
      <c:dateAx>
        <c:axId val="262350336"/>
        <c:scaling>
          <c:orientation val="minMax"/>
          <c:min val="29677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[$-411]ge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62351872"/>
        <c:crossesAt val="0.01"/>
        <c:auto val="0"/>
        <c:lblOffset val="100"/>
        <c:baseTimeUnit val="months"/>
        <c:majorUnit val="24"/>
        <c:majorTimeUnit val="months"/>
      </c:dateAx>
      <c:valAx>
        <c:axId val="262351872"/>
        <c:scaling>
          <c:logBase val="10"/>
          <c:orientation val="minMax"/>
        </c:scaling>
        <c:delete val="0"/>
        <c:axPos val="l"/>
        <c:minorGridlines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</a:rPr>
                  <a:t>Bq/kg生</a:t>
                </a:r>
              </a:p>
            </c:rich>
          </c:tx>
          <c:layout>
            <c:manualLayout>
              <c:xMode val="edge"/>
              <c:yMode val="edge"/>
              <c:x val="2.9908994338155574E-2"/>
              <c:y val="6.451612903225806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62350336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7899050179211472"/>
          <c:y val="0.57965409844622695"/>
          <c:w val="0.34628691756272401"/>
          <c:h val="0.1798246132966784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Meiryo UI"/>
                <a:ea typeface="Meiryo UI"/>
              </a:rPr>
              <a:t>精米のCs-137</a:t>
            </a:r>
            <a:r>
              <a:rPr lang="en-US" altLang="ja-JP" sz="1100" b="0" i="0" u="none" strike="noStrike" baseline="0">
                <a:solidFill>
                  <a:srgbClr val="000000"/>
                </a:solidFill>
                <a:latin typeface="Meiryo UI"/>
                <a:ea typeface="Meiryo UI"/>
              </a:rPr>
              <a:t>(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Meiryo UI"/>
                <a:ea typeface="Meiryo UI"/>
              </a:rPr>
              <a:t>電力</a:t>
            </a:r>
            <a:r>
              <a:rPr lang="en-US" altLang="ja-JP" sz="1100" b="0" i="0" u="none" strike="noStrike" baseline="0">
                <a:solidFill>
                  <a:srgbClr val="000000"/>
                </a:solidFill>
                <a:latin typeface="Meiryo UI"/>
                <a:ea typeface="Meiryo UI"/>
              </a:rPr>
              <a:t>)</a:t>
            </a:r>
            <a:endParaRPr lang="ja-JP" altLang="en-US" sz="1100" b="0" i="0" u="none" strike="noStrike" baseline="0">
              <a:solidFill>
                <a:srgbClr val="000000"/>
              </a:solidFill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20489527467873059"/>
          <c:y val="0.65605790056322522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7080487343880519E-2"/>
          <c:y val="4.7604783538936706E-2"/>
          <c:w val="0.89884083724884944"/>
          <c:h val="0.80235878553406659"/>
        </c:manualLayout>
      </c:layout>
      <c:lineChart>
        <c:grouping val="standard"/>
        <c:varyColors val="0"/>
        <c:ser>
          <c:idx val="1"/>
          <c:order val="0"/>
          <c:tx>
            <c:strRef>
              <c:f>精米!$F$87</c:f>
              <c:strCache>
                <c:ptCount val="1"/>
                <c:pt idx="0">
                  <c:v>谷川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精米!$B$90:$B$143</c:f>
              <c:numCache>
                <c:formatCode>[$-411]m\.d\.ge</c:formatCode>
                <c:ptCount val="54"/>
                <c:pt idx="0">
                  <c:v>29916</c:v>
                </c:pt>
                <c:pt idx="1">
                  <c:v>30244</c:v>
                </c:pt>
                <c:pt idx="2">
                  <c:v>30609</c:v>
                </c:pt>
                <c:pt idx="3">
                  <c:v>30950</c:v>
                </c:pt>
                <c:pt idx="4">
                  <c:v>31324</c:v>
                </c:pt>
                <c:pt idx="5">
                  <c:v>31528</c:v>
                </c:pt>
                <c:pt idx="6">
                  <c:v>31700</c:v>
                </c:pt>
                <c:pt idx="7">
                  <c:v>32128</c:v>
                </c:pt>
                <c:pt idx="8">
                  <c:v>32468</c:v>
                </c:pt>
                <c:pt idx="9">
                  <c:v>32832</c:v>
                </c:pt>
                <c:pt idx="10">
                  <c:v>33197</c:v>
                </c:pt>
                <c:pt idx="11">
                  <c:v>33563</c:v>
                </c:pt>
                <c:pt idx="12">
                  <c:v>33927</c:v>
                </c:pt>
                <c:pt idx="13">
                  <c:v>34324</c:v>
                </c:pt>
                <c:pt idx="14">
                  <c:v>34655</c:v>
                </c:pt>
                <c:pt idx="15">
                  <c:v>35019</c:v>
                </c:pt>
                <c:pt idx="16">
                  <c:v>35398</c:v>
                </c:pt>
                <c:pt idx="17">
                  <c:v>35761</c:v>
                </c:pt>
                <c:pt idx="18">
                  <c:v>36147</c:v>
                </c:pt>
                <c:pt idx="19">
                  <c:v>36462</c:v>
                </c:pt>
                <c:pt idx="20">
                  <c:v>36845</c:v>
                </c:pt>
                <c:pt idx="21">
                  <c:v>37210</c:v>
                </c:pt>
                <c:pt idx="22">
                  <c:v>37575</c:v>
                </c:pt>
                <c:pt idx="23">
                  <c:v>37936</c:v>
                </c:pt>
                <c:pt idx="24">
                  <c:v>38301</c:v>
                </c:pt>
                <c:pt idx="25">
                  <c:v>38671</c:v>
                </c:pt>
                <c:pt idx="26">
                  <c:v>39027</c:v>
                </c:pt>
                <c:pt idx="27">
                  <c:v>39385</c:v>
                </c:pt>
                <c:pt idx="28">
                  <c:v>39757</c:v>
                </c:pt>
                <c:pt idx="29">
                  <c:v>40127</c:v>
                </c:pt>
                <c:pt idx="30">
                  <c:v>40493</c:v>
                </c:pt>
                <c:pt idx="31">
                  <c:v>40613</c:v>
                </c:pt>
                <c:pt idx="32">
                  <c:v>40862</c:v>
                </c:pt>
                <c:pt idx="33">
                  <c:v>41247</c:v>
                </c:pt>
                <c:pt idx="34">
                  <c:v>41583</c:v>
                </c:pt>
                <c:pt idx="35">
                  <c:v>41953</c:v>
                </c:pt>
                <c:pt idx="36">
                  <c:v>42314</c:v>
                </c:pt>
                <c:pt idx="37">
                  <c:v>42691</c:v>
                </c:pt>
                <c:pt idx="38">
                  <c:v>43039</c:v>
                </c:pt>
              </c:numCache>
            </c:numRef>
          </c:cat>
          <c:val>
            <c:numRef>
              <c:f>精米!$F$90:$F$143</c:f>
              <c:numCache>
                <c:formatCode>0.000</c:formatCode>
                <c:ptCount val="54"/>
                <c:pt idx="0">
                  <c:v>9.6296296296296297E-2</c:v>
                </c:pt>
                <c:pt idx="1">
                  <c:v>7.407407407407407E-2</c:v>
                </c:pt>
                <c:pt idx="2">
                  <c:v>3.2066430207151725E-3</c:v>
                </c:pt>
                <c:pt idx="3">
                  <c:v>1.8518518518518517E-2</c:v>
                </c:pt>
                <c:pt idx="4">
                  <c:v>3.7037037037037035E-2</c:v>
                </c:pt>
                <c:pt idx="6">
                  <c:v>1.7407407407407406E-2</c:v>
                </c:pt>
                <c:pt idx="7">
                  <c:v>1.1851851851851851E-2</c:v>
                </c:pt>
                <c:pt idx="8">
                  <c:v>2.3E-2</c:v>
                </c:pt>
                <c:pt idx="9">
                  <c:v>3.3000000000000002E-2</c:v>
                </c:pt>
                <c:pt idx="10">
                  <c:v>1.2999999999999999E-2</c:v>
                </c:pt>
                <c:pt idx="11">
                  <c:v>1.4999999999999999E-2</c:v>
                </c:pt>
                <c:pt idx="12">
                  <c:v>2.4E-2</c:v>
                </c:pt>
                <c:pt idx="13">
                  <c:v>1.4E-2</c:v>
                </c:pt>
                <c:pt idx="14">
                  <c:v>7.4000000000000003E-3</c:v>
                </c:pt>
                <c:pt idx="15">
                  <c:v>2.1999999999999999E-2</c:v>
                </c:pt>
                <c:pt idx="16">
                  <c:v>8.6999999999999994E-3</c:v>
                </c:pt>
                <c:pt idx="17">
                  <c:v>0.01</c:v>
                </c:pt>
                <c:pt idx="18">
                  <c:v>2.5029044334017804E-3</c:v>
                </c:pt>
                <c:pt idx="19">
                  <c:v>8.8999999999999999E-3</c:v>
                </c:pt>
                <c:pt idx="20">
                  <c:v>2.3950414397887645E-3</c:v>
                </c:pt>
                <c:pt idx="21">
                  <c:v>3.5000000000000003E-2</c:v>
                </c:pt>
                <c:pt idx="22">
                  <c:v>2.5000000000000001E-2</c:v>
                </c:pt>
                <c:pt idx="23">
                  <c:v>7.9000000000000008E-3</c:v>
                </c:pt>
                <c:pt idx="24">
                  <c:v>1.0999999999999999E-2</c:v>
                </c:pt>
                <c:pt idx="25">
                  <c:v>2.1343460913728083E-3</c:v>
                </c:pt>
                <c:pt idx="26">
                  <c:v>8.6E-3</c:v>
                </c:pt>
                <c:pt idx="27">
                  <c:v>2.0403048846653962E-3</c:v>
                </c:pt>
                <c:pt idx="28">
                  <c:v>6.7000000000000002E-3</c:v>
                </c:pt>
                <c:pt idx="29">
                  <c:v>1.9469636953720879E-3</c:v>
                </c:pt>
                <c:pt idx="30">
                  <c:v>1.9025071108595547E-3</c:v>
                </c:pt>
                <c:pt idx="38">
                  <c:v>2.1999999999999999E-2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精米!$K$87:$N$87</c:f>
              <c:strCache>
                <c:ptCount val="1"/>
                <c:pt idx="0">
                  <c:v>大原h24←谷川h11←小積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精米!$B$90:$B$143</c:f>
              <c:numCache>
                <c:formatCode>[$-411]m\.d\.ge</c:formatCode>
                <c:ptCount val="54"/>
                <c:pt idx="0">
                  <c:v>29916</c:v>
                </c:pt>
                <c:pt idx="1">
                  <c:v>30244</c:v>
                </c:pt>
                <c:pt idx="2">
                  <c:v>30609</c:v>
                </c:pt>
                <c:pt idx="3">
                  <c:v>30950</c:v>
                </c:pt>
                <c:pt idx="4">
                  <c:v>31324</c:v>
                </c:pt>
                <c:pt idx="5">
                  <c:v>31528</c:v>
                </c:pt>
                <c:pt idx="6">
                  <c:v>31700</c:v>
                </c:pt>
                <c:pt idx="7">
                  <c:v>32128</c:v>
                </c:pt>
                <c:pt idx="8">
                  <c:v>32468</c:v>
                </c:pt>
                <c:pt idx="9">
                  <c:v>32832</c:v>
                </c:pt>
                <c:pt idx="10">
                  <c:v>33197</c:v>
                </c:pt>
                <c:pt idx="11">
                  <c:v>33563</c:v>
                </c:pt>
                <c:pt idx="12">
                  <c:v>33927</c:v>
                </c:pt>
                <c:pt idx="13">
                  <c:v>34324</c:v>
                </c:pt>
                <c:pt idx="14">
                  <c:v>34655</c:v>
                </c:pt>
                <c:pt idx="15">
                  <c:v>35019</c:v>
                </c:pt>
                <c:pt idx="16">
                  <c:v>35398</c:v>
                </c:pt>
                <c:pt idx="17">
                  <c:v>35761</c:v>
                </c:pt>
                <c:pt idx="18">
                  <c:v>36147</c:v>
                </c:pt>
                <c:pt idx="19">
                  <c:v>36462</c:v>
                </c:pt>
                <c:pt idx="20">
                  <c:v>36845</c:v>
                </c:pt>
                <c:pt idx="21">
                  <c:v>37210</c:v>
                </c:pt>
                <c:pt idx="22">
                  <c:v>37575</c:v>
                </c:pt>
                <c:pt idx="23">
                  <c:v>37936</c:v>
                </c:pt>
                <c:pt idx="24">
                  <c:v>38301</c:v>
                </c:pt>
                <c:pt idx="25">
                  <c:v>38671</c:v>
                </c:pt>
                <c:pt idx="26">
                  <c:v>39027</c:v>
                </c:pt>
                <c:pt idx="27">
                  <c:v>39385</c:v>
                </c:pt>
                <c:pt idx="28">
                  <c:v>39757</c:v>
                </c:pt>
                <c:pt idx="29">
                  <c:v>40127</c:v>
                </c:pt>
                <c:pt idx="30">
                  <c:v>40493</c:v>
                </c:pt>
                <c:pt idx="31">
                  <c:v>40613</c:v>
                </c:pt>
                <c:pt idx="32">
                  <c:v>40862</c:v>
                </c:pt>
                <c:pt idx="33">
                  <c:v>41247</c:v>
                </c:pt>
                <c:pt idx="34">
                  <c:v>41583</c:v>
                </c:pt>
                <c:pt idx="35">
                  <c:v>41953</c:v>
                </c:pt>
                <c:pt idx="36">
                  <c:v>42314</c:v>
                </c:pt>
                <c:pt idx="37">
                  <c:v>42691</c:v>
                </c:pt>
                <c:pt idx="38">
                  <c:v>43039</c:v>
                </c:pt>
              </c:numCache>
            </c:numRef>
          </c:cat>
          <c:val>
            <c:numRef>
              <c:f>精米!$N$90:$N$143</c:f>
              <c:numCache>
                <c:formatCode>0.000</c:formatCode>
                <c:ptCount val="54"/>
                <c:pt idx="0">
                  <c:v>0.18888888888888888</c:v>
                </c:pt>
                <c:pt idx="1">
                  <c:v>5.3907195673411389E-3</c:v>
                </c:pt>
                <c:pt idx="2">
                  <c:v>0.12962962962962962</c:v>
                </c:pt>
                <c:pt idx="3">
                  <c:v>0.14444444444444443</c:v>
                </c:pt>
                <c:pt idx="4">
                  <c:v>0.17037037037037034</c:v>
                </c:pt>
                <c:pt idx="6">
                  <c:v>0.1</c:v>
                </c:pt>
                <c:pt idx="7">
                  <c:v>0.1</c:v>
                </c:pt>
                <c:pt idx="8">
                  <c:v>9.6000000000000002E-2</c:v>
                </c:pt>
                <c:pt idx="9">
                  <c:v>0.1</c:v>
                </c:pt>
                <c:pt idx="10">
                  <c:v>0.1</c:v>
                </c:pt>
                <c:pt idx="11">
                  <c:v>4.8000000000000001E-2</c:v>
                </c:pt>
                <c:pt idx="12">
                  <c:v>2.8000000000000001E-2</c:v>
                </c:pt>
                <c:pt idx="13">
                  <c:v>1.7000000000000001E-2</c:v>
                </c:pt>
                <c:pt idx="14">
                  <c:v>1.2999999999999999E-2</c:v>
                </c:pt>
                <c:pt idx="15">
                  <c:v>1.9E-2</c:v>
                </c:pt>
                <c:pt idx="16">
                  <c:v>0.02</c:v>
                </c:pt>
                <c:pt idx="17">
                  <c:v>2.1999999999999999E-2</c:v>
                </c:pt>
                <c:pt idx="18">
                  <c:v>1.2E-2</c:v>
                </c:pt>
                <c:pt idx="19">
                  <c:v>4.0293784637086332E-3</c:v>
                </c:pt>
                <c:pt idx="20">
                  <c:v>0.01</c:v>
                </c:pt>
                <c:pt idx="21">
                  <c:v>3.8484386357733498E-3</c:v>
                </c:pt>
                <c:pt idx="22">
                  <c:v>3.7608014874767263E-3</c:v>
                </c:pt>
                <c:pt idx="23">
                  <c:v>3.675160023791044E-3</c:v>
                </c:pt>
                <c:pt idx="24">
                  <c:v>3.5921488438771156E-3</c:v>
                </c:pt>
                <c:pt idx="25">
                  <c:v>3.5101264265926975E-3</c:v>
                </c:pt>
                <c:pt idx="26">
                  <c:v>3.4288947218113785E-3</c:v>
                </c:pt>
                <c:pt idx="27">
                  <c:v>3.3514459590865942E-3</c:v>
                </c:pt>
                <c:pt idx="28">
                  <c:v>3.2753330952474051E-3</c:v>
                </c:pt>
                <c:pt idx="29">
                  <c:v>1.0999999999999999E-2</c:v>
                </c:pt>
                <c:pt idx="30">
                  <c:v>1.6E-2</c:v>
                </c:pt>
                <c:pt idx="33">
                  <c:v>0.184</c:v>
                </c:pt>
                <c:pt idx="34">
                  <c:v>0.214</c:v>
                </c:pt>
                <c:pt idx="35">
                  <c:v>6.4000000000000001E-2</c:v>
                </c:pt>
                <c:pt idx="36">
                  <c:v>5.8999999999999997E-2</c:v>
                </c:pt>
                <c:pt idx="37">
                  <c:v>0.112</c:v>
                </c:pt>
                <c:pt idx="38">
                  <c:v>0.06</c:v>
                </c:pt>
              </c:numCache>
            </c:numRef>
          </c:val>
          <c:smooth val="0"/>
        </c:ser>
        <c:ser>
          <c:idx val="0"/>
          <c:order val="2"/>
          <c:tx>
            <c:strRef>
              <c:f>精米!$S$88</c:f>
              <c:strCache>
                <c:ptCount val="1"/>
                <c:pt idx="0">
                  <c:v>Cs137崩壊</c:v>
                </c:pt>
              </c:strCache>
            </c:strRef>
          </c:tx>
          <c:spPr>
            <a:ln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精米!$B$90:$B$143</c:f>
              <c:numCache>
                <c:formatCode>[$-411]m\.d\.ge</c:formatCode>
                <c:ptCount val="54"/>
                <c:pt idx="0">
                  <c:v>29916</c:v>
                </c:pt>
                <c:pt idx="1">
                  <c:v>30244</c:v>
                </c:pt>
                <c:pt idx="2">
                  <c:v>30609</c:v>
                </c:pt>
                <c:pt idx="3">
                  <c:v>30950</c:v>
                </c:pt>
                <c:pt idx="4">
                  <c:v>31324</c:v>
                </c:pt>
                <c:pt idx="5">
                  <c:v>31528</c:v>
                </c:pt>
                <c:pt idx="6">
                  <c:v>31700</c:v>
                </c:pt>
                <c:pt idx="7">
                  <c:v>32128</c:v>
                </c:pt>
                <c:pt idx="8">
                  <c:v>32468</c:v>
                </c:pt>
                <c:pt idx="9">
                  <c:v>32832</c:v>
                </c:pt>
                <c:pt idx="10">
                  <c:v>33197</c:v>
                </c:pt>
                <c:pt idx="11">
                  <c:v>33563</c:v>
                </c:pt>
                <c:pt idx="12">
                  <c:v>33927</c:v>
                </c:pt>
                <c:pt idx="13">
                  <c:v>34324</c:v>
                </c:pt>
                <c:pt idx="14">
                  <c:v>34655</c:v>
                </c:pt>
                <c:pt idx="15">
                  <c:v>35019</c:v>
                </c:pt>
                <c:pt idx="16">
                  <c:v>35398</c:v>
                </c:pt>
                <c:pt idx="17">
                  <c:v>35761</c:v>
                </c:pt>
                <c:pt idx="18">
                  <c:v>36147</c:v>
                </c:pt>
                <c:pt idx="19">
                  <c:v>36462</c:v>
                </c:pt>
                <c:pt idx="20">
                  <c:v>36845</c:v>
                </c:pt>
                <c:pt idx="21">
                  <c:v>37210</c:v>
                </c:pt>
                <c:pt idx="22">
                  <c:v>37575</c:v>
                </c:pt>
                <c:pt idx="23">
                  <c:v>37936</c:v>
                </c:pt>
                <c:pt idx="24">
                  <c:v>38301</c:v>
                </c:pt>
                <c:pt idx="25">
                  <c:v>38671</c:v>
                </c:pt>
                <c:pt idx="26">
                  <c:v>39027</c:v>
                </c:pt>
                <c:pt idx="27">
                  <c:v>39385</c:v>
                </c:pt>
                <c:pt idx="28">
                  <c:v>39757</c:v>
                </c:pt>
                <c:pt idx="29">
                  <c:v>40127</c:v>
                </c:pt>
                <c:pt idx="30">
                  <c:v>40493</c:v>
                </c:pt>
                <c:pt idx="31">
                  <c:v>40613</c:v>
                </c:pt>
                <c:pt idx="32">
                  <c:v>40862</c:v>
                </c:pt>
                <c:pt idx="33">
                  <c:v>41247</c:v>
                </c:pt>
                <c:pt idx="34">
                  <c:v>41583</c:v>
                </c:pt>
                <c:pt idx="35">
                  <c:v>41953</c:v>
                </c:pt>
                <c:pt idx="36">
                  <c:v>42314</c:v>
                </c:pt>
                <c:pt idx="37">
                  <c:v>42691</c:v>
                </c:pt>
                <c:pt idx="38">
                  <c:v>43039</c:v>
                </c:pt>
              </c:numCache>
            </c:numRef>
          </c:cat>
          <c:val>
            <c:numRef>
              <c:f>精米!$S$90:$S$128</c:f>
              <c:numCache>
                <c:formatCode>0.00</c:formatCode>
                <c:ptCount val="39"/>
                <c:pt idx="0">
                  <c:v>1</c:v>
                </c:pt>
                <c:pt idx="1">
                  <c:v>0.97951245774133355</c:v>
                </c:pt>
                <c:pt idx="2">
                  <c:v>0.95720687185527531</c:v>
                </c:pt>
                <c:pt idx="3">
                  <c:v>0.9368271301197294</c:v>
                </c:pt>
                <c:pt idx="4">
                  <c:v>0.91497373044331209</c:v>
                </c:pt>
                <c:pt idx="6">
                  <c:v>0.98920365589086545</c:v>
                </c:pt>
                <c:pt idx="7">
                  <c:v>0.96284152470686024</c:v>
                </c:pt>
                <c:pt idx="8">
                  <c:v>0.94240129022656927</c:v>
                </c:pt>
                <c:pt idx="9">
                  <c:v>0.92099892779538739</c:v>
                </c:pt>
                <c:pt idx="10">
                  <c:v>0.90002581967149609</c:v>
                </c:pt>
                <c:pt idx="11">
                  <c:v>0.87947480785201726</c:v>
                </c:pt>
                <c:pt idx="12">
                  <c:v>0.85950153448964994</c:v>
                </c:pt>
                <c:pt idx="13">
                  <c:v>0.83823429170433961</c:v>
                </c:pt>
                <c:pt idx="14">
                  <c:v>0.82090549265308077</c:v>
                </c:pt>
                <c:pt idx="15">
                  <c:v>0.8022623551088981</c:v>
                </c:pt>
                <c:pt idx="16">
                  <c:v>0.78330074025472374</c:v>
                </c:pt>
                <c:pt idx="17">
                  <c:v>0.765559937291869</c:v>
                </c:pt>
                <c:pt idx="18">
                  <c:v>0.74713565176172547</c:v>
                </c:pt>
                <c:pt idx="19">
                  <c:v>0.73242934615245447</c:v>
                </c:pt>
                <c:pt idx="20">
                  <c:v>0.71493774322052672</c:v>
                </c:pt>
                <c:pt idx="21">
                  <c:v>0.69865708736101606</c:v>
                </c:pt>
                <c:pt idx="22">
                  <c:v>0.6827471767275467</c:v>
                </c:pt>
                <c:pt idx="23">
                  <c:v>0.66736801976055937</c:v>
                </c:pt>
                <c:pt idx="24">
                  <c:v>0.6521706278695939</c:v>
                </c:pt>
                <c:pt idx="25">
                  <c:v>0.63711823623068897</c:v>
                </c:pt>
                <c:pt idx="26">
                  <c:v>0.62296343705797352</c:v>
                </c:pt>
                <c:pt idx="27">
                  <c:v>0.60904623422847648</c:v>
                </c:pt>
                <c:pt idx="28">
                  <c:v>0.59491407732914403</c:v>
                </c:pt>
                <c:pt idx="29">
                  <c:v>0.58118319264838447</c:v>
                </c:pt>
                <c:pt idx="30">
                  <c:v>0.5679125704058372</c:v>
                </c:pt>
                <c:pt idx="32">
                  <c:v>0.98440825505002483</c:v>
                </c:pt>
                <c:pt idx="33">
                  <c:v>0.96077770788483152</c:v>
                </c:pt>
                <c:pt idx="34">
                  <c:v>0.94061870893327715</c:v>
                </c:pt>
                <c:pt idx="35">
                  <c:v>0.91890880575043121</c:v>
                </c:pt>
                <c:pt idx="36">
                  <c:v>0.89821001234096043</c:v>
                </c:pt>
                <c:pt idx="37">
                  <c:v>0.87709135816070527</c:v>
                </c:pt>
                <c:pt idx="38">
                  <c:v>0.85803819956065985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2407680"/>
        <c:axId val="262409216"/>
      </c:lineChart>
      <c:dateAx>
        <c:axId val="262407680"/>
        <c:scaling>
          <c:orientation val="minMax"/>
          <c:min val="29677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[$-411]ge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62409216"/>
        <c:crossesAt val="1.0000000000000002E-3"/>
        <c:auto val="0"/>
        <c:lblOffset val="100"/>
        <c:baseTimeUnit val="months"/>
        <c:majorUnit val="24"/>
        <c:majorTimeUnit val="months"/>
        <c:minorUnit val="3"/>
        <c:minorTimeUnit val="months"/>
      </c:dateAx>
      <c:valAx>
        <c:axId val="262409216"/>
        <c:scaling>
          <c:logBase val="10"/>
          <c:orientation val="minMax"/>
          <c:min val="1.0000000000000002E-3"/>
        </c:scaling>
        <c:delete val="0"/>
        <c:axPos val="l"/>
        <c:minorGridlines>
          <c:spPr>
            <a:ln>
              <a:solidFill>
                <a:schemeClr val="bg1">
                  <a:lumMod val="85000"/>
                </a:schemeClr>
              </a:solidFill>
            </a:ln>
          </c:spPr>
        </c:min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</a:rPr>
                  <a:t>mBq/kg生</a:t>
                </a:r>
              </a:p>
            </c:rich>
          </c:tx>
          <c:layout>
            <c:manualLayout>
              <c:xMode val="edge"/>
              <c:yMode val="edge"/>
              <c:x val="2.2959976892840548E-2"/>
              <c:y val="8.9361702127659579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62407680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2312272074630325"/>
          <c:y val="0.19779893288569719"/>
          <c:w val="0.39029713261648746"/>
          <c:h val="0.18567568035754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Meiryo UI"/>
                <a:ea typeface="Meiryo UI"/>
              </a:rPr>
              <a:t>精米(谷川/県)のSr-90</a:t>
            </a:r>
          </a:p>
        </c:rich>
      </c:tx>
      <c:layout>
        <c:manualLayout>
          <c:xMode val="edge"/>
          <c:yMode val="edge"/>
          <c:x val="0.22079730683298429"/>
          <c:y val="3.5098768111156198E-2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444360722852229E-2"/>
          <c:y val="5.6855045018106898E-2"/>
          <c:w val="0.92587835122111661"/>
          <c:h val="0.81179046076988193"/>
        </c:manualLayout>
      </c:layout>
      <c:lineChart>
        <c:grouping val="standard"/>
        <c:varyColors val="0"/>
        <c:ser>
          <c:idx val="1"/>
          <c:order val="0"/>
          <c:tx>
            <c:strRef>
              <c:f>精米!$G$88</c:f>
              <c:strCache>
                <c:ptCount val="1"/>
                <c:pt idx="0">
                  <c:v>Sr-90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精米!$B$90:$B$143</c:f>
              <c:numCache>
                <c:formatCode>[$-411]m\.d\.ge</c:formatCode>
                <c:ptCount val="54"/>
                <c:pt idx="0">
                  <c:v>29916</c:v>
                </c:pt>
                <c:pt idx="1">
                  <c:v>30244</c:v>
                </c:pt>
                <c:pt idx="2">
                  <c:v>30609</c:v>
                </c:pt>
                <c:pt idx="3">
                  <c:v>30950</c:v>
                </c:pt>
                <c:pt idx="4">
                  <c:v>31324</c:v>
                </c:pt>
                <c:pt idx="5">
                  <c:v>31528</c:v>
                </c:pt>
                <c:pt idx="6">
                  <c:v>31700</c:v>
                </c:pt>
                <c:pt idx="7">
                  <c:v>32128</c:v>
                </c:pt>
                <c:pt idx="8">
                  <c:v>32468</c:v>
                </c:pt>
                <c:pt idx="9">
                  <c:v>32832</c:v>
                </c:pt>
                <c:pt idx="10">
                  <c:v>33197</c:v>
                </c:pt>
                <c:pt idx="11">
                  <c:v>33563</c:v>
                </c:pt>
                <c:pt idx="12">
                  <c:v>33927</c:v>
                </c:pt>
                <c:pt idx="13">
                  <c:v>34324</c:v>
                </c:pt>
                <c:pt idx="14">
                  <c:v>34655</c:v>
                </c:pt>
                <c:pt idx="15">
                  <c:v>35019</c:v>
                </c:pt>
                <c:pt idx="16">
                  <c:v>35398</c:v>
                </c:pt>
                <c:pt idx="17">
                  <c:v>35761</c:v>
                </c:pt>
                <c:pt idx="18">
                  <c:v>36147</c:v>
                </c:pt>
                <c:pt idx="19">
                  <c:v>36462</c:v>
                </c:pt>
                <c:pt idx="20">
                  <c:v>36845</c:v>
                </c:pt>
                <c:pt idx="21">
                  <c:v>37210</c:v>
                </c:pt>
                <c:pt idx="22">
                  <c:v>37575</c:v>
                </c:pt>
                <c:pt idx="23">
                  <c:v>37936</c:v>
                </c:pt>
                <c:pt idx="24">
                  <c:v>38301</c:v>
                </c:pt>
                <c:pt idx="25">
                  <c:v>38671</c:v>
                </c:pt>
                <c:pt idx="26">
                  <c:v>39027</c:v>
                </c:pt>
                <c:pt idx="27">
                  <c:v>39385</c:v>
                </c:pt>
                <c:pt idx="28">
                  <c:v>39757</c:v>
                </c:pt>
                <c:pt idx="29">
                  <c:v>40127</c:v>
                </c:pt>
                <c:pt idx="30">
                  <c:v>40493</c:v>
                </c:pt>
                <c:pt idx="31">
                  <c:v>40613</c:v>
                </c:pt>
                <c:pt idx="32">
                  <c:v>40862</c:v>
                </c:pt>
                <c:pt idx="33">
                  <c:v>41247</c:v>
                </c:pt>
                <c:pt idx="34">
                  <c:v>41583</c:v>
                </c:pt>
                <c:pt idx="35">
                  <c:v>41953</c:v>
                </c:pt>
                <c:pt idx="36">
                  <c:v>42314</c:v>
                </c:pt>
                <c:pt idx="37">
                  <c:v>42691</c:v>
                </c:pt>
                <c:pt idx="38">
                  <c:v>43039</c:v>
                </c:pt>
              </c:numCache>
            </c:numRef>
          </c:cat>
          <c:val>
            <c:numRef>
              <c:f>精米!$G$90:$G$143</c:f>
              <c:numCache>
                <c:formatCode>0.000_);[Red]\(0.000\)</c:formatCode>
                <c:ptCount val="54"/>
                <c:pt idx="1">
                  <c:v>0.1</c:v>
                </c:pt>
                <c:pt idx="2" formatCode="0.000">
                  <c:v>2.483863828081149E-3</c:v>
                </c:pt>
                <c:pt idx="3" formatCode="0.000">
                  <c:v>2.4286364286872841E-3</c:v>
                </c:pt>
                <c:pt idx="4" formatCode="0.000">
                  <c:v>2.3694753775896438E-3</c:v>
                </c:pt>
                <c:pt idx="6" formatCode="0.000">
                  <c:v>2.311450624641013E-3</c:v>
                </c:pt>
                <c:pt idx="7" formatCode="0.000">
                  <c:v>2.2471285020206188E-3</c:v>
                </c:pt>
                <c:pt idx="8" formatCode="0.000">
                  <c:v>2.1973096722922758E-3</c:v>
                </c:pt>
                <c:pt idx="9" formatCode="0.000">
                  <c:v>2.1451977575723631E-3</c:v>
                </c:pt>
                <c:pt idx="10" formatCode="0.000">
                  <c:v>2.0941836472577421E-3</c:v>
                </c:pt>
                <c:pt idx="11" formatCode="0.000">
                  <c:v>2.044247882371029E-3</c:v>
                </c:pt>
                <c:pt idx="12" formatCode="0.000">
                  <c:v>1.9957660171811553E-3</c:v>
                </c:pt>
                <c:pt idx="13" formatCode="0.000">
                  <c:v>1.9441987671516129E-3</c:v>
                </c:pt>
                <c:pt idx="14" formatCode="0.000">
                  <c:v>1.9022244397663077E-3</c:v>
                </c:pt>
                <c:pt idx="15" formatCode="0.000">
                  <c:v>1.8571108360566301E-3</c:v>
                </c:pt>
                <c:pt idx="16" formatCode="0.000">
                  <c:v>1.8112747515443704E-3</c:v>
                </c:pt>
                <c:pt idx="17" formatCode="0.000">
                  <c:v>1.7684347380341212E-3</c:v>
                </c:pt>
                <c:pt idx="18" formatCode="0.000">
                  <c:v>1.7239913651711754E-3</c:v>
                </c:pt>
                <c:pt idx="19" formatCode="0.000">
                  <c:v>1.6885517487536749E-3</c:v>
                </c:pt>
                <c:pt idx="20" formatCode="0.000">
                  <c:v>1.6464416178166286E-3</c:v>
                </c:pt>
                <c:pt idx="21" formatCode="0.000">
                  <c:v>1.6072882325301682E-3</c:v>
                </c:pt>
                <c:pt idx="22" formatCode="0.000">
                  <c:v>1.5690659386123913E-3</c:v>
                </c:pt>
                <c:pt idx="23" formatCode="0.0000_);[Red]\(0.0000\)">
                  <c:v>8.8999999999999999E-3</c:v>
                </c:pt>
                <c:pt idx="24" formatCode="0.000">
                  <c:v>1.4957210403639851E-3</c:v>
                </c:pt>
                <c:pt idx="25" formatCode="0.0000_);[Red]\(0.0000\)">
                  <c:v>7.3000000000000001E-3</c:v>
                </c:pt>
                <c:pt idx="26" formatCode="0.0000_);[Red]\(0.0000\)">
                  <c:v>5.1999999999999998E-3</c:v>
                </c:pt>
                <c:pt idx="27" formatCode="0.000">
                  <c:v>1.3925407121536282E-3</c:v>
                </c:pt>
                <c:pt idx="28" formatCode="0.000">
                  <c:v>1.3587979108267943E-3</c:v>
                </c:pt>
                <c:pt idx="29" formatCode="0.000">
                  <c:v>1.3260476012989869E-3</c:v>
                </c:pt>
                <c:pt idx="30" formatCode="0.000">
                  <c:v>1.2944280242223707E-3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精米!$H$88</c:f>
              <c:strCache>
                <c:ptCount val="1"/>
                <c:pt idx="0">
                  <c:v>Ca濃度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精米!$B$90:$B$143</c:f>
              <c:numCache>
                <c:formatCode>[$-411]m\.d\.ge</c:formatCode>
                <c:ptCount val="54"/>
                <c:pt idx="0">
                  <c:v>29916</c:v>
                </c:pt>
                <c:pt idx="1">
                  <c:v>30244</c:v>
                </c:pt>
                <c:pt idx="2">
                  <c:v>30609</c:v>
                </c:pt>
                <c:pt idx="3">
                  <c:v>30950</c:v>
                </c:pt>
                <c:pt idx="4">
                  <c:v>31324</c:v>
                </c:pt>
                <c:pt idx="5">
                  <c:v>31528</c:v>
                </c:pt>
                <c:pt idx="6">
                  <c:v>31700</c:v>
                </c:pt>
                <c:pt idx="7">
                  <c:v>32128</c:v>
                </c:pt>
                <c:pt idx="8">
                  <c:v>32468</c:v>
                </c:pt>
                <c:pt idx="9">
                  <c:v>32832</c:v>
                </c:pt>
                <c:pt idx="10">
                  <c:v>33197</c:v>
                </c:pt>
                <c:pt idx="11">
                  <c:v>33563</c:v>
                </c:pt>
                <c:pt idx="12">
                  <c:v>33927</c:v>
                </c:pt>
                <c:pt idx="13">
                  <c:v>34324</c:v>
                </c:pt>
                <c:pt idx="14">
                  <c:v>34655</c:v>
                </c:pt>
                <c:pt idx="15">
                  <c:v>35019</c:v>
                </c:pt>
                <c:pt idx="16">
                  <c:v>35398</c:v>
                </c:pt>
                <c:pt idx="17">
                  <c:v>35761</c:v>
                </c:pt>
                <c:pt idx="18">
                  <c:v>36147</c:v>
                </c:pt>
                <c:pt idx="19">
                  <c:v>36462</c:v>
                </c:pt>
                <c:pt idx="20">
                  <c:v>36845</c:v>
                </c:pt>
                <c:pt idx="21">
                  <c:v>37210</c:v>
                </c:pt>
                <c:pt idx="22">
                  <c:v>37575</c:v>
                </c:pt>
                <c:pt idx="23">
                  <c:v>37936</c:v>
                </c:pt>
                <c:pt idx="24">
                  <c:v>38301</c:v>
                </c:pt>
                <c:pt idx="25">
                  <c:v>38671</c:v>
                </c:pt>
                <c:pt idx="26">
                  <c:v>39027</c:v>
                </c:pt>
                <c:pt idx="27">
                  <c:v>39385</c:v>
                </c:pt>
                <c:pt idx="28">
                  <c:v>39757</c:v>
                </c:pt>
                <c:pt idx="29">
                  <c:v>40127</c:v>
                </c:pt>
                <c:pt idx="30">
                  <c:v>40493</c:v>
                </c:pt>
                <c:pt idx="31">
                  <c:v>40613</c:v>
                </c:pt>
                <c:pt idx="32">
                  <c:v>40862</c:v>
                </c:pt>
                <c:pt idx="33">
                  <c:v>41247</c:v>
                </c:pt>
                <c:pt idx="34">
                  <c:v>41583</c:v>
                </c:pt>
                <c:pt idx="35">
                  <c:v>41953</c:v>
                </c:pt>
                <c:pt idx="36">
                  <c:v>42314</c:v>
                </c:pt>
                <c:pt idx="37">
                  <c:v>42691</c:v>
                </c:pt>
                <c:pt idx="38">
                  <c:v>43039</c:v>
                </c:pt>
              </c:numCache>
            </c:numRef>
          </c:cat>
          <c:val>
            <c:numRef>
              <c:f>精米!$H$90:$H$143</c:f>
              <c:numCache>
                <c:formatCode>0.000_);[Red]\(0.000\)</c:formatCode>
                <c:ptCount val="54"/>
                <c:pt idx="1">
                  <c:v>0.08</c:v>
                </c:pt>
                <c:pt idx="2">
                  <c:v>0.06</c:v>
                </c:pt>
                <c:pt idx="3">
                  <c:v>0.05</c:v>
                </c:pt>
                <c:pt idx="4">
                  <c:v>4.7E-2</c:v>
                </c:pt>
                <c:pt idx="6">
                  <c:v>4.9000000000000002E-2</c:v>
                </c:pt>
                <c:pt idx="7">
                  <c:v>0.05</c:v>
                </c:pt>
                <c:pt idx="8">
                  <c:v>4.7E-2</c:v>
                </c:pt>
                <c:pt idx="9">
                  <c:v>0.05</c:v>
                </c:pt>
                <c:pt idx="10">
                  <c:v>6.7000000000000004E-2</c:v>
                </c:pt>
                <c:pt idx="11">
                  <c:v>5.0999999999999997E-2</c:v>
                </c:pt>
                <c:pt idx="12">
                  <c:v>4.8000000000000001E-2</c:v>
                </c:pt>
                <c:pt idx="13">
                  <c:v>4.2999999999999997E-2</c:v>
                </c:pt>
                <c:pt idx="14">
                  <c:v>5.7000000000000002E-2</c:v>
                </c:pt>
                <c:pt idx="15">
                  <c:v>5.6000000000000001E-2</c:v>
                </c:pt>
                <c:pt idx="16">
                  <c:v>6.3E-2</c:v>
                </c:pt>
                <c:pt idx="17">
                  <c:v>4.2000000000000003E-2</c:v>
                </c:pt>
                <c:pt idx="18">
                  <c:v>7.3999999999999996E-2</c:v>
                </c:pt>
                <c:pt idx="19">
                  <c:v>4.9000000000000002E-2</c:v>
                </c:pt>
                <c:pt idx="20">
                  <c:v>6.9000000000000006E-2</c:v>
                </c:pt>
                <c:pt idx="21">
                  <c:v>0.11</c:v>
                </c:pt>
                <c:pt idx="22">
                  <c:v>5.8000000000000003E-2</c:v>
                </c:pt>
                <c:pt idx="23">
                  <c:v>5.8000000000000003E-2</c:v>
                </c:pt>
                <c:pt idx="24">
                  <c:v>2.9000000000000001E-2</c:v>
                </c:pt>
                <c:pt idx="25">
                  <c:v>5.2999999999999999E-2</c:v>
                </c:pt>
                <c:pt idx="26">
                  <c:v>5.7000000000000002E-2</c:v>
                </c:pt>
                <c:pt idx="27">
                  <c:v>6.5000000000000002E-2</c:v>
                </c:pt>
                <c:pt idx="28">
                  <c:v>5.6000000000000001E-2</c:v>
                </c:pt>
                <c:pt idx="29">
                  <c:v>8.5999999999999993E-2</c:v>
                </c:pt>
                <c:pt idx="30">
                  <c:v>9.4E-2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精米!$I$88</c:f>
              <c:strCache>
                <c:ptCount val="1"/>
                <c:pt idx="0">
                  <c:v>Sr単位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精米!$B$90:$B$143</c:f>
              <c:numCache>
                <c:formatCode>[$-411]m\.d\.ge</c:formatCode>
                <c:ptCount val="54"/>
                <c:pt idx="0">
                  <c:v>29916</c:v>
                </c:pt>
                <c:pt idx="1">
                  <c:v>30244</c:v>
                </c:pt>
                <c:pt idx="2">
                  <c:v>30609</c:v>
                </c:pt>
                <c:pt idx="3">
                  <c:v>30950</c:v>
                </c:pt>
                <c:pt idx="4">
                  <c:v>31324</c:v>
                </c:pt>
                <c:pt idx="5">
                  <c:v>31528</c:v>
                </c:pt>
                <c:pt idx="6">
                  <c:v>31700</c:v>
                </c:pt>
                <c:pt idx="7">
                  <c:v>32128</c:v>
                </c:pt>
                <c:pt idx="8">
                  <c:v>32468</c:v>
                </c:pt>
                <c:pt idx="9">
                  <c:v>32832</c:v>
                </c:pt>
                <c:pt idx="10">
                  <c:v>33197</c:v>
                </c:pt>
                <c:pt idx="11">
                  <c:v>33563</c:v>
                </c:pt>
                <c:pt idx="12">
                  <c:v>33927</c:v>
                </c:pt>
                <c:pt idx="13">
                  <c:v>34324</c:v>
                </c:pt>
                <c:pt idx="14">
                  <c:v>34655</c:v>
                </c:pt>
                <c:pt idx="15">
                  <c:v>35019</c:v>
                </c:pt>
                <c:pt idx="16">
                  <c:v>35398</c:v>
                </c:pt>
                <c:pt idx="17">
                  <c:v>35761</c:v>
                </c:pt>
                <c:pt idx="18">
                  <c:v>36147</c:v>
                </c:pt>
                <c:pt idx="19">
                  <c:v>36462</c:v>
                </c:pt>
                <c:pt idx="20">
                  <c:v>36845</c:v>
                </c:pt>
                <c:pt idx="21">
                  <c:v>37210</c:v>
                </c:pt>
                <c:pt idx="22">
                  <c:v>37575</c:v>
                </c:pt>
                <c:pt idx="23">
                  <c:v>37936</c:v>
                </c:pt>
                <c:pt idx="24">
                  <c:v>38301</c:v>
                </c:pt>
                <c:pt idx="25">
                  <c:v>38671</c:v>
                </c:pt>
                <c:pt idx="26">
                  <c:v>39027</c:v>
                </c:pt>
                <c:pt idx="27">
                  <c:v>39385</c:v>
                </c:pt>
                <c:pt idx="28">
                  <c:v>39757</c:v>
                </c:pt>
                <c:pt idx="29">
                  <c:v>40127</c:v>
                </c:pt>
                <c:pt idx="30">
                  <c:v>40493</c:v>
                </c:pt>
                <c:pt idx="31">
                  <c:v>40613</c:v>
                </c:pt>
                <c:pt idx="32">
                  <c:v>40862</c:v>
                </c:pt>
                <c:pt idx="33">
                  <c:v>41247</c:v>
                </c:pt>
                <c:pt idx="34">
                  <c:v>41583</c:v>
                </c:pt>
                <c:pt idx="35">
                  <c:v>41953</c:v>
                </c:pt>
                <c:pt idx="36">
                  <c:v>42314</c:v>
                </c:pt>
                <c:pt idx="37">
                  <c:v>42691</c:v>
                </c:pt>
                <c:pt idx="38">
                  <c:v>43039</c:v>
                </c:pt>
              </c:numCache>
            </c:numRef>
          </c:cat>
          <c:val>
            <c:numRef>
              <c:f>精米!$I$90:$I$143</c:f>
              <c:numCache>
                <c:formatCode>0.000_);[Red]\(0.000\)</c:formatCode>
                <c:ptCount val="54"/>
                <c:pt idx="1">
                  <c:v>0.12222222222222222</c:v>
                </c:pt>
                <c:pt idx="23" formatCode="0.00">
                  <c:v>0.15</c:v>
                </c:pt>
                <c:pt idx="25" formatCode="0.00">
                  <c:v>0.14000000000000001</c:v>
                </c:pt>
                <c:pt idx="26">
                  <c:v>9.0999999999999998E-2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精米!$U$88</c:f>
              <c:strCache>
                <c:ptCount val="1"/>
                <c:pt idx="0">
                  <c:v>Sr90崩壊</c:v>
                </c:pt>
              </c:strCache>
            </c:strRef>
          </c:tx>
          <c:spPr>
            <a:ln w="31750">
              <a:solidFill>
                <a:srgbClr val="7030A0"/>
              </a:solidFill>
              <a:prstDash val="sysDot"/>
            </a:ln>
          </c:spPr>
          <c:marker>
            <c:symbol val="none"/>
          </c:marker>
          <c:cat>
            <c:numRef>
              <c:f>精米!$B$90:$B$143</c:f>
              <c:numCache>
                <c:formatCode>[$-411]m\.d\.ge</c:formatCode>
                <c:ptCount val="54"/>
                <c:pt idx="0">
                  <c:v>29916</c:v>
                </c:pt>
                <c:pt idx="1">
                  <c:v>30244</c:v>
                </c:pt>
                <c:pt idx="2">
                  <c:v>30609</c:v>
                </c:pt>
                <c:pt idx="3">
                  <c:v>30950</c:v>
                </c:pt>
                <c:pt idx="4">
                  <c:v>31324</c:v>
                </c:pt>
                <c:pt idx="5">
                  <c:v>31528</c:v>
                </c:pt>
                <c:pt idx="6">
                  <c:v>31700</c:v>
                </c:pt>
                <c:pt idx="7">
                  <c:v>32128</c:v>
                </c:pt>
                <c:pt idx="8">
                  <c:v>32468</c:v>
                </c:pt>
                <c:pt idx="9">
                  <c:v>32832</c:v>
                </c:pt>
                <c:pt idx="10">
                  <c:v>33197</c:v>
                </c:pt>
                <c:pt idx="11">
                  <c:v>33563</c:v>
                </c:pt>
                <c:pt idx="12">
                  <c:v>33927</c:v>
                </c:pt>
                <c:pt idx="13">
                  <c:v>34324</c:v>
                </c:pt>
                <c:pt idx="14">
                  <c:v>34655</c:v>
                </c:pt>
                <c:pt idx="15">
                  <c:v>35019</c:v>
                </c:pt>
                <c:pt idx="16">
                  <c:v>35398</c:v>
                </c:pt>
                <c:pt idx="17">
                  <c:v>35761</c:v>
                </c:pt>
                <c:pt idx="18">
                  <c:v>36147</c:v>
                </c:pt>
                <c:pt idx="19">
                  <c:v>36462</c:v>
                </c:pt>
                <c:pt idx="20">
                  <c:v>36845</c:v>
                </c:pt>
                <c:pt idx="21">
                  <c:v>37210</c:v>
                </c:pt>
                <c:pt idx="22">
                  <c:v>37575</c:v>
                </c:pt>
                <c:pt idx="23">
                  <c:v>37936</c:v>
                </c:pt>
                <c:pt idx="24">
                  <c:v>38301</c:v>
                </c:pt>
                <c:pt idx="25">
                  <c:v>38671</c:v>
                </c:pt>
                <c:pt idx="26">
                  <c:v>39027</c:v>
                </c:pt>
                <c:pt idx="27">
                  <c:v>39385</c:v>
                </c:pt>
                <c:pt idx="28">
                  <c:v>39757</c:v>
                </c:pt>
                <c:pt idx="29">
                  <c:v>40127</c:v>
                </c:pt>
                <c:pt idx="30">
                  <c:v>40493</c:v>
                </c:pt>
                <c:pt idx="31">
                  <c:v>40613</c:v>
                </c:pt>
                <c:pt idx="32">
                  <c:v>40862</c:v>
                </c:pt>
                <c:pt idx="33">
                  <c:v>41247</c:v>
                </c:pt>
                <c:pt idx="34">
                  <c:v>41583</c:v>
                </c:pt>
                <c:pt idx="35">
                  <c:v>41953</c:v>
                </c:pt>
                <c:pt idx="36">
                  <c:v>42314</c:v>
                </c:pt>
                <c:pt idx="37">
                  <c:v>42691</c:v>
                </c:pt>
                <c:pt idx="38">
                  <c:v>43039</c:v>
                </c:pt>
              </c:numCache>
            </c:numRef>
          </c:cat>
          <c:val>
            <c:numRef>
              <c:f>精米!$U$90:$U$143</c:f>
              <c:numCache>
                <c:formatCode>0.00</c:formatCode>
                <c:ptCount val="54"/>
                <c:pt idx="0">
                  <c:v>0.3</c:v>
                </c:pt>
                <c:pt idx="1">
                  <c:v>0.29358121266519671</c:v>
                </c:pt>
                <c:pt idx="2">
                  <c:v>0.28659967247090185</c:v>
                </c:pt>
                <c:pt idx="3">
                  <c:v>0.28022728023314819</c:v>
                </c:pt>
                <c:pt idx="4">
                  <c:v>0.27340100510649734</c:v>
                </c:pt>
                <c:pt idx="6">
                  <c:v>0.29661674172163005</c:v>
                </c:pt>
                <c:pt idx="7">
                  <c:v>0.28836260978003014</c:v>
                </c:pt>
                <c:pt idx="8">
                  <c:v>0.28196961189684983</c:v>
                </c:pt>
                <c:pt idx="9">
                  <c:v>0.27528235404054302</c:v>
                </c:pt>
                <c:pt idx="10">
                  <c:v>0.26873597185870396</c:v>
                </c:pt>
                <c:pt idx="11">
                  <c:v>0.26232796827940419</c:v>
                </c:pt>
                <c:pt idx="12">
                  <c:v>0.25610653627825941</c:v>
                </c:pt>
                <c:pt idx="13">
                  <c:v>0.2494891724807165</c:v>
                </c:pt>
                <c:pt idx="14">
                  <c:v>0.24410281981877285</c:v>
                </c:pt>
                <c:pt idx="15">
                  <c:v>0.23831361973937962</c:v>
                </c:pt>
                <c:pt idx="16">
                  <c:v>0.23243170736090726</c:v>
                </c:pt>
                <c:pt idx="17">
                  <c:v>0.22693426558678573</c:v>
                </c:pt>
                <c:pt idx="18">
                  <c:v>0.22123107283449672</c:v>
                </c:pt>
                <c:pt idx="19">
                  <c:v>0.21668328650604946</c:v>
                </c:pt>
                <c:pt idx="20">
                  <c:v>0.2112795068627106</c:v>
                </c:pt>
                <c:pt idx="21">
                  <c:v>0.20625515140071793</c:v>
                </c:pt>
                <c:pt idx="22">
                  <c:v>0.20135027817428758</c:v>
                </c:pt>
                <c:pt idx="23">
                  <c:v>0.19661389750537586</c:v>
                </c:pt>
                <c:pt idx="24">
                  <c:v>0.19193829917355701</c:v>
                </c:pt>
                <c:pt idx="25">
                  <c:v>0.1873121228613267</c:v>
                </c:pt>
                <c:pt idx="26">
                  <c:v>0.18296627659858075</c:v>
                </c:pt>
                <c:pt idx="27">
                  <c:v>0.17869769068412511</c:v>
                </c:pt>
                <c:pt idx="28">
                  <c:v>0.17436764803496393</c:v>
                </c:pt>
                <c:pt idx="29">
                  <c:v>0.17016496682734708</c:v>
                </c:pt>
                <c:pt idx="30">
                  <c:v>0.16610738678341319</c:v>
                </c:pt>
                <c:pt idx="32">
                  <c:v>0.29511453313020336</c:v>
                </c:pt>
                <c:pt idx="33">
                  <c:v>0.28771684100068257</c:v>
                </c:pt>
                <c:pt idx="34">
                  <c:v>0.28141237483243886</c:v>
                </c:pt>
                <c:pt idx="35">
                  <c:v>0.27462965732361533</c:v>
                </c:pt>
                <c:pt idx="36">
                  <c:v>0.26816951924061011</c:v>
                </c:pt>
                <c:pt idx="37">
                  <c:v>0.26158521698279236</c:v>
                </c:pt>
                <c:pt idx="38">
                  <c:v>0.25565097814634707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精米!$U$88</c:f>
              <c:strCache>
                <c:ptCount val="1"/>
                <c:pt idx="0">
                  <c:v>Sr90崩壊</c:v>
                </c:pt>
              </c:strCache>
            </c:strRef>
          </c:tx>
          <c:spPr>
            <a:ln>
              <a:solidFill>
                <a:srgbClr val="C00000"/>
              </a:solidFill>
              <a:prstDash val="sysDash"/>
            </a:ln>
          </c:spPr>
          <c:marker>
            <c:symbol val="none"/>
          </c:marker>
          <c:cat>
            <c:numRef>
              <c:f>精米!$B$90:$B$143</c:f>
              <c:numCache>
                <c:formatCode>[$-411]m\.d\.ge</c:formatCode>
                <c:ptCount val="54"/>
                <c:pt idx="0">
                  <c:v>29916</c:v>
                </c:pt>
                <c:pt idx="1">
                  <c:v>30244</c:v>
                </c:pt>
                <c:pt idx="2">
                  <c:v>30609</c:v>
                </c:pt>
                <c:pt idx="3">
                  <c:v>30950</c:v>
                </c:pt>
                <c:pt idx="4">
                  <c:v>31324</c:v>
                </c:pt>
                <c:pt idx="5">
                  <c:v>31528</c:v>
                </c:pt>
                <c:pt idx="6">
                  <c:v>31700</c:v>
                </c:pt>
                <c:pt idx="7">
                  <c:v>32128</c:v>
                </c:pt>
                <c:pt idx="8">
                  <c:v>32468</c:v>
                </c:pt>
                <c:pt idx="9">
                  <c:v>32832</c:v>
                </c:pt>
                <c:pt idx="10">
                  <c:v>33197</c:v>
                </c:pt>
                <c:pt idx="11">
                  <c:v>33563</c:v>
                </c:pt>
                <c:pt idx="12">
                  <c:v>33927</c:v>
                </c:pt>
                <c:pt idx="13">
                  <c:v>34324</c:v>
                </c:pt>
                <c:pt idx="14">
                  <c:v>34655</c:v>
                </c:pt>
                <c:pt idx="15">
                  <c:v>35019</c:v>
                </c:pt>
                <c:pt idx="16">
                  <c:v>35398</c:v>
                </c:pt>
                <c:pt idx="17">
                  <c:v>35761</c:v>
                </c:pt>
                <c:pt idx="18">
                  <c:v>36147</c:v>
                </c:pt>
                <c:pt idx="19">
                  <c:v>36462</c:v>
                </c:pt>
                <c:pt idx="20">
                  <c:v>36845</c:v>
                </c:pt>
                <c:pt idx="21">
                  <c:v>37210</c:v>
                </c:pt>
                <c:pt idx="22">
                  <c:v>37575</c:v>
                </c:pt>
                <c:pt idx="23">
                  <c:v>37936</c:v>
                </c:pt>
                <c:pt idx="24">
                  <c:v>38301</c:v>
                </c:pt>
                <c:pt idx="25">
                  <c:v>38671</c:v>
                </c:pt>
                <c:pt idx="26">
                  <c:v>39027</c:v>
                </c:pt>
                <c:pt idx="27">
                  <c:v>39385</c:v>
                </c:pt>
                <c:pt idx="28">
                  <c:v>39757</c:v>
                </c:pt>
                <c:pt idx="29">
                  <c:v>40127</c:v>
                </c:pt>
                <c:pt idx="30">
                  <c:v>40493</c:v>
                </c:pt>
                <c:pt idx="31">
                  <c:v>40613</c:v>
                </c:pt>
                <c:pt idx="32">
                  <c:v>40862</c:v>
                </c:pt>
                <c:pt idx="33">
                  <c:v>41247</c:v>
                </c:pt>
                <c:pt idx="34">
                  <c:v>41583</c:v>
                </c:pt>
                <c:pt idx="35">
                  <c:v>41953</c:v>
                </c:pt>
                <c:pt idx="36">
                  <c:v>42314</c:v>
                </c:pt>
                <c:pt idx="37">
                  <c:v>42691</c:v>
                </c:pt>
                <c:pt idx="38">
                  <c:v>43039</c:v>
                </c:pt>
              </c:numCache>
            </c:numRef>
          </c:cat>
          <c:val>
            <c:numRef>
              <c:f>精米!$U$90:$U$143</c:f>
              <c:numCache>
                <c:formatCode>0.00</c:formatCode>
                <c:ptCount val="54"/>
                <c:pt idx="0">
                  <c:v>0.3</c:v>
                </c:pt>
                <c:pt idx="1">
                  <c:v>0.29358121266519671</c:v>
                </c:pt>
                <c:pt idx="2">
                  <c:v>0.28659967247090185</c:v>
                </c:pt>
                <c:pt idx="3">
                  <c:v>0.28022728023314819</c:v>
                </c:pt>
                <c:pt idx="4">
                  <c:v>0.27340100510649734</c:v>
                </c:pt>
                <c:pt idx="6">
                  <c:v>0.29661674172163005</c:v>
                </c:pt>
                <c:pt idx="7">
                  <c:v>0.28836260978003014</c:v>
                </c:pt>
                <c:pt idx="8">
                  <c:v>0.28196961189684983</c:v>
                </c:pt>
                <c:pt idx="9">
                  <c:v>0.27528235404054302</c:v>
                </c:pt>
                <c:pt idx="10">
                  <c:v>0.26873597185870396</c:v>
                </c:pt>
                <c:pt idx="11">
                  <c:v>0.26232796827940419</c:v>
                </c:pt>
                <c:pt idx="12">
                  <c:v>0.25610653627825941</c:v>
                </c:pt>
                <c:pt idx="13">
                  <c:v>0.2494891724807165</c:v>
                </c:pt>
                <c:pt idx="14">
                  <c:v>0.24410281981877285</c:v>
                </c:pt>
                <c:pt idx="15">
                  <c:v>0.23831361973937962</c:v>
                </c:pt>
                <c:pt idx="16">
                  <c:v>0.23243170736090726</c:v>
                </c:pt>
                <c:pt idx="17">
                  <c:v>0.22693426558678573</c:v>
                </c:pt>
                <c:pt idx="18">
                  <c:v>0.22123107283449672</c:v>
                </c:pt>
                <c:pt idx="19">
                  <c:v>0.21668328650604946</c:v>
                </c:pt>
                <c:pt idx="20">
                  <c:v>0.2112795068627106</c:v>
                </c:pt>
                <c:pt idx="21">
                  <c:v>0.20625515140071793</c:v>
                </c:pt>
                <c:pt idx="22">
                  <c:v>0.20135027817428758</c:v>
                </c:pt>
                <c:pt idx="23">
                  <c:v>0.19661389750537586</c:v>
                </c:pt>
                <c:pt idx="24">
                  <c:v>0.19193829917355701</c:v>
                </c:pt>
                <c:pt idx="25">
                  <c:v>0.1873121228613267</c:v>
                </c:pt>
                <c:pt idx="26">
                  <c:v>0.18296627659858075</c:v>
                </c:pt>
                <c:pt idx="27">
                  <c:v>0.17869769068412511</c:v>
                </c:pt>
                <c:pt idx="28">
                  <c:v>0.17436764803496393</c:v>
                </c:pt>
                <c:pt idx="29">
                  <c:v>0.17016496682734708</c:v>
                </c:pt>
                <c:pt idx="30">
                  <c:v>0.16610738678341319</c:v>
                </c:pt>
                <c:pt idx="32">
                  <c:v>0.29511453313020336</c:v>
                </c:pt>
                <c:pt idx="33">
                  <c:v>0.28771684100068257</c:v>
                </c:pt>
                <c:pt idx="34">
                  <c:v>0.28141237483243886</c:v>
                </c:pt>
                <c:pt idx="35">
                  <c:v>0.27462965732361533</c:v>
                </c:pt>
                <c:pt idx="36">
                  <c:v>0.26816951924061011</c:v>
                </c:pt>
                <c:pt idx="37">
                  <c:v>0.26158521698279236</c:v>
                </c:pt>
                <c:pt idx="38">
                  <c:v>0.25565097814634707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2453888"/>
        <c:axId val="262467968"/>
      </c:lineChart>
      <c:dateAx>
        <c:axId val="262453888"/>
        <c:scaling>
          <c:orientation val="minMax"/>
          <c:min val="29677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[$-411]ge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62467968"/>
        <c:crossesAt val="1.0000000000000002E-3"/>
        <c:auto val="0"/>
        <c:lblOffset val="100"/>
        <c:baseTimeUnit val="months"/>
        <c:majorUnit val="24"/>
        <c:majorTimeUnit val="months"/>
        <c:minorUnit val="3"/>
        <c:minorTimeUnit val="months"/>
      </c:dateAx>
      <c:valAx>
        <c:axId val="262467968"/>
        <c:scaling>
          <c:logBase val="10"/>
          <c:orientation val="minMax"/>
        </c:scaling>
        <c:delete val="0"/>
        <c:axPos val="l"/>
        <c:minorGridlines/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</a:rPr>
                  <a:t>mBq/kg生</a:t>
                </a:r>
              </a:p>
            </c:rich>
          </c:tx>
          <c:layout>
            <c:manualLayout>
              <c:xMode val="edge"/>
              <c:yMode val="edge"/>
              <c:x val="1.4304242610342232E-2"/>
              <c:y val="0.129032706528122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62453888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5936893514777974"/>
          <c:y val="2.3901065204879744E-2"/>
          <c:w val="0.38684928315412187"/>
          <c:h val="0.1230421241278513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Meiryo UI"/>
                <a:ea typeface="Meiryo UI"/>
              </a:rPr>
              <a:t>精米のBe-7</a:t>
            </a:r>
            <a:r>
              <a:rPr lang="en-US" altLang="ja-JP" sz="1100" b="0" i="0" u="none" strike="noStrike" baseline="0">
                <a:solidFill>
                  <a:srgbClr val="000000"/>
                </a:solidFill>
                <a:latin typeface="Meiryo UI"/>
                <a:ea typeface="Meiryo UI"/>
              </a:rPr>
              <a:t>(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Meiryo UI"/>
                <a:ea typeface="Meiryo UI"/>
              </a:rPr>
              <a:t>電力</a:t>
            </a:r>
            <a:r>
              <a:rPr lang="en-US" altLang="ja-JP" sz="1100" b="0" i="0" u="none" strike="noStrike" baseline="0">
                <a:solidFill>
                  <a:srgbClr val="000000"/>
                </a:solidFill>
                <a:latin typeface="Meiryo UI"/>
                <a:ea typeface="Meiryo UI"/>
              </a:rPr>
              <a:t>)</a:t>
            </a:r>
            <a:endParaRPr lang="ja-JP" altLang="en-US" sz="1100" b="0" i="0" u="none" strike="noStrike" baseline="0">
              <a:solidFill>
                <a:srgbClr val="000000"/>
              </a:solidFill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7945338172441361"/>
          <c:y val="0.10061933616322651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4847976874797885E-2"/>
          <c:y val="5.1839534794513698E-2"/>
          <c:w val="0.94046520129387734"/>
          <c:h val="0.81563394287848312"/>
        </c:manualLayout>
      </c:layout>
      <c:lineChart>
        <c:grouping val="standard"/>
        <c:varyColors val="0"/>
        <c:ser>
          <c:idx val="1"/>
          <c:order val="0"/>
          <c:tx>
            <c:strRef>
              <c:f>精米!$C$87</c:f>
              <c:strCache>
                <c:ptCount val="1"/>
                <c:pt idx="0">
                  <c:v>谷川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精米!$B$90:$B$143</c:f>
              <c:numCache>
                <c:formatCode>[$-411]m\.d\.ge</c:formatCode>
                <c:ptCount val="54"/>
                <c:pt idx="0">
                  <c:v>29916</c:v>
                </c:pt>
                <c:pt idx="1">
                  <c:v>30244</c:v>
                </c:pt>
                <c:pt idx="2">
                  <c:v>30609</c:v>
                </c:pt>
                <c:pt idx="3">
                  <c:v>30950</c:v>
                </c:pt>
                <c:pt idx="4">
                  <c:v>31324</c:v>
                </c:pt>
                <c:pt idx="5">
                  <c:v>31528</c:v>
                </c:pt>
                <c:pt idx="6">
                  <c:v>31700</c:v>
                </c:pt>
                <c:pt idx="7">
                  <c:v>32128</c:v>
                </c:pt>
                <c:pt idx="8">
                  <c:v>32468</c:v>
                </c:pt>
                <c:pt idx="9">
                  <c:v>32832</c:v>
                </c:pt>
                <c:pt idx="10">
                  <c:v>33197</c:v>
                </c:pt>
                <c:pt idx="11">
                  <c:v>33563</c:v>
                </c:pt>
                <c:pt idx="12">
                  <c:v>33927</c:v>
                </c:pt>
                <c:pt idx="13">
                  <c:v>34324</c:v>
                </c:pt>
                <c:pt idx="14">
                  <c:v>34655</c:v>
                </c:pt>
                <c:pt idx="15">
                  <c:v>35019</c:v>
                </c:pt>
                <c:pt idx="16">
                  <c:v>35398</c:v>
                </c:pt>
                <c:pt idx="17">
                  <c:v>35761</c:v>
                </c:pt>
                <c:pt idx="18">
                  <c:v>36147</c:v>
                </c:pt>
                <c:pt idx="19">
                  <c:v>36462</c:v>
                </c:pt>
                <c:pt idx="20">
                  <c:v>36845</c:v>
                </c:pt>
                <c:pt idx="21">
                  <c:v>37210</c:v>
                </c:pt>
                <c:pt idx="22">
                  <c:v>37575</c:v>
                </c:pt>
                <c:pt idx="23">
                  <c:v>37936</c:v>
                </c:pt>
                <c:pt idx="24">
                  <c:v>38301</c:v>
                </c:pt>
                <c:pt idx="25">
                  <c:v>38671</c:v>
                </c:pt>
                <c:pt idx="26">
                  <c:v>39027</c:v>
                </c:pt>
                <c:pt idx="27">
                  <c:v>39385</c:v>
                </c:pt>
                <c:pt idx="28">
                  <c:v>39757</c:v>
                </c:pt>
                <c:pt idx="29">
                  <c:v>40127</c:v>
                </c:pt>
                <c:pt idx="30">
                  <c:v>40493</c:v>
                </c:pt>
                <c:pt idx="31">
                  <c:v>40613</c:v>
                </c:pt>
                <c:pt idx="32">
                  <c:v>40862</c:v>
                </c:pt>
                <c:pt idx="33">
                  <c:v>41247</c:v>
                </c:pt>
                <c:pt idx="34">
                  <c:v>41583</c:v>
                </c:pt>
                <c:pt idx="35">
                  <c:v>41953</c:v>
                </c:pt>
                <c:pt idx="36">
                  <c:v>42314</c:v>
                </c:pt>
                <c:pt idx="37">
                  <c:v>42691</c:v>
                </c:pt>
                <c:pt idx="38">
                  <c:v>43039</c:v>
                </c:pt>
              </c:numCache>
            </c:numRef>
          </c:cat>
          <c:val>
            <c:numRef>
              <c:f>精米!$C$90:$C$143</c:f>
              <c:numCache>
                <c:formatCode>0.00_ </c:formatCode>
                <c:ptCount val="54"/>
                <c:pt idx="0" formatCode="0.000">
                  <c:v>3.0999999999999999E-3</c:v>
                </c:pt>
                <c:pt idx="1">
                  <c:v>0.66666666666666663</c:v>
                </c:pt>
                <c:pt idx="2" formatCode="0.000">
                  <c:v>3.0999999999999999E-3</c:v>
                </c:pt>
                <c:pt idx="3" formatCode="0.000">
                  <c:v>3.0999999999999999E-3</c:v>
                </c:pt>
                <c:pt idx="4" formatCode="0.000">
                  <c:v>3.0999999999999999E-3</c:v>
                </c:pt>
                <c:pt idx="6" formatCode="0.000">
                  <c:v>3.0999999999999999E-3</c:v>
                </c:pt>
                <c:pt idx="7" formatCode="0.000">
                  <c:v>3.0999999999999999E-3</c:v>
                </c:pt>
                <c:pt idx="8" formatCode="0.000">
                  <c:v>3.0999999999999999E-3</c:v>
                </c:pt>
                <c:pt idx="9" formatCode="0.00">
                  <c:v>0.11</c:v>
                </c:pt>
                <c:pt idx="10" formatCode="&quot;(&quot;0.00&quot;)&quot;">
                  <c:v>0.08</c:v>
                </c:pt>
                <c:pt idx="11" formatCode="0.000">
                  <c:v>3.0999999999999999E-3</c:v>
                </c:pt>
                <c:pt idx="12" formatCode="0.00">
                  <c:v>0.08</c:v>
                </c:pt>
                <c:pt idx="13" formatCode="0.000">
                  <c:v>3.0999999999999999E-3</c:v>
                </c:pt>
                <c:pt idx="14" formatCode="0.000">
                  <c:v>3.0999999999999999E-3</c:v>
                </c:pt>
                <c:pt idx="15" formatCode="0.000">
                  <c:v>3.0999999999999999E-3</c:v>
                </c:pt>
                <c:pt idx="16" formatCode="0.000">
                  <c:v>3.0999999999999999E-3</c:v>
                </c:pt>
                <c:pt idx="17" formatCode="0.00">
                  <c:v>0.14000000000000001</c:v>
                </c:pt>
                <c:pt idx="18" formatCode="0.00">
                  <c:v>0.1</c:v>
                </c:pt>
                <c:pt idx="19" formatCode="0.00">
                  <c:v>9.1999999999999998E-2</c:v>
                </c:pt>
                <c:pt idx="20" formatCode="0.000">
                  <c:v>3.0999999999999999E-3</c:v>
                </c:pt>
                <c:pt idx="21" formatCode="0.000">
                  <c:v>3.0999999999999999E-3</c:v>
                </c:pt>
                <c:pt idx="22" formatCode="0.000">
                  <c:v>3.0999999999999999E-3</c:v>
                </c:pt>
                <c:pt idx="23" formatCode="0.000">
                  <c:v>3.0999999999999999E-3</c:v>
                </c:pt>
                <c:pt idx="24" formatCode="0.000">
                  <c:v>3.0999999999999999E-3</c:v>
                </c:pt>
                <c:pt idx="25" formatCode="&quot;(&quot;0.00&quot;)&quot;">
                  <c:v>0.11</c:v>
                </c:pt>
                <c:pt idx="26" formatCode="&quot;(&quot;0.00&quot;)&quot;">
                  <c:v>0.1</c:v>
                </c:pt>
                <c:pt idx="27" formatCode="0.000">
                  <c:v>3.0999999999999999E-3</c:v>
                </c:pt>
                <c:pt idx="28" formatCode="0.000_);[Red]\(0.000\)">
                  <c:v>6.2E-2</c:v>
                </c:pt>
                <c:pt idx="29" formatCode="0.000">
                  <c:v>3.0999999999999999E-3</c:v>
                </c:pt>
                <c:pt idx="30" formatCode="0.000">
                  <c:v>3.0999999999999999E-3</c:v>
                </c:pt>
                <c:pt idx="38" formatCode="0.000">
                  <c:v>3.0999999999999999E-3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精米!$K$87</c:f>
              <c:strCache>
                <c:ptCount val="1"/>
                <c:pt idx="0">
                  <c:v>大原h24←谷川h11←小積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精米!$B$90:$B$143</c:f>
              <c:numCache>
                <c:formatCode>[$-411]m\.d\.ge</c:formatCode>
                <c:ptCount val="54"/>
                <c:pt idx="0">
                  <c:v>29916</c:v>
                </c:pt>
                <c:pt idx="1">
                  <c:v>30244</c:v>
                </c:pt>
                <c:pt idx="2">
                  <c:v>30609</c:v>
                </c:pt>
                <c:pt idx="3">
                  <c:v>30950</c:v>
                </c:pt>
                <c:pt idx="4">
                  <c:v>31324</c:v>
                </c:pt>
                <c:pt idx="5">
                  <c:v>31528</c:v>
                </c:pt>
                <c:pt idx="6">
                  <c:v>31700</c:v>
                </c:pt>
                <c:pt idx="7">
                  <c:v>32128</c:v>
                </c:pt>
                <c:pt idx="8">
                  <c:v>32468</c:v>
                </c:pt>
                <c:pt idx="9">
                  <c:v>32832</c:v>
                </c:pt>
                <c:pt idx="10">
                  <c:v>33197</c:v>
                </c:pt>
                <c:pt idx="11">
                  <c:v>33563</c:v>
                </c:pt>
                <c:pt idx="12">
                  <c:v>33927</c:v>
                </c:pt>
                <c:pt idx="13">
                  <c:v>34324</c:v>
                </c:pt>
                <c:pt idx="14">
                  <c:v>34655</c:v>
                </c:pt>
                <c:pt idx="15">
                  <c:v>35019</c:v>
                </c:pt>
                <c:pt idx="16">
                  <c:v>35398</c:v>
                </c:pt>
                <c:pt idx="17">
                  <c:v>35761</c:v>
                </c:pt>
                <c:pt idx="18">
                  <c:v>36147</c:v>
                </c:pt>
                <c:pt idx="19">
                  <c:v>36462</c:v>
                </c:pt>
                <c:pt idx="20">
                  <c:v>36845</c:v>
                </c:pt>
                <c:pt idx="21">
                  <c:v>37210</c:v>
                </c:pt>
                <c:pt idx="22">
                  <c:v>37575</c:v>
                </c:pt>
                <c:pt idx="23">
                  <c:v>37936</c:v>
                </c:pt>
                <c:pt idx="24">
                  <c:v>38301</c:v>
                </c:pt>
                <c:pt idx="25">
                  <c:v>38671</c:v>
                </c:pt>
                <c:pt idx="26">
                  <c:v>39027</c:v>
                </c:pt>
                <c:pt idx="27">
                  <c:v>39385</c:v>
                </c:pt>
                <c:pt idx="28">
                  <c:v>39757</c:v>
                </c:pt>
                <c:pt idx="29">
                  <c:v>40127</c:v>
                </c:pt>
                <c:pt idx="30">
                  <c:v>40493</c:v>
                </c:pt>
                <c:pt idx="31">
                  <c:v>40613</c:v>
                </c:pt>
                <c:pt idx="32">
                  <c:v>40862</c:v>
                </c:pt>
                <c:pt idx="33">
                  <c:v>41247</c:v>
                </c:pt>
                <c:pt idx="34">
                  <c:v>41583</c:v>
                </c:pt>
                <c:pt idx="35">
                  <c:v>41953</c:v>
                </c:pt>
                <c:pt idx="36">
                  <c:v>42314</c:v>
                </c:pt>
                <c:pt idx="37">
                  <c:v>42691</c:v>
                </c:pt>
                <c:pt idx="38">
                  <c:v>43039</c:v>
                </c:pt>
              </c:numCache>
            </c:numRef>
          </c:cat>
          <c:val>
            <c:numRef>
              <c:f>精米!$K$90:$K$143</c:f>
              <c:numCache>
                <c:formatCode>0.000</c:formatCode>
                <c:ptCount val="54"/>
                <c:pt idx="0">
                  <c:v>2.9499999999999998E-2</c:v>
                </c:pt>
                <c:pt idx="1">
                  <c:v>2.9499999999999998E-2</c:v>
                </c:pt>
                <c:pt idx="2">
                  <c:v>2.9499999999999998E-2</c:v>
                </c:pt>
                <c:pt idx="3">
                  <c:v>2.9499999999999998E-2</c:v>
                </c:pt>
                <c:pt idx="4">
                  <c:v>2.9499999999999998E-2</c:v>
                </c:pt>
                <c:pt idx="6">
                  <c:v>2.9499999999999998E-2</c:v>
                </c:pt>
                <c:pt idx="7">
                  <c:v>2.9499999999999998E-2</c:v>
                </c:pt>
                <c:pt idx="8">
                  <c:v>2.9499999999999998E-2</c:v>
                </c:pt>
                <c:pt idx="9">
                  <c:v>2.9499999999999998E-2</c:v>
                </c:pt>
                <c:pt idx="10">
                  <c:v>2.9499999999999998E-2</c:v>
                </c:pt>
                <c:pt idx="11" formatCode="&quot;(&quot;0.00&quot;)&quot;">
                  <c:v>0.18</c:v>
                </c:pt>
                <c:pt idx="12">
                  <c:v>2.9499999999999998E-2</c:v>
                </c:pt>
                <c:pt idx="13" formatCode="0.00_);[Red]\(0.00\)">
                  <c:v>0.12</c:v>
                </c:pt>
                <c:pt idx="14" formatCode="0.00_);[Red]\(0.00\)">
                  <c:v>0.14000000000000001</c:v>
                </c:pt>
                <c:pt idx="15">
                  <c:v>2.9499999999999998E-2</c:v>
                </c:pt>
                <c:pt idx="16" formatCode="&quot;(&quot;0.00&quot;)&quot;">
                  <c:v>5.8999999999999997E-2</c:v>
                </c:pt>
                <c:pt idx="17">
                  <c:v>0.18518518518518517</c:v>
                </c:pt>
                <c:pt idx="18" formatCode="0.00_);[Red]\(0.00\)">
                  <c:v>9.1999999999999998E-2</c:v>
                </c:pt>
                <c:pt idx="19" formatCode="0.00_);[Red]\(0.00\)">
                  <c:v>0.1</c:v>
                </c:pt>
                <c:pt idx="20">
                  <c:v>2.9499999999999998E-2</c:v>
                </c:pt>
                <c:pt idx="21" formatCode="&quot;(&quot;0.000&quot;)&quot;">
                  <c:v>8.6999999999999994E-2</c:v>
                </c:pt>
                <c:pt idx="22">
                  <c:v>2.9499999999999998E-2</c:v>
                </c:pt>
                <c:pt idx="23">
                  <c:v>2.9499999999999998E-2</c:v>
                </c:pt>
                <c:pt idx="24" formatCode="0.00_);[Red]\(0.00\)">
                  <c:v>0.13</c:v>
                </c:pt>
                <c:pt idx="25" formatCode="0.00">
                  <c:v>0.16</c:v>
                </c:pt>
                <c:pt idx="26" formatCode="0.00">
                  <c:v>0.14000000000000001</c:v>
                </c:pt>
                <c:pt idx="27" formatCode="0.00">
                  <c:v>0.12</c:v>
                </c:pt>
                <c:pt idx="28" formatCode="0.00">
                  <c:v>0.14000000000000001</c:v>
                </c:pt>
                <c:pt idx="29" formatCode="0.00">
                  <c:v>7.0000000000000007E-2</c:v>
                </c:pt>
                <c:pt idx="30">
                  <c:v>0.18518518518518517</c:v>
                </c:pt>
                <c:pt idx="33">
                  <c:v>2.9499999999999998E-2</c:v>
                </c:pt>
                <c:pt idx="34">
                  <c:v>2.9499999999999998E-2</c:v>
                </c:pt>
                <c:pt idx="35" formatCode="&quot;(&quot;0.00&quot;)&quot;">
                  <c:v>0.12</c:v>
                </c:pt>
                <c:pt idx="36" formatCode="&quot;(&quot;0.00&quot;)&quot;">
                  <c:v>0.09</c:v>
                </c:pt>
                <c:pt idx="37" formatCode="&quot;(&quot;0.00&quot;)&quot;">
                  <c:v>0.11</c:v>
                </c:pt>
                <c:pt idx="38">
                  <c:v>2.9499999999999998E-2</c:v>
                </c:pt>
              </c:numCache>
            </c:numRef>
          </c:val>
          <c:smooth val="0"/>
        </c:ser>
        <c:ser>
          <c:idx val="0"/>
          <c:order val="2"/>
          <c:tx>
            <c:strRef>
              <c:f>精米!$V$88</c:f>
              <c:strCache>
                <c:ptCount val="1"/>
                <c:pt idx="0">
                  <c:v>Be7崩壊</c:v>
                </c:pt>
              </c:strCache>
            </c:strRef>
          </c:tx>
          <c:spPr>
            <a:ln>
              <a:solidFill>
                <a:srgbClr val="0066FF"/>
              </a:solidFill>
              <a:prstDash val="sysDot"/>
            </a:ln>
          </c:spPr>
          <c:marker>
            <c:symbol val="none"/>
          </c:marker>
          <c:cat>
            <c:numRef>
              <c:f>精米!$B$90:$B$143</c:f>
              <c:numCache>
                <c:formatCode>[$-411]m\.d\.ge</c:formatCode>
                <c:ptCount val="54"/>
                <c:pt idx="0">
                  <c:v>29916</c:v>
                </c:pt>
                <c:pt idx="1">
                  <c:v>30244</c:v>
                </c:pt>
                <c:pt idx="2">
                  <c:v>30609</c:v>
                </c:pt>
                <c:pt idx="3">
                  <c:v>30950</c:v>
                </c:pt>
                <c:pt idx="4">
                  <c:v>31324</c:v>
                </c:pt>
                <c:pt idx="5">
                  <c:v>31528</c:v>
                </c:pt>
                <c:pt idx="6">
                  <c:v>31700</c:v>
                </c:pt>
                <c:pt idx="7">
                  <c:v>32128</c:v>
                </c:pt>
                <c:pt idx="8">
                  <c:v>32468</c:v>
                </c:pt>
                <c:pt idx="9">
                  <c:v>32832</c:v>
                </c:pt>
                <c:pt idx="10">
                  <c:v>33197</c:v>
                </c:pt>
                <c:pt idx="11">
                  <c:v>33563</c:v>
                </c:pt>
                <c:pt idx="12">
                  <c:v>33927</c:v>
                </c:pt>
                <c:pt idx="13">
                  <c:v>34324</c:v>
                </c:pt>
                <c:pt idx="14">
                  <c:v>34655</c:v>
                </c:pt>
                <c:pt idx="15">
                  <c:v>35019</c:v>
                </c:pt>
                <c:pt idx="16">
                  <c:v>35398</c:v>
                </c:pt>
                <c:pt idx="17">
                  <c:v>35761</c:v>
                </c:pt>
                <c:pt idx="18">
                  <c:v>36147</c:v>
                </c:pt>
                <c:pt idx="19">
                  <c:v>36462</c:v>
                </c:pt>
                <c:pt idx="20">
                  <c:v>36845</c:v>
                </c:pt>
                <c:pt idx="21">
                  <c:v>37210</c:v>
                </c:pt>
                <c:pt idx="22">
                  <c:v>37575</c:v>
                </c:pt>
                <c:pt idx="23">
                  <c:v>37936</c:v>
                </c:pt>
                <c:pt idx="24">
                  <c:v>38301</c:v>
                </c:pt>
                <c:pt idx="25">
                  <c:v>38671</c:v>
                </c:pt>
                <c:pt idx="26">
                  <c:v>39027</c:v>
                </c:pt>
                <c:pt idx="27">
                  <c:v>39385</c:v>
                </c:pt>
                <c:pt idx="28">
                  <c:v>39757</c:v>
                </c:pt>
                <c:pt idx="29">
                  <c:v>40127</c:v>
                </c:pt>
                <c:pt idx="30">
                  <c:v>40493</c:v>
                </c:pt>
                <c:pt idx="31">
                  <c:v>40613</c:v>
                </c:pt>
                <c:pt idx="32">
                  <c:v>40862</c:v>
                </c:pt>
                <c:pt idx="33">
                  <c:v>41247</c:v>
                </c:pt>
                <c:pt idx="34">
                  <c:v>41583</c:v>
                </c:pt>
                <c:pt idx="35">
                  <c:v>41953</c:v>
                </c:pt>
                <c:pt idx="36">
                  <c:v>42314</c:v>
                </c:pt>
                <c:pt idx="37">
                  <c:v>42691</c:v>
                </c:pt>
                <c:pt idx="38">
                  <c:v>43039</c:v>
                </c:pt>
              </c:numCache>
            </c:numRef>
          </c:cat>
          <c:val>
            <c:numRef>
              <c:f>精米!$V$90:$V$143</c:f>
              <c:numCache>
                <c:formatCode>0.00</c:formatCode>
                <c:ptCount val="54"/>
                <c:pt idx="0">
                  <c:v>10</c:v>
                </c:pt>
                <c:pt idx="1">
                  <c:v>0.14033077857389592</c:v>
                </c:pt>
                <c:pt idx="2" formatCode="0.000">
                  <c:v>1.2170143027797346E-3</c:v>
                </c:pt>
                <c:pt idx="3" formatCode="0.000">
                  <c:v>1.4421572090381456E-5</c:v>
                </c:pt>
                <c:pt idx="4" formatCode="0.000">
                  <c:v>1.1125384693237842E-7</c:v>
                </c:pt>
                <c:pt idx="6" formatCode="0.000">
                  <c:v>1.0675422585380563</c:v>
                </c:pt>
                <c:pt idx="7" formatCode="0.000">
                  <c:v>4.0798633044919312E-3</c:v>
                </c:pt>
                <c:pt idx="8" formatCode="0.000">
                  <c:v>4.8979174286899291E-5</c:v>
                </c:pt>
                <c:pt idx="9" formatCode="0.000">
                  <c:v>4.3033149352339641E-7</c:v>
                </c:pt>
                <c:pt idx="10" formatCode="0.000">
                  <c:v>3.732036463253527E-9</c:v>
                </c:pt>
                <c:pt idx="11" formatCode="0.000">
                  <c:v>3.1947707666404979E-11</c:v>
                </c:pt>
                <c:pt idx="12" formatCode="0.000">
                  <c:v>2.8069286497568001E-13</c:v>
                </c:pt>
                <c:pt idx="13" formatCode="0.000">
                  <c:v>1.6054935067916082E-15</c:v>
                </c:pt>
                <c:pt idx="14" formatCode="0.000">
                  <c:v>2.1667794910514582E-17</c:v>
                </c:pt>
                <c:pt idx="15" formatCode="0.000">
                  <c:v>1.9037345322692353E-19</c:v>
                </c:pt>
                <c:pt idx="16" formatCode="0.000">
                  <c:v>1.3761450095001155E-21</c:v>
                </c:pt>
                <c:pt idx="17" formatCode="0.000">
                  <c:v>1.2249117340509739E-23</c:v>
                </c:pt>
                <c:pt idx="18" formatCode="0.000">
                  <c:v>8.0838852277568543E-26</c:v>
                </c:pt>
                <c:pt idx="19" formatCode="0.000">
                  <c:v>1.3434115733974134E-27</c:v>
                </c:pt>
                <c:pt idx="20" formatCode="0.000">
                  <c:v>9.2187322459634518E-30</c:v>
                </c:pt>
                <c:pt idx="21" formatCode="0.000">
                  <c:v>7.9949168036050972E-32</c:v>
                </c:pt>
                <c:pt idx="22" formatCode="0.000">
                  <c:v>6.9335666761071117E-34</c:v>
                </c:pt>
                <c:pt idx="23" formatCode="0.000">
                  <c:v>6.3342491189164539E-36</c:v>
                </c:pt>
                <c:pt idx="24" formatCode="0.000">
                  <c:v>5.4933578032076404E-38</c:v>
                </c:pt>
                <c:pt idx="25" formatCode="0.000">
                  <c:v>4.4641215874496807E-40</c:v>
                </c:pt>
                <c:pt idx="26" formatCode="0.000">
                  <c:v>4.3523025541892257E-42</c:v>
                </c:pt>
                <c:pt idx="27" formatCode="0.000">
                  <c:v>4.1343219524532825E-44</c:v>
                </c:pt>
                <c:pt idx="28" formatCode="0.000">
                  <c:v>3.2734414178561381E-46</c:v>
                </c:pt>
                <c:pt idx="29" formatCode="0.000">
                  <c:v>2.660129018024411E-48</c:v>
                </c:pt>
                <c:pt idx="30" formatCode="0.000">
                  <c:v>2.2771756133560714E-50</c:v>
                </c:pt>
                <c:pt idx="32" formatCode="0.000">
                  <c:v>0.39211903856013985</c:v>
                </c:pt>
                <c:pt idx="33" formatCode="0.000">
                  <c:v>2.6216951885349167E-3</c:v>
                </c:pt>
                <c:pt idx="34" formatCode="0.000">
                  <c:v>3.3154595975509613E-5</c:v>
                </c:pt>
                <c:pt idx="35" formatCode="0.000">
                  <c:v>2.6942746662346047E-7</c:v>
                </c:pt>
                <c:pt idx="36" formatCode="0.000">
                  <c:v>2.4613893148997799E-9</c:v>
                </c:pt>
                <c:pt idx="37" formatCode="0.000">
                  <c:v>1.8261479946258898E-11</c:v>
                </c:pt>
                <c:pt idx="38" formatCode="0.000">
                  <c:v>1.9756518971902285E-13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2514560"/>
        <c:axId val="262516096"/>
      </c:lineChart>
      <c:dateAx>
        <c:axId val="262514560"/>
        <c:scaling>
          <c:orientation val="minMax"/>
          <c:min val="29677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[$-411]ge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62516096"/>
        <c:crossesAt val="1.0000000000000003E-4"/>
        <c:auto val="0"/>
        <c:lblOffset val="100"/>
        <c:baseTimeUnit val="months"/>
        <c:majorUnit val="24"/>
        <c:majorTimeUnit val="months"/>
      </c:dateAx>
      <c:valAx>
        <c:axId val="262516096"/>
        <c:scaling>
          <c:logBase val="10"/>
          <c:orientation val="minMax"/>
          <c:min val="1.0000000000000003E-4"/>
        </c:scaling>
        <c:delete val="0"/>
        <c:axPos val="l"/>
        <c:minorGridlines>
          <c:spPr>
            <a:ln>
              <a:solidFill>
                <a:schemeClr val="bg1">
                  <a:lumMod val="85000"/>
                </a:schemeClr>
              </a:solidFill>
            </a:ln>
          </c:spPr>
        </c:min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</a:rPr>
                  <a:t>Bq/kg生</a:t>
                </a:r>
              </a:p>
            </c:rich>
          </c:tx>
          <c:layout>
            <c:manualLayout>
              <c:xMode val="edge"/>
              <c:yMode val="edge"/>
              <c:x val="2.9908994338155574E-2"/>
              <c:y val="6.4356435643564358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62514560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8860214069389746"/>
          <c:y val="7.951437278452099E-2"/>
          <c:w val="0.39024284699633366"/>
          <c:h val="0.1792705100382729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11206</xdr:colOff>
      <xdr:row>5</xdr:row>
      <xdr:rowOff>30627</xdr:rowOff>
    </xdr:from>
    <xdr:to>
      <xdr:col>16</xdr:col>
      <xdr:colOff>155606</xdr:colOff>
      <xdr:row>25</xdr:row>
      <xdr:rowOff>116627</xdr:rowOff>
    </xdr:to>
    <xdr:graphicFrame macro="">
      <xdr:nvGraphicFramePr>
        <xdr:cNvPr id="30885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11206</xdr:colOff>
      <xdr:row>23</xdr:row>
      <xdr:rowOff>117663</xdr:rowOff>
    </xdr:from>
    <xdr:to>
      <xdr:col>16</xdr:col>
      <xdr:colOff>155606</xdr:colOff>
      <xdr:row>44</xdr:row>
      <xdr:rowOff>57613</xdr:rowOff>
    </xdr:to>
    <xdr:graphicFrame macro="">
      <xdr:nvGraphicFramePr>
        <xdr:cNvPr id="30890" name="グラフ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16</xdr:col>
      <xdr:colOff>152401</xdr:colOff>
      <xdr:row>5</xdr:row>
      <xdr:rowOff>30255</xdr:rowOff>
    </xdr:from>
    <xdr:to>
      <xdr:col>33</xdr:col>
      <xdr:colOff>119001</xdr:colOff>
      <xdr:row>25</xdr:row>
      <xdr:rowOff>116255</xdr:rowOff>
    </xdr:to>
    <xdr:graphicFrame macro="">
      <xdr:nvGraphicFramePr>
        <xdr:cNvPr id="30884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</xdr:col>
      <xdr:colOff>11206</xdr:colOff>
      <xdr:row>41</xdr:row>
      <xdr:rowOff>139513</xdr:rowOff>
    </xdr:from>
    <xdr:to>
      <xdr:col>16</xdr:col>
      <xdr:colOff>155606</xdr:colOff>
      <xdr:row>62</xdr:row>
      <xdr:rowOff>79463</xdr:rowOff>
    </xdr:to>
    <xdr:graphicFrame macro="">
      <xdr:nvGraphicFramePr>
        <xdr:cNvPr id="30887" name="グラフ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1</xdr:col>
      <xdr:colOff>9525</xdr:colOff>
      <xdr:row>60</xdr:row>
      <xdr:rowOff>23904</xdr:rowOff>
    </xdr:from>
    <xdr:to>
      <xdr:col>16</xdr:col>
      <xdr:colOff>153925</xdr:colOff>
      <xdr:row>80</xdr:row>
      <xdr:rowOff>116254</xdr:rowOff>
    </xdr:to>
    <xdr:graphicFrame macro="">
      <xdr:nvGraphicFramePr>
        <xdr:cNvPr id="30888" name="グラフ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16</xdr:col>
      <xdr:colOff>152400</xdr:colOff>
      <xdr:row>23</xdr:row>
      <xdr:rowOff>116540</xdr:rowOff>
    </xdr:from>
    <xdr:to>
      <xdr:col>33</xdr:col>
      <xdr:colOff>119000</xdr:colOff>
      <xdr:row>44</xdr:row>
      <xdr:rowOff>56490</xdr:rowOff>
    </xdr:to>
    <xdr:graphicFrame macro="">
      <xdr:nvGraphicFramePr>
        <xdr:cNvPr id="30889" name="グラフ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16</xdr:col>
      <xdr:colOff>152400</xdr:colOff>
      <xdr:row>42</xdr:row>
      <xdr:rowOff>1490</xdr:rowOff>
    </xdr:from>
    <xdr:to>
      <xdr:col>33</xdr:col>
      <xdr:colOff>119000</xdr:colOff>
      <xdr:row>62</xdr:row>
      <xdr:rowOff>81140</xdr:rowOff>
    </xdr:to>
    <xdr:graphicFrame macro="">
      <xdr:nvGraphicFramePr>
        <xdr:cNvPr id="30886" name="グラフ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http://www.r-info-miyagi.jp/r-info/" TargetMode="External"/><Relationship Id="rId7" Type="http://schemas.openxmlformats.org/officeDocument/2006/relationships/hyperlink" Target="http://miyagi-ermc.jp/" TargetMode="External"/><Relationship Id="rId2" Type="http://schemas.openxmlformats.org/officeDocument/2006/relationships/hyperlink" Target="http://www.pref.miyagi.jp/soshiki/gentai/" TargetMode="External"/><Relationship Id="rId1" Type="http://schemas.openxmlformats.org/officeDocument/2006/relationships/hyperlink" Target="http://miyagi-ermc.jp/" TargetMode="External"/><Relationship Id="rId6" Type="http://schemas.openxmlformats.org/officeDocument/2006/relationships/hyperlink" Target="http://www.pref.miyagi.jp/soshiki/gentai/" TargetMode="External"/><Relationship Id="rId5" Type="http://schemas.openxmlformats.org/officeDocument/2006/relationships/hyperlink" Target="http://www.r-info-miyagi.jp/r-info/" TargetMode="External"/><Relationship Id="rId4" Type="http://schemas.openxmlformats.org/officeDocument/2006/relationships/hyperlink" Target="http://www.kmdmyg.info/" TargetMode="External"/><Relationship Id="rId9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codeName="Sheet1"/>
  <dimension ref="A1:AV170"/>
  <sheetViews>
    <sheetView tabSelected="1" zoomScale="75" zoomScaleNormal="75" workbookViewId="0"/>
  </sheetViews>
  <sheetFormatPr defaultColWidth="10.69921875" defaultRowHeight="9.9499999999999993" customHeight="1" x14ac:dyDescent="0.2"/>
  <cols>
    <col min="1" max="1" width="1" style="3" customWidth="1"/>
    <col min="2" max="2" width="6.09765625" style="3" customWidth="1"/>
    <col min="3" max="3" width="3.3984375" style="2" customWidth="1"/>
    <col min="4" max="4" width="3.3984375" style="3" customWidth="1"/>
    <col min="5" max="8" width="3.3984375" style="4" customWidth="1"/>
    <col min="9" max="9" width="3.3984375" style="5" customWidth="1"/>
    <col min="10" max="10" width="5.8984375" style="4" customWidth="1"/>
    <col min="11" max="11" width="3.3984375" style="6" customWidth="1"/>
    <col min="12" max="12" width="3.3984375" style="7" customWidth="1"/>
    <col min="13" max="13" width="3.3984375" style="4" customWidth="1"/>
    <col min="14" max="14" width="3.3984375" style="3" customWidth="1"/>
    <col min="15" max="16" width="3.3984375" style="4" customWidth="1"/>
    <col min="17" max="22" width="3.3984375" style="5" customWidth="1"/>
    <col min="23" max="24" width="3.3984375" style="4" customWidth="1"/>
    <col min="25" max="31" width="3.3984375" style="3" customWidth="1"/>
    <col min="32" max="32" width="3.3984375" style="8" customWidth="1"/>
    <col min="33" max="34" width="3.3984375" style="3" customWidth="1"/>
    <col min="35" max="35" width="3.3984375" style="8" customWidth="1"/>
    <col min="36" max="51" width="3.3984375" style="3" customWidth="1"/>
    <col min="52" max="67" width="4.09765625" style="3" customWidth="1"/>
    <col min="68" max="16384" width="10.69921875" style="3"/>
  </cols>
  <sheetData>
    <row r="1" spans="2:42" ht="6" customHeight="1" x14ac:dyDescent="0.2"/>
    <row r="2" spans="2:42" ht="16.5" customHeight="1" x14ac:dyDescent="0.2">
      <c r="B2" s="39" t="s">
        <v>0</v>
      </c>
      <c r="D2" s="64" t="s">
        <v>32</v>
      </c>
      <c r="L2" s="3"/>
      <c r="Q2" s="75" t="s">
        <v>89</v>
      </c>
      <c r="R2" s="76"/>
      <c r="S2" s="75"/>
      <c r="T2" s="75"/>
      <c r="U2" s="75"/>
      <c r="V2" s="75"/>
      <c r="W2" s="76"/>
      <c r="X2" s="76"/>
    </row>
    <row r="3" spans="2:42" ht="12" customHeight="1" x14ac:dyDescent="0.2">
      <c r="C3" s="9"/>
      <c r="D3" s="43" t="s">
        <v>27</v>
      </c>
      <c r="E3" s="44"/>
      <c r="F3" s="44"/>
      <c r="G3" s="45"/>
      <c r="H3" s="43" t="s">
        <v>28</v>
      </c>
      <c r="I3" s="44"/>
      <c r="J3" s="44"/>
      <c r="K3" s="43" t="s">
        <v>29</v>
      </c>
      <c r="L3" s="44"/>
      <c r="M3" s="47"/>
      <c r="O3" s="48" t="s">
        <v>31</v>
      </c>
      <c r="P3" s="48"/>
      <c r="Q3" s="3" t="s">
        <v>91</v>
      </c>
      <c r="R3" s="76"/>
      <c r="S3" s="3"/>
      <c r="T3" s="3"/>
      <c r="U3" s="3"/>
      <c r="V3" s="3"/>
      <c r="W3" s="76"/>
      <c r="X3" s="76"/>
      <c r="AC3" s="8"/>
    </row>
    <row r="4" spans="2:42" ht="12" customHeight="1" x14ac:dyDescent="0.2">
      <c r="C4" s="9"/>
      <c r="D4" s="43"/>
      <c r="E4" s="44"/>
      <c r="F4" s="44"/>
      <c r="G4" s="45"/>
      <c r="H4" s="43"/>
      <c r="I4" s="44"/>
      <c r="J4" s="44"/>
      <c r="K4" s="43"/>
      <c r="L4" s="44"/>
      <c r="M4" s="47"/>
      <c r="O4" s="48"/>
      <c r="P4" s="48"/>
      <c r="Q4" s="3"/>
      <c r="R4" s="76" t="s">
        <v>92</v>
      </c>
      <c r="S4" s="3"/>
      <c r="T4" s="3"/>
      <c r="U4" s="3"/>
      <c r="V4" s="3"/>
      <c r="W4" s="76"/>
      <c r="X4" s="76"/>
      <c r="AC4" s="8"/>
    </row>
    <row r="5" spans="2:42" ht="12" customHeight="1" x14ac:dyDescent="0.2">
      <c r="C5" s="9"/>
      <c r="D5" s="43"/>
      <c r="E5" s="44"/>
      <c r="F5" s="44"/>
      <c r="G5" s="45"/>
      <c r="H5" s="43"/>
      <c r="I5" s="44"/>
      <c r="J5" s="44"/>
      <c r="K5" s="43"/>
      <c r="L5" s="44"/>
      <c r="M5" s="47"/>
      <c r="O5" s="48"/>
      <c r="P5" s="48"/>
      <c r="Q5" s="3" t="s">
        <v>90</v>
      </c>
      <c r="R5" s="76"/>
      <c r="S5" s="3"/>
      <c r="T5" s="3"/>
      <c r="U5" s="3"/>
      <c r="V5" s="3"/>
      <c r="W5" s="76"/>
      <c r="X5" s="76"/>
      <c r="AC5" s="8"/>
    </row>
    <row r="6" spans="2:42" s="49" customFormat="1" ht="10.5" customHeight="1" x14ac:dyDescent="0.2">
      <c r="B6" s="42"/>
      <c r="C6" s="42"/>
      <c r="E6" s="62"/>
      <c r="F6" s="63"/>
      <c r="G6" s="63"/>
      <c r="H6" s="63"/>
      <c r="I6" s="63"/>
      <c r="J6" s="63"/>
      <c r="K6" s="63"/>
      <c r="L6" s="63"/>
      <c r="N6" s="62"/>
      <c r="O6" s="63"/>
      <c r="P6" s="63"/>
      <c r="Q6" s="63"/>
      <c r="R6" s="63"/>
      <c r="S6" s="63"/>
      <c r="T6" s="63"/>
      <c r="U6" s="63"/>
      <c r="V6" s="63"/>
      <c r="W6" s="63"/>
      <c r="X6" s="63"/>
      <c r="Y6" s="63"/>
      <c r="Z6" s="63"/>
      <c r="AA6" s="46"/>
      <c r="AF6" s="50"/>
      <c r="AG6" s="50"/>
      <c r="AH6" s="50"/>
      <c r="AI6" s="50"/>
      <c r="AJ6" s="50"/>
    </row>
    <row r="7" spans="2:42" ht="11.1" customHeight="1" x14ac:dyDescent="0.2">
      <c r="B7" s="1"/>
      <c r="AC7" s="8"/>
    </row>
    <row r="8" spans="2:42" ht="11.1" customHeight="1" x14ac:dyDescent="0.2">
      <c r="D8" s="31"/>
      <c r="E8" s="32"/>
      <c r="F8" s="32"/>
      <c r="G8" s="32"/>
      <c r="H8" s="32"/>
      <c r="I8" s="33"/>
      <c r="J8" s="32"/>
      <c r="L8" s="34"/>
      <c r="M8" s="32"/>
      <c r="O8" s="32"/>
      <c r="P8" s="32"/>
      <c r="Q8" s="33"/>
      <c r="R8" s="33"/>
      <c r="S8" s="33"/>
      <c r="T8" s="33"/>
      <c r="U8" s="33"/>
      <c r="V8" s="33"/>
      <c r="W8" s="32"/>
      <c r="X8" s="32"/>
      <c r="AP8" s="25"/>
    </row>
    <row r="9" spans="2:42" ht="11.1" customHeight="1" x14ac:dyDescent="0.2">
      <c r="D9" s="31"/>
      <c r="E9" s="32"/>
      <c r="F9" s="32"/>
      <c r="G9" s="32"/>
      <c r="H9" s="32"/>
      <c r="I9" s="33"/>
      <c r="J9" s="32"/>
      <c r="L9" s="34"/>
      <c r="M9" s="32"/>
      <c r="O9" s="32"/>
      <c r="P9" s="32"/>
      <c r="Q9" s="33"/>
      <c r="R9" s="33"/>
      <c r="S9" s="33"/>
      <c r="T9" s="33"/>
      <c r="U9" s="33"/>
      <c r="V9" s="33"/>
      <c r="W9" s="32"/>
      <c r="X9" s="32"/>
      <c r="AP9" s="25"/>
    </row>
    <row r="10" spans="2:42" ht="11.1" customHeight="1" x14ac:dyDescent="0.2"/>
    <row r="11" spans="2:42" ht="11.1" customHeight="1" x14ac:dyDescent="0.2"/>
    <row r="12" spans="2:42" ht="11.1" customHeight="1" x14ac:dyDescent="0.2"/>
    <row r="13" spans="2:42" ht="11.1" customHeight="1" x14ac:dyDescent="0.2"/>
    <row r="14" spans="2:42" ht="11.1" customHeight="1" x14ac:dyDescent="0.2"/>
    <row r="15" spans="2:42" ht="11.1" customHeight="1" x14ac:dyDescent="0.2"/>
    <row r="16" spans="2:42" ht="11.1" customHeight="1" x14ac:dyDescent="0.2"/>
    <row r="17" ht="11.1" customHeight="1" x14ac:dyDescent="0.2"/>
    <row r="18" ht="11.1" customHeight="1" x14ac:dyDescent="0.2"/>
    <row r="19" ht="11.1" customHeight="1" x14ac:dyDescent="0.2"/>
    <row r="20" ht="11.1" customHeight="1" x14ac:dyDescent="0.2"/>
    <row r="21" ht="11.1" customHeight="1" x14ac:dyDescent="0.2"/>
    <row r="22" ht="11.1" customHeight="1" x14ac:dyDescent="0.2"/>
    <row r="23" ht="11.1" customHeight="1" x14ac:dyDescent="0.2"/>
    <row r="24" ht="11.1" customHeight="1" x14ac:dyDescent="0.2"/>
    <row r="25" ht="11.1" customHeight="1" x14ac:dyDescent="0.2"/>
    <row r="26" ht="11.1" customHeight="1" x14ac:dyDescent="0.2"/>
    <row r="27" ht="11.1" customHeight="1" x14ac:dyDescent="0.2"/>
    <row r="28" ht="11.1" customHeight="1" x14ac:dyDescent="0.2"/>
    <row r="29" ht="11.1" customHeight="1" x14ac:dyDescent="0.2"/>
    <row r="30" ht="11.1" customHeight="1" x14ac:dyDescent="0.2"/>
    <row r="31" ht="11.1" customHeight="1" x14ac:dyDescent="0.2"/>
    <row r="32" ht="11.1" customHeight="1" x14ac:dyDescent="0.2"/>
    <row r="33" ht="11.1" customHeight="1" x14ac:dyDescent="0.2"/>
    <row r="34" ht="11.1" customHeight="1" x14ac:dyDescent="0.2"/>
    <row r="35" ht="11.1" customHeight="1" x14ac:dyDescent="0.2"/>
    <row r="36" ht="11.1" customHeight="1" x14ac:dyDescent="0.2"/>
    <row r="37" ht="11.1" customHeight="1" x14ac:dyDescent="0.2"/>
    <row r="38" ht="11.1" customHeight="1" x14ac:dyDescent="0.2"/>
    <row r="39" ht="11.1" customHeight="1" x14ac:dyDescent="0.2"/>
    <row r="40" ht="11.1" customHeight="1" x14ac:dyDescent="0.2"/>
    <row r="41" ht="11.1" customHeight="1" x14ac:dyDescent="0.2"/>
    <row r="42" ht="11.1" customHeight="1" x14ac:dyDescent="0.2"/>
    <row r="43" ht="11.1" customHeight="1" x14ac:dyDescent="0.2"/>
    <row r="44" ht="11.1" customHeight="1" x14ac:dyDescent="0.2"/>
    <row r="45" ht="11.1" customHeight="1" x14ac:dyDescent="0.2"/>
    <row r="46" ht="11.1" customHeight="1" x14ac:dyDescent="0.2"/>
    <row r="47" ht="11.1" customHeight="1" x14ac:dyDescent="0.2"/>
    <row r="48" ht="11.1" customHeight="1" x14ac:dyDescent="0.2"/>
    <row r="49" spans="2:24" ht="11.1" customHeight="1" x14ac:dyDescent="0.2">
      <c r="B49" s="15"/>
      <c r="C49" s="15"/>
      <c r="D49" s="27"/>
      <c r="E49" s="27"/>
      <c r="F49" s="27"/>
      <c r="G49" s="15"/>
      <c r="H49" s="3"/>
      <c r="I49" s="3"/>
      <c r="J49" s="8"/>
      <c r="K49" s="3"/>
      <c r="L49" s="3"/>
      <c r="M49" s="8"/>
      <c r="O49" s="3"/>
      <c r="P49" s="3"/>
      <c r="Q49" s="3"/>
      <c r="R49" s="3"/>
      <c r="S49" s="3"/>
      <c r="T49" s="3"/>
      <c r="U49" s="3"/>
      <c r="V49" s="3"/>
      <c r="W49" s="3"/>
      <c r="X49" s="3"/>
    </row>
    <row r="50" spans="2:24" ht="11.1" customHeight="1" x14ac:dyDescent="0.2">
      <c r="B50" s="15"/>
      <c r="C50" s="15"/>
      <c r="D50" s="27"/>
      <c r="E50" s="27"/>
      <c r="F50" s="27"/>
      <c r="G50" s="15"/>
      <c r="H50" s="3"/>
      <c r="I50" s="3"/>
      <c r="J50" s="8"/>
      <c r="K50" s="3"/>
      <c r="L50" s="3"/>
      <c r="M50" s="8"/>
      <c r="O50" s="3"/>
      <c r="P50" s="3"/>
      <c r="Q50" s="3"/>
      <c r="R50" s="3"/>
      <c r="S50" s="3"/>
      <c r="T50" s="3"/>
      <c r="U50" s="3"/>
      <c r="V50" s="3"/>
      <c r="W50" s="3"/>
      <c r="X50" s="3"/>
    </row>
    <row r="51" spans="2:24" ht="11.1" customHeight="1" x14ac:dyDescent="0.2">
      <c r="B51" s="15"/>
      <c r="C51" s="15"/>
      <c r="D51" s="27"/>
      <c r="E51" s="27"/>
      <c r="F51" s="27"/>
      <c r="G51" s="15"/>
      <c r="H51" s="3"/>
      <c r="I51" s="3"/>
      <c r="J51" s="8"/>
      <c r="K51" s="3"/>
      <c r="L51" s="3"/>
      <c r="M51" s="8"/>
      <c r="O51" s="3"/>
      <c r="P51" s="3"/>
      <c r="Q51" s="3"/>
      <c r="R51" s="3"/>
      <c r="S51" s="3"/>
      <c r="T51" s="3"/>
      <c r="U51" s="3"/>
      <c r="V51" s="3"/>
      <c r="W51" s="3"/>
      <c r="X51" s="3"/>
    </row>
    <row r="52" spans="2:24" ht="11.1" customHeight="1" x14ac:dyDescent="0.2">
      <c r="B52" s="15"/>
      <c r="C52" s="15"/>
      <c r="D52" s="27"/>
      <c r="E52" s="27"/>
      <c r="F52" s="27"/>
      <c r="G52" s="15"/>
      <c r="H52" s="3"/>
      <c r="I52" s="3"/>
      <c r="J52" s="8"/>
      <c r="K52" s="3"/>
      <c r="L52" s="3"/>
      <c r="M52" s="8"/>
      <c r="O52" s="3"/>
      <c r="P52" s="3"/>
      <c r="Q52" s="3"/>
      <c r="R52" s="3"/>
      <c r="S52" s="3"/>
      <c r="T52" s="3"/>
      <c r="U52" s="3"/>
      <c r="V52" s="3"/>
      <c r="W52" s="3"/>
      <c r="X52" s="3"/>
    </row>
    <row r="53" spans="2:24" ht="11.1" customHeight="1" x14ac:dyDescent="0.2">
      <c r="B53" s="15"/>
      <c r="C53" s="15"/>
      <c r="D53" s="27"/>
      <c r="E53" s="27"/>
      <c r="F53" s="27"/>
      <c r="G53" s="15"/>
      <c r="H53" s="3"/>
      <c r="I53" s="3"/>
      <c r="J53" s="8"/>
      <c r="K53" s="3"/>
      <c r="L53" s="3"/>
      <c r="M53" s="8"/>
      <c r="O53" s="3"/>
      <c r="P53" s="3"/>
      <c r="Q53" s="3"/>
      <c r="R53" s="3"/>
      <c r="S53" s="3"/>
      <c r="T53" s="3"/>
      <c r="U53" s="3"/>
      <c r="V53" s="3"/>
      <c r="W53" s="3"/>
      <c r="X53" s="3"/>
    </row>
    <row r="54" spans="2:24" ht="11.1" customHeight="1" x14ac:dyDescent="0.2">
      <c r="B54" s="15"/>
      <c r="C54" s="15"/>
      <c r="D54" s="27"/>
      <c r="E54" s="27"/>
      <c r="F54" s="27"/>
      <c r="G54" s="15"/>
      <c r="H54" s="3"/>
      <c r="I54" s="3"/>
      <c r="J54" s="8"/>
      <c r="K54" s="3"/>
      <c r="L54" s="3"/>
      <c r="M54" s="8"/>
      <c r="O54" s="3"/>
      <c r="P54" s="3"/>
      <c r="Q54" s="3"/>
      <c r="R54" s="3"/>
      <c r="S54" s="3"/>
      <c r="T54" s="3"/>
      <c r="U54" s="3"/>
      <c r="V54" s="3"/>
      <c r="W54" s="3"/>
      <c r="X54" s="3"/>
    </row>
    <row r="55" spans="2:24" ht="11.1" customHeight="1" x14ac:dyDescent="0.2">
      <c r="B55" s="15"/>
      <c r="C55" s="15"/>
      <c r="D55" s="27"/>
      <c r="E55" s="27"/>
      <c r="F55" s="27"/>
      <c r="G55" s="15"/>
      <c r="H55" s="3"/>
      <c r="I55" s="3"/>
      <c r="J55" s="8"/>
      <c r="K55" s="3"/>
      <c r="L55" s="3"/>
      <c r="M55" s="8"/>
      <c r="O55" s="3"/>
      <c r="P55" s="3"/>
      <c r="Q55" s="3"/>
      <c r="R55" s="3"/>
      <c r="S55" s="3"/>
      <c r="T55" s="3"/>
      <c r="U55" s="3"/>
      <c r="V55" s="3"/>
      <c r="W55" s="3"/>
      <c r="X55" s="3"/>
    </row>
    <row r="56" spans="2:24" ht="11.1" customHeight="1" x14ac:dyDescent="0.2">
      <c r="B56" s="15"/>
      <c r="C56" s="15"/>
      <c r="D56" s="27"/>
      <c r="E56" s="27"/>
      <c r="F56" s="27"/>
      <c r="G56" s="15"/>
      <c r="H56" s="3"/>
      <c r="I56" s="3"/>
      <c r="J56" s="8"/>
      <c r="K56" s="3"/>
      <c r="L56" s="3"/>
      <c r="M56" s="8"/>
      <c r="O56" s="3"/>
      <c r="P56" s="3"/>
      <c r="Q56" s="3"/>
      <c r="R56" s="3"/>
      <c r="S56" s="3"/>
      <c r="T56" s="3"/>
      <c r="U56" s="3"/>
      <c r="V56" s="3"/>
      <c r="W56" s="3"/>
      <c r="X56" s="3"/>
    </row>
    <row r="57" spans="2:24" ht="11.1" customHeight="1" x14ac:dyDescent="0.2">
      <c r="B57" s="15"/>
      <c r="C57" s="15"/>
      <c r="D57" s="27"/>
      <c r="E57" s="27"/>
      <c r="F57" s="27"/>
      <c r="G57" s="15"/>
      <c r="H57" s="3"/>
      <c r="I57" s="3"/>
      <c r="J57" s="8"/>
      <c r="K57" s="3"/>
      <c r="L57" s="3"/>
      <c r="M57" s="8"/>
      <c r="O57" s="3"/>
      <c r="P57" s="3"/>
      <c r="Q57" s="3"/>
      <c r="R57" s="3"/>
      <c r="S57" s="3"/>
      <c r="T57" s="3"/>
      <c r="U57" s="3"/>
      <c r="V57" s="3"/>
      <c r="W57" s="3"/>
      <c r="X57" s="3"/>
    </row>
    <row r="58" spans="2:24" ht="11.1" customHeight="1" x14ac:dyDescent="0.2">
      <c r="B58" s="15"/>
      <c r="C58" s="15"/>
      <c r="D58" s="27"/>
      <c r="E58" s="27"/>
      <c r="F58" s="27"/>
      <c r="G58" s="15"/>
      <c r="H58" s="3"/>
      <c r="I58" s="3"/>
      <c r="J58" s="8"/>
      <c r="K58" s="3"/>
      <c r="L58" s="3"/>
      <c r="M58" s="8"/>
      <c r="O58" s="3"/>
      <c r="P58" s="3"/>
      <c r="Q58" s="3"/>
      <c r="R58" s="3"/>
      <c r="S58" s="3"/>
      <c r="T58" s="3"/>
      <c r="U58" s="3"/>
      <c r="V58" s="3"/>
      <c r="W58" s="3"/>
      <c r="X58" s="3"/>
    </row>
    <row r="59" spans="2:24" ht="11.1" customHeight="1" x14ac:dyDescent="0.2">
      <c r="B59" s="15"/>
      <c r="C59" s="15"/>
      <c r="D59" s="15"/>
      <c r="E59" s="15"/>
      <c r="F59" s="15"/>
      <c r="G59" s="15"/>
      <c r="H59" s="3"/>
      <c r="I59" s="3"/>
      <c r="J59" s="8"/>
      <c r="K59" s="3"/>
      <c r="L59" s="3"/>
      <c r="M59" s="8"/>
      <c r="O59" s="3"/>
      <c r="P59" s="3"/>
      <c r="Q59" s="3"/>
      <c r="R59" s="3"/>
      <c r="S59" s="3"/>
      <c r="T59" s="3"/>
      <c r="U59" s="3"/>
      <c r="V59" s="3"/>
      <c r="W59" s="3"/>
      <c r="X59" s="3"/>
    </row>
    <row r="60" spans="2:24" ht="11.1" customHeight="1" x14ac:dyDescent="0.2">
      <c r="B60" s="15"/>
      <c r="C60" s="15"/>
      <c r="D60" s="15"/>
      <c r="E60" s="15"/>
      <c r="F60" s="15"/>
      <c r="G60" s="15"/>
      <c r="H60" s="3"/>
      <c r="I60" s="3"/>
      <c r="J60" s="8"/>
      <c r="K60" s="3"/>
      <c r="L60" s="3"/>
      <c r="M60" s="8"/>
      <c r="O60" s="3"/>
      <c r="P60" s="3"/>
      <c r="Q60" s="3"/>
      <c r="R60" s="3"/>
      <c r="S60" s="3"/>
      <c r="T60" s="3"/>
      <c r="U60" s="3"/>
      <c r="V60" s="3"/>
      <c r="W60" s="3"/>
      <c r="X60" s="3"/>
    </row>
    <row r="61" spans="2:24" ht="11.1" customHeight="1" x14ac:dyDescent="0.2">
      <c r="B61" s="15"/>
      <c r="C61" s="15"/>
      <c r="D61" s="15"/>
      <c r="E61" s="15"/>
      <c r="F61" s="15"/>
      <c r="G61" s="15"/>
      <c r="H61" s="3"/>
      <c r="I61" s="3"/>
      <c r="J61" s="8"/>
      <c r="K61" s="3"/>
      <c r="L61" s="3"/>
      <c r="M61" s="8"/>
      <c r="O61" s="3"/>
      <c r="P61" s="3"/>
      <c r="Q61" s="3"/>
      <c r="R61" s="3"/>
      <c r="S61" s="3"/>
      <c r="T61" s="3"/>
      <c r="U61" s="3"/>
      <c r="V61" s="3"/>
      <c r="W61" s="3"/>
      <c r="X61" s="3"/>
    </row>
    <row r="62" spans="2:24" ht="11.1" customHeight="1" x14ac:dyDescent="0.2">
      <c r="B62" s="15"/>
      <c r="C62" s="15"/>
      <c r="D62" s="15"/>
      <c r="E62" s="15"/>
      <c r="F62" s="15"/>
      <c r="G62" s="15"/>
      <c r="H62" s="3"/>
      <c r="I62" s="3"/>
      <c r="J62" s="8"/>
      <c r="K62" s="3"/>
      <c r="L62" s="3"/>
      <c r="M62" s="8"/>
      <c r="O62" s="3"/>
      <c r="P62" s="3"/>
      <c r="Q62" s="3"/>
      <c r="R62" s="3"/>
      <c r="S62" s="3"/>
      <c r="T62" s="3"/>
      <c r="U62" s="3"/>
      <c r="V62" s="3"/>
      <c r="W62" s="3"/>
      <c r="X62" s="3"/>
    </row>
    <row r="63" spans="2:24" ht="11.1" customHeight="1" x14ac:dyDescent="0.2">
      <c r="B63" s="15"/>
      <c r="C63" s="15"/>
      <c r="D63" s="15"/>
      <c r="E63" s="15"/>
      <c r="F63" s="15"/>
      <c r="G63" s="15"/>
      <c r="H63" s="3"/>
      <c r="I63" s="3"/>
      <c r="J63" s="8"/>
      <c r="K63" s="3"/>
      <c r="L63" s="3"/>
      <c r="M63" s="8"/>
      <c r="O63" s="3"/>
      <c r="P63" s="3"/>
      <c r="Q63" s="3"/>
      <c r="R63" s="3"/>
      <c r="S63" s="3"/>
      <c r="T63" s="3"/>
      <c r="U63" s="3"/>
      <c r="V63" s="3"/>
      <c r="W63" s="3"/>
      <c r="X63" s="3"/>
    </row>
    <row r="64" spans="2:24" ht="11.1" customHeight="1" x14ac:dyDescent="0.2">
      <c r="B64" s="15"/>
      <c r="C64" s="15"/>
      <c r="D64" s="15"/>
      <c r="E64" s="15"/>
      <c r="F64" s="15"/>
      <c r="G64" s="15"/>
      <c r="H64" s="3"/>
      <c r="I64" s="3"/>
      <c r="J64" s="8"/>
      <c r="K64" s="3"/>
      <c r="L64" s="3"/>
      <c r="M64" s="8"/>
      <c r="O64" s="3"/>
      <c r="P64" s="3"/>
      <c r="Q64" s="3"/>
      <c r="R64" s="3"/>
    </row>
    <row r="65" spans="2:29" ht="11.1" customHeight="1" x14ac:dyDescent="0.2">
      <c r="B65" s="15"/>
      <c r="C65" s="15"/>
      <c r="E65" s="3"/>
      <c r="F65" s="3"/>
      <c r="G65" s="3"/>
      <c r="H65" s="3"/>
      <c r="I65" s="3"/>
      <c r="J65" s="3"/>
      <c r="K65" s="3"/>
      <c r="L65" s="3"/>
      <c r="M65" s="3"/>
      <c r="O65" s="3"/>
      <c r="P65" s="3"/>
      <c r="Q65" s="3"/>
      <c r="R65" s="3"/>
    </row>
    <row r="66" spans="2:29" ht="11.1" customHeight="1" x14ac:dyDescent="0.2">
      <c r="B66" s="15"/>
      <c r="C66" s="15"/>
      <c r="E66" s="3"/>
      <c r="F66" s="3"/>
      <c r="G66" s="3"/>
      <c r="H66" s="3"/>
      <c r="I66" s="3"/>
      <c r="J66" s="3"/>
      <c r="K66" s="3"/>
      <c r="L66" s="3"/>
      <c r="M66" s="3"/>
      <c r="O66" s="3"/>
      <c r="P66" s="3"/>
      <c r="Q66" s="3"/>
      <c r="R66" s="3"/>
      <c r="S66" s="3" t="s">
        <v>88</v>
      </c>
      <c r="T66" s="3"/>
      <c r="U66" s="3"/>
      <c r="V66" s="3"/>
      <c r="W66" s="3"/>
      <c r="X66" s="3"/>
    </row>
    <row r="67" spans="2:29" ht="11.1" customHeight="1" x14ac:dyDescent="0.2">
      <c r="B67" s="15"/>
      <c r="C67" s="15"/>
      <c r="E67" s="3"/>
      <c r="F67" s="3"/>
      <c r="G67" s="3"/>
      <c r="H67" s="3"/>
      <c r="I67" s="3"/>
      <c r="J67" s="3"/>
      <c r="K67" s="3"/>
      <c r="L67" s="3"/>
      <c r="M67" s="3"/>
      <c r="O67" s="3"/>
      <c r="P67" s="3"/>
      <c r="Q67" s="3"/>
      <c r="R67" s="3"/>
      <c r="S67" s="123" t="s">
        <v>37</v>
      </c>
      <c r="T67" s="123"/>
      <c r="U67" s="124"/>
      <c r="V67" s="124"/>
      <c r="W67" s="70"/>
      <c r="X67" s="3"/>
    </row>
    <row r="68" spans="2:29" ht="11.1" customHeight="1" x14ac:dyDescent="0.2">
      <c r="B68" s="15"/>
      <c r="C68" s="15"/>
      <c r="E68" s="3"/>
      <c r="F68" s="3"/>
      <c r="G68" s="3"/>
      <c r="H68" s="3"/>
      <c r="I68" s="3"/>
      <c r="J68" s="3"/>
      <c r="K68" s="3"/>
      <c r="L68" s="3"/>
      <c r="M68" s="3"/>
      <c r="O68" s="3"/>
      <c r="P68" s="3"/>
      <c r="Q68" s="3"/>
      <c r="R68" s="3"/>
      <c r="S68" s="124" t="s">
        <v>38</v>
      </c>
      <c r="T68" s="124"/>
      <c r="U68" s="124"/>
      <c r="V68" s="124"/>
      <c r="W68" s="70"/>
      <c r="X68" s="3"/>
      <c r="AB68" s="68"/>
      <c r="AC68" s="68"/>
    </row>
    <row r="69" spans="2:29" ht="11.1" customHeight="1" x14ac:dyDescent="0.2">
      <c r="B69" s="15"/>
      <c r="C69" s="15"/>
      <c r="E69" s="3"/>
      <c r="F69" s="3"/>
      <c r="G69" s="3"/>
      <c r="H69" s="3"/>
      <c r="I69" s="3"/>
      <c r="J69" s="3"/>
      <c r="K69" s="3"/>
      <c r="L69" s="3"/>
      <c r="M69" s="3"/>
      <c r="O69" s="3"/>
      <c r="P69" s="3"/>
      <c r="Q69" s="3"/>
      <c r="R69" s="3"/>
      <c r="S69" s="123" t="s">
        <v>39</v>
      </c>
      <c r="T69" s="123"/>
      <c r="U69" s="124"/>
      <c r="V69" s="124"/>
      <c r="W69" s="70"/>
      <c r="X69" s="3"/>
      <c r="AB69" s="68"/>
      <c r="AC69" s="68"/>
    </row>
    <row r="70" spans="2:29" ht="11.1" customHeight="1" x14ac:dyDescent="0.2">
      <c r="B70" s="15"/>
      <c r="C70" s="15"/>
      <c r="E70" s="3"/>
      <c r="F70" s="3"/>
      <c r="G70" s="3"/>
      <c r="H70" s="3"/>
      <c r="I70" s="3"/>
      <c r="J70" s="3"/>
      <c r="K70" s="3"/>
      <c r="L70" s="3"/>
      <c r="M70" s="3"/>
      <c r="O70" s="3"/>
      <c r="P70" s="3"/>
      <c r="Q70" s="3"/>
      <c r="R70" s="3"/>
      <c r="S70" s="124" t="s">
        <v>40</v>
      </c>
      <c r="T70" s="124"/>
      <c r="U70" s="124"/>
      <c r="V70" s="124"/>
      <c r="W70" s="70"/>
      <c r="AB70" s="68"/>
      <c r="AC70" s="68"/>
    </row>
    <row r="71" spans="2:29" ht="11.1" customHeight="1" x14ac:dyDescent="0.2">
      <c r="B71" s="15"/>
      <c r="C71" s="15"/>
      <c r="E71" s="3"/>
      <c r="F71" s="3"/>
      <c r="G71" s="3"/>
      <c r="H71" s="3"/>
      <c r="I71" s="3"/>
      <c r="J71" s="3"/>
      <c r="K71" s="3"/>
      <c r="L71" s="3"/>
      <c r="M71" s="3"/>
      <c r="O71" s="3"/>
      <c r="P71" s="3"/>
      <c r="Q71" s="3"/>
      <c r="R71" s="3"/>
      <c r="S71" s="124" t="s">
        <v>41</v>
      </c>
      <c r="T71" s="124"/>
      <c r="U71" s="124"/>
      <c r="V71" s="124"/>
      <c r="W71" s="3"/>
      <c r="AB71" s="68"/>
      <c r="AC71" s="68"/>
    </row>
    <row r="72" spans="2:29" ht="11.1" customHeight="1" x14ac:dyDescent="0.2">
      <c r="B72" s="15"/>
      <c r="C72" s="15"/>
      <c r="E72" s="3"/>
      <c r="F72" s="3"/>
      <c r="G72" s="3"/>
      <c r="H72" s="3"/>
      <c r="I72" s="3"/>
      <c r="J72" s="3"/>
      <c r="K72" s="3"/>
      <c r="L72" s="3"/>
      <c r="M72" s="3"/>
      <c r="O72" s="3"/>
      <c r="P72" s="3"/>
      <c r="Q72" s="3"/>
      <c r="R72" s="3"/>
      <c r="S72" s="123" t="s">
        <v>42</v>
      </c>
      <c r="T72" s="123"/>
      <c r="U72" s="124"/>
      <c r="V72" s="124"/>
      <c r="W72" s="3"/>
      <c r="AB72" s="38"/>
      <c r="AC72" s="38"/>
    </row>
    <row r="73" spans="2:29" ht="11.1" customHeight="1" x14ac:dyDescent="0.2">
      <c r="B73" s="15"/>
      <c r="C73" s="15"/>
      <c r="E73" s="3"/>
      <c r="F73" s="3"/>
      <c r="G73" s="3"/>
      <c r="H73" s="3"/>
      <c r="I73" s="3"/>
      <c r="J73" s="3"/>
      <c r="K73" s="3"/>
      <c r="L73" s="3"/>
      <c r="M73" s="3"/>
      <c r="O73" s="3"/>
      <c r="P73" s="3"/>
      <c r="Q73" s="3"/>
      <c r="R73" s="3"/>
      <c r="S73" s="124" t="s">
        <v>43</v>
      </c>
      <c r="T73" s="124"/>
      <c r="U73" s="124"/>
      <c r="V73" s="124"/>
      <c r="W73" s="3"/>
      <c r="AB73" s="38"/>
      <c r="AC73" s="38"/>
    </row>
    <row r="74" spans="2:29" ht="11.1" customHeight="1" x14ac:dyDescent="0.2">
      <c r="B74" s="15"/>
      <c r="C74" s="15"/>
      <c r="E74" s="3"/>
      <c r="F74" s="3"/>
      <c r="G74" s="3"/>
      <c r="H74" s="3"/>
      <c r="I74" s="3"/>
      <c r="J74" s="3"/>
      <c r="K74" s="3"/>
      <c r="L74" s="3"/>
      <c r="M74" s="3"/>
      <c r="O74" s="3"/>
      <c r="P74" s="3"/>
      <c r="Q74" s="3"/>
      <c r="R74" s="3"/>
      <c r="S74" s="124" t="s">
        <v>44</v>
      </c>
      <c r="T74" s="124"/>
      <c r="U74" s="124"/>
      <c r="V74" s="124"/>
      <c r="W74" s="3"/>
      <c r="AB74" s="38"/>
      <c r="AC74" s="38"/>
    </row>
    <row r="75" spans="2:29" ht="11.1" customHeight="1" x14ac:dyDescent="0.2">
      <c r="C75" s="3"/>
      <c r="E75" s="3"/>
      <c r="F75" s="3"/>
      <c r="G75" s="3"/>
      <c r="H75" s="3"/>
      <c r="I75" s="3"/>
      <c r="J75" s="8"/>
      <c r="K75" s="3"/>
      <c r="L75" s="3"/>
      <c r="M75" s="8"/>
      <c r="O75" s="3"/>
      <c r="P75" s="3"/>
      <c r="Q75" s="3"/>
      <c r="R75" s="3"/>
      <c r="S75" s="124" t="s">
        <v>45</v>
      </c>
      <c r="T75" s="124"/>
      <c r="U75" s="124"/>
      <c r="V75" s="124"/>
      <c r="W75" s="71"/>
      <c r="AB75" s="38"/>
      <c r="AC75" s="38"/>
    </row>
    <row r="76" spans="2:29" ht="11.1" customHeight="1" x14ac:dyDescent="0.2">
      <c r="C76" s="3"/>
      <c r="E76" s="3"/>
      <c r="F76" s="3"/>
      <c r="G76" s="3"/>
      <c r="H76" s="3"/>
      <c r="I76" s="3"/>
      <c r="J76" s="8"/>
      <c r="K76" s="3"/>
      <c r="L76" s="3"/>
      <c r="M76" s="8"/>
      <c r="O76" s="3"/>
      <c r="P76" s="3"/>
      <c r="Q76" s="3"/>
      <c r="R76" s="3"/>
      <c r="S76" s="124" t="s">
        <v>46</v>
      </c>
      <c r="T76" s="124"/>
      <c r="U76" s="124"/>
      <c r="V76" s="124"/>
      <c r="W76" s="71"/>
      <c r="AB76" s="69"/>
      <c r="AC76" s="69"/>
    </row>
    <row r="77" spans="2:29" ht="11.1" customHeight="1" x14ac:dyDescent="0.2">
      <c r="C77" s="3"/>
      <c r="E77" s="3"/>
      <c r="F77" s="3"/>
      <c r="G77" s="3"/>
      <c r="H77" s="3"/>
      <c r="I77" s="3"/>
      <c r="J77" s="8"/>
      <c r="K77" s="3"/>
      <c r="L77" s="3"/>
      <c r="M77" s="8"/>
      <c r="O77" s="3"/>
      <c r="P77" s="3"/>
      <c r="Q77" s="3"/>
      <c r="R77" s="3"/>
      <c r="S77" s="124" t="s">
        <v>47</v>
      </c>
      <c r="T77" s="124"/>
      <c r="U77" s="124"/>
      <c r="V77" s="124"/>
      <c r="W77" s="71"/>
      <c r="AB77" s="69"/>
      <c r="AC77" s="69"/>
    </row>
    <row r="78" spans="2:29" ht="11.1" customHeight="1" x14ac:dyDescent="0.2">
      <c r="S78" s="123" t="s">
        <v>48</v>
      </c>
      <c r="T78" s="123"/>
      <c r="U78" s="124"/>
      <c r="V78" s="124"/>
      <c r="W78" s="71"/>
      <c r="AB78" s="69"/>
      <c r="AC78" s="69"/>
    </row>
    <row r="79" spans="2:29" ht="11.1" customHeight="1" x14ac:dyDescent="0.2">
      <c r="S79" s="3"/>
      <c r="T79" s="3"/>
      <c r="U79" s="3"/>
      <c r="V79" s="3"/>
      <c r="AB79" s="69"/>
    </row>
    <row r="80" spans="2:29" ht="11.1" customHeight="1" x14ac:dyDescent="0.2">
      <c r="W80" s="3"/>
      <c r="X80" s="3"/>
    </row>
    <row r="81" spans="1:47" ht="11.1" customHeight="1" x14ac:dyDescent="0.2"/>
    <row r="82" spans="1:47" ht="11.1" customHeight="1" x14ac:dyDescent="0.2">
      <c r="U82" s="285">
        <v>29916</v>
      </c>
      <c r="V82" s="286"/>
      <c r="W82" s="7" t="s">
        <v>95</v>
      </c>
      <c r="X82" s="3"/>
    </row>
    <row r="83" spans="1:47" ht="9.9499999999999993" customHeight="1" x14ac:dyDescent="0.2">
      <c r="B83" s="15"/>
      <c r="C83" s="15"/>
      <c r="D83" s="27"/>
      <c r="E83" s="27"/>
      <c r="F83" s="27"/>
      <c r="G83" s="15"/>
      <c r="H83" s="3"/>
      <c r="I83" s="3"/>
      <c r="J83" s="8"/>
      <c r="K83" s="3"/>
      <c r="L83" s="3"/>
      <c r="M83" s="8"/>
      <c r="O83" s="3"/>
      <c r="P83" s="3"/>
      <c r="Q83" s="3"/>
      <c r="R83" s="3"/>
      <c r="S83" s="3"/>
      <c r="T83" s="3"/>
      <c r="U83" s="285">
        <v>31528</v>
      </c>
      <c r="V83" s="286"/>
      <c r="W83" s="7" t="s">
        <v>93</v>
      </c>
      <c r="X83" s="3"/>
    </row>
    <row r="84" spans="1:47" ht="17.25" x14ac:dyDescent="0.2">
      <c r="B84" s="125" t="s">
        <v>49</v>
      </c>
      <c r="C84" s="73"/>
      <c r="D84" s="145">
        <f>ND代替値</f>
        <v>2.2100000000000002E-2</v>
      </c>
      <c r="E84" s="3" t="s">
        <v>35</v>
      </c>
      <c r="F84" s="3"/>
      <c r="G84" s="3"/>
      <c r="H84" s="3"/>
      <c r="I84" s="3"/>
      <c r="J84" s="5"/>
      <c r="K84" s="74"/>
      <c r="L84" s="205">
        <v>0.18</v>
      </c>
      <c r="M84" s="3" t="s">
        <v>36</v>
      </c>
      <c r="N84" s="5"/>
      <c r="O84" s="3"/>
      <c r="P84" s="3"/>
      <c r="Q84" s="3"/>
      <c r="R84" s="3"/>
      <c r="S84" s="3"/>
      <c r="T84" s="3"/>
      <c r="U84" s="285">
        <v>40613</v>
      </c>
      <c r="V84" s="286"/>
      <c r="W84" s="3" t="s">
        <v>94</v>
      </c>
      <c r="X84" s="3"/>
      <c r="AF84" s="3"/>
      <c r="AI84" s="3"/>
    </row>
    <row r="85" spans="1:47" ht="9.9499999999999993" customHeight="1" x14ac:dyDescent="0.2">
      <c r="B85" s="72"/>
      <c r="C85" s="3"/>
      <c r="E85" s="40" t="s">
        <v>21</v>
      </c>
      <c r="F85" s="40"/>
      <c r="H85" s="5"/>
      <c r="I85" s="8"/>
      <c r="J85" s="3"/>
      <c r="K85" s="3"/>
      <c r="L85" s="8"/>
      <c r="M85" s="3"/>
      <c r="O85" s="3"/>
      <c r="P85" s="3"/>
      <c r="Q85" s="3"/>
      <c r="R85" s="3"/>
      <c r="S85" s="3"/>
      <c r="T85" s="3"/>
      <c r="U85" s="3"/>
      <c r="V85" s="3"/>
      <c r="W85" s="3"/>
      <c r="X85" s="3"/>
    </row>
    <row r="86" spans="1:47" ht="9.9499999999999993" customHeight="1" x14ac:dyDescent="0.2">
      <c r="B86" s="134">
        <f>B90</f>
        <v>29916</v>
      </c>
      <c r="C86" s="3" t="s">
        <v>1</v>
      </c>
      <c r="D86" s="4"/>
      <c r="H86" s="5"/>
      <c r="I86" s="4"/>
      <c r="J86" s="6"/>
      <c r="K86" s="7" t="s">
        <v>2</v>
      </c>
      <c r="L86" s="4"/>
      <c r="M86" s="3"/>
      <c r="N86" s="283" t="s">
        <v>87</v>
      </c>
      <c r="O86" s="3"/>
      <c r="P86" s="3"/>
      <c r="Q86" s="3"/>
      <c r="R86" s="3"/>
      <c r="S86" s="3"/>
      <c r="T86" s="3"/>
      <c r="U86" s="3"/>
      <c r="V86" s="3"/>
      <c r="W86" s="3"/>
      <c r="X86" s="3"/>
      <c r="Y86" s="16" t="s">
        <v>4</v>
      </c>
      <c r="Z86" s="11"/>
      <c r="AA86" s="17"/>
      <c r="AB86" s="18" t="s">
        <v>5</v>
      </c>
      <c r="AC86" s="11"/>
      <c r="AD86" s="17"/>
      <c r="AE86" s="8"/>
      <c r="AF86" s="3"/>
    </row>
    <row r="87" spans="1:47" ht="9.9499999999999993" customHeight="1" x14ac:dyDescent="0.2">
      <c r="B87" s="10" t="s">
        <v>3</v>
      </c>
      <c r="C87" s="11" t="s">
        <v>4</v>
      </c>
      <c r="D87" s="12" t="s">
        <v>4</v>
      </c>
      <c r="E87" s="12"/>
      <c r="F87" s="12" t="s">
        <v>4</v>
      </c>
      <c r="G87" s="13"/>
      <c r="H87" s="251"/>
      <c r="I87" s="13"/>
      <c r="J87" s="10" t="s">
        <v>3</v>
      </c>
      <c r="K87" s="14" t="s">
        <v>30</v>
      </c>
      <c r="L87" s="12"/>
      <c r="M87" s="13"/>
      <c r="N87" s="12"/>
      <c r="O87" s="13"/>
      <c r="P87" s="251"/>
      <c r="Q87" s="77"/>
      <c r="R87" s="3"/>
      <c r="S87" s="3" t="s">
        <v>50</v>
      </c>
      <c r="T87" s="23"/>
      <c r="U87" s="23"/>
      <c r="V87" s="23"/>
      <c r="W87" s="23"/>
      <c r="X87" s="3"/>
      <c r="Y87" s="268" t="s">
        <v>7</v>
      </c>
      <c r="Z87" s="85" t="s">
        <v>8</v>
      </c>
      <c r="AA87" s="22" t="s">
        <v>9</v>
      </c>
      <c r="AB87" s="268" t="s">
        <v>7</v>
      </c>
      <c r="AC87" s="85" t="s">
        <v>8</v>
      </c>
      <c r="AD87" s="22" t="s">
        <v>9</v>
      </c>
      <c r="AE87" s="8"/>
      <c r="AF87" s="19"/>
      <c r="AP87" s="19"/>
      <c r="AR87" s="19"/>
    </row>
    <row r="88" spans="1:47" s="23" customFormat="1" ht="9.9499999999999993" customHeight="1" x14ac:dyDescent="0.2">
      <c r="B88" s="20" t="s">
        <v>6</v>
      </c>
      <c r="C88" s="83" t="s">
        <v>7</v>
      </c>
      <c r="D88" s="84" t="s">
        <v>8</v>
      </c>
      <c r="E88" s="84" t="s">
        <v>23</v>
      </c>
      <c r="F88" s="84" t="s">
        <v>9</v>
      </c>
      <c r="G88" s="85" t="s">
        <v>10</v>
      </c>
      <c r="H88" s="86" t="s">
        <v>11</v>
      </c>
      <c r="I88" s="21" t="s">
        <v>12</v>
      </c>
      <c r="J88" s="20" t="s">
        <v>6</v>
      </c>
      <c r="K88" s="114" t="s">
        <v>7</v>
      </c>
      <c r="L88" s="84" t="s">
        <v>8</v>
      </c>
      <c r="M88" s="84" t="s">
        <v>23</v>
      </c>
      <c r="N88" s="84" t="s">
        <v>9</v>
      </c>
      <c r="O88" s="85" t="s">
        <v>10</v>
      </c>
      <c r="P88" s="86" t="s">
        <v>11</v>
      </c>
      <c r="Q88" s="21" t="s">
        <v>12</v>
      </c>
      <c r="R88" s="3"/>
      <c r="S88" s="216" t="s">
        <v>51</v>
      </c>
      <c r="T88" s="216" t="s">
        <v>52</v>
      </c>
      <c r="U88" s="216" t="s">
        <v>53</v>
      </c>
      <c r="V88" s="216" t="s">
        <v>54</v>
      </c>
      <c r="W88" s="216" t="s">
        <v>55</v>
      </c>
      <c r="X88" s="3"/>
      <c r="Y88" s="269" t="s">
        <v>16</v>
      </c>
      <c r="Z88" s="270" t="s">
        <v>16</v>
      </c>
      <c r="AA88" s="22" t="s">
        <v>16</v>
      </c>
      <c r="AB88" s="269" t="s">
        <v>16</v>
      </c>
      <c r="AC88" s="270" t="s">
        <v>16</v>
      </c>
      <c r="AD88" s="22" t="s">
        <v>16</v>
      </c>
      <c r="AF88" s="19"/>
      <c r="AG88" s="19"/>
      <c r="AL88" s="19"/>
      <c r="AN88" s="19"/>
      <c r="AO88" s="19"/>
      <c r="AP88" s="19"/>
      <c r="AQ88" s="19"/>
      <c r="AR88" s="19"/>
      <c r="AT88" s="19"/>
      <c r="AU88" s="19"/>
    </row>
    <row r="89" spans="1:47" s="23" customFormat="1" ht="9.9499999999999993" customHeight="1" x14ac:dyDescent="0.2">
      <c r="B89" s="20" t="s">
        <v>13</v>
      </c>
      <c r="C89" s="87" t="s">
        <v>14</v>
      </c>
      <c r="D89" s="88" t="s">
        <v>14</v>
      </c>
      <c r="E89" s="88" t="s">
        <v>14</v>
      </c>
      <c r="F89" s="88" t="s">
        <v>14</v>
      </c>
      <c r="G89" s="88" t="s">
        <v>14</v>
      </c>
      <c r="H89" s="89" t="s">
        <v>15</v>
      </c>
      <c r="I89" s="35" t="s">
        <v>20</v>
      </c>
      <c r="J89" s="20" t="s">
        <v>13</v>
      </c>
      <c r="K89" s="115" t="s">
        <v>14</v>
      </c>
      <c r="L89" s="88" t="s">
        <v>14</v>
      </c>
      <c r="M89" s="88" t="s">
        <v>14</v>
      </c>
      <c r="N89" s="88" t="s">
        <v>14</v>
      </c>
      <c r="O89" s="88" t="s">
        <v>14</v>
      </c>
      <c r="P89" s="89" t="s">
        <v>15</v>
      </c>
      <c r="Q89" s="35" t="s">
        <v>86</v>
      </c>
      <c r="R89" s="3"/>
      <c r="X89" s="3"/>
      <c r="AF89" s="19"/>
      <c r="AG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</row>
    <row r="90" spans="1:47" ht="9.9499999999999993" customHeight="1" x14ac:dyDescent="0.2">
      <c r="B90" s="186">
        <v>29916</v>
      </c>
      <c r="C90" s="218">
        <f>ND代替値</f>
        <v>3.0999999999999999E-3</v>
      </c>
      <c r="D90" s="138">
        <f t="shared" ref="D90:D97" si="0">Z90/27</f>
        <v>35.74074074074074</v>
      </c>
      <c r="E90" s="219">
        <f>ND代替値*2.71828^(-(0.69315/2.06)*(B90-調査開始日)/365.25)</f>
        <v>3.3500000000000001E-3</v>
      </c>
      <c r="F90" s="139">
        <f>(AA90/27*1000)/1000</f>
        <v>9.6296296296296297E-2</v>
      </c>
      <c r="G90" s="138"/>
      <c r="H90" s="140"/>
      <c r="I90" s="141"/>
      <c r="J90" s="137">
        <v>29891</v>
      </c>
      <c r="K90" s="218">
        <f>ND代替値</f>
        <v>2.9499999999999998E-2</v>
      </c>
      <c r="L90" s="138">
        <f t="shared" ref="L90:L97" si="1">AC90/27</f>
        <v>21.481481481481481</v>
      </c>
      <c r="M90" s="219">
        <f>ND代替値*2.71828^(-(0.69315/2.06)*(J90-調査開始日)/365.25)</f>
        <v>5.6281394533669073E-3</v>
      </c>
      <c r="N90" s="139">
        <f>(AD90/27*1000)/1000</f>
        <v>0.18888888888888888</v>
      </c>
      <c r="O90" s="138"/>
      <c r="P90" s="140"/>
      <c r="Q90" s="141"/>
      <c r="R90" s="3"/>
      <c r="S90" s="212">
        <f t="shared" ref="S90:S94" si="2">1*2.71828^(-(0.69315/30.07)*(B90-調査開始日)/365.25)</f>
        <v>1</v>
      </c>
      <c r="T90" s="212">
        <f t="shared" ref="T90:T94" si="3">1*2.71828^(-(0.69315/2.06)*(B90-調査開始日)/365.25)</f>
        <v>1</v>
      </c>
      <c r="U90" s="212">
        <f t="shared" ref="U90:U94" si="4">0.3*2.71828^(-(0.69315/28.78)*(B90-調査開始日)/365.25)</f>
        <v>0.3</v>
      </c>
      <c r="V90" s="214">
        <f t="shared" ref="V90:V94" si="5">10*2.71828^(-(0.69315/0.1459)*(B90-調査開始日)/365.25)</f>
        <v>10</v>
      </c>
      <c r="W90" s="215">
        <f t="shared" ref="W90:W122" si="6">10*2.71828^(-(0.69315/(1.277*10^9))*(B90-調査開始日)/365.25)</f>
        <v>10</v>
      </c>
      <c r="X90" s="3"/>
      <c r="Y90" s="271" t="s">
        <v>17</v>
      </c>
      <c r="Z90" s="272">
        <v>965</v>
      </c>
      <c r="AA90" s="247">
        <v>2.6</v>
      </c>
      <c r="AB90" s="271" t="s">
        <v>17</v>
      </c>
      <c r="AC90" s="272">
        <v>580</v>
      </c>
      <c r="AD90" s="248">
        <v>5.0999999999999996</v>
      </c>
      <c r="AE90" s="8"/>
      <c r="AF90" s="25"/>
      <c r="AG90" s="25"/>
      <c r="AL90" s="25"/>
      <c r="AM90" s="25"/>
      <c r="AN90" s="25"/>
      <c r="AO90" s="25"/>
      <c r="AP90" s="25"/>
      <c r="AQ90" s="25"/>
      <c r="AR90" s="25"/>
      <c r="AS90" s="25"/>
      <c r="AT90" s="25"/>
      <c r="AU90" s="25"/>
    </row>
    <row r="91" spans="1:47" ht="9.9499999999999993" customHeight="1" x14ac:dyDescent="0.2">
      <c r="B91" s="142">
        <v>30244</v>
      </c>
      <c r="C91" s="143">
        <f>Y91/27</f>
        <v>0.66666666666666663</v>
      </c>
      <c r="D91" s="144">
        <f t="shared" si="0"/>
        <v>78.518518518518519</v>
      </c>
      <c r="E91" s="245">
        <f>ND代替値*2.71828^(-(0.69315/2.06)*(B91-調査開始日)/365.25)</f>
        <v>2.4763753018323229E-3</v>
      </c>
      <c r="F91" s="146">
        <f>(AA91/27*1000)/1000</f>
        <v>7.407407407407407E-2</v>
      </c>
      <c r="G91" s="147">
        <f>2.7/27</f>
        <v>0.1</v>
      </c>
      <c r="H91" s="147">
        <v>0.08</v>
      </c>
      <c r="I91" s="148">
        <f>3.3/27</f>
        <v>0.12222222222222222</v>
      </c>
      <c r="J91" s="149">
        <v>30234</v>
      </c>
      <c r="K91" s="246">
        <f>ND代替値</f>
        <v>2.9499999999999998E-2</v>
      </c>
      <c r="L91" s="144">
        <f t="shared" si="1"/>
        <v>18.888888888888889</v>
      </c>
      <c r="M91" s="245">
        <f>ND代替値*2.71828^(-(0.69315/2.06)*(J91-調査開始日)/365.25)</f>
        <v>4.1033183321927394E-3</v>
      </c>
      <c r="N91" s="220">
        <f>ND代替値*2.71828^(-(0.69315/30.07)*(J91-調査開始日)/365.25)</f>
        <v>5.3907195673411389E-3</v>
      </c>
      <c r="O91" s="144"/>
      <c r="P91" s="147"/>
      <c r="Q91" s="151"/>
      <c r="R91" s="206"/>
      <c r="S91" s="212">
        <f t="shared" si="2"/>
        <v>0.97951245774133355</v>
      </c>
      <c r="T91" s="212">
        <f t="shared" si="3"/>
        <v>0.73921650800964855</v>
      </c>
      <c r="U91" s="212">
        <f t="shared" si="4"/>
        <v>0.29358121266519671</v>
      </c>
      <c r="V91" s="214">
        <f t="shared" si="5"/>
        <v>0.14033077857389592</v>
      </c>
      <c r="W91" s="215">
        <f t="shared" si="6"/>
        <v>9.9999999951256164</v>
      </c>
      <c r="X91" s="3"/>
      <c r="Y91" s="273">
        <v>18</v>
      </c>
      <c r="Z91" s="274">
        <v>2120</v>
      </c>
      <c r="AA91" s="249">
        <v>2</v>
      </c>
      <c r="AB91" s="275" t="s">
        <v>17</v>
      </c>
      <c r="AC91" s="274">
        <v>510</v>
      </c>
      <c r="AD91" s="152" t="s">
        <v>17</v>
      </c>
      <c r="AE91" s="8"/>
      <c r="AF91" s="25"/>
      <c r="AG91" s="25"/>
      <c r="AL91" s="25"/>
      <c r="AM91" s="25"/>
      <c r="AN91" s="25"/>
      <c r="AO91" s="25"/>
      <c r="AP91" s="25"/>
      <c r="AQ91" s="25"/>
      <c r="AR91" s="25"/>
      <c r="AS91" s="25"/>
    </row>
    <row r="92" spans="1:47" ht="9.9499999999999993" customHeight="1" x14ac:dyDescent="0.2">
      <c r="B92" s="149">
        <v>30609</v>
      </c>
      <c r="C92" s="246">
        <f>ND代替値</f>
        <v>3.0999999999999999E-3</v>
      </c>
      <c r="D92" s="144">
        <f t="shared" si="0"/>
        <v>31.851851851851851</v>
      </c>
      <c r="E92" s="245">
        <f>ND代替値*2.71828^(-(0.69315/2.06)*(B92-調査開始日)/365.25)</f>
        <v>1.7692325610940774E-3</v>
      </c>
      <c r="F92" s="220">
        <f>ND代替値*2.71828^(-(0.69315/30.07)*(B92-調査開始日)/365.25)</f>
        <v>3.2066430207151725E-3</v>
      </c>
      <c r="G92" s="223">
        <f>ND代替値*2.71828^(-(0.69315/28.78)*(B92-調査開始日)/365.25)</f>
        <v>2.483863828081149E-3</v>
      </c>
      <c r="H92" s="147">
        <v>0.06</v>
      </c>
      <c r="I92" s="152"/>
      <c r="J92" s="149">
        <v>30609</v>
      </c>
      <c r="K92" s="246">
        <f>ND代替値</f>
        <v>2.9499999999999998E-2</v>
      </c>
      <c r="L92" s="144">
        <f t="shared" si="1"/>
        <v>23.333333333333332</v>
      </c>
      <c r="M92" s="245">
        <f>ND代替値*2.71828^(-(0.69315/2.06)*(J92-調査開始日)/365.25)</f>
        <v>2.9047101749305744E-3</v>
      </c>
      <c r="N92" s="146">
        <f>(AD92/27*1000)/1000</f>
        <v>0.12962962962962962</v>
      </c>
      <c r="O92" s="144"/>
      <c r="P92" s="189"/>
      <c r="Q92" s="194"/>
      <c r="R92" s="206"/>
      <c r="S92" s="212">
        <f t="shared" si="2"/>
        <v>0.95720687185527531</v>
      </c>
      <c r="T92" s="212">
        <f t="shared" si="3"/>
        <v>0.52812912271464996</v>
      </c>
      <c r="U92" s="212">
        <f t="shared" si="4"/>
        <v>0.28659967247090185</v>
      </c>
      <c r="V92" s="217">
        <f t="shared" si="5"/>
        <v>1.2170143027797346E-3</v>
      </c>
      <c r="W92" s="215">
        <f t="shared" si="6"/>
        <v>9.9999999897013794</v>
      </c>
      <c r="X92" s="3"/>
      <c r="Y92" s="275" t="s">
        <v>17</v>
      </c>
      <c r="Z92" s="276">
        <v>860</v>
      </c>
      <c r="AA92" s="152" t="s">
        <v>17</v>
      </c>
      <c r="AB92" s="275" t="s">
        <v>17</v>
      </c>
      <c r="AC92" s="276">
        <v>630</v>
      </c>
      <c r="AD92" s="250">
        <v>3.5</v>
      </c>
      <c r="AE92" s="8"/>
      <c r="AF92" s="25"/>
      <c r="AG92" s="25"/>
      <c r="AL92" s="25"/>
      <c r="AM92" s="25"/>
      <c r="AN92" s="25"/>
      <c r="AO92" s="25"/>
      <c r="AP92" s="25"/>
      <c r="AQ92" s="25"/>
      <c r="AR92" s="25"/>
      <c r="AS92" s="25"/>
      <c r="AT92" s="25"/>
      <c r="AU92" s="25"/>
    </row>
    <row r="93" spans="1:47" ht="9.9499999999999993" customHeight="1" x14ac:dyDescent="0.2">
      <c r="B93" s="142">
        <v>30950</v>
      </c>
      <c r="C93" s="246">
        <f>ND代替値</f>
        <v>3.0999999999999999E-3</v>
      </c>
      <c r="D93" s="144">
        <f t="shared" si="0"/>
        <v>24.851851851851851</v>
      </c>
      <c r="E93" s="245">
        <f>ND代替値*2.71828^(-(0.69315/2.06)*(B93-調査開始日)/365.25)</f>
        <v>1.292276530708717E-3</v>
      </c>
      <c r="F93" s="146">
        <f>(AA93/27*1000)/1000</f>
        <v>1.8518518518518517E-2</v>
      </c>
      <c r="G93" s="223">
        <f>ND代替値*2.71828^(-(0.69315/28.78)*(B93-調査開始日)/365.25)</f>
        <v>2.4286364286872841E-3</v>
      </c>
      <c r="H93" s="147">
        <v>0.05</v>
      </c>
      <c r="I93" s="152"/>
      <c r="J93" s="149">
        <v>30958</v>
      </c>
      <c r="K93" s="246">
        <f>ND代替値</f>
        <v>2.9499999999999998E-2</v>
      </c>
      <c r="L93" s="144">
        <f t="shared" si="1"/>
        <v>21.481481481481481</v>
      </c>
      <c r="M93" s="245">
        <f>ND代替値*2.71828^(-(0.69315/2.06)*(J93-調査開始日)/365.25)</f>
        <v>2.1060692551378786E-3</v>
      </c>
      <c r="N93" s="146">
        <f>(AD93/27*1000)/1000</f>
        <v>0.14444444444444443</v>
      </c>
      <c r="O93" s="144"/>
      <c r="P93" s="189"/>
      <c r="Q93" s="194"/>
      <c r="R93" s="206"/>
      <c r="S93" s="212">
        <f t="shared" si="2"/>
        <v>0.9368271301197294</v>
      </c>
      <c r="T93" s="212">
        <f t="shared" si="3"/>
        <v>0.38575418827125879</v>
      </c>
      <c r="U93" s="212">
        <f t="shared" si="4"/>
        <v>0.28022728023314819</v>
      </c>
      <c r="V93" s="217">
        <f t="shared" si="5"/>
        <v>1.4421572090381456E-5</v>
      </c>
      <c r="W93" s="215">
        <f t="shared" si="6"/>
        <v>9.9999999846338046</v>
      </c>
      <c r="X93" s="3"/>
      <c r="Y93" s="275" t="s">
        <v>17</v>
      </c>
      <c r="Z93" s="274">
        <v>671</v>
      </c>
      <c r="AA93" s="249">
        <v>0.5</v>
      </c>
      <c r="AB93" s="275" t="s">
        <v>17</v>
      </c>
      <c r="AC93" s="274">
        <v>580</v>
      </c>
      <c r="AD93" s="249">
        <v>3.9</v>
      </c>
      <c r="AE93" s="8"/>
      <c r="AF93" s="25"/>
      <c r="AG93" s="25"/>
      <c r="AL93" s="25"/>
      <c r="AM93" s="25"/>
      <c r="AN93" s="25"/>
      <c r="AO93" s="25"/>
      <c r="AP93" s="25"/>
      <c r="AR93" s="25"/>
      <c r="AS93" s="25"/>
      <c r="AT93" s="25"/>
      <c r="AU93" s="25"/>
    </row>
    <row r="94" spans="1:47" ht="9.9499999999999993" customHeight="1" thickBot="1" x14ac:dyDescent="0.25">
      <c r="A94" s="126"/>
      <c r="B94" s="234">
        <v>31324</v>
      </c>
      <c r="C94" s="257">
        <f>ND代替値</f>
        <v>3.0999999999999999E-3</v>
      </c>
      <c r="D94" s="127">
        <f t="shared" si="0"/>
        <v>23.407407407407408</v>
      </c>
      <c r="E94" s="262">
        <f>ND代替値*2.71828^(-(0.69315/2.06)*(B94-調査開始日)/365.25)</f>
        <v>9.1563658939669405E-4</v>
      </c>
      <c r="F94" s="128">
        <f>(AA94/27*1000)/1000</f>
        <v>3.7037037037037035E-2</v>
      </c>
      <c r="G94" s="224">
        <f>ND代替値*2.71828^(-(0.69315/28.78)*(B94-調査開始日)/365.25)</f>
        <v>2.3694753775896438E-3</v>
      </c>
      <c r="H94" s="236">
        <v>4.7E-2</v>
      </c>
      <c r="I94" s="129"/>
      <c r="J94" s="237">
        <v>31323</v>
      </c>
      <c r="K94" s="257">
        <f>ND代替値</f>
        <v>2.9499999999999998E-2</v>
      </c>
      <c r="L94" s="127">
        <f t="shared" si="1"/>
        <v>19.074074074074073</v>
      </c>
      <c r="M94" s="262">
        <f>ND代替値*2.71828^(-(0.69315/2.06)*(J94-調査開始日)/365.25)</f>
        <v>1.5046694656306919E-3</v>
      </c>
      <c r="N94" s="128">
        <f>(AD94/27*1000)/1000</f>
        <v>0.17037037037037034</v>
      </c>
      <c r="O94" s="224">
        <f>ND代替値*2.71828^(-(0.69315/28.78)*(J94-調査開始日)/365.25)</f>
        <v>2.3696316248603762E-3</v>
      </c>
      <c r="P94" s="238">
        <v>3.3000000000000002E-2</v>
      </c>
      <c r="Q94" s="197"/>
      <c r="R94" s="207"/>
      <c r="S94" s="263">
        <f t="shared" si="2"/>
        <v>0.91497373044331209</v>
      </c>
      <c r="T94" s="263">
        <f t="shared" si="3"/>
        <v>0.27332435504378927</v>
      </c>
      <c r="U94" s="263">
        <f t="shared" si="4"/>
        <v>0.27340100510649734</v>
      </c>
      <c r="V94" s="264">
        <f t="shared" si="5"/>
        <v>1.1125384693237842E-7</v>
      </c>
      <c r="W94" s="265">
        <f t="shared" si="6"/>
        <v>9.9999999790758203</v>
      </c>
      <c r="X94" s="126"/>
      <c r="Y94" s="277" t="s">
        <v>17</v>
      </c>
      <c r="Z94" s="278">
        <v>632</v>
      </c>
      <c r="AA94" s="266">
        <v>1</v>
      </c>
      <c r="AB94" s="277" t="s">
        <v>17</v>
      </c>
      <c r="AC94" s="278">
        <v>515</v>
      </c>
      <c r="AD94" s="266">
        <v>4.5999999999999996</v>
      </c>
      <c r="AE94" s="130"/>
      <c r="AF94" s="25"/>
      <c r="AG94" s="25"/>
      <c r="AL94" s="25"/>
      <c r="AM94" s="25"/>
      <c r="AN94" s="25"/>
      <c r="AO94" s="25"/>
      <c r="AP94" s="25"/>
      <c r="AQ94" s="25"/>
      <c r="AR94" s="25"/>
      <c r="AS94" s="25"/>
    </row>
    <row r="95" spans="1:47" ht="9.9499999999999993" customHeight="1" x14ac:dyDescent="0.2">
      <c r="B95" s="187">
        <v>31528</v>
      </c>
      <c r="C95" s="138"/>
      <c r="D95" s="138"/>
      <c r="E95" s="138"/>
      <c r="F95" s="139"/>
      <c r="G95" s="138"/>
      <c r="H95" s="185"/>
      <c r="I95" s="170"/>
      <c r="J95" s="187">
        <v>31528</v>
      </c>
      <c r="K95" s="253"/>
      <c r="L95" s="138"/>
      <c r="M95" s="138"/>
      <c r="N95" s="138"/>
      <c r="O95" s="138"/>
      <c r="P95" s="190"/>
      <c r="Q95" s="195"/>
      <c r="R95" s="208"/>
      <c r="S95" s="258"/>
      <c r="T95" s="258"/>
      <c r="U95" s="258"/>
      <c r="V95" s="259"/>
      <c r="W95" s="260">
        <f t="shared" si="6"/>
        <v>9.999999976044192</v>
      </c>
      <c r="X95" s="3"/>
      <c r="Y95" s="279"/>
      <c r="Z95" s="280"/>
      <c r="AA95" s="261"/>
      <c r="AB95" s="279"/>
      <c r="AC95" s="280"/>
      <c r="AD95" s="261"/>
      <c r="AE95" s="8"/>
      <c r="AF95" s="25"/>
      <c r="AG95" s="25"/>
      <c r="AL95" s="25"/>
      <c r="AM95" s="25"/>
      <c r="AN95" s="25"/>
      <c r="AO95" s="25"/>
      <c r="AP95" s="25"/>
      <c r="AQ95" s="25"/>
      <c r="AR95" s="25"/>
      <c r="AS95" s="25"/>
    </row>
    <row r="96" spans="1:47" s="15" customFormat="1" ht="9.9499999999999993" customHeight="1" x14ac:dyDescent="0.2">
      <c r="B96" s="149">
        <v>31700</v>
      </c>
      <c r="C96" s="246">
        <f>ND代替値</f>
        <v>3.0999999999999999E-3</v>
      </c>
      <c r="D96" s="144">
        <f t="shared" si="0"/>
        <v>34.888888888888886</v>
      </c>
      <c r="E96" s="245">
        <f t="shared" ref="E96:E120" si="7">ND代替値*2.71828^(-(0.69315/2.06)*(B96-事故日Cb)/365.25)</f>
        <v>2.8591039411559318E-3</v>
      </c>
      <c r="F96" s="146">
        <f>(AA96/27*1000)/1000</f>
        <v>1.7407407407407406E-2</v>
      </c>
      <c r="G96" s="223">
        <f t="shared" ref="G96:G112" si="8">ND代替値*2.71828^(-(0.69315/28.78)*(B96-調査開始日)/365.25)</f>
        <v>2.311450624641013E-3</v>
      </c>
      <c r="H96" s="147">
        <v>4.9000000000000002E-2</v>
      </c>
      <c r="I96" s="152"/>
      <c r="J96" s="149">
        <v>31700</v>
      </c>
      <c r="K96" s="246">
        <f>ND代替値</f>
        <v>2.9499999999999998E-2</v>
      </c>
      <c r="L96" s="144">
        <f t="shared" si="1"/>
        <v>20.296296296296298</v>
      </c>
      <c r="M96" s="245">
        <f t="shared" ref="M96:M120" si="9">ND代替値*2.71828^(-(0.69315/2.06)*(J96-事故日Cb)/365.25)</f>
        <v>4.6940512466739168E-3</v>
      </c>
      <c r="N96" s="146">
        <f>(AD96/27*1000)/1000</f>
        <v>0.1</v>
      </c>
      <c r="O96" s="223">
        <f t="shared" ref="O96:O120" si="10">ND代替値*2.71828^(-(0.69315/28.78)*(J96-調査開始日)/365.25)</f>
        <v>2.311450624641013E-3</v>
      </c>
      <c r="P96" s="189">
        <v>4.1000000000000002E-2</v>
      </c>
      <c r="Q96" s="196"/>
      <c r="R96" s="208"/>
      <c r="S96" s="212">
        <f t="shared" ref="S96:S120" si="11">1*2.71828^(-(0.69315/30.07)*(B96-事故日Cb)/365.25)</f>
        <v>0.98920365589086545</v>
      </c>
      <c r="T96" s="212">
        <f t="shared" ref="T96:T120" si="12">1*2.71828^(-(0.69315/2.06)*(B96-事故日Cb)/365.25)</f>
        <v>0.85346386303162136</v>
      </c>
      <c r="U96" s="212">
        <f t="shared" ref="U96:U120" si="13">0.3*2.71828^(-(0.69315/28.78)*(B96-事故日Cb)/365.25)</f>
        <v>0.29661674172163005</v>
      </c>
      <c r="V96" s="217">
        <f t="shared" ref="V96:V120" si="14">10*2.71828^(-(0.69315/0.1459)*(B96-事故日Cb)/365.25)</f>
        <v>1.0675422585380563</v>
      </c>
      <c r="W96" s="215">
        <f t="shared" si="6"/>
        <v>9.9999999734881122</v>
      </c>
      <c r="Y96" s="275" t="s">
        <v>17</v>
      </c>
      <c r="Z96" s="276">
        <v>942</v>
      </c>
      <c r="AA96" s="250">
        <v>0.47</v>
      </c>
      <c r="AB96" s="275" t="s">
        <v>17</v>
      </c>
      <c r="AC96" s="276">
        <v>548</v>
      </c>
      <c r="AD96" s="250">
        <v>2.7</v>
      </c>
      <c r="AE96" s="135"/>
      <c r="AF96" s="136"/>
      <c r="AG96" s="136"/>
      <c r="AI96" s="135"/>
      <c r="AL96" s="136"/>
      <c r="AM96" s="136"/>
      <c r="AN96" s="136"/>
      <c r="AO96" s="136"/>
      <c r="AP96" s="136"/>
      <c r="AR96" s="136"/>
      <c r="AS96" s="136"/>
    </row>
    <row r="97" spans="2:48" ht="9.9499999999999993" customHeight="1" x14ac:dyDescent="0.2">
      <c r="B97" s="149">
        <v>32128</v>
      </c>
      <c r="C97" s="246">
        <f>ND代替値</f>
        <v>3.0999999999999999E-3</v>
      </c>
      <c r="D97" s="144">
        <f t="shared" si="0"/>
        <v>25.037037037037038</v>
      </c>
      <c r="E97" s="245">
        <f t="shared" si="7"/>
        <v>1.9274936673104668E-3</v>
      </c>
      <c r="F97" s="146">
        <f>(AA97/27*1000)/1000</f>
        <v>1.1851851851851851E-2</v>
      </c>
      <c r="G97" s="223">
        <f t="shared" si="8"/>
        <v>2.2471285020206188E-3</v>
      </c>
      <c r="H97" s="147">
        <v>0.05</v>
      </c>
      <c r="I97" s="152"/>
      <c r="J97" s="149">
        <v>32087</v>
      </c>
      <c r="K97" s="246">
        <f>ND代替値</f>
        <v>2.9499999999999998E-2</v>
      </c>
      <c r="L97" s="144">
        <f t="shared" si="1"/>
        <v>21</v>
      </c>
      <c r="M97" s="245">
        <f t="shared" si="9"/>
        <v>3.2863543193155605E-3</v>
      </c>
      <c r="N97" s="146">
        <f>(AD97/27*1000)/1000</f>
        <v>0.1</v>
      </c>
      <c r="O97" s="223">
        <f t="shared" si="10"/>
        <v>2.2532118811102292E-3</v>
      </c>
      <c r="P97" s="189">
        <v>0.04</v>
      </c>
      <c r="Q97" s="196"/>
      <c r="R97" s="208"/>
      <c r="S97" s="212">
        <f t="shared" si="11"/>
        <v>0.96284152470686024</v>
      </c>
      <c r="T97" s="212">
        <f t="shared" si="12"/>
        <v>0.57537124397327366</v>
      </c>
      <c r="U97" s="212">
        <f t="shared" si="13"/>
        <v>0.28836260978003014</v>
      </c>
      <c r="V97" s="217">
        <f t="shared" si="14"/>
        <v>4.0798633044919312E-3</v>
      </c>
      <c r="W97" s="215">
        <f t="shared" ref="W97:W120" si="15">10*2.71828^(-(0.69315/(1.277*10^9))*(B97-調査開始日)/365.25)</f>
        <v>9.9999999671276356</v>
      </c>
      <c r="X97" s="27"/>
      <c r="Y97" s="281" t="s">
        <v>17</v>
      </c>
      <c r="Z97" s="282">
        <v>676</v>
      </c>
      <c r="AA97" s="26">
        <v>0.32</v>
      </c>
      <c r="AB97" s="281" t="s">
        <v>17</v>
      </c>
      <c r="AC97" s="282">
        <v>567</v>
      </c>
      <c r="AD97" s="26">
        <v>2.7</v>
      </c>
      <c r="AE97" s="8"/>
      <c r="AF97" s="25"/>
      <c r="AG97" s="25"/>
      <c r="AL97" s="25"/>
      <c r="AM97" s="25"/>
      <c r="AN97" s="25"/>
      <c r="AO97" s="25"/>
      <c r="AP97" s="25"/>
      <c r="AR97" s="25"/>
      <c r="AS97" s="25"/>
      <c r="AT97" s="25"/>
      <c r="AU97" s="25"/>
      <c r="AV97" s="28"/>
    </row>
    <row r="98" spans="2:48" ht="9.9499999999999993" customHeight="1" x14ac:dyDescent="0.2">
      <c r="B98" s="149">
        <v>32468</v>
      </c>
      <c r="C98" s="246">
        <f>ND代替値</f>
        <v>3.0999999999999999E-3</v>
      </c>
      <c r="D98" s="144">
        <v>26.6</v>
      </c>
      <c r="E98" s="245">
        <f t="shared" si="7"/>
        <v>1.4091706195946076E-3</v>
      </c>
      <c r="F98" s="146">
        <v>2.3E-2</v>
      </c>
      <c r="G98" s="223">
        <f t="shared" si="8"/>
        <v>2.1973096722922758E-3</v>
      </c>
      <c r="H98" s="153">
        <v>4.7E-2</v>
      </c>
      <c r="I98" s="152"/>
      <c r="J98" s="149">
        <v>32448</v>
      </c>
      <c r="K98" s="246">
        <f>ND代替値</f>
        <v>2.9499999999999998E-2</v>
      </c>
      <c r="L98" s="144">
        <v>25.9</v>
      </c>
      <c r="M98" s="245">
        <f t="shared" si="9"/>
        <v>2.3565854422350819E-3</v>
      </c>
      <c r="N98" s="146">
        <v>9.6000000000000002E-2</v>
      </c>
      <c r="O98" s="223">
        <f t="shared" si="10"/>
        <v>2.2002093757577659E-3</v>
      </c>
      <c r="P98" s="191">
        <v>0.05</v>
      </c>
      <c r="Q98" s="196"/>
      <c r="R98" s="208"/>
      <c r="S98" s="212">
        <f t="shared" si="11"/>
        <v>0.94240129022656927</v>
      </c>
      <c r="T98" s="212">
        <f t="shared" si="12"/>
        <v>0.420647946147644</v>
      </c>
      <c r="U98" s="212">
        <f t="shared" si="13"/>
        <v>0.28196961189684983</v>
      </c>
      <c r="V98" s="217">
        <f t="shared" si="14"/>
        <v>4.8979174286899291E-5</v>
      </c>
      <c r="W98" s="215">
        <f t="shared" si="15"/>
        <v>9.9999999620749218</v>
      </c>
      <c r="X98" s="27"/>
      <c r="Y98" s="38" t="s">
        <v>22</v>
      </c>
      <c r="Z98" s="36"/>
      <c r="AA98" s="37"/>
      <c r="AB98" s="36"/>
      <c r="AC98" s="36"/>
      <c r="AD98" s="37"/>
      <c r="AE98" s="8"/>
      <c r="AF98" s="25"/>
      <c r="AL98" s="25"/>
      <c r="AN98" s="25"/>
      <c r="AP98" s="25"/>
      <c r="AR98" s="25"/>
      <c r="AT98" s="25"/>
      <c r="AV98" s="28"/>
    </row>
    <row r="99" spans="2:48" ht="9.9499999999999993" customHeight="1" x14ac:dyDescent="0.2">
      <c r="B99" s="149">
        <v>32832</v>
      </c>
      <c r="C99" s="154">
        <v>0.11</v>
      </c>
      <c r="D99" s="144">
        <v>22.1</v>
      </c>
      <c r="E99" s="245">
        <f t="shared" si="7"/>
        <v>1.0077020124167858E-3</v>
      </c>
      <c r="F99" s="146">
        <v>3.3000000000000002E-2</v>
      </c>
      <c r="G99" s="223">
        <f t="shared" si="8"/>
        <v>2.1451977575723631E-3</v>
      </c>
      <c r="H99" s="153">
        <v>0.05</v>
      </c>
      <c r="I99" s="152"/>
      <c r="J99" s="149">
        <v>32812</v>
      </c>
      <c r="K99" s="246">
        <f>ND代替値</f>
        <v>2.9499999999999998E-2</v>
      </c>
      <c r="L99" s="144">
        <v>24.6</v>
      </c>
      <c r="M99" s="245">
        <f t="shared" si="9"/>
        <v>1.6852011101789516E-3</v>
      </c>
      <c r="N99" s="146">
        <v>0.1</v>
      </c>
      <c r="O99" s="223">
        <f t="shared" si="10"/>
        <v>2.1480286909861799E-3</v>
      </c>
      <c r="P99" s="191">
        <v>5.6000000000000001E-2</v>
      </c>
      <c r="Q99" s="196"/>
      <c r="R99" s="208"/>
      <c r="S99" s="212">
        <f t="shared" si="11"/>
        <v>0.92099892779538739</v>
      </c>
      <c r="T99" s="212">
        <f t="shared" si="12"/>
        <v>0.3008065708706823</v>
      </c>
      <c r="U99" s="212">
        <f t="shared" si="13"/>
        <v>0.27528235404054302</v>
      </c>
      <c r="V99" s="217">
        <f t="shared" si="14"/>
        <v>4.3033149352339641E-7</v>
      </c>
      <c r="W99" s="215">
        <f t="shared" si="15"/>
        <v>9.9999999566655458</v>
      </c>
      <c r="X99" s="27"/>
      <c r="AA99" s="8"/>
      <c r="AD99" s="8"/>
      <c r="AE99" s="8"/>
      <c r="AF99" s="25"/>
      <c r="AL99" s="25"/>
      <c r="AN99" s="25"/>
      <c r="AP99" s="25"/>
      <c r="AR99" s="25"/>
      <c r="AT99" s="25"/>
      <c r="AV99" s="28"/>
    </row>
    <row r="100" spans="2:48" ht="9.9499999999999993" customHeight="1" x14ac:dyDescent="0.2">
      <c r="B100" s="149">
        <v>33197</v>
      </c>
      <c r="C100" s="155">
        <v>0.08</v>
      </c>
      <c r="D100" s="144">
        <v>31.4</v>
      </c>
      <c r="E100" s="245">
        <f t="shared" si="7"/>
        <v>7.1994709805441449E-4</v>
      </c>
      <c r="F100" s="146">
        <v>1.2999999999999999E-2</v>
      </c>
      <c r="G100" s="223">
        <f t="shared" si="8"/>
        <v>2.0941836472577421E-3</v>
      </c>
      <c r="H100" s="153">
        <v>6.7000000000000004E-2</v>
      </c>
      <c r="I100" s="152"/>
      <c r="J100" s="149">
        <v>33176</v>
      </c>
      <c r="K100" s="246">
        <f>ND代替値</f>
        <v>2.9499999999999998E-2</v>
      </c>
      <c r="L100" s="144">
        <v>23.9</v>
      </c>
      <c r="M100" s="245">
        <f t="shared" si="9"/>
        <v>1.205092219807184E-3</v>
      </c>
      <c r="N100" s="146">
        <v>0.1</v>
      </c>
      <c r="O100" s="223">
        <f t="shared" si="10"/>
        <v>2.0970855356484889E-3</v>
      </c>
      <c r="P100" s="191">
        <v>1.2999999999999999E-2</v>
      </c>
      <c r="Q100" s="196"/>
      <c r="R100" s="208"/>
      <c r="S100" s="212">
        <f t="shared" si="11"/>
        <v>0.90002581967149609</v>
      </c>
      <c r="T100" s="212">
        <f t="shared" si="12"/>
        <v>0.21490958150878045</v>
      </c>
      <c r="U100" s="212">
        <f t="shared" si="13"/>
        <v>0.26873597185870396</v>
      </c>
      <c r="V100" s="217">
        <f t="shared" si="14"/>
        <v>3.732036463253527E-9</v>
      </c>
      <c r="W100" s="215">
        <f t="shared" si="15"/>
        <v>9.9999999512413069</v>
      </c>
      <c r="X100" s="27"/>
      <c r="AE100" s="68"/>
      <c r="AF100" s="68"/>
      <c r="AG100" s="68"/>
      <c r="AJ100" s="25"/>
      <c r="AL100" s="25"/>
      <c r="AN100" s="25"/>
      <c r="AP100" s="25"/>
      <c r="AR100" s="25"/>
      <c r="AV100" s="28"/>
    </row>
    <row r="101" spans="2:48" ht="9.9499999999999993" customHeight="1" x14ac:dyDescent="0.2">
      <c r="B101" s="149">
        <v>33563</v>
      </c>
      <c r="C101" s="246">
        <f>ND代替値</f>
        <v>3.0999999999999999E-3</v>
      </c>
      <c r="D101" s="144">
        <v>33.299999999999997</v>
      </c>
      <c r="E101" s="245">
        <f t="shared" si="7"/>
        <v>5.1388857070452031E-4</v>
      </c>
      <c r="F101" s="146">
        <v>1.4999999999999999E-2</v>
      </c>
      <c r="G101" s="223">
        <f t="shared" si="8"/>
        <v>2.044247882371029E-3</v>
      </c>
      <c r="H101" s="153">
        <v>5.0999999999999997E-2</v>
      </c>
      <c r="I101" s="152"/>
      <c r="J101" s="149">
        <v>33536</v>
      </c>
      <c r="K101" s="252">
        <v>0.18</v>
      </c>
      <c r="L101" s="144">
        <v>22.2</v>
      </c>
      <c r="M101" s="245">
        <f t="shared" si="9"/>
        <v>8.6494635793355748E-4</v>
      </c>
      <c r="N101" s="146">
        <v>4.8000000000000001E-2</v>
      </c>
      <c r="O101" s="223">
        <f t="shared" si="10"/>
        <v>2.0478906368529832E-3</v>
      </c>
      <c r="P101" s="191">
        <v>1.0999999999999999E-2</v>
      </c>
      <c r="Q101" s="196"/>
      <c r="R101" s="208"/>
      <c r="S101" s="212">
        <f t="shared" si="11"/>
        <v>0.87947480785201726</v>
      </c>
      <c r="T101" s="212">
        <f t="shared" si="12"/>
        <v>0.15339957334463292</v>
      </c>
      <c r="U101" s="212">
        <f t="shared" si="13"/>
        <v>0.26232796827940419</v>
      </c>
      <c r="V101" s="217">
        <f t="shared" si="14"/>
        <v>3.1947707666404979E-11</v>
      </c>
      <c r="W101" s="215">
        <f t="shared" si="15"/>
        <v>9.9999999458022089</v>
      </c>
      <c r="X101" s="27"/>
      <c r="AE101" s="68"/>
      <c r="AF101" s="68"/>
      <c r="AG101" s="68"/>
      <c r="AJ101" s="25"/>
      <c r="AL101" s="25"/>
      <c r="AN101" s="25"/>
      <c r="AP101" s="25"/>
      <c r="AR101" s="25"/>
      <c r="AV101" s="28"/>
    </row>
    <row r="102" spans="2:48" ht="9.9499999999999993" customHeight="1" x14ac:dyDescent="0.2">
      <c r="B102" s="149">
        <v>33927</v>
      </c>
      <c r="C102" s="154">
        <v>0.08</v>
      </c>
      <c r="D102" s="144">
        <v>30.5</v>
      </c>
      <c r="E102" s="245">
        <f t="shared" si="7"/>
        <v>3.6748321293123877E-4</v>
      </c>
      <c r="F102" s="146">
        <v>2.4E-2</v>
      </c>
      <c r="G102" s="223">
        <f t="shared" si="8"/>
        <v>1.9957660171811553E-3</v>
      </c>
      <c r="H102" s="153">
        <v>4.8000000000000001E-2</v>
      </c>
      <c r="I102" s="152"/>
      <c r="J102" s="149">
        <v>33918</v>
      </c>
      <c r="K102" s="235">
        <f>ND代替値</f>
        <v>2.9499999999999998E-2</v>
      </c>
      <c r="L102" s="144">
        <v>24.2</v>
      </c>
      <c r="M102" s="245">
        <f t="shared" si="9"/>
        <v>6.0835371566186696E-4</v>
      </c>
      <c r="N102" s="146">
        <v>2.8000000000000001E-2</v>
      </c>
      <c r="O102" s="223">
        <f t="shared" si="10"/>
        <v>1.9969507677551415E-3</v>
      </c>
      <c r="P102" s="191">
        <v>0.09</v>
      </c>
      <c r="Q102" s="196"/>
      <c r="R102" s="208"/>
      <c r="S102" s="212">
        <f t="shared" si="11"/>
        <v>0.85950153448964994</v>
      </c>
      <c r="T102" s="212">
        <f t="shared" si="12"/>
        <v>0.10969648147201157</v>
      </c>
      <c r="U102" s="212">
        <f t="shared" si="13"/>
        <v>0.25610653627825941</v>
      </c>
      <c r="V102" s="217">
        <f t="shared" si="14"/>
        <v>2.8069286497568001E-13</v>
      </c>
      <c r="W102" s="215">
        <f t="shared" si="15"/>
        <v>9.9999999403928346</v>
      </c>
      <c r="X102" s="27"/>
      <c r="AE102" s="68"/>
      <c r="AF102" s="68"/>
      <c r="AG102" s="68"/>
      <c r="AJ102" s="25"/>
      <c r="AL102" s="25"/>
      <c r="AN102" s="25"/>
      <c r="AP102" s="25"/>
      <c r="AR102" s="25"/>
      <c r="AT102" s="25"/>
      <c r="AV102" s="28"/>
    </row>
    <row r="103" spans="2:48" ht="9.9499999999999993" customHeight="1" x14ac:dyDescent="0.2">
      <c r="B103" s="149">
        <v>34324</v>
      </c>
      <c r="C103" s="246">
        <f>ND代替値</f>
        <v>3.0999999999999999E-3</v>
      </c>
      <c r="D103" s="144">
        <v>24</v>
      </c>
      <c r="E103" s="245">
        <f t="shared" si="7"/>
        <v>2.5491958291797321E-4</v>
      </c>
      <c r="F103" s="146">
        <v>1.4E-2</v>
      </c>
      <c r="G103" s="223">
        <f t="shared" si="8"/>
        <v>1.9441987671516129E-3</v>
      </c>
      <c r="H103" s="153">
        <v>4.2999999999999997E-2</v>
      </c>
      <c r="I103" s="152"/>
      <c r="J103" s="149">
        <v>34302</v>
      </c>
      <c r="K103" s="157">
        <v>0.12</v>
      </c>
      <c r="L103" s="144">
        <v>28.7</v>
      </c>
      <c r="M103" s="245">
        <f t="shared" si="9"/>
        <v>4.2709352053502228E-4</v>
      </c>
      <c r="N103" s="146">
        <v>1.7000000000000001E-2</v>
      </c>
      <c r="O103" s="223">
        <f t="shared" si="10"/>
        <v>1.947021204513935E-3</v>
      </c>
      <c r="P103" s="191">
        <v>0.01</v>
      </c>
      <c r="Q103" s="196"/>
      <c r="R103" s="208"/>
      <c r="S103" s="212">
        <f t="shared" si="11"/>
        <v>0.83823429170433961</v>
      </c>
      <c r="T103" s="212">
        <f t="shared" si="12"/>
        <v>7.6095397885962146E-2</v>
      </c>
      <c r="U103" s="212">
        <f t="shared" si="13"/>
        <v>0.2494891724807165</v>
      </c>
      <c r="V103" s="217">
        <f t="shared" si="14"/>
        <v>1.6054935067916082E-15</v>
      </c>
      <c r="W103" s="215">
        <f t="shared" si="15"/>
        <v>9.9999999344930472</v>
      </c>
      <c r="X103" s="27"/>
      <c r="AE103" s="68"/>
      <c r="AF103" s="68"/>
      <c r="AG103" s="68"/>
      <c r="AP103" s="25"/>
      <c r="AR103" s="25"/>
      <c r="AT103" s="25"/>
      <c r="AV103" s="28"/>
    </row>
    <row r="104" spans="2:48" ht="9.9499999999999993" customHeight="1" x14ac:dyDescent="0.2">
      <c r="B104" s="158">
        <v>34655</v>
      </c>
      <c r="C104" s="246">
        <f>ND代替値</f>
        <v>3.0999999999999999E-3</v>
      </c>
      <c r="D104" s="144">
        <v>26.5</v>
      </c>
      <c r="E104" s="245">
        <f t="shared" si="7"/>
        <v>1.8792068934838391E-4</v>
      </c>
      <c r="F104" s="146">
        <v>7.4000000000000003E-3</v>
      </c>
      <c r="G104" s="223">
        <f t="shared" si="8"/>
        <v>1.9022244397663077E-3</v>
      </c>
      <c r="H104" s="153">
        <v>5.7000000000000002E-2</v>
      </c>
      <c r="I104" s="152"/>
      <c r="J104" s="159">
        <v>34638</v>
      </c>
      <c r="K104" s="254">
        <v>0.14000000000000001</v>
      </c>
      <c r="L104" s="144">
        <v>15.7</v>
      </c>
      <c r="M104" s="245">
        <f t="shared" si="9"/>
        <v>3.1339636027752257E-4</v>
      </c>
      <c r="N104" s="146">
        <v>1.2999999999999999E-2</v>
      </c>
      <c r="O104" s="223">
        <f t="shared" si="10"/>
        <v>1.9043579760771891E-3</v>
      </c>
      <c r="P104" s="191">
        <v>0.01</v>
      </c>
      <c r="Q104" s="196"/>
      <c r="R104" s="208"/>
      <c r="S104" s="212">
        <f t="shared" si="11"/>
        <v>0.82090549265308077</v>
      </c>
      <c r="T104" s="212">
        <f t="shared" si="12"/>
        <v>5.6095728163696686E-2</v>
      </c>
      <c r="U104" s="212">
        <f t="shared" si="13"/>
        <v>0.24410281981877285</v>
      </c>
      <c r="V104" s="217">
        <f t="shared" si="14"/>
        <v>2.1667794910514582E-17</v>
      </c>
      <c r="W104" s="215">
        <f t="shared" si="15"/>
        <v>9.9999999295740807</v>
      </c>
      <c r="X104" s="27"/>
      <c r="AE104" s="38"/>
      <c r="AF104" s="38"/>
      <c r="AG104" s="38"/>
      <c r="AP104" s="25"/>
      <c r="AV104" s="28"/>
    </row>
    <row r="105" spans="2:48" ht="9.9499999999999993" customHeight="1" x14ac:dyDescent="0.2">
      <c r="B105" s="158">
        <v>35019</v>
      </c>
      <c r="C105" s="246">
        <f>ND代替値</f>
        <v>3.0999999999999999E-3</v>
      </c>
      <c r="D105" s="144">
        <v>23.8</v>
      </c>
      <c r="E105" s="245">
        <f t="shared" si="7"/>
        <v>1.343826320233626E-4</v>
      </c>
      <c r="F105" s="146">
        <v>2.1999999999999999E-2</v>
      </c>
      <c r="G105" s="223">
        <f t="shared" si="8"/>
        <v>1.8571108360566301E-3</v>
      </c>
      <c r="H105" s="153">
        <v>5.6000000000000001E-2</v>
      </c>
      <c r="I105" s="152"/>
      <c r="J105" s="159">
        <v>34999</v>
      </c>
      <c r="K105" s="235">
        <f>ND代替値</f>
        <v>2.9499999999999998E-2</v>
      </c>
      <c r="L105" s="144">
        <v>22</v>
      </c>
      <c r="M105" s="245">
        <f t="shared" si="9"/>
        <v>2.2473088064140482E-4</v>
      </c>
      <c r="N105" s="146">
        <v>1.9E-2</v>
      </c>
      <c r="O105" s="223">
        <f t="shared" si="10"/>
        <v>1.8595615924497857E-3</v>
      </c>
      <c r="P105" s="191">
        <v>4.2000000000000003E-2</v>
      </c>
      <c r="Q105" s="196"/>
      <c r="R105" s="208"/>
      <c r="S105" s="212">
        <f t="shared" si="11"/>
        <v>0.8022623551088981</v>
      </c>
      <c r="T105" s="212">
        <f t="shared" si="12"/>
        <v>4.0114218514436598E-2</v>
      </c>
      <c r="U105" s="212">
        <f t="shared" si="13"/>
        <v>0.23831361973937962</v>
      </c>
      <c r="V105" s="217">
        <f t="shared" si="14"/>
        <v>1.9037345322692353E-19</v>
      </c>
      <c r="W105" s="215">
        <f t="shared" si="15"/>
        <v>9.9999999241647046</v>
      </c>
      <c r="X105" s="27"/>
      <c r="AE105" s="38"/>
      <c r="AF105" s="38"/>
      <c r="AG105" s="38"/>
      <c r="AP105" s="25"/>
      <c r="AV105" s="28"/>
    </row>
    <row r="106" spans="2:48" ht="9.9499999999999993" customHeight="1" x14ac:dyDescent="0.2">
      <c r="B106" s="158">
        <v>35398</v>
      </c>
      <c r="C106" s="246">
        <f>ND代替値</f>
        <v>3.0999999999999999E-3</v>
      </c>
      <c r="D106" s="144">
        <v>26.5</v>
      </c>
      <c r="E106" s="245">
        <f t="shared" si="7"/>
        <v>9.4778622584798704E-5</v>
      </c>
      <c r="F106" s="146">
        <v>8.6999999999999994E-3</v>
      </c>
      <c r="G106" s="223">
        <f t="shared" si="8"/>
        <v>1.8112747515443704E-3</v>
      </c>
      <c r="H106" s="153">
        <v>6.3E-2</v>
      </c>
      <c r="I106" s="152"/>
      <c r="J106" s="159">
        <v>35375</v>
      </c>
      <c r="K106" s="156">
        <v>5.8999999999999997E-2</v>
      </c>
      <c r="L106" s="144">
        <v>22.9</v>
      </c>
      <c r="M106" s="245">
        <f t="shared" si="9"/>
        <v>1.5893892187329319E-4</v>
      </c>
      <c r="N106" s="146">
        <v>0.02</v>
      </c>
      <c r="O106" s="223">
        <f t="shared" si="10"/>
        <v>1.814023832059794E-3</v>
      </c>
      <c r="P106" s="191">
        <v>3.4000000000000002E-2</v>
      </c>
      <c r="Q106" s="196"/>
      <c r="R106" s="208"/>
      <c r="S106" s="212">
        <f t="shared" si="11"/>
        <v>0.78330074025472374</v>
      </c>
      <c r="T106" s="212">
        <f t="shared" si="12"/>
        <v>2.8292126144716032E-2</v>
      </c>
      <c r="U106" s="212">
        <f t="shared" si="13"/>
        <v>0.23243170736090726</v>
      </c>
      <c r="V106" s="217">
        <f t="shared" si="14"/>
        <v>1.3761450095001155E-21</v>
      </c>
      <c r="W106" s="215">
        <f t="shared" si="15"/>
        <v>9.9999999185324153</v>
      </c>
      <c r="X106" s="15"/>
      <c r="AE106" s="38"/>
      <c r="AF106" s="38"/>
      <c r="AG106" s="38"/>
      <c r="AP106" s="25"/>
    </row>
    <row r="107" spans="2:48" ht="9.9499999999999993" customHeight="1" x14ac:dyDescent="0.2">
      <c r="B107" s="158">
        <v>35761</v>
      </c>
      <c r="C107" s="154">
        <v>0.14000000000000001</v>
      </c>
      <c r="D107" s="144">
        <v>24.9</v>
      </c>
      <c r="E107" s="245">
        <f t="shared" si="7"/>
        <v>6.7838935616823149E-5</v>
      </c>
      <c r="F107" s="146">
        <v>0.01</v>
      </c>
      <c r="G107" s="223">
        <f t="shared" si="8"/>
        <v>1.7684347380341212E-3</v>
      </c>
      <c r="H107" s="153">
        <v>4.2000000000000003E-2</v>
      </c>
      <c r="I107" s="152"/>
      <c r="J107" s="159">
        <v>35747</v>
      </c>
      <c r="K107" s="246">
        <v>0.18518518518518517</v>
      </c>
      <c r="L107" s="144">
        <v>19.399999999999999</v>
      </c>
      <c r="M107" s="245">
        <f t="shared" si="9"/>
        <v>1.1282312312109149E-4</v>
      </c>
      <c r="N107" s="146">
        <v>2.1999999999999999E-2</v>
      </c>
      <c r="O107" s="223">
        <f t="shared" si="10"/>
        <v>1.7700680286616513E-3</v>
      </c>
      <c r="P107" s="191">
        <v>0.06</v>
      </c>
      <c r="Q107" s="196"/>
      <c r="R107" s="208"/>
      <c r="S107" s="212">
        <f t="shared" si="11"/>
        <v>0.765559937291869</v>
      </c>
      <c r="T107" s="212">
        <f t="shared" si="12"/>
        <v>2.0250428542335268E-2</v>
      </c>
      <c r="U107" s="212">
        <f t="shared" si="13"/>
        <v>0.22693426558678573</v>
      </c>
      <c r="V107" s="217">
        <f t="shared" si="14"/>
        <v>1.2249117340509739E-23</v>
      </c>
      <c r="W107" s="215">
        <f t="shared" si="15"/>
        <v>9.9999999131378985</v>
      </c>
      <c r="X107" s="3"/>
      <c r="AE107" s="38"/>
      <c r="AF107" s="38"/>
      <c r="AG107" s="38"/>
      <c r="AP107" s="25"/>
    </row>
    <row r="108" spans="2:48" ht="9.9499999999999993" customHeight="1" x14ac:dyDescent="0.2">
      <c r="B108" s="158">
        <v>36147</v>
      </c>
      <c r="C108" s="154">
        <v>0.1</v>
      </c>
      <c r="D108" s="144">
        <v>29.3</v>
      </c>
      <c r="E108" s="245">
        <f t="shared" si="7"/>
        <v>4.753852146772791E-5</v>
      </c>
      <c r="F108" s="220">
        <f>ND代替値*2.71828^(-(0.69315/30.07)*(B108-事故日Cb)/365.25)</f>
        <v>2.5029044334017804E-3</v>
      </c>
      <c r="G108" s="223">
        <f t="shared" si="8"/>
        <v>1.7239913651711754E-3</v>
      </c>
      <c r="H108" s="153">
        <v>7.3999999999999996E-2</v>
      </c>
      <c r="I108" s="152"/>
      <c r="J108" s="159">
        <v>36112</v>
      </c>
      <c r="K108" s="160">
        <v>9.1999999999999998E-2</v>
      </c>
      <c r="L108" s="144">
        <v>21</v>
      </c>
      <c r="M108" s="245">
        <f t="shared" si="9"/>
        <v>8.0605852805293809E-5</v>
      </c>
      <c r="N108" s="146">
        <v>1.2E-2</v>
      </c>
      <c r="O108" s="223">
        <f t="shared" si="10"/>
        <v>1.727974731966843E-3</v>
      </c>
      <c r="P108" s="191">
        <v>4.5999999999999999E-2</v>
      </c>
      <c r="Q108" s="196"/>
      <c r="R108" s="208"/>
      <c r="S108" s="212">
        <f t="shared" si="11"/>
        <v>0.74713565176172547</v>
      </c>
      <c r="T108" s="212">
        <f t="shared" si="12"/>
        <v>1.4190603423202362E-2</v>
      </c>
      <c r="U108" s="212">
        <f t="shared" si="13"/>
        <v>0.22123107283449672</v>
      </c>
      <c r="V108" s="217">
        <f t="shared" si="14"/>
        <v>8.0838852277568543E-26</v>
      </c>
      <c r="W108" s="215">
        <f t="shared" si="15"/>
        <v>9.999999907401584</v>
      </c>
      <c r="X108" s="3"/>
      <c r="AE108" s="69"/>
      <c r="AF108" s="69"/>
      <c r="AG108" s="69"/>
      <c r="AP108" s="25"/>
    </row>
    <row r="109" spans="2:48" ht="9.9499999999999993" customHeight="1" x14ac:dyDescent="0.2">
      <c r="B109" s="158">
        <v>36462</v>
      </c>
      <c r="C109" s="154">
        <v>9.1999999999999998E-2</v>
      </c>
      <c r="D109" s="144">
        <v>22.7</v>
      </c>
      <c r="E109" s="245">
        <f t="shared" si="7"/>
        <v>3.556464274861731E-5</v>
      </c>
      <c r="F109" s="146">
        <v>8.8999999999999999E-3</v>
      </c>
      <c r="G109" s="223">
        <f t="shared" si="8"/>
        <v>1.6885517487536749E-3</v>
      </c>
      <c r="H109" s="153">
        <v>4.9000000000000002E-2</v>
      </c>
      <c r="I109" s="152"/>
      <c r="J109" s="159">
        <v>36458</v>
      </c>
      <c r="K109" s="255">
        <v>0.1</v>
      </c>
      <c r="L109" s="144">
        <v>23.2</v>
      </c>
      <c r="M109" s="245">
        <f t="shared" si="9"/>
        <v>5.8605271011631165E-5</v>
      </c>
      <c r="N109" s="220">
        <f>ND代替値*2.71828^(-(0.69315/30.07)*(J109-事故日Cb)/365.25)</f>
        <v>4.0293784637086332E-3</v>
      </c>
      <c r="O109" s="223">
        <f t="shared" si="10"/>
        <v>1.6889971768043542E-3</v>
      </c>
      <c r="P109" s="191">
        <v>4.2000000000000003E-2</v>
      </c>
      <c r="Q109" s="196"/>
      <c r="R109" s="208"/>
      <c r="S109" s="212">
        <f t="shared" si="11"/>
        <v>0.73242934615245447</v>
      </c>
      <c r="T109" s="212">
        <f t="shared" si="12"/>
        <v>1.0616311268243974E-2</v>
      </c>
      <c r="U109" s="212">
        <f t="shared" si="13"/>
        <v>0.21668328650604946</v>
      </c>
      <c r="V109" s="217">
        <f t="shared" si="14"/>
        <v>1.3434115733974134E-27</v>
      </c>
      <c r="W109" s="215">
        <f t="shared" si="15"/>
        <v>9.9999999027203916</v>
      </c>
      <c r="X109" s="3"/>
      <c r="AE109" s="69"/>
      <c r="AF109" s="69"/>
      <c r="AG109" s="69"/>
      <c r="AP109" s="25"/>
    </row>
    <row r="110" spans="2:48" ht="9.9499999999999993" customHeight="1" x14ac:dyDescent="0.2">
      <c r="B110" s="158">
        <v>36845</v>
      </c>
      <c r="C110" s="246">
        <f>ND代替値</f>
        <v>3.0999999999999999E-3</v>
      </c>
      <c r="D110" s="144">
        <v>31.6</v>
      </c>
      <c r="E110" s="245">
        <f t="shared" si="7"/>
        <v>2.4991098988869817E-5</v>
      </c>
      <c r="F110" s="220">
        <f>ND代替値*2.71828^(-(0.69315/30.07)*(B110-事故日Cb)/365.25)</f>
        <v>2.3950414397887645E-3</v>
      </c>
      <c r="G110" s="223">
        <f t="shared" si="8"/>
        <v>1.6464416178166286E-3</v>
      </c>
      <c r="H110" s="153">
        <v>6.9000000000000006E-2</v>
      </c>
      <c r="I110" s="152"/>
      <c r="J110" s="159">
        <v>36815</v>
      </c>
      <c r="K110" s="235">
        <f>ND代替値</f>
        <v>2.9499999999999998E-2</v>
      </c>
      <c r="L110" s="144">
        <v>24.1</v>
      </c>
      <c r="M110" s="245">
        <f t="shared" si="9"/>
        <v>4.2179927560881839E-5</v>
      </c>
      <c r="N110" s="146">
        <v>0.01</v>
      </c>
      <c r="O110" s="223">
        <f t="shared" si="10"/>
        <v>1.6497018095348579E-3</v>
      </c>
      <c r="P110" s="191">
        <v>5.6000000000000001E-2</v>
      </c>
      <c r="Q110" s="196"/>
      <c r="R110" s="208"/>
      <c r="S110" s="212">
        <f t="shared" si="11"/>
        <v>0.71493774322052672</v>
      </c>
      <c r="T110" s="212">
        <f t="shared" si="12"/>
        <v>7.4600295489163629E-3</v>
      </c>
      <c r="U110" s="212">
        <f t="shared" si="13"/>
        <v>0.2112795068627106</v>
      </c>
      <c r="V110" s="217">
        <f t="shared" si="14"/>
        <v>9.2187322459634518E-30</v>
      </c>
      <c r="W110" s="215">
        <f t="shared" si="15"/>
        <v>9.9999998970286583</v>
      </c>
      <c r="X110" s="3"/>
      <c r="AE110" s="69"/>
      <c r="AF110" s="69"/>
      <c r="AG110" s="69"/>
      <c r="AP110" s="25"/>
    </row>
    <row r="111" spans="2:48" ht="9.9499999999999993" customHeight="1" x14ac:dyDescent="0.2">
      <c r="B111" s="158">
        <v>37210</v>
      </c>
      <c r="C111" s="246">
        <f>ND代替値</f>
        <v>3.0999999999999999E-3</v>
      </c>
      <c r="D111" s="144">
        <v>27.2</v>
      </c>
      <c r="E111" s="245">
        <f t="shared" si="7"/>
        <v>1.7854751675126973E-5</v>
      </c>
      <c r="F111" s="146">
        <v>3.5000000000000003E-2</v>
      </c>
      <c r="G111" s="223">
        <f t="shared" si="8"/>
        <v>1.6072882325301682E-3</v>
      </c>
      <c r="H111" s="153">
        <v>0.11</v>
      </c>
      <c r="I111" s="152"/>
      <c r="J111" s="159">
        <v>37186</v>
      </c>
      <c r="K111" s="161">
        <v>8.6999999999999994E-2</v>
      </c>
      <c r="L111" s="144">
        <v>23.7</v>
      </c>
      <c r="M111" s="245">
        <f t="shared" si="9"/>
        <v>2.9969104820075932E-5</v>
      </c>
      <c r="N111" s="220">
        <f t="shared" ref="N111:N118" si="16">ND代替値*2.71828^(-(0.69315/30.07)*(J111-事故日Cb)/365.25)</f>
        <v>3.8484386357733498E-3</v>
      </c>
      <c r="O111" s="223">
        <f t="shared" si="10"/>
        <v>1.6098338586561414E-3</v>
      </c>
      <c r="P111" s="191">
        <v>4.7E-2</v>
      </c>
      <c r="Q111" s="196"/>
      <c r="R111" s="208"/>
      <c r="S111" s="212">
        <f t="shared" si="11"/>
        <v>0.69865708736101606</v>
      </c>
      <c r="T111" s="212">
        <f t="shared" si="12"/>
        <v>5.3297766194408871E-3</v>
      </c>
      <c r="U111" s="212">
        <f t="shared" si="13"/>
        <v>0.20625515140071793</v>
      </c>
      <c r="V111" s="217">
        <f t="shared" si="14"/>
        <v>7.9949168036050972E-32</v>
      </c>
      <c r="W111" s="215">
        <f t="shared" si="15"/>
        <v>9.9999998916044195</v>
      </c>
      <c r="X111" s="3"/>
      <c r="AE111" s="69"/>
      <c r="AF111" s="69"/>
      <c r="AG111" s="69"/>
      <c r="AP111" s="25"/>
    </row>
    <row r="112" spans="2:48" ht="9.9499999999999993" customHeight="1" x14ac:dyDescent="0.2">
      <c r="B112" s="158">
        <v>37575</v>
      </c>
      <c r="C112" s="246">
        <f>ND代替値</f>
        <v>3.0999999999999999E-3</v>
      </c>
      <c r="D112" s="144">
        <v>28.2</v>
      </c>
      <c r="E112" s="245">
        <f t="shared" si="7"/>
        <v>1.275622802832436E-5</v>
      </c>
      <c r="F112" s="146">
        <v>2.5000000000000001E-2</v>
      </c>
      <c r="G112" s="223">
        <f t="shared" si="8"/>
        <v>1.5690659386123913E-3</v>
      </c>
      <c r="H112" s="153">
        <v>5.8000000000000003E-2</v>
      </c>
      <c r="I112" s="152"/>
      <c r="J112" s="159">
        <v>37551</v>
      </c>
      <c r="K112" s="235">
        <f>ND代替値</f>
        <v>2.9499999999999998E-2</v>
      </c>
      <c r="L112" s="144">
        <v>28.2</v>
      </c>
      <c r="M112" s="245">
        <f t="shared" si="9"/>
        <v>2.1411260254165605E-5</v>
      </c>
      <c r="N112" s="220">
        <f t="shared" si="16"/>
        <v>3.7608014874767263E-3</v>
      </c>
      <c r="O112" s="223">
        <f t="shared" si="10"/>
        <v>1.5715510281973616E-3</v>
      </c>
      <c r="P112" s="191">
        <v>4.3999999999999997E-2</v>
      </c>
      <c r="Q112" s="196"/>
      <c r="R112" s="208"/>
      <c r="S112" s="212">
        <f t="shared" si="11"/>
        <v>0.6827471767275467</v>
      </c>
      <c r="T112" s="212">
        <f t="shared" si="12"/>
        <v>3.8078292621863759E-3</v>
      </c>
      <c r="U112" s="212">
        <f t="shared" si="13"/>
        <v>0.20135027817428758</v>
      </c>
      <c r="V112" s="217">
        <f t="shared" si="14"/>
        <v>6.9335666761071117E-34</v>
      </c>
      <c r="W112" s="215">
        <f t="shared" si="15"/>
        <v>9.9999998861801824</v>
      </c>
      <c r="X112" s="3"/>
      <c r="AE112" s="8"/>
      <c r="AF112" s="3"/>
      <c r="AP112" s="25"/>
    </row>
    <row r="113" spans="1:42" ht="9.9499999999999993" customHeight="1" x14ac:dyDescent="0.2">
      <c r="B113" s="158">
        <v>37936</v>
      </c>
      <c r="C113" s="246">
        <f>ND代替値</f>
        <v>3.0999999999999999E-3</v>
      </c>
      <c r="D113" s="144">
        <v>29.6</v>
      </c>
      <c r="E113" s="245">
        <f t="shared" si="7"/>
        <v>9.147261174090644E-6</v>
      </c>
      <c r="F113" s="162">
        <v>7.9000000000000008E-3</v>
      </c>
      <c r="G113" s="163">
        <v>8.8999999999999999E-3</v>
      </c>
      <c r="H113" s="153">
        <v>5.8000000000000003E-2</v>
      </c>
      <c r="I113" s="152">
        <v>0.15</v>
      </c>
      <c r="J113" s="159">
        <v>37916</v>
      </c>
      <c r="K113" s="235">
        <f>ND代替値</f>
        <v>2.9499999999999998E-2</v>
      </c>
      <c r="L113" s="144">
        <v>30.1</v>
      </c>
      <c r="M113" s="245">
        <f t="shared" si="9"/>
        <v>1.5297155801747794E-5</v>
      </c>
      <c r="N113" s="220">
        <f t="shared" si="16"/>
        <v>3.675160023791044E-3</v>
      </c>
      <c r="O113" s="223">
        <f t="shared" si="10"/>
        <v>1.5341785867828024E-3</v>
      </c>
      <c r="P113" s="191">
        <v>2.4E-2</v>
      </c>
      <c r="Q113" s="196"/>
      <c r="R113" s="208"/>
      <c r="S113" s="212">
        <f t="shared" si="11"/>
        <v>0.66736801976055937</v>
      </c>
      <c r="T113" s="212">
        <f t="shared" si="12"/>
        <v>2.7305257236091471E-3</v>
      </c>
      <c r="U113" s="212">
        <f t="shared" si="13"/>
        <v>0.19661389750537586</v>
      </c>
      <c r="V113" s="217">
        <f t="shared" si="14"/>
        <v>6.3342491189164539E-36</v>
      </c>
      <c r="W113" s="215">
        <f t="shared" si="15"/>
        <v>9.9999998808153894</v>
      </c>
      <c r="X113" s="3"/>
      <c r="AE113" s="8"/>
      <c r="AF113" s="3"/>
      <c r="AP113" s="25"/>
    </row>
    <row r="114" spans="1:42" ht="9.9499999999999993" customHeight="1" x14ac:dyDescent="0.2">
      <c r="B114" s="158">
        <v>38301</v>
      </c>
      <c r="C114" s="246">
        <f>ND代替値</f>
        <v>3.0999999999999999E-3</v>
      </c>
      <c r="D114" s="144">
        <v>29.2</v>
      </c>
      <c r="E114" s="245">
        <f t="shared" si="7"/>
        <v>6.535209869868345E-6</v>
      </c>
      <c r="F114" s="162">
        <v>1.0999999999999999E-2</v>
      </c>
      <c r="G114" s="223">
        <f>ND代替値*2.71828^(-(0.69315/28.78)*(B114-調査開始日)/365.25)</f>
        <v>1.4957210403639851E-3</v>
      </c>
      <c r="H114" s="153">
        <v>2.9000000000000001E-2</v>
      </c>
      <c r="I114" s="152"/>
      <c r="J114" s="159">
        <v>38278</v>
      </c>
      <c r="K114" s="160">
        <v>0.13</v>
      </c>
      <c r="L114" s="144">
        <v>27.3</v>
      </c>
      <c r="M114" s="245">
        <f t="shared" si="9"/>
        <v>1.0959214035878733E-5</v>
      </c>
      <c r="N114" s="220">
        <f t="shared" si="16"/>
        <v>3.5921488438771156E-3</v>
      </c>
      <c r="O114" s="223">
        <f t="shared" si="10"/>
        <v>1.4979911860528534E-3</v>
      </c>
      <c r="P114" s="191">
        <v>5.1999999999999998E-2</v>
      </c>
      <c r="Q114" s="196"/>
      <c r="R114" s="208"/>
      <c r="S114" s="212">
        <f t="shared" si="11"/>
        <v>0.6521706278695939</v>
      </c>
      <c r="T114" s="212">
        <f t="shared" si="12"/>
        <v>1.9508089163786104E-3</v>
      </c>
      <c r="U114" s="212">
        <f t="shared" si="13"/>
        <v>0.19193829917355701</v>
      </c>
      <c r="V114" s="217">
        <f t="shared" si="14"/>
        <v>5.4933578032076404E-38</v>
      </c>
      <c r="W114" s="215">
        <f t="shared" si="15"/>
        <v>9.9999998753911541</v>
      </c>
      <c r="X114" s="3"/>
      <c r="AE114" s="8"/>
      <c r="AF114" s="3"/>
      <c r="AP114" s="25"/>
    </row>
    <row r="115" spans="1:42" ht="9.9499999999999993" customHeight="1" x14ac:dyDescent="0.2">
      <c r="B115" s="158">
        <v>38671</v>
      </c>
      <c r="C115" s="155">
        <v>0.11</v>
      </c>
      <c r="D115" s="144">
        <v>26.1</v>
      </c>
      <c r="E115" s="245">
        <f t="shared" si="7"/>
        <v>4.6475874096803662E-6</v>
      </c>
      <c r="F115" s="220">
        <f>ND代替値*2.71828^(-(0.69315/30.07)*(B115-事故日Cb)/365.25)</f>
        <v>2.1343460913728083E-3</v>
      </c>
      <c r="G115" s="163">
        <v>7.3000000000000001E-3</v>
      </c>
      <c r="H115" s="153">
        <v>5.2999999999999999E-2</v>
      </c>
      <c r="I115" s="152">
        <v>0.14000000000000001</v>
      </c>
      <c r="J115" s="159">
        <v>38644</v>
      </c>
      <c r="K115" s="154">
        <v>0.16</v>
      </c>
      <c r="L115" s="144">
        <v>44.2</v>
      </c>
      <c r="M115" s="245">
        <f t="shared" si="9"/>
        <v>7.8225398118307053E-6</v>
      </c>
      <c r="N115" s="220">
        <f t="shared" si="16"/>
        <v>3.5101264265926975E-3</v>
      </c>
      <c r="O115" s="223">
        <f t="shared" si="10"/>
        <v>1.4622716178253694E-3</v>
      </c>
      <c r="P115" s="191">
        <v>5.8999999999999997E-2</v>
      </c>
      <c r="Q115" s="196"/>
      <c r="R115" s="208"/>
      <c r="S115" s="212">
        <f t="shared" si="11"/>
        <v>0.63711823623068897</v>
      </c>
      <c r="T115" s="212">
        <f t="shared" si="12"/>
        <v>1.3873395252777213E-3</v>
      </c>
      <c r="U115" s="212">
        <f t="shared" si="13"/>
        <v>0.1873121228613267</v>
      </c>
      <c r="V115" s="217">
        <f t="shared" si="14"/>
        <v>4.4641215874496807E-40</v>
      </c>
      <c r="W115" s="215">
        <f t="shared" si="15"/>
        <v>9.9999998698926102</v>
      </c>
      <c r="X115" s="3"/>
      <c r="AE115" s="8"/>
      <c r="AF115" s="3"/>
      <c r="AP115" s="25"/>
    </row>
    <row r="116" spans="1:42" ht="9.9499999999999993" customHeight="1" x14ac:dyDescent="0.2">
      <c r="B116" s="158">
        <v>39027</v>
      </c>
      <c r="C116" s="155">
        <v>0.1</v>
      </c>
      <c r="D116" s="144">
        <v>23.8</v>
      </c>
      <c r="E116" s="245">
        <f t="shared" si="7"/>
        <v>3.348087534057268E-6</v>
      </c>
      <c r="F116" s="162">
        <v>8.6E-3</v>
      </c>
      <c r="G116" s="163">
        <v>5.1999999999999998E-3</v>
      </c>
      <c r="H116" s="153">
        <v>5.7000000000000002E-2</v>
      </c>
      <c r="I116" s="164">
        <v>9.0999999999999998E-2</v>
      </c>
      <c r="J116" s="159">
        <v>39015</v>
      </c>
      <c r="K116" s="154">
        <v>0.14000000000000001</v>
      </c>
      <c r="L116" s="144">
        <v>28.4</v>
      </c>
      <c r="M116" s="245">
        <f t="shared" si="9"/>
        <v>5.557963921146911E-6</v>
      </c>
      <c r="N116" s="220">
        <f t="shared" si="16"/>
        <v>3.4288947218113785E-3</v>
      </c>
      <c r="O116" s="223">
        <f t="shared" si="10"/>
        <v>1.4269332477673039E-3</v>
      </c>
      <c r="P116" s="191">
        <v>4.4999999999999998E-2</v>
      </c>
      <c r="Q116" s="196"/>
      <c r="R116" s="208"/>
      <c r="S116" s="212">
        <f t="shared" si="11"/>
        <v>0.62296343705797352</v>
      </c>
      <c r="T116" s="212">
        <f t="shared" si="12"/>
        <v>9.9942911464396059E-4</v>
      </c>
      <c r="U116" s="212">
        <f t="shared" si="13"/>
        <v>0.18296627659858075</v>
      </c>
      <c r="V116" s="217">
        <f t="shared" si="14"/>
        <v>4.3523025541892257E-42</v>
      </c>
      <c r="W116" s="215">
        <f t="shared" si="15"/>
        <v>9.9999998646021222</v>
      </c>
      <c r="X116" s="3"/>
      <c r="AE116" s="8"/>
      <c r="AF116" s="3"/>
      <c r="AP116" s="25"/>
    </row>
    <row r="117" spans="1:42" ht="9.9499999999999993" customHeight="1" x14ac:dyDescent="0.2">
      <c r="B117" s="158">
        <v>39385</v>
      </c>
      <c r="C117" s="246">
        <f>ND代替値</f>
        <v>3.0999999999999999E-3</v>
      </c>
      <c r="D117" s="144">
        <v>24.4</v>
      </c>
      <c r="E117" s="245">
        <f t="shared" si="7"/>
        <v>2.40749763076202E-6</v>
      </c>
      <c r="F117" s="220">
        <f>ND代替値*2.71828^(-(0.69315/30.07)*(B117-事故日Cb)/365.25)</f>
        <v>2.0403048846653962E-3</v>
      </c>
      <c r="G117" s="223">
        <f>ND代替値*2.71828^(-(0.69315/28.78)*(B117-調査開始日)/365.25)</f>
        <v>1.3925407121536282E-3</v>
      </c>
      <c r="H117" s="153">
        <v>6.5000000000000002E-2</v>
      </c>
      <c r="I117" s="152"/>
      <c r="J117" s="159">
        <v>39377</v>
      </c>
      <c r="K117" s="154">
        <v>0.12</v>
      </c>
      <c r="L117" s="144">
        <v>24.5</v>
      </c>
      <c r="M117" s="245">
        <f t="shared" si="9"/>
        <v>3.9818458414721365E-6</v>
      </c>
      <c r="N117" s="220">
        <f t="shared" si="16"/>
        <v>3.3514459590865942E-3</v>
      </c>
      <c r="O117" s="223">
        <f t="shared" si="10"/>
        <v>1.3932754939068963E-3</v>
      </c>
      <c r="P117" s="191">
        <v>3.5000000000000003E-2</v>
      </c>
      <c r="Q117" s="196"/>
      <c r="R117" s="208"/>
      <c r="S117" s="212">
        <f t="shared" si="11"/>
        <v>0.60904623422847648</v>
      </c>
      <c r="T117" s="212">
        <f t="shared" si="12"/>
        <v>7.186560091826925E-4</v>
      </c>
      <c r="U117" s="212">
        <f t="shared" si="13"/>
        <v>0.17869769068412511</v>
      </c>
      <c r="V117" s="217">
        <f t="shared" si="14"/>
        <v>4.1343219524532825E-44</v>
      </c>
      <c r="W117" s="215">
        <f t="shared" si="15"/>
        <v>9.9999998592819122</v>
      </c>
      <c r="X117" s="3"/>
      <c r="AE117" s="8"/>
      <c r="AF117" s="3"/>
      <c r="AP117" s="25"/>
    </row>
    <row r="118" spans="1:42" ht="9.9499999999999993" customHeight="1" x14ac:dyDescent="0.2">
      <c r="B118" s="158">
        <v>39757</v>
      </c>
      <c r="C118" s="165">
        <v>6.2E-2</v>
      </c>
      <c r="D118" s="144">
        <v>25</v>
      </c>
      <c r="E118" s="245">
        <f t="shared" si="7"/>
        <v>1.7089671831657262E-6</v>
      </c>
      <c r="F118" s="162">
        <v>6.7000000000000002E-3</v>
      </c>
      <c r="G118" s="223">
        <f>ND代替値*2.71828^(-(0.69315/28.78)*(B118-調査開始日)/365.25)</f>
        <v>1.3587979108267943E-3</v>
      </c>
      <c r="H118" s="153">
        <v>5.6000000000000001E-2</v>
      </c>
      <c r="I118" s="152"/>
      <c r="J118" s="159">
        <v>39741</v>
      </c>
      <c r="K118" s="154">
        <v>0.14000000000000001</v>
      </c>
      <c r="L118" s="144">
        <v>30.2</v>
      </c>
      <c r="M118" s="245">
        <f t="shared" si="9"/>
        <v>2.8474295530935819E-6</v>
      </c>
      <c r="N118" s="220">
        <f t="shared" si="16"/>
        <v>3.2753330952474051E-3</v>
      </c>
      <c r="O118" s="223">
        <f t="shared" si="10"/>
        <v>1.3602322435014695E-3</v>
      </c>
      <c r="P118" s="191">
        <v>4.2000000000000003E-2</v>
      </c>
      <c r="Q118" s="196"/>
      <c r="R118" s="208"/>
      <c r="S118" s="212">
        <f t="shared" si="11"/>
        <v>0.59491407732914403</v>
      </c>
      <c r="T118" s="212">
        <f t="shared" si="12"/>
        <v>5.1013945766141078E-4</v>
      </c>
      <c r="U118" s="212">
        <f t="shared" si="13"/>
        <v>0.17436764803496393</v>
      </c>
      <c r="V118" s="217">
        <f t="shared" si="14"/>
        <v>3.2734414178561381E-46</v>
      </c>
      <c r="W118" s="215">
        <f t="shared" si="15"/>
        <v>9.9999998537536463</v>
      </c>
      <c r="X118" s="3"/>
      <c r="AE118" s="8"/>
      <c r="AF118" s="3"/>
      <c r="AP118" s="25"/>
    </row>
    <row r="119" spans="1:42" ht="9.9499999999999993" customHeight="1" x14ac:dyDescent="0.2">
      <c r="B119" s="158">
        <v>40127</v>
      </c>
      <c r="C119" s="246">
        <f>ND代替値</f>
        <v>3.0999999999999999E-3</v>
      </c>
      <c r="D119" s="144">
        <v>24.6</v>
      </c>
      <c r="E119" s="245">
        <f t="shared" si="7"/>
        <v>1.2153510785718587E-6</v>
      </c>
      <c r="F119" s="220">
        <f>ND代替値*2.71828^(-(0.69315/30.07)*(B119-事故日Cb)/365.25)</f>
        <v>1.9469636953720879E-3</v>
      </c>
      <c r="G119" s="223">
        <f>ND代替値*2.71828^(-(0.69315/28.78)*(B119-調査開始日)/365.25)</f>
        <v>1.3260476012989869E-3</v>
      </c>
      <c r="H119" s="153">
        <v>8.5999999999999993E-2</v>
      </c>
      <c r="I119" s="152"/>
      <c r="J119" s="159">
        <v>40106</v>
      </c>
      <c r="K119" s="154">
        <v>7.0000000000000007E-2</v>
      </c>
      <c r="L119" s="144">
        <v>30.8</v>
      </c>
      <c r="M119" s="245">
        <f t="shared" si="9"/>
        <v>2.0343302071488044E-6</v>
      </c>
      <c r="N119" s="146">
        <v>1.0999999999999999E-2</v>
      </c>
      <c r="O119" s="223">
        <f t="shared" si="10"/>
        <v>1.3278850915997183E-3</v>
      </c>
      <c r="P119" s="191">
        <v>6.0999999999999999E-2</v>
      </c>
      <c r="Q119" s="196"/>
      <c r="R119" s="208"/>
      <c r="S119" s="212">
        <f t="shared" si="11"/>
        <v>0.58118319264838447</v>
      </c>
      <c r="T119" s="212">
        <f t="shared" si="12"/>
        <v>3.6279136673786821E-4</v>
      </c>
      <c r="U119" s="212">
        <f t="shared" si="13"/>
        <v>0.17016496682734708</v>
      </c>
      <c r="V119" s="217">
        <f t="shared" si="14"/>
        <v>2.660129018024411E-48</v>
      </c>
      <c r="W119" s="215">
        <f t="shared" si="15"/>
        <v>9.999999848255106</v>
      </c>
      <c r="X119" s="3"/>
      <c r="AE119" s="8"/>
      <c r="AF119" s="3"/>
      <c r="AP119" s="25"/>
    </row>
    <row r="120" spans="1:42" ht="9.9499999999999993" customHeight="1" thickBot="1" x14ac:dyDescent="0.25">
      <c r="A120" s="126"/>
      <c r="B120" s="131">
        <v>40493</v>
      </c>
      <c r="C120" s="257">
        <f>ND代替値</f>
        <v>3.0999999999999999E-3</v>
      </c>
      <c r="D120" s="127">
        <v>28.1</v>
      </c>
      <c r="E120" s="262">
        <f t="shared" si="7"/>
        <v>8.6750127941245638E-7</v>
      </c>
      <c r="F120" s="267">
        <f>ND代替値*2.71828^(-(0.69315/30.07)*(B120-事故日Cb)/365.25)</f>
        <v>1.9025071108595547E-3</v>
      </c>
      <c r="G120" s="224">
        <f>ND代替値*2.71828^(-(0.69315/28.78)*(B120-調査開始日)/365.25)</f>
        <v>1.2944280242223707E-3</v>
      </c>
      <c r="H120" s="132">
        <v>9.4E-2</v>
      </c>
      <c r="I120" s="129"/>
      <c r="J120" s="133">
        <v>40472</v>
      </c>
      <c r="K120" s="257">
        <v>0.18518518518518517</v>
      </c>
      <c r="L120" s="127">
        <v>26.6</v>
      </c>
      <c r="M120" s="262">
        <f t="shared" si="9"/>
        <v>1.4520775836417292E-6</v>
      </c>
      <c r="N120" s="128">
        <v>1.6E-2</v>
      </c>
      <c r="O120" s="224">
        <f t="shared" si="10"/>
        <v>1.2962216996056477E-3</v>
      </c>
      <c r="P120" s="192">
        <v>4.2999999999999997E-2</v>
      </c>
      <c r="Q120" s="197"/>
      <c r="R120" s="207"/>
      <c r="S120" s="263">
        <f t="shared" si="11"/>
        <v>0.5679125704058372</v>
      </c>
      <c r="T120" s="263">
        <f t="shared" si="12"/>
        <v>2.589556057947631E-4</v>
      </c>
      <c r="U120" s="263">
        <f t="shared" si="13"/>
        <v>0.16610738678341319</v>
      </c>
      <c r="V120" s="264">
        <f t="shared" si="14"/>
        <v>2.2771756133560714E-50</v>
      </c>
      <c r="W120" s="265">
        <f t="shared" si="15"/>
        <v>9.999999842816008</v>
      </c>
      <c r="X120" s="126"/>
      <c r="AE120" s="8"/>
      <c r="AF120" s="3"/>
      <c r="AP120" s="25"/>
    </row>
    <row r="121" spans="1:42" ht="9.9499999999999993" customHeight="1" x14ac:dyDescent="0.2">
      <c r="A121" s="15"/>
      <c r="B121" s="188">
        <v>40613</v>
      </c>
      <c r="C121" s="166"/>
      <c r="D121" s="138"/>
      <c r="E121" s="167"/>
      <c r="F121" s="167"/>
      <c r="G121" s="168"/>
      <c r="H121" s="169"/>
      <c r="I121" s="170"/>
      <c r="J121" s="188">
        <v>40613</v>
      </c>
      <c r="K121" s="166"/>
      <c r="L121" s="138"/>
      <c r="M121" s="167"/>
      <c r="N121" s="139"/>
      <c r="O121" s="168"/>
      <c r="P121" s="193"/>
      <c r="Q121" s="198"/>
      <c r="R121" s="208"/>
      <c r="S121" s="258"/>
      <c r="T121" s="258"/>
      <c r="U121" s="258"/>
      <c r="V121" s="259"/>
      <c r="W121" s="260">
        <f t="shared" si="6"/>
        <v>9.9999998410326967</v>
      </c>
      <c r="X121" s="15"/>
      <c r="AE121" s="8"/>
      <c r="AF121" s="3"/>
      <c r="AP121" s="25"/>
    </row>
    <row r="122" spans="1:42" ht="9.9499999999999993" customHeight="1" x14ac:dyDescent="0.2">
      <c r="B122" s="158">
        <v>40862</v>
      </c>
      <c r="C122" s="171"/>
      <c r="D122" s="144"/>
      <c r="E122" s="150"/>
      <c r="F122" s="150"/>
      <c r="G122" s="172"/>
      <c r="H122" s="153"/>
      <c r="I122" s="152"/>
      <c r="J122" s="159">
        <v>40862</v>
      </c>
      <c r="K122" s="256"/>
      <c r="L122" s="144"/>
      <c r="M122" s="144"/>
      <c r="N122" s="144"/>
      <c r="O122" s="144"/>
      <c r="P122" s="191"/>
      <c r="Q122" s="199"/>
      <c r="R122" s="209"/>
      <c r="S122" s="212">
        <f t="shared" ref="S122:S128" si="17">1*2.71828^(-(0.69315/30.07)*(B122-事故日Fk)/365.25)</f>
        <v>0.98440825505002483</v>
      </c>
      <c r="T122" s="212">
        <f t="shared" ref="T122:T128" si="18">1*2.71828^(-(0.69315/2.06)*(B122-事故日Fk)/365.25)</f>
        <v>0.79502078580410029</v>
      </c>
      <c r="U122" s="212">
        <f t="shared" ref="U122:U128" si="19">0.3*2.71828^(-(0.69315/28.78)*(B122-事故日Fk)/365.25)</f>
        <v>0.29511453313020336</v>
      </c>
      <c r="V122" s="217">
        <f t="shared" ref="V122:V128" si="20">10*2.71828^(-(0.69315/0.1459)*(B122-事故日Fk)/365.25)</f>
        <v>0.39211903856013985</v>
      </c>
      <c r="W122" s="215">
        <f t="shared" si="6"/>
        <v>9.9999998373323269</v>
      </c>
      <c r="X122" s="3"/>
      <c r="AE122" s="8"/>
      <c r="AF122" s="3"/>
      <c r="AP122" s="25"/>
    </row>
    <row r="123" spans="1:42" ht="9.9499999999999993" customHeight="1" x14ac:dyDescent="0.2">
      <c r="B123" s="158">
        <v>41247</v>
      </c>
      <c r="C123" s="154"/>
      <c r="D123" s="173"/>
      <c r="E123" s="173"/>
      <c r="F123" s="173"/>
      <c r="G123" s="173"/>
      <c r="H123" s="173"/>
      <c r="I123" s="152"/>
      <c r="J123" s="159">
        <v>41247</v>
      </c>
      <c r="K123" s="246">
        <f>ND代替値</f>
        <v>2.9499999999999998E-2</v>
      </c>
      <c r="L123" s="144">
        <v>22.2</v>
      </c>
      <c r="M123" s="146">
        <v>9.8000000000000004E-2</v>
      </c>
      <c r="N123" s="146">
        <v>0.184</v>
      </c>
      <c r="O123" s="223">
        <f>ND代替値*2.71828^(-(0.69315/28.78)*(J123-調査開始日)/365.25)</f>
        <v>1.2316447895369502E-3</v>
      </c>
      <c r="P123" s="191">
        <v>5.0999999999999997E-2</v>
      </c>
      <c r="Q123" s="196"/>
      <c r="R123" s="208"/>
      <c r="S123" s="212">
        <f t="shared" si="17"/>
        <v>0.96077770788483152</v>
      </c>
      <c r="T123" s="212">
        <f t="shared" si="18"/>
        <v>0.55762882444569883</v>
      </c>
      <c r="U123" s="212">
        <f t="shared" si="19"/>
        <v>0.28771684100068257</v>
      </c>
      <c r="V123" s="217">
        <f t="shared" si="20"/>
        <v>2.6216951885349167E-3</v>
      </c>
      <c r="W123" s="215">
        <f t="shared" ref="W123:W128" si="21">10*2.71828^(-(0.69315/(1.277*10^9))*(B123-調査開始日)/365.25)</f>
        <v>9.9999998316108716</v>
      </c>
      <c r="X123" s="3"/>
      <c r="AE123" s="8"/>
      <c r="AF123" s="3"/>
      <c r="AP123" s="25"/>
    </row>
    <row r="124" spans="1:42" ht="9.9499999999999993" customHeight="1" x14ac:dyDescent="0.2">
      <c r="B124" s="158">
        <v>41583</v>
      </c>
      <c r="C124" s="154"/>
      <c r="D124" s="173"/>
      <c r="E124" s="173"/>
      <c r="F124" s="173"/>
      <c r="G124" s="173"/>
      <c r="H124" s="173"/>
      <c r="I124" s="152"/>
      <c r="J124" s="159">
        <v>41583</v>
      </c>
      <c r="K124" s="235">
        <f>ND代替値</f>
        <v>2.9499999999999998E-2</v>
      </c>
      <c r="L124" s="144">
        <v>24.5</v>
      </c>
      <c r="M124" s="146">
        <v>8.2000000000000003E-2</v>
      </c>
      <c r="N124" s="146">
        <v>0.214</v>
      </c>
      <c r="O124" s="223">
        <f>ND代替値*2.71828^(-(0.69315/28.78)*(J124-調査開始日)/365.25)</f>
        <v>1.2046569257750551E-3</v>
      </c>
      <c r="P124" s="191">
        <v>5.2999999999999999E-2</v>
      </c>
      <c r="Q124" s="196"/>
      <c r="R124" s="208"/>
      <c r="S124" s="212">
        <f t="shared" si="17"/>
        <v>0.94061870893327715</v>
      </c>
      <c r="T124" s="212">
        <f t="shared" si="18"/>
        <v>0.40918167933850697</v>
      </c>
      <c r="U124" s="212">
        <f t="shared" si="19"/>
        <v>0.28141237483243886</v>
      </c>
      <c r="V124" s="217">
        <f t="shared" si="20"/>
        <v>3.3154595975509613E-5</v>
      </c>
      <c r="W124" s="215">
        <f t="shared" si="21"/>
        <v>9.9999998266176018</v>
      </c>
      <c r="X124" s="3"/>
      <c r="AE124" s="8"/>
      <c r="AF124" s="3"/>
      <c r="AP124" s="25"/>
    </row>
    <row r="125" spans="1:42" ht="9.9499999999999993" customHeight="1" x14ac:dyDescent="0.2">
      <c r="B125" s="158">
        <v>41953</v>
      </c>
      <c r="C125" s="154"/>
      <c r="D125" s="173"/>
      <c r="E125" s="173"/>
      <c r="F125" s="173"/>
      <c r="G125" s="173"/>
      <c r="H125" s="173"/>
      <c r="I125" s="152"/>
      <c r="J125" s="159">
        <v>41953</v>
      </c>
      <c r="K125" s="156">
        <v>0.12</v>
      </c>
      <c r="L125" s="144">
        <v>27.3</v>
      </c>
      <c r="M125" s="146">
        <v>0.02</v>
      </c>
      <c r="N125" s="146">
        <v>6.4000000000000001E-2</v>
      </c>
      <c r="O125" s="223">
        <f>ND代替値*2.71828^(-(0.69315/28.78)*(J125-調査開始日)/365.25)</f>
        <v>1.1756217860536932E-3</v>
      </c>
      <c r="P125" s="191">
        <v>0.06</v>
      </c>
      <c r="Q125" s="196"/>
      <c r="R125" s="208"/>
      <c r="S125" s="212">
        <f t="shared" si="17"/>
        <v>0.91890880575043121</v>
      </c>
      <c r="T125" s="212">
        <f t="shared" si="18"/>
        <v>0.29099411633796907</v>
      </c>
      <c r="U125" s="212">
        <f t="shared" si="19"/>
        <v>0.27462965732361533</v>
      </c>
      <c r="V125" s="217">
        <f t="shared" si="20"/>
        <v>2.6942746662346047E-7</v>
      </c>
      <c r="W125" s="215">
        <f t="shared" si="21"/>
        <v>9.9999998211190597</v>
      </c>
      <c r="X125" s="3"/>
      <c r="AE125" s="8"/>
      <c r="AF125" s="3"/>
      <c r="AP125" s="25"/>
    </row>
    <row r="126" spans="1:42" ht="9.9499999999999993" customHeight="1" x14ac:dyDescent="0.2">
      <c r="B126" s="158">
        <v>42314</v>
      </c>
      <c r="C126" s="154"/>
      <c r="D126" s="173"/>
      <c r="E126" s="173"/>
      <c r="F126" s="173"/>
      <c r="G126" s="173"/>
      <c r="H126" s="173"/>
      <c r="I126" s="152"/>
      <c r="J126" s="159">
        <v>42314</v>
      </c>
      <c r="K126" s="156">
        <v>0.09</v>
      </c>
      <c r="L126" s="144">
        <v>22.2</v>
      </c>
      <c r="M126" s="146">
        <v>1.0999999999999999E-2</v>
      </c>
      <c r="N126" s="146">
        <v>5.8999999999999997E-2</v>
      </c>
      <c r="O126" s="223">
        <f>ND代替値*2.71828^(-(0.69315/28.78)*(J126-調査開始日)/365.25)</f>
        <v>1.147967529243597E-3</v>
      </c>
      <c r="P126" s="191">
        <v>0.06</v>
      </c>
      <c r="Q126" s="196"/>
      <c r="R126" s="208"/>
      <c r="S126" s="212">
        <f t="shared" si="17"/>
        <v>0.89821001234096043</v>
      </c>
      <c r="T126" s="212">
        <f t="shared" si="18"/>
        <v>0.20866663533740315</v>
      </c>
      <c r="U126" s="212">
        <f t="shared" si="19"/>
        <v>0.26816951924061011</v>
      </c>
      <c r="V126" s="217">
        <f t="shared" si="20"/>
        <v>2.4613893148997799E-9</v>
      </c>
      <c r="W126" s="215">
        <f t="shared" si="21"/>
        <v>9.9999998157542649</v>
      </c>
      <c r="X126" s="3"/>
      <c r="AE126" s="8"/>
      <c r="AF126" s="3"/>
      <c r="AP126" s="25"/>
    </row>
    <row r="127" spans="1:42" ht="9.9499999999999993" customHeight="1" x14ac:dyDescent="0.2">
      <c r="B127" s="158">
        <v>42691</v>
      </c>
      <c r="C127" s="154"/>
      <c r="D127" s="173"/>
      <c r="E127" s="173"/>
      <c r="F127" s="173"/>
      <c r="G127" s="173"/>
      <c r="H127" s="173"/>
      <c r="I127" s="152"/>
      <c r="J127" s="159">
        <v>42691</v>
      </c>
      <c r="K127" s="156">
        <v>0.11</v>
      </c>
      <c r="L127" s="144">
        <v>26.5</v>
      </c>
      <c r="M127" s="146">
        <v>1.6E-2</v>
      </c>
      <c r="N127" s="146">
        <v>0.112</v>
      </c>
      <c r="O127" s="223">
        <f>ND代替値*2.71828^(-(0.69315/28.78)*(J127-調査開始日)/365.25)</f>
        <v>1.1197817562440999E-3</v>
      </c>
      <c r="P127" s="191">
        <v>0.06</v>
      </c>
      <c r="Q127" s="196"/>
      <c r="R127" s="208"/>
      <c r="S127" s="212">
        <f t="shared" si="17"/>
        <v>0.87709135816070527</v>
      </c>
      <c r="T127" s="212">
        <f t="shared" si="18"/>
        <v>0.14744173610087358</v>
      </c>
      <c r="U127" s="212">
        <f t="shared" si="19"/>
        <v>0.26158521698279236</v>
      </c>
      <c r="V127" s="217">
        <f t="shared" si="20"/>
        <v>1.8261479946258898E-11</v>
      </c>
      <c r="W127" s="215">
        <f t="shared" si="21"/>
        <v>9.9999998101516976</v>
      </c>
      <c r="X127" s="3"/>
      <c r="AE127" s="8"/>
      <c r="AF127" s="3"/>
      <c r="AP127" s="25"/>
    </row>
    <row r="128" spans="1:42" ht="9.9499999999999993" customHeight="1" x14ac:dyDescent="0.2">
      <c r="B128" s="158">
        <v>43039</v>
      </c>
      <c r="C128" s="246">
        <f>ND代替値</f>
        <v>3.0999999999999999E-3</v>
      </c>
      <c r="D128" s="144">
        <v>19.7</v>
      </c>
      <c r="E128" s="245">
        <f>ND代替値*2.71828^(-(0.69315/2.06)*(B128-事故日Fk)/365.25)</f>
        <v>3.5845543665048257E-4</v>
      </c>
      <c r="F128" s="146">
        <v>2.1999999999999999E-2</v>
      </c>
      <c r="G128" s="173"/>
      <c r="H128" s="173"/>
      <c r="I128" s="152"/>
      <c r="J128" s="159">
        <v>43054</v>
      </c>
      <c r="K128" s="235">
        <f>ND代替値</f>
        <v>2.9499999999999998E-2</v>
      </c>
      <c r="L128" s="144">
        <v>25.4</v>
      </c>
      <c r="M128" s="146">
        <v>8.8999999999999999E-3</v>
      </c>
      <c r="N128" s="146">
        <v>0.06</v>
      </c>
      <c r="O128" s="172"/>
      <c r="P128" s="191"/>
      <c r="Q128" s="200"/>
      <c r="R128" s="208"/>
      <c r="S128" s="212">
        <f t="shared" si="17"/>
        <v>0.85803819956065985</v>
      </c>
      <c r="T128" s="212">
        <f t="shared" si="18"/>
        <v>0.10700162288074107</v>
      </c>
      <c r="U128" s="212">
        <f t="shared" si="19"/>
        <v>0.25565097814634707</v>
      </c>
      <c r="V128" s="217">
        <f t="shared" si="20"/>
        <v>1.9756518971902285E-13</v>
      </c>
      <c r="W128" s="215">
        <f t="shared" si="21"/>
        <v>9.9999998049800958</v>
      </c>
      <c r="X128" s="3"/>
      <c r="AE128" s="8"/>
      <c r="AF128" s="3"/>
      <c r="AP128" s="25"/>
    </row>
    <row r="129" spans="2:47" ht="9.9499999999999993" customHeight="1" x14ac:dyDescent="0.2">
      <c r="B129" s="158"/>
      <c r="C129" s="154"/>
      <c r="D129" s="173"/>
      <c r="E129" s="173"/>
      <c r="F129" s="173"/>
      <c r="G129" s="173"/>
      <c r="H129" s="173"/>
      <c r="I129" s="152"/>
      <c r="J129" s="159"/>
      <c r="K129" s="175"/>
      <c r="L129" s="144"/>
      <c r="M129" s="176"/>
      <c r="N129" s="176"/>
      <c r="O129" s="172"/>
      <c r="P129" s="191"/>
      <c r="Q129" s="200"/>
      <c r="R129" s="208"/>
      <c r="S129" s="212"/>
      <c r="T129" s="212"/>
      <c r="U129" s="213"/>
      <c r="V129" s="214"/>
      <c r="W129" s="215"/>
      <c r="X129" s="3"/>
      <c r="AE129" s="8"/>
      <c r="AF129" s="3"/>
      <c r="AP129" s="25"/>
    </row>
    <row r="130" spans="2:47" ht="9.9499999999999993" customHeight="1" x14ac:dyDescent="0.2">
      <c r="B130" s="239"/>
      <c r="C130" s="240"/>
      <c r="D130" s="241"/>
      <c r="E130" s="241"/>
      <c r="F130" s="241"/>
      <c r="G130" s="241"/>
      <c r="H130" s="241"/>
      <c r="I130" s="170"/>
      <c r="J130" s="242"/>
      <c r="K130" s="243"/>
      <c r="L130" s="138"/>
      <c r="M130" s="244"/>
      <c r="N130" s="244"/>
      <c r="O130" s="168"/>
      <c r="P130" s="193"/>
      <c r="Q130" s="198"/>
      <c r="R130" s="208"/>
      <c r="S130" s="212"/>
      <c r="T130" s="212"/>
      <c r="U130" s="213"/>
      <c r="V130" s="214"/>
      <c r="W130" s="215"/>
      <c r="X130" s="3"/>
      <c r="AE130" s="8"/>
      <c r="AF130" s="3"/>
      <c r="AP130" s="25"/>
    </row>
    <row r="131" spans="2:47" ht="9.9499999999999993" customHeight="1" x14ac:dyDescent="0.2">
      <c r="B131" s="158"/>
      <c r="C131" s="154"/>
      <c r="D131" s="173"/>
      <c r="E131" s="173"/>
      <c r="F131" s="173"/>
      <c r="G131" s="173"/>
      <c r="H131" s="173"/>
      <c r="I131" s="152"/>
      <c r="J131" s="159"/>
      <c r="K131" s="175"/>
      <c r="L131" s="144"/>
      <c r="M131" s="176"/>
      <c r="N131" s="176"/>
      <c r="O131" s="172"/>
      <c r="P131" s="191"/>
      <c r="Q131" s="200"/>
      <c r="R131" s="208"/>
      <c r="S131" s="212"/>
      <c r="T131" s="212"/>
      <c r="U131" s="213"/>
      <c r="V131" s="214"/>
      <c r="W131" s="215"/>
      <c r="X131" s="3"/>
      <c r="AE131" s="8"/>
      <c r="AF131" s="3"/>
      <c r="AP131" s="25"/>
    </row>
    <row r="132" spans="2:47" ht="9.9499999999999993" customHeight="1" x14ac:dyDescent="0.2">
      <c r="B132" s="158"/>
      <c r="C132" s="154"/>
      <c r="D132" s="173"/>
      <c r="E132" s="173"/>
      <c r="F132" s="173"/>
      <c r="G132" s="173"/>
      <c r="H132" s="173"/>
      <c r="I132" s="152"/>
      <c r="J132" s="159"/>
      <c r="K132" s="175"/>
      <c r="L132" s="144"/>
      <c r="M132" s="176"/>
      <c r="N132" s="176"/>
      <c r="O132" s="172"/>
      <c r="P132" s="191"/>
      <c r="Q132" s="200"/>
      <c r="R132" s="208"/>
      <c r="S132" s="212"/>
      <c r="T132" s="212"/>
      <c r="U132" s="213"/>
      <c r="V132" s="214"/>
      <c r="W132" s="215"/>
      <c r="X132" s="3"/>
      <c r="AE132" s="8"/>
      <c r="AF132" s="3"/>
      <c r="AP132" s="25"/>
    </row>
    <row r="133" spans="2:47" ht="9.9499999999999993" customHeight="1" x14ac:dyDescent="0.2">
      <c r="B133" s="158"/>
      <c r="C133" s="154"/>
      <c r="D133" s="173"/>
      <c r="E133" s="173"/>
      <c r="F133" s="173"/>
      <c r="G133" s="173"/>
      <c r="H133" s="173"/>
      <c r="I133" s="152"/>
      <c r="J133" s="159"/>
      <c r="K133" s="175"/>
      <c r="L133" s="144"/>
      <c r="M133" s="176"/>
      <c r="N133" s="176"/>
      <c r="O133" s="172"/>
      <c r="P133" s="153"/>
      <c r="Q133" s="174"/>
      <c r="R133" s="208"/>
      <c r="S133" s="212"/>
      <c r="T133" s="212"/>
      <c r="U133" s="213"/>
      <c r="V133" s="214"/>
      <c r="W133" s="215"/>
      <c r="X133" s="3"/>
      <c r="AE133" s="8"/>
      <c r="AF133" s="3"/>
      <c r="AP133" s="25"/>
    </row>
    <row r="134" spans="2:47" ht="9.9499999999999993" customHeight="1" x14ac:dyDescent="0.2">
      <c r="B134" s="158"/>
      <c r="C134" s="154"/>
      <c r="D134" s="173"/>
      <c r="E134" s="173"/>
      <c r="F134" s="173"/>
      <c r="G134" s="173"/>
      <c r="H134" s="173"/>
      <c r="I134" s="152"/>
      <c r="J134" s="159"/>
      <c r="K134" s="175"/>
      <c r="L134" s="144"/>
      <c r="M134" s="176"/>
      <c r="N134" s="176"/>
      <c r="O134" s="172"/>
      <c r="P134" s="153"/>
      <c r="Q134" s="174"/>
      <c r="R134" s="208"/>
      <c r="S134" s="212"/>
      <c r="T134" s="212"/>
      <c r="U134" s="213"/>
      <c r="V134" s="214"/>
      <c r="W134" s="215"/>
      <c r="X134" s="3"/>
      <c r="AE134" s="8"/>
      <c r="AF134" s="3"/>
      <c r="AP134" s="25"/>
    </row>
    <row r="135" spans="2:47" ht="9.9499999999999993" customHeight="1" x14ac:dyDescent="0.2">
      <c r="B135" s="158"/>
      <c r="C135" s="154"/>
      <c r="D135" s="173"/>
      <c r="E135" s="173"/>
      <c r="F135" s="173"/>
      <c r="G135" s="173"/>
      <c r="H135" s="173"/>
      <c r="I135" s="152"/>
      <c r="J135" s="177"/>
      <c r="K135" s="178"/>
      <c r="L135" s="179"/>
      <c r="M135" s="180"/>
      <c r="N135" s="180"/>
      <c r="O135" s="181"/>
      <c r="P135" s="153"/>
      <c r="Q135" s="182"/>
      <c r="R135" s="210"/>
      <c r="S135" s="212"/>
      <c r="T135" s="212"/>
      <c r="U135" s="213"/>
      <c r="V135" s="214"/>
      <c r="W135" s="215"/>
      <c r="X135" s="3"/>
      <c r="AE135" s="8"/>
      <c r="AF135" s="3"/>
      <c r="AP135" s="25"/>
    </row>
    <row r="136" spans="2:47" ht="9.9499999999999993" customHeight="1" x14ac:dyDescent="0.2">
      <c r="B136" s="158"/>
      <c r="C136" s="154"/>
      <c r="D136" s="173"/>
      <c r="E136" s="173"/>
      <c r="F136" s="173"/>
      <c r="G136" s="173"/>
      <c r="H136" s="173"/>
      <c r="I136" s="152"/>
      <c r="J136" s="177"/>
      <c r="K136" s="178"/>
      <c r="L136" s="179"/>
      <c r="M136" s="180"/>
      <c r="N136" s="180"/>
      <c r="O136" s="181"/>
      <c r="P136" s="153"/>
      <c r="Q136" s="182"/>
      <c r="R136" s="210"/>
      <c r="S136" s="212"/>
      <c r="T136" s="212"/>
      <c r="U136" s="213"/>
      <c r="V136" s="214"/>
      <c r="W136" s="215"/>
      <c r="X136" s="3"/>
      <c r="AE136" s="8"/>
      <c r="AF136" s="3"/>
      <c r="AP136" s="25"/>
    </row>
    <row r="137" spans="2:47" ht="9.9499999999999993" customHeight="1" x14ac:dyDescent="0.2">
      <c r="B137" s="158"/>
      <c r="C137" s="154"/>
      <c r="D137" s="173"/>
      <c r="E137" s="173"/>
      <c r="F137" s="173"/>
      <c r="G137" s="173"/>
      <c r="H137" s="173"/>
      <c r="I137" s="152"/>
      <c r="J137" s="177"/>
      <c r="K137" s="178"/>
      <c r="L137" s="179"/>
      <c r="M137" s="180"/>
      <c r="N137" s="180"/>
      <c r="O137" s="181"/>
      <c r="P137" s="153"/>
      <c r="Q137" s="182"/>
      <c r="R137" s="210"/>
      <c r="S137" s="212"/>
      <c r="T137" s="212"/>
      <c r="U137" s="213"/>
      <c r="V137" s="214"/>
      <c r="W137" s="215"/>
      <c r="X137" s="3"/>
      <c r="AE137" s="8"/>
      <c r="AF137" s="3"/>
      <c r="AP137" s="25"/>
    </row>
    <row r="138" spans="2:47" ht="9.9499999999999993" customHeight="1" x14ac:dyDescent="0.2">
      <c r="B138" s="158"/>
      <c r="C138" s="154"/>
      <c r="D138" s="173"/>
      <c r="E138" s="173"/>
      <c r="F138" s="173"/>
      <c r="G138" s="173"/>
      <c r="H138" s="173"/>
      <c r="I138" s="152"/>
      <c r="J138" s="177"/>
      <c r="K138" s="178"/>
      <c r="L138" s="179"/>
      <c r="M138" s="180"/>
      <c r="N138" s="180"/>
      <c r="O138" s="181"/>
      <c r="P138" s="153"/>
      <c r="Q138" s="182"/>
      <c r="R138" s="210"/>
      <c r="S138" s="212"/>
      <c r="T138" s="212"/>
      <c r="U138" s="213"/>
      <c r="V138" s="214"/>
      <c r="W138" s="215"/>
      <c r="X138" s="3"/>
      <c r="AE138" s="8"/>
      <c r="AF138" s="3"/>
      <c r="AP138" s="25"/>
    </row>
    <row r="139" spans="2:47" ht="9.9499999999999993" customHeight="1" x14ac:dyDescent="0.2">
      <c r="B139" s="158"/>
      <c r="C139" s="183"/>
      <c r="D139" s="179"/>
      <c r="E139" s="179"/>
      <c r="F139" s="173"/>
      <c r="G139" s="173"/>
      <c r="H139" s="153"/>
      <c r="I139" s="152"/>
      <c r="J139" s="177"/>
      <c r="K139" s="184"/>
      <c r="L139" s="179"/>
      <c r="M139" s="173"/>
      <c r="N139" s="179"/>
      <c r="O139" s="173"/>
      <c r="P139" s="173"/>
      <c r="Q139" s="152"/>
      <c r="R139" s="211"/>
      <c r="S139" s="212"/>
      <c r="T139" s="212"/>
      <c r="U139" s="213"/>
      <c r="V139" s="214"/>
      <c r="W139" s="215"/>
      <c r="X139" s="3"/>
      <c r="AE139" s="8"/>
      <c r="AF139" s="3"/>
      <c r="AP139" s="25"/>
    </row>
    <row r="140" spans="2:47" ht="9.9499999999999993" customHeight="1" x14ac:dyDescent="0.2">
      <c r="B140" s="158"/>
      <c r="C140" s="183"/>
      <c r="D140" s="179"/>
      <c r="E140" s="179"/>
      <c r="F140" s="173"/>
      <c r="G140" s="173"/>
      <c r="H140" s="153"/>
      <c r="I140" s="152"/>
      <c r="J140" s="177"/>
      <c r="K140" s="184"/>
      <c r="L140" s="179"/>
      <c r="M140" s="173"/>
      <c r="N140" s="179"/>
      <c r="O140" s="173"/>
      <c r="P140" s="153"/>
      <c r="Q140" s="152"/>
      <c r="R140" s="211"/>
      <c r="S140" s="212"/>
      <c r="T140" s="212"/>
      <c r="U140" s="213"/>
      <c r="V140" s="214"/>
      <c r="W140" s="215"/>
      <c r="X140" s="3"/>
      <c r="AE140" s="8"/>
      <c r="AF140" s="3"/>
      <c r="AP140" s="25"/>
    </row>
    <row r="141" spans="2:47" ht="9.9499999999999993" customHeight="1" x14ac:dyDescent="0.2">
      <c r="B141" s="158"/>
      <c r="C141" s="183"/>
      <c r="D141" s="179"/>
      <c r="E141" s="179"/>
      <c r="F141" s="173"/>
      <c r="G141" s="173"/>
      <c r="H141" s="153"/>
      <c r="I141" s="152"/>
      <c r="J141" s="177"/>
      <c r="K141" s="184"/>
      <c r="L141" s="179"/>
      <c r="M141" s="173"/>
      <c r="N141" s="179"/>
      <c r="O141" s="173"/>
      <c r="P141" s="153"/>
      <c r="Q141" s="152"/>
      <c r="R141" s="211"/>
      <c r="S141" s="212"/>
      <c r="T141" s="212"/>
      <c r="U141" s="213"/>
      <c r="V141" s="214"/>
      <c r="W141" s="215"/>
      <c r="X141" s="3"/>
      <c r="AE141" s="8"/>
      <c r="AF141" s="3"/>
      <c r="AP141" s="25"/>
    </row>
    <row r="142" spans="2:47" ht="9.9499999999999993" customHeight="1" x14ac:dyDescent="0.2">
      <c r="B142" s="158"/>
      <c r="C142" s="183"/>
      <c r="D142" s="179"/>
      <c r="E142" s="179"/>
      <c r="F142" s="173"/>
      <c r="G142" s="173"/>
      <c r="H142" s="153"/>
      <c r="I142" s="152"/>
      <c r="J142" s="177"/>
      <c r="K142" s="184"/>
      <c r="L142" s="179"/>
      <c r="M142" s="173"/>
      <c r="N142" s="179"/>
      <c r="O142" s="173"/>
      <c r="P142" s="153"/>
      <c r="Q142" s="152"/>
      <c r="R142" s="211"/>
      <c r="S142" s="212"/>
      <c r="T142" s="212"/>
      <c r="U142" s="213"/>
      <c r="V142" s="214"/>
      <c r="W142" s="215"/>
      <c r="X142" s="3"/>
      <c r="AE142" s="8"/>
      <c r="AF142" s="3"/>
      <c r="AP142" s="25"/>
    </row>
    <row r="143" spans="2:47" ht="9.9499999999999993" customHeight="1" x14ac:dyDescent="0.2">
      <c r="B143" s="29"/>
      <c r="C143" s="93"/>
      <c r="D143" s="92"/>
      <c r="E143" s="92"/>
      <c r="F143" s="94"/>
      <c r="G143" s="91"/>
      <c r="H143" s="90"/>
      <c r="I143" s="24"/>
      <c r="J143" s="30"/>
      <c r="K143" s="116"/>
      <c r="L143" s="92"/>
      <c r="M143" s="91"/>
      <c r="N143" s="117"/>
      <c r="O143" s="91"/>
      <c r="P143" s="90"/>
      <c r="Q143" s="24"/>
      <c r="R143" s="211"/>
      <c r="S143" s="212"/>
      <c r="T143" s="212"/>
      <c r="U143" s="213"/>
      <c r="V143" s="214"/>
      <c r="W143" s="215"/>
      <c r="X143" s="3"/>
      <c r="AE143" s="8"/>
      <c r="AF143" s="3"/>
      <c r="AP143" s="25"/>
    </row>
    <row r="144" spans="2:47" s="23" customFormat="1" ht="9.9499999999999993" customHeight="1" x14ac:dyDescent="0.2">
      <c r="B144" s="20" t="s">
        <v>6</v>
      </c>
      <c r="C144" s="95" t="s">
        <v>7</v>
      </c>
      <c r="D144" s="96" t="s">
        <v>8</v>
      </c>
      <c r="E144" s="96" t="s">
        <v>23</v>
      </c>
      <c r="F144" s="96" t="s">
        <v>9</v>
      </c>
      <c r="G144" s="97" t="s">
        <v>10</v>
      </c>
      <c r="H144" s="98" t="s">
        <v>11</v>
      </c>
      <c r="I144" s="66" t="s">
        <v>12</v>
      </c>
      <c r="J144" s="67" t="s">
        <v>6</v>
      </c>
      <c r="K144" s="118" t="s">
        <v>7</v>
      </c>
      <c r="L144" s="96" t="s">
        <v>8</v>
      </c>
      <c r="M144" s="96" t="s">
        <v>23</v>
      </c>
      <c r="N144" s="96" t="s">
        <v>9</v>
      </c>
      <c r="O144" s="97" t="s">
        <v>10</v>
      </c>
      <c r="P144" s="98" t="s">
        <v>11</v>
      </c>
      <c r="Q144" s="66" t="s">
        <v>12</v>
      </c>
      <c r="S144" s="216" t="s">
        <v>51</v>
      </c>
      <c r="T144" s="216" t="s">
        <v>52</v>
      </c>
      <c r="U144" s="216" t="s">
        <v>53</v>
      </c>
      <c r="V144" s="216" t="s">
        <v>54</v>
      </c>
      <c r="W144" s="216" t="s">
        <v>55</v>
      </c>
      <c r="Y144" s="3"/>
      <c r="Z144" s="3"/>
      <c r="AA144" s="3"/>
      <c r="AB144" s="3"/>
      <c r="AC144" s="3"/>
      <c r="AD144" s="3"/>
      <c r="AE144" s="8"/>
      <c r="AF144" s="19"/>
      <c r="AG144" s="19"/>
      <c r="AL144" s="19"/>
      <c r="AN144" s="19"/>
      <c r="AO144" s="19"/>
      <c r="AP144" s="19"/>
      <c r="AQ144" s="19"/>
      <c r="AR144" s="19"/>
      <c r="AT144" s="19"/>
      <c r="AU144" s="19"/>
    </row>
    <row r="145" spans="2:47" s="23" customFormat="1" ht="9.9499999999999993" customHeight="1" thickBot="1" x14ac:dyDescent="0.25">
      <c r="B145" s="20" t="s">
        <v>13</v>
      </c>
      <c r="C145" s="87" t="s">
        <v>14</v>
      </c>
      <c r="D145" s="88" t="s">
        <v>14</v>
      </c>
      <c r="E145" s="88" t="s">
        <v>14</v>
      </c>
      <c r="F145" s="88" t="s">
        <v>14</v>
      </c>
      <c r="G145" s="88" t="s">
        <v>14</v>
      </c>
      <c r="H145" s="89" t="s">
        <v>15</v>
      </c>
      <c r="I145" s="284" t="s">
        <v>20</v>
      </c>
      <c r="J145" s="20" t="s">
        <v>13</v>
      </c>
      <c r="K145" s="115" t="s">
        <v>14</v>
      </c>
      <c r="L145" s="88" t="s">
        <v>14</v>
      </c>
      <c r="M145" s="88" t="s">
        <v>14</v>
      </c>
      <c r="N145" s="88" t="s">
        <v>14</v>
      </c>
      <c r="O145" s="88" t="s">
        <v>14</v>
      </c>
      <c r="P145" s="89" t="s">
        <v>15</v>
      </c>
      <c r="Q145" s="284" t="s">
        <v>20</v>
      </c>
      <c r="Y145" s="3"/>
      <c r="Z145" s="3"/>
      <c r="AA145" s="3"/>
      <c r="AB145" s="3"/>
      <c r="AC145" s="3"/>
      <c r="AD145" s="3"/>
      <c r="AE145" s="8"/>
      <c r="AF145" s="19"/>
      <c r="AG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2:47" ht="9.9499999999999993" customHeight="1" thickTop="1" x14ac:dyDescent="0.2">
      <c r="B146" s="201" t="s">
        <v>18</v>
      </c>
      <c r="C146" s="221">
        <f>MAX(D90:D143)</f>
        <v>78.518518518518519</v>
      </c>
      <c r="D146" s="99">
        <f t="shared" ref="D146:I146" si="22">MAX(E90:E143)</f>
        <v>3.3500000000000001E-3</v>
      </c>
      <c r="E146" s="99">
        <f t="shared" si="22"/>
        <v>9.6296296296296297E-2</v>
      </c>
      <c r="F146" s="99">
        <f t="shared" si="22"/>
        <v>0.1</v>
      </c>
      <c r="G146" s="99">
        <f t="shared" si="22"/>
        <v>0.11</v>
      </c>
      <c r="H146" s="99">
        <f t="shared" si="22"/>
        <v>0.15</v>
      </c>
      <c r="I146" s="222">
        <f t="shared" si="22"/>
        <v>43054</v>
      </c>
      <c r="J146" s="120"/>
      <c r="K146" s="221">
        <f t="shared" ref="K146:Q146" si="23">MAX(L90:L143)</f>
        <v>44.2</v>
      </c>
      <c r="L146" s="99">
        <f t="shared" si="23"/>
        <v>9.8000000000000004E-2</v>
      </c>
      <c r="M146" s="99">
        <f t="shared" si="23"/>
        <v>0.214</v>
      </c>
      <c r="N146" s="99">
        <f t="shared" si="23"/>
        <v>2.3696316248603762E-3</v>
      </c>
      <c r="O146" s="99">
        <f t="shared" si="23"/>
        <v>0.09</v>
      </c>
      <c r="P146" s="99">
        <f t="shared" si="23"/>
        <v>0</v>
      </c>
      <c r="Q146" s="222">
        <f t="shared" si="23"/>
        <v>0</v>
      </c>
      <c r="R146" s="23"/>
      <c r="S146" s="23"/>
      <c r="T146" s="23"/>
      <c r="U146" s="23"/>
      <c r="V146" s="23"/>
      <c r="W146" s="23"/>
      <c r="X146" s="23"/>
      <c r="AE146" s="8"/>
      <c r="AF146" s="3"/>
    </row>
    <row r="147" spans="2:47" ht="9.9499999999999993" customHeight="1" x14ac:dyDescent="0.2">
      <c r="B147" s="202" t="s">
        <v>56</v>
      </c>
      <c r="C147" s="100">
        <f>0.0062/2</f>
        <v>3.0999999999999999E-3</v>
      </c>
      <c r="D147" s="103">
        <v>2.2100000000000002E-2</v>
      </c>
      <c r="E147" s="103">
        <f>0.0067/2</f>
        <v>3.3500000000000001E-3</v>
      </c>
      <c r="F147" s="103">
        <f>0.0067/2</f>
        <v>3.3500000000000001E-3</v>
      </c>
      <c r="G147" s="103">
        <f>0.0052/2</f>
        <v>2.5999999999999999E-3</v>
      </c>
      <c r="H147" s="101"/>
      <c r="I147" s="119"/>
      <c r="J147" s="78"/>
      <c r="K147" s="100">
        <f>0.059/2</f>
        <v>2.9499999999999998E-2</v>
      </c>
      <c r="L147" s="103">
        <v>1.9099999999999999E-2</v>
      </c>
      <c r="M147" s="103">
        <f>0.011/2</f>
        <v>5.4999999999999997E-3</v>
      </c>
      <c r="N147" s="103">
        <f>0.011/2</f>
        <v>5.4999999999999997E-3</v>
      </c>
      <c r="O147" s="103">
        <f>0.0052/2</f>
        <v>2.5999999999999999E-3</v>
      </c>
      <c r="P147" s="102"/>
      <c r="Q147" s="78"/>
      <c r="R147" s="23"/>
      <c r="S147" s="23"/>
      <c r="T147" s="23"/>
      <c r="U147" s="23"/>
      <c r="V147" s="23"/>
      <c r="W147" s="23"/>
      <c r="X147" s="23"/>
      <c r="AE147" s="8"/>
      <c r="AF147" s="3"/>
    </row>
    <row r="148" spans="2:47" ht="9.9499999999999993" customHeight="1" x14ac:dyDescent="0.2">
      <c r="B148" s="203" t="s">
        <v>24</v>
      </c>
      <c r="C148" s="104">
        <f>IF(C147&lt;&gt;"",SMALL(D83:D86,C150+1),MIN(D83:D86))</f>
        <v>2.2100000000000002E-2</v>
      </c>
      <c r="D148" s="105">
        <f t="shared" ref="D148:I148" si="24">IF(D147&lt;&gt;"",SMALL(E83:E143,D150+1),MIN(E83:E143))</f>
        <v>8.6750127941245638E-7</v>
      </c>
      <c r="E148" s="105">
        <f t="shared" si="24"/>
        <v>1.9025071108595547E-3</v>
      </c>
      <c r="F148" s="105">
        <f t="shared" si="24"/>
        <v>1.2944280242223707E-3</v>
      </c>
      <c r="G148" s="106">
        <f t="shared" si="24"/>
        <v>2.9000000000000001E-2</v>
      </c>
      <c r="H148" s="106">
        <f t="shared" si="24"/>
        <v>9.0999999999999998E-2</v>
      </c>
      <c r="I148" s="79">
        <f t="shared" si="24"/>
        <v>29891</v>
      </c>
      <c r="J148" s="121"/>
      <c r="K148" s="104">
        <f t="shared" ref="K148:P148" si="25">IF(K147&lt;&gt;"",SMALL(L83:L143,K150+1),MIN(L83:L143))</f>
        <v>0.18</v>
      </c>
      <c r="L148" s="105">
        <f t="shared" si="25"/>
        <v>1.4520775836417292E-6</v>
      </c>
      <c r="M148" s="105">
        <f t="shared" si="25"/>
        <v>3.2753330952474051E-3</v>
      </c>
      <c r="N148" s="105">
        <f t="shared" si="25"/>
        <v>1.1197817562440999E-3</v>
      </c>
      <c r="O148" s="106">
        <f t="shared" si="25"/>
        <v>0.01</v>
      </c>
      <c r="P148" s="106">
        <f t="shared" si="25"/>
        <v>0</v>
      </c>
      <c r="Q148" s="79">
        <f>IF(Q147&lt;&gt;"",SMALL(W85:W143,Q150+1),MIN(W85:W143))</f>
        <v>9.9999998049800958</v>
      </c>
      <c r="R148" s="23"/>
      <c r="S148" s="23"/>
      <c r="T148" s="23"/>
      <c r="U148" s="23"/>
      <c r="V148" s="23"/>
      <c r="W148" s="23"/>
      <c r="X148" s="23"/>
      <c r="AE148" s="8"/>
      <c r="AF148" s="3"/>
    </row>
    <row r="149" spans="2:47" ht="9.9499999999999993" customHeight="1" x14ac:dyDescent="0.2">
      <c r="B149" s="203" t="s">
        <v>19</v>
      </c>
      <c r="C149" s="107">
        <f>IF(C147&lt;&gt;"",(SUM(D83:D86)-C147*C150)/(C151-C150),AVERAGE(D83:D86))</f>
        <v>2.2100000000000002E-2</v>
      </c>
      <c r="D149" s="108">
        <f t="shared" ref="D149:I149" si="26">IF(D147&lt;&gt;"",(SUM(E83:E143)-D147*D150)/(D151-D150),AVERAGE(E83:E143))</f>
        <v>5.678625345831394E-4</v>
      </c>
      <c r="E149" s="109">
        <f t="shared" si="26"/>
        <v>1.6662173407687091E-2</v>
      </c>
      <c r="F149" s="108">
        <f t="shared" si="26"/>
        <v>5.4226895955482952E-3</v>
      </c>
      <c r="G149" s="109">
        <f t="shared" si="26"/>
        <v>5.5419354838709682E-2</v>
      </c>
      <c r="H149" s="109">
        <f t="shared" si="26"/>
        <v>0.12580555555555556</v>
      </c>
      <c r="I149" s="80">
        <f t="shared" si="26"/>
        <v>36442.794871794875</v>
      </c>
      <c r="J149" s="122"/>
      <c r="K149" s="107">
        <f t="shared" ref="K149:P149" si="27">IF(K147&lt;&gt;"",(SUM(L83:L143)-K147*K150)/(K151-K150),AVERAGE(L83:L143))</f>
        <v>22.708603988603986</v>
      </c>
      <c r="L149" s="108">
        <f t="shared" si="27"/>
        <v>6.8812102018646487E-3</v>
      </c>
      <c r="M149" s="108">
        <f t="shared" si="27"/>
        <v>5.3235789245077922E-2</v>
      </c>
      <c r="N149" s="108">
        <f t="shared" si="27"/>
        <v>1.5801882524372588E-3</v>
      </c>
      <c r="O149" s="109">
        <f t="shared" si="27"/>
        <v>4.1515151515151526E-2</v>
      </c>
      <c r="P149" s="109" t="e">
        <f t="shared" si="27"/>
        <v>#DIV/0!</v>
      </c>
      <c r="Q149" s="80">
        <f>IF(Q147&lt;&gt;"",(SUM(W85:W143)-Q147*Q150)/(Q151-Q150),AVERAGE(W85:W143))</f>
        <v>9.9999999028107016</v>
      </c>
      <c r="R149" s="23"/>
      <c r="S149" s="23"/>
      <c r="T149" s="23"/>
      <c r="U149" s="23"/>
      <c r="V149" s="23"/>
      <c r="W149" s="3"/>
      <c r="X149" s="3"/>
      <c r="AE149" s="8"/>
      <c r="AF149" s="3"/>
    </row>
    <row r="150" spans="2:47" ht="9.9499999999999993" customHeight="1" x14ac:dyDescent="0.2">
      <c r="B150" s="203" t="s">
        <v>57</v>
      </c>
      <c r="C150" s="110">
        <f>COUNTIF(D83:D86,C147)</f>
        <v>0</v>
      </c>
      <c r="D150" s="111">
        <f t="shared" ref="D150:I150" si="28">COUNTIF(E83:E143,D147)</f>
        <v>0</v>
      </c>
      <c r="E150" s="111">
        <f t="shared" si="28"/>
        <v>0</v>
      </c>
      <c r="F150" s="111">
        <f t="shared" si="28"/>
        <v>0</v>
      </c>
      <c r="G150" s="111">
        <f t="shared" si="28"/>
        <v>0</v>
      </c>
      <c r="H150" s="111">
        <f t="shared" si="28"/>
        <v>0</v>
      </c>
      <c r="I150" s="81">
        <f t="shared" si="28"/>
        <v>0</v>
      </c>
      <c r="J150" s="81"/>
      <c r="K150" s="110">
        <f t="shared" ref="K150:P150" si="29">COUNTIF(L83:L143,K147)</f>
        <v>0</v>
      </c>
      <c r="L150" s="111">
        <f t="shared" si="29"/>
        <v>0</v>
      </c>
      <c r="M150" s="111">
        <f t="shared" si="29"/>
        <v>0</v>
      </c>
      <c r="N150" s="111">
        <f t="shared" si="29"/>
        <v>0</v>
      </c>
      <c r="O150" s="111">
        <f t="shared" si="29"/>
        <v>0</v>
      </c>
      <c r="P150" s="111">
        <f t="shared" si="29"/>
        <v>0</v>
      </c>
      <c r="Q150" s="81">
        <f>COUNTIF(W85:W143,Q147)</f>
        <v>0</v>
      </c>
      <c r="R150" s="23"/>
      <c r="S150" s="23"/>
      <c r="T150" s="23"/>
      <c r="U150" s="23"/>
      <c r="V150" s="23"/>
      <c r="W150" s="3"/>
      <c r="X150" s="3"/>
      <c r="AE150" s="8"/>
      <c r="AF150" s="3"/>
    </row>
    <row r="151" spans="2:47" ht="9.9499999999999993" customHeight="1" x14ac:dyDescent="0.2">
      <c r="B151" s="204" t="s">
        <v>25</v>
      </c>
      <c r="C151" s="112">
        <f>COUNTA(D83:D86)</f>
        <v>1</v>
      </c>
      <c r="D151" s="113">
        <f t="shared" ref="D151:I151" si="30">COUNTA(E83:E143)</f>
        <v>35</v>
      </c>
      <c r="E151" s="113">
        <f t="shared" si="30"/>
        <v>34</v>
      </c>
      <c r="F151" s="113">
        <f t="shared" si="30"/>
        <v>31</v>
      </c>
      <c r="G151" s="113">
        <f t="shared" si="30"/>
        <v>31</v>
      </c>
      <c r="H151" s="113">
        <f t="shared" si="30"/>
        <v>6</v>
      </c>
      <c r="I151" s="82">
        <f t="shared" si="30"/>
        <v>42</v>
      </c>
      <c r="J151" s="82"/>
      <c r="K151" s="112">
        <f t="shared" ref="K151:P151" si="31">COUNTA(L83:L143)</f>
        <v>39</v>
      </c>
      <c r="L151" s="113">
        <f t="shared" si="31"/>
        <v>39</v>
      </c>
      <c r="M151" s="113">
        <f t="shared" si="31"/>
        <v>39</v>
      </c>
      <c r="N151" s="113">
        <f t="shared" si="31"/>
        <v>33</v>
      </c>
      <c r="O151" s="113">
        <f t="shared" si="31"/>
        <v>33</v>
      </c>
      <c r="P151" s="113">
        <f t="shared" si="31"/>
        <v>2</v>
      </c>
      <c r="Q151" s="82">
        <f>COUNTA(W85:W143)</f>
        <v>40</v>
      </c>
      <c r="R151" s="23"/>
      <c r="S151" s="23"/>
      <c r="T151" s="23"/>
      <c r="U151" s="23"/>
      <c r="V151" s="23"/>
      <c r="W151" s="3"/>
      <c r="X151" s="3"/>
      <c r="AE151" s="8"/>
      <c r="AF151" s="3"/>
    </row>
    <row r="152" spans="2:47" ht="9.9499999999999993" customHeight="1" x14ac:dyDescent="0.2">
      <c r="C152" s="3"/>
      <c r="E152" s="3"/>
      <c r="F152" s="3"/>
      <c r="G152" s="3"/>
      <c r="H152" s="3"/>
      <c r="I152" s="3"/>
      <c r="J152" s="3"/>
      <c r="K152" s="3"/>
      <c r="L152" s="3"/>
      <c r="M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AE152" s="8"/>
      <c r="AF152" s="3"/>
    </row>
    <row r="153" spans="2:47" s="41" customFormat="1" ht="9.9499999999999993" customHeight="1" x14ac:dyDescent="0.2">
      <c r="B153" s="225" t="s">
        <v>70</v>
      </c>
      <c r="C153" s="226" t="s">
        <v>71</v>
      </c>
      <c r="D153" s="227"/>
      <c r="E153" s="3"/>
      <c r="F153" s="32"/>
      <c r="G153" s="53"/>
      <c r="H153" s="52"/>
      <c r="I153" s="54"/>
      <c r="J153" s="52"/>
      <c r="K153" s="55"/>
      <c r="L153" s="56"/>
      <c r="M153" s="52"/>
      <c r="O153" s="52"/>
      <c r="P153" s="52"/>
      <c r="AF153" s="57"/>
      <c r="AI153" s="57"/>
      <c r="AP153" s="58"/>
    </row>
    <row r="154" spans="2:47" s="41" customFormat="1" ht="9.9499999999999993" customHeight="1" x14ac:dyDescent="0.2">
      <c r="B154" s="225" t="s">
        <v>58</v>
      </c>
      <c r="C154" s="226" t="s">
        <v>72</v>
      </c>
      <c r="D154" s="227"/>
      <c r="E154" s="3"/>
      <c r="F154" s="32"/>
      <c r="G154" s="53"/>
      <c r="H154" s="52"/>
      <c r="I154" s="54"/>
      <c r="J154" s="52"/>
      <c r="K154" s="55"/>
      <c r="L154" s="56"/>
      <c r="M154" s="52"/>
      <c r="O154" s="52"/>
      <c r="P154" s="52"/>
      <c r="AF154" s="57"/>
      <c r="AI154" s="57"/>
      <c r="AP154" s="58"/>
    </row>
    <row r="155" spans="2:47" s="41" customFormat="1" ht="9.9499999999999993" customHeight="1" x14ac:dyDescent="0.2">
      <c r="B155" s="225" t="s">
        <v>59</v>
      </c>
      <c r="C155" s="228" t="s">
        <v>73</v>
      </c>
      <c r="D155" s="227"/>
      <c r="E155" s="3"/>
      <c r="F155" s="32"/>
      <c r="G155" s="51"/>
      <c r="H155" s="52"/>
      <c r="I155" s="54"/>
      <c r="J155" s="52"/>
      <c r="K155" s="55"/>
      <c r="L155" s="56"/>
      <c r="M155" s="52"/>
      <c r="O155" s="52"/>
      <c r="P155" s="52"/>
      <c r="AF155" s="57"/>
      <c r="AI155" s="57"/>
      <c r="AP155" s="58"/>
    </row>
    <row r="156" spans="2:47" s="41" customFormat="1" ht="9.9499999999999993" customHeight="1" x14ac:dyDescent="0.2">
      <c r="B156" s="225" t="s">
        <v>60</v>
      </c>
      <c r="C156" s="228" t="s">
        <v>74</v>
      </c>
      <c r="D156" s="227"/>
      <c r="E156" s="3"/>
      <c r="F156" s="32"/>
      <c r="G156" s="52"/>
      <c r="H156" s="52"/>
      <c r="I156" s="59"/>
      <c r="J156" s="52"/>
      <c r="K156" s="55"/>
      <c r="L156" s="56"/>
      <c r="M156" s="52"/>
      <c r="O156" s="52"/>
      <c r="P156" s="52"/>
      <c r="AF156" s="57"/>
      <c r="AI156" s="57"/>
      <c r="AP156" s="58"/>
    </row>
    <row r="157" spans="2:47" s="41" customFormat="1" ht="9.9499999999999993" customHeight="1" x14ac:dyDescent="0.2">
      <c r="B157" s="225" t="s">
        <v>61</v>
      </c>
      <c r="C157" s="228" t="s">
        <v>75</v>
      </c>
      <c r="D157" s="227"/>
      <c r="E157" s="3"/>
      <c r="F157" s="32"/>
      <c r="G157" s="52"/>
      <c r="H157" s="52"/>
      <c r="I157" s="59"/>
      <c r="J157" s="52"/>
      <c r="K157" s="55"/>
      <c r="L157" s="56"/>
      <c r="M157" s="52"/>
      <c r="O157" s="52"/>
      <c r="P157" s="52"/>
      <c r="AF157" s="57"/>
      <c r="AI157" s="57"/>
      <c r="AP157" s="58"/>
    </row>
    <row r="158" spans="2:47" s="41" customFormat="1" ht="9.9499999999999993" customHeight="1" x14ac:dyDescent="0.2">
      <c r="B158" s="225" t="s">
        <v>76</v>
      </c>
      <c r="C158" s="228" t="s">
        <v>77</v>
      </c>
      <c r="D158" s="227"/>
      <c r="E158" s="3"/>
      <c r="F158" s="32"/>
      <c r="G158" s="52"/>
      <c r="H158" s="52"/>
      <c r="I158" s="59"/>
      <c r="J158" s="52"/>
      <c r="K158" s="55"/>
      <c r="L158" s="56"/>
      <c r="M158" s="52"/>
      <c r="O158" s="52"/>
      <c r="P158" s="52"/>
      <c r="Q158" s="54"/>
      <c r="R158" s="54"/>
      <c r="S158" s="54"/>
      <c r="T158" s="54"/>
      <c r="U158" s="54"/>
      <c r="V158" s="54"/>
      <c r="AF158" s="57"/>
      <c r="AI158" s="57"/>
      <c r="AP158" s="58"/>
    </row>
    <row r="159" spans="2:47" s="41" customFormat="1" ht="9.9499999999999993" customHeight="1" x14ac:dyDescent="0.2">
      <c r="B159" s="225" t="s">
        <v>62</v>
      </c>
      <c r="C159" s="229" t="s">
        <v>78</v>
      </c>
      <c r="D159" s="3"/>
      <c r="E159" s="3"/>
      <c r="F159" s="32"/>
      <c r="G159" s="52"/>
      <c r="H159" s="52"/>
      <c r="I159" s="59"/>
      <c r="J159" s="52"/>
      <c r="K159" s="55"/>
      <c r="L159" s="56"/>
      <c r="M159" s="52"/>
      <c r="O159" s="52"/>
      <c r="P159" s="52"/>
      <c r="Q159" s="54"/>
      <c r="R159" s="54"/>
      <c r="S159" s="54"/>
      <c r="T159" s="54"/>
      <c r="U159" s="54"/>
      <c r="V159" s="54"/>
      <c r="W159" s="52"/>
      <c r="X159" s="52"/>
      <c r="AF159" s="57"/>
      <c r="AI159" s="57"/>
      <c r="AP159" s="58"/>
    </row>
    <row r="160" spans="2:47" s="41" customFormat="1" ht="9.9499999999999993" customHeight="1" x14ac:dyDescent="0.2">
      <c r="B160" s="225" t="s">
        <v>63</v>
      </c>
      <c r="C160" s="229" t="s">
        <v>79</v>
      </c>
      <c r="D160" s="3"/>
      <c r="E160" s="3"/>
      <c r="F160" s="32"/>
      <c r="G160" s="51"/>
      <c r="H160" s="51"/>
      <c r="I160" s="51"/>
      <c r="J160" s="60"/>
      <c r="K160" s="60"/>
      <c r="L160" s="51"/>
      <c r="M160" s="55"/>
      <c r="N160" s="61"/>
      <c r="O160" s="51"/>
      <c r="P160" s="51"/>
      <c r="Q160" s="51"/>
      <c r="R160" s="51"/>
      <c r="S160" s="51"/>
      <c r="T160" s="51"/>
      <c r="U160" s="51"/>
      <c r="V160" s="51"/>
      <c r="W160" s="51"/>
      <c r="X160" s="51"/>
      <c r="Y160" s="60"/>
      <c r="Z160" s="60"/>
      <c r="AA160" s="51"/>
      <c r="AG160" s="51"/>
      <c r="AH160" s="51"/>
      <c r="AI160" s="51"/>
      <c r="AJ160" s="51"/>
      <c r="AK160" s="51"/>
    </row>
    <row r="161" spans="2:42" s="41" customFormat="1" ht="9.9499999999999993" customHeight="1" x14ac:dyDescent="0.2">
      <c r="B161" s="225" t="s">
        <v>64</v>
      </c>
      <c r="C161" s="228" t="s">
        <v>80</v>
      </c>
      <c r="D161" s="3"/>
      <c r="E161" s="3"/>
      <c r="F161" s="230"/>
      <c r="G161" s="52"/>
      <c r="H161" s="52"/>
      <c r="I161" s="59"/>
      <c r="J161" s="52"/>
      <c r="K161" s="55"/>
      <c r="L161" s="56"/>
      <c r="M161" s="52"/>
      <c r="O161" s="52"/>
      <c r="P161" s="52"/>
      <c r="Q161" s="54"/>
      <c r="R161" s="54"/>
      <c r="S161" s="54"/>
      <c r="T161" s="54"/>
      <c r="U161" s="54"/>
      <c r="V161" s="54"/>
      <c r="W161" s="52"/>
      <c r="X161" s="52"/>
      <c r="AF161" s="57"/>
      <c r="AI161" s="57"/>
      <c r="AP161" s="58"/>
    </row>
    <row r="162" spans="2:42" s="41" customFormat="1" ht="9.9499999999999993" customHeight="1" x14ac:dyDescent="0.2">
      <c r="B162" s="225" t="s">
        <v>65</v>
      </c>
      <c r="C162" s="228" t="s">
        <v>81</v>
      </c>
      <c r="D162" s="3"/>
      <c r="E162" s="3"/>
      <c r="F162" s="3"/>
      <c r="G162" s="52"/>
      <c r="H162" s="52"/>
      <c r="I162" s="59"/>
      <c r="J162" s="52"/>
      <c r="K162" s="55"/>
      <c r="L162" s="56"/>
      <c r="M162" s="52"/>
      <c r="O162" s="52"/>
      <c r="P162" s="52"/>
      <c r="Q162" s="54"/>
      <c r="R162" s="54"/>
      <c r="S162" s="54"/>
      <c r="T162" s="54"/>
      <c r="U162" s="54"/>
      <c r="V162" s="54"/>
      <c r="W162" s="52"/>
      <c r="X162" s="52"/>
      <c r="AF162" s="57"/>
      <c r="AI162" s="57"/>
      <c r="AP162" s="58"/>
    </row>
    <row r="163" spans="2:42" s="41" customFormat="1" ht="9.9499999999999993" customHeight="1" x14ac:dyDescent="0.2">
      <c r="B163" s="225" t="s">
        <v>66</v>
      </c>
      <c r="C163" s="228" t="s">
        <v>82</v>
      </c>
      <c r="D163" s="3"/>
      <c r="E163" s="3"/>
      <c r="F163" s="3"/>
      <c r="J163" s="57"/>
      <c r="M163" s="57"/>
      <c r="AF163" s="57"/>
      <c r="AI163" s="57"/>
    </row>
    <row r="164" spans="2:42" s="41" customFormat="1" ht="9.9499999999999993" customHeight="1" x14ac:dyDescent="0.2">
      <c r="B164" s="225" t="s">
        <v>67</v>
      </c>
      <c r="C164" s="229" t="s">
        <v>83</v>
      </c>
      <c r="D164" s="231"/>
      <c r="E164" s="3"/>
      <c r="F164" s="3"/>
      <c r="G164" s="51"/>
      <c r="H164" s="51"/>
      <c r="I164" s="60"/>
      <c r="J164" s="51"/>
      <c r="K164" s="55"/>
      <c r="L164" s="61"/>
      <c r="M164" s="51"/>
      <c r="O164" s="51"/>
      <c r="P164" s="51"/>
      <c r="Q164" s="60"/>
      <c r="R164" s="60"/>
      <c r="S164" s="60"/>
      <c r="T164" s="60"/>
      <c r="U164" s="60"/>
      <c r="V164" s="60"/>
      <c r="W164" s="51"/>
      <c r="X164" s="51"/>
      <c r="AF164" s="57"/>
      <c r="AI164" s="57"/>
    </row>
    <row r="165" spans="2:42" s="41" customFormat="1" ht="9.9499999999999993" customHeight="1" x14ac:dyDescent="0.2">
      <c r="B165" s="225" t="s">
        <v>68</v>
      </c>
      <c r="C165" s="229" t="s">
        <v>84</v>
      </c>
      <c r="D165" s="233"/>
      <c r="E165" s="3"/>
      <c r="F165" s="3"/>
      <c r="G165" s="51"/>
      <c r="H165" s="51"/>
      <c r="I165" s="60"/>
      <c r="J165" s="51"/>
      <c r="K165" s="55"/>
      <c r="L165" s="61"/>
      <c r="M165" s="51"/>
      <c r="O165" s="51"/>
      <c r="P165" s="51"/>
      <c r="Q165" s="60"/>
      <c r="R165" s="60"/>
      <c r="S165" s="60"/>
      <c r="T165" s="60"/>
      <c r="U165" s="60"/>
      <c r="V165" s="60"/>
      <c r="W165" s="51"/>
      <c r="X165" s="51"/>
      <c r="AF165" s="57"/>
      <c r="AI165" s="57"/>
    </row>
    <row r="166" spans="2:42" s="41" customFormat="1" ht="9.9499999999999993" customHeight="1" x14ac:dyDescent="0.2">
      <c r="B166" s="225" t="s">
        <v>69</v>
      </c>
      <c r="C166" s="232" t="s">
        <v>85</v>
      </c>
      <c r="D166" s="233"/>
      <c r="E166" s="3"/>
      <c r="F166" s="3"/>
      <c r="G166" s="51"/>
      <c r="H166" s="51"/>
      <c r="I166" s="60"/>
      <c r="J166" s="51"/>
      <c r="K166" s="55"/>
      <c r="L166" s="61"/>
      <c r="M166" s="51"/>
      <c r="O166" s="51"/>
      <c r="P166" s="51"/>
      <c r="Q166" s="60"/>
      <c r="R166" s="60"/>
      <c r="S166" s="60"/>
      <c r="T166" s="60"/>
      <c r="U166" s="60"/>
      <c r="V166" s="60"/>
      <c r="W166" s="51"/>
      <c r="X166" s="51"/>
      <c r="AF166" s="57"/>
      <c r="AI166" s="57"/>
    </row>
    <row r="167" spans="2:42" s="41" customFormat="1" ht="9.9499999999999993" customHeight="1" x14ac:dyDescent="0.2">
      <c r="B167" s="65"/>
      <c r="E167" s="51"/>
      <c r="F167" s="51"/>
      <c r="G167" s="51"/>
      <c r="H167" s="51"/>
      <c r="I167" s="60"/>
      <c r="J167" s="51"/>
      <c r="K167" s="55"/>
      <c r="L167" s="61"/>
      <c r="M167" s="51"/>
      <c r="O167" s="51"/>
      <c r="P167" s="51"/>
      <c r="Q167" s="60"/>
      <c r="R167" s="60"/>
      <c r="S167" s="60"/>
      <c r="T167" s="60"/>
      <c r="U167" s="60"/>
      <c r="V167" s="60"/>
      <c r="W167" s="51"/>
      <c r="X167" s="51"/>
      <c r="AF167" s="57"/>
      <c r="AI167" s="57"/>
    </row>
    <row r="168" spans="2:42" ht="9.9499999999999993" customHeight="1" x14ac:dyDescent="0.2">
      <c r="B168" s="65" t="s">
        <v>26</v>
      </c>
    </row>
    <row r="169" spans="2:42" ht="9.9499999999999993" customHeight="1" x14ac:dyDescent="0.2">
      <c r="B169" s="49" t="s">
        <v>33</v>
      </c>
    </row>
    <row r="170" spans="2:42" ht="9.9499999999999993" customHeight="1" x14ac:dyDescent="0.2">
      <c r="B170" s="49" t="s">
        <v>34</v>
      </c>
    </row>
  </sheetData>
  <mergeCells count="3">
    <mergeCell ref="U82:V82"/>
    <mergeCell ref="U83:V83"/>
    <mergeCell ref="U84:V84"/>
  </mergeCells>
  <phoneticPr fontId="2"/>
  <hyperlinks>
    <hyperlink ref="D3" r:id="rId1" display="県原セの関連ページ"/>
    <hyperlink ref="H3" r:id="rId2"/>
    <hyperlink ref="K3" r:id="rId3"/>
    <hyperlink ref="O3:Q3" r:id="rId4" display="kmdみやぎ"/>
    <hyperlink ref="K3:M3" r:id="rId5" display="放射能情報サイトみやぎ"/>
    <hyperlink ref="H3:J3" r:id="rId6" display="原子力安全対策課"/>
    <hyperlink ref="D3:G3" r:id="rId7" display="環境放射線監視センター"/>
  </hyperlinks>
  <pageMargins left="0.78740157480314965" right="0" top="0.78740157480314965" bottom="0" header="0" footer="0"/>
  <pageSetup paperSize="9" scale="85" orientation="portrait" horizontalDpi="4294967293" verticalDpi="360" r:id="rId8"/>
  <headerFooter alignWithMargins="0">
    <oddHeader>&amp;R&amp;8&amp;F／頁&amp;P/&amp;N／&amp;D</oddHeader>
  </headerFooter>
  <drawing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精米</vt:lpstr>
      <vt:lpstr>ND代替値</vt:lpstr>
      <vt:lpstr>精米!Print_Area_MI</vt:lpstr>
      <vt:lpstr>事故日Cb</vt:lpstr>
      <vt:lpstr>事故日Fk</vt:lpstr>
      <vt:lpstr>調査開始日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kmdみやぎ</cp:lastModifiedBy>
  <cp:lastPrinted>1998-08-09T00:12:40Z</cp:lastPrinted>
  <dcterms:created xsi:type="dcterms:W3CDTF">1998-05-04T04:21:36Z</dcterms:created>
  <dcterms:modified xsi:type="dcterms:W3CDTF">2019-07-22T07:55:37Z</dcterms:modified>
</cp:coreProperties>
</file>