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6915"/>
  </bookViews>
  <sheets>
    <sheet name="陸水" sheetId="1" r:id="rId1"/>
    <sheet name="Sheet1" sheetId="2" r:id="rId2"/>
  </sheets>
  <definedNames>
    <definedName name="__123Graph_A" hidden="1">陸水!#REF!</definedName>
    <definedName name="__123Graph_A陸水" hidden="1">陸水!#REF!</definedName>
    <definedName name="__123Graph_B" hidden="1">陸水!#REF!</definedName>
    <definedName name="__123Graph_B陸水" hidden="1">陸水!#REF!</definedName>
    <definedName name="__123Graph_C" hidden="1">陸水!#REF!</definedName>
    <definedName name="__123Graph_C陸水" hidden="1">陸水!#REF!</definedName>
    <definedName name="__123Graph_D" hidden="1">陸水!#REF!</definedName>
    <definedName name="__123Graph_D陸水" hidden="1">陸水!#REF!</definedName>
    <definedName name="__123Graph_E" hidden="1">陸水!#REF!</definedName>
    <definedName name="__123Graph_E陸水" hidden="1">陸水!#REF!</definedName>
    <definedName name="__123Graph_F" hidden="1">陸水!#REF!</definedName>
    <definedName name="__123Graph_F陸水" hidden="1">陸水!#REF!</definedName>
    <definedName name="__123Graph_X" hidden="1">陸水!#REF!</definedName>
    <definedName name="__123Graph_X陸水" hidden="1">陸水!#REF!</definedName>
    <definedName name="_Regression_Int" localSheetId="0" hidden="1">1</definedName>
    <definedName name="ND代替値">陸水!$C$270:$R$270</definedName>
    <definedName name="ダミー値">陸水!$C$270:$R$270</definedName>
    <definedName name="事故日Cb">陸水!$B$116</definedName>
    <definedName name="事故日Fk">陸水!$B$217</definedName>
    <definedName name="調査開始日">陸水!$B$95</definedName>
  </definedNames>
  <calcPr calcId="145621" refMode="R1C1"/>
</workbook>
</file>

<file path=xl/calcChain.xml><?xml version="1.0" encoding="utf-8"?>
<calcChain xmlns="http://schemas.openxmlformats.org/spreadsheetml/2006/main">
  <c r="I99" i="1" l="1"/>
  <c r="H99" i="1"/>
  <c r="D99" i="1"/>
  <c r="T116" i="1" l="1"/>
  <c r="T217" i="1"/>
  <c r="T256" i="1"/>
  <c r="T255" i="1"/>
  <c r="T254" i="1"/>
  <c r="T253" i="1"/>
  <c r="T252" i="1"/>
  <c r="T251" i="1"/>
  <c r="T250" i="1"/>
  <c r="T249" i="1"/>
  <c r="T248" i="1"/>
  <c r="T247" i="1"/>
  <c r="T246" i="1"/>
  <c r="T245" i="1"/>
  <c r="T244"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8" i="1"/>
  <c r="T167" i="1"/>
  <c r="T166" i="1"/>
  <c r="T165" i="1"/>
  <c r="T164" i="1"/>
  <c r="T163" i="1"/>
  <c r="T162" i="1"/>
  <c r="T161" i="1"/>
  <c r="T160" i="1"/>
  <c r="T159" i="1"/>
  <c r="T158" i="1"/>
  <c r="T157" i="1"/>
  <c r="T156" i="1"/>
  <c r="T15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K234" i="1" l="1"/>
  <c r="K232" i="1"/>
  <c r="K228" i="1"/>
  <c r="Q270" i="1"/>
  <c r="K270" i="1"/>
  <c r="H270" i="1"/>
  <c r="G270" i="1"/>
  <c r="C270" i="1"/>
  <c r="F270" i="1"/>
  <c r="F256" i="1" l="1"/>
  <c r="F254" i="1"/>
  <c r="F252" i="1"/>
  <c r="F246" i="1"/>
  <c r="F244" i="1"/>
  <c r="F240" i="1"/>
  <c r="F238" i="1"/>
  <c r="F234" i="1"/>
  <c r="F232" i="1"/>
  <c r="F230" i="1"/>
  <c r="F226" i="1"/>
  <c r="F224" i="1"/>
  <c r="F222" i="1"/>
  <c r="F250" i="1"/>
  <c r="F242" i="1"/>
  <c r="F228" i="1"/>
  <c r="F213" i="1"/>
  <c r="F211" i="1"/>
  <c r="F209" i="1"/>
  <c r="F205" i="1"/>
  <c r="F199" i="1"/>
  <c r="F191" i="1"/>
  <c r="F207" i="1"/>
  <c r="F203" i="1"/>
  <c r="F201" i="1"/>
  <c r="F197" i="1"/>
  <c r="F195" i="1"/>
  <c r="F193" i="1"/>
  <c r="F189" i="1"/>
  <c r="F179" i="1"/>
  <c r="F177" i="1"/>
  <c r="F171" i="1"/>
  <c r="F169" i="1"/>
  <c r="F167" i="1"/>
  <c r="F165" i="1"/>
  <c r="F163" i="1"/>
  <c r="F157" i="1"/>
  <c r="F151" i="1"/>
  <c r="F149" i="1"/>
  <c r="F145" i="1"/>
  <c r="F143" i="1"/>
  <c r="F139" i="1"/>
  <c r="F137" i="1"/>
  <c r="F187" i="1"/>
  <c r="F185" i="1"/>
  <c r="F183" i="1"/>
  <c r="F181" i="1"/>
  <c r="F175" i="1"/>
  <c r="F173" i="1"/>
  <c r="F161" i="1"/>
  <c r="F159" i="1"/>
  <c r="F155" i="1"/>
  <c r="F153" i="1"/>
  <c r="F147" i="1"/>
  <c r="F141" i="1"/>
  <c r="F135" i="1"/>
  <c r="F133" i="1"/>
  <c r="F131" i="1"/>
  <c r="F127" i="1"/>
  <c r="F129" i="1"/>
  <c r="F125" i="1"/>
  <c r="F123" i="1"/>
  <c r="C246" i="1"/>
  <c r="C244" i="1"/>
  <c r="C234" i="1"/>
  <c r="C232" i="1"/>
  <c r="C230" i="1"/>
  <c r="C226" i="1"/>
  <c r="C224" i="1"/>
  <c r="C220" i="1"/>
  <c r="C242" i="1"/>
  <c r="C228" i="1"/>
  <c r="C222" i="1"/>
  <c r="C199" i="1"/>
  <c r="C191" i="1"/>
  <c r="C195" i="1"/>
  <c r="C193" i="1"/>
  <c r="C177" i="1"/>
  <c r="C169" i="1"/>
  <c r="C167" i="1"/>
  <c r="C165" i="1"/>
  <c r="C163" i="1"/>
  <c r="C157" i="1"/>
  <c r="C151" i="1"/>
  <c r="C149" i="1"/>
  <c r="C143" i="1"/>
  <c r="C139" i="1"/>
  <c r="C137" i="1"/>
  <c r="C187" i="1"/>
  <c r="C185" i="1"/>
  <c r="C183" i="1"/>
  <c r="C181" i="1"/>
  <c r="C175" i="1"/>
  <c r="C159" i="1"/>
  <c r="C155" i="1"/>
  <c r="C147" i="1"/>
  <c r="C141" i="1"/>
  <c r="C135" i="1"/>
  <c r="C133" i="1"/>
  <c r="C127" i="1"/>
  <c r="C121" i="1"/>
  <c r="C99" i="1"/>
  <c r="C129" i="1"/>
  <c r="C123" i="1"/>
  <c r="C119" i="1"/>
  <c r="C117" i="1"/>
  <c r="C114" i="1"/>
  <c r="C110" i="1"/>
  <c r="C106" i="1"/>
  <c r="C102" i="1"/>
  <c r="H232" i="1"/>
  <c r="H226" i="1"/>
  <c r="H234" i="1"/>
  <c r="H230" i="1"/>
  <c r="H228" i="1"/>
  <c r="H224" i="1"/>
  <c r="H222" i="1"/>
  <c r="H220" i="1"/>
  <c r="H211" i="1"/>
  <c r="H191" i="1"/>
  <c r="H189" i="1"/>
  <c r="H197" i="1"/>
  <c r="H193" i="1"/>
  <c r="H183" i="1"/>
  <c r="H181" i="1"/>
  <c r="H177" i="1"/>
  <c r="H175" i="1"/>
  <c r="H169" i="1"/>
  <c r="H165" i="1"/>
  <c r="H157" i="1"/>
  <c r="H155" i="1"/>
  <c r="H147" i="1"/>
  <c r="H141" i="1"/>
  <c r="H187" i="1"/>
  <c r="H185" i="1"/>
  <c r="H171" i="1"/>
  <c r="H167" i="1"/>
  <c r="H163" i="1"/>
  <c r="H151" i="1"/>
  <c r="H149" i="1"/>
  <c r="H145" i="1"/>
  <c r="H135" i="1"/>
  <c r="H129" i="1"/>
  <c r="H125" i="1"/>
  <c r="H123" i="1"/>
  <c r="H119" i="1"/>
  <c r="H117" i="1"/>
  <c r="H114" i="1"/>
  <c r="H106" i="1"/>
  <c r="H102" i="1"/>
  <c r="H133" i="1"/>
  <c r="H131" i="1"/>
  <c r="H112" i="1"/>
  <c r="H108" i="1"/>
  <c r="P270" i="1"/>
  <c r="Q255" i="1"/>
  <c r="Q253" i="1"/>
  <c r="Q251" i="1"/>
  <c r="Q240" i="1"/>
  <c r="Q239" i="1"/>
  <c r="Q237" i="1"/>
  <c r="Q216" i="1"/>
  <c r="Q254" i="1"/>
  <c r="Q252" i="1"/>
  <c r="Q249" i="1"/>
  <c r="Q246" i="1"/>
  <c r="Q245" i="1"/>
  <c r="Q234" i="1"/>
  <c r="Q233" i="1"/>
  <c r="Q215" i="1"/>
  <c r="Q212" i="1"/>
  <c r="Q211" i="1"/>
  <c r="Q210" i="1"/>
  <c r="Q208" i="1"/>
  <c r="Q207" i="1"/>
  <c r="Q204" i="1"/>
  <c r="Q203" i="1"/>
  <c r="Q201" i="1"/>
  <c r="Q194" i="1"/>
  <c r="Q192" i="1"/>
  <c r="Q214" i="1"/>
  <c r="Q213" i="1"/>
  <c r="Q209" i="1"/>
  <c r="Q206" i="1"/>
  <c r="Q205" i="1"/>
  <c r="Q202" i="1"/>
  <c r="Q200" i="1"/>
  <c r="Q199" i="1"/>
  <c r="Q198" i="1"/>
  <c r="Q197" i="1"/>
  <c r="Q196" i="1"/>
  <c r="Q195" i="1"/>
  <c r="Q193" i="1"/>
  <c r="Q191" i="1"/>
  <c r="Q190" i="1"/>
  <c r="Q189" i="1"/>
  <c r="Q188" i="1"/>
  <c r="Q187" i="1"/>
  <c r="Q186" i="1"/>
  <c r="Q185" i="1"/>
  <c r="Q184" i="1"/>
  <c r="Q182" i="1"/>
  <c r="Q180" i="1"/>
  <c r="Q178" i="1"/>
  <c r="Q177" i="1"/>
  <c r="Q175" i="1"/>
  <c r="Q174" i="1"/>
  <c r="Q170" i="1"/>
  <c r="Q167" i="1"/>
  <c r="Q165" i="1"/>
  <c r="Q161" i="1"/>
  <c r="Q159" i="1"/>
  <c r="Q158" i="1"/>
  <c r="Q154" i="1"/>
  <c r="Q149" i="1"/>
  <c r="Q147" i="1"/>
  <c r="Q146" i="1"/>
  <c r="Q145" i="1"/>
  <c r="Q144" i="1"/>
  <c r="Q143" i="1"/>
  <c r="Q140" i="1"/>
  <c r="Q137" i="1"/>
  <c r="Q134" i="1"/>
  <c r="Q183" i="1"/>
  <c r="Q181" i="1"/>
  <c r="Q179" i="1"/>
  <c r="Q176" i="1"/>
  <c r="Q173" i="1"/>
  <c r="Q172" i="1"/>
  <c r="Q171" i="1"/>
  <c r="Q169" i="1"/>
  <c r="Q168" i="1"/>
  <c r="Q166" i="1"/>
  <c r="Q164" i="1"/>
  <c r="Q163" i="1"/>
  <c r="Q162" i="1"/>
  <c r="Q160" i="1"/>
  <c r="Q157" i="1"/>
  <c r="Q156" i="1"/>
  <c r="Q155" i="1"/>
  <c r="Q153" i="1"/>
  <c r="Q152" i="1"/>
  <c r="Q151" i="1"/>
  <c r="Q150" i="1"/>
  <c r="Q148" i="1"/>
  <c r="Q142" i="1"/>
  <c r="Q141" i="1"/>
  <c r="Q139" i="1"/>
  <c r="Q138" i="1"/>
  <c r="Q136" i="1"/>
  <c r="Q135" i="1"/>
  <c r="Q133" i="1"/>
  <c r="Q130" i="1"/>
  <c r="Q128" i="1"/>
  <c r="Q132" i="1"/>
  <c r="Q131" i="1"/>
  <c r="Q129" i="1"/>
  <c r="Q127" i="1"/>
  <c r="Q126" i="1"/>
  <c r="Q125" i="1"/>
  <c r="Q124" i="1"/>
  <c r="G228" i="1"/>
  <c r="G220" i="1"/>
  <c r="G240" i="1"/>
  <c r="G238" i="1"/>
  <c r="G236" i="1"/>
  <c r="G232" i="1"/>
  <c r="G226" i="1"/>
  <c r="G207" i="1"/>
  <c r="G203" i="1"/>
  <c r="G201" i="1"/>
  <c r="G197" i="1"/>
  <c r="G195" i="1"/>
  <c r="G193" i="1"/>
  <c r="G213" i="1"/>
  <c r="G211" i="1"/>
  <c r="G209" i="1"/>
  <c r="G205" i="1"/>
  <c r="G191" i="1"/>
  <c r="G189" i="1"/>
  <c r="G187" i="1"/>
  <c r="G185" i="1"/>
  <c r="G173" i="1"/>
  <c r="G135" i="1"/>
  <c r="G177" i="1"/>
  <c r="G169" i="1"/>
  <c r="G165" i="1"/>
  <c r="G157" i="1"/>
  <c r="G94" i="1"/>
  <c r="K211" i="1"/>
  <c r="K207" i="1"/>
  <c r="K203" i="1"/>
  <c r="K201" i="1"/>
  <c r="K199" i="1"/>
  <c r="K195" i="1"/>
  <c r="K191" i="1"/>
  <c r="K189" i="1"/>
  <c r="K213" i="1"/>
  <c r="K209" i="1"/>
  <c r="K205" i="1"/>
  <c r="K197" i="1"/>
  <c r="K193" i="1"/>
  <c r="K183" i="1"/>
  <c r="K181" i="1"/>
  <c r="K179" i="1"/>
  <c r="K177" i="1"/>
  <c r="K173" i="1"/>
  <c r="K171" i="1"/>
  <c r="K169" i="1"/>
  <c r="K163" i="1"/>
  <c r="K157" i="1"/>
  <c r="K155" i="1"/>
  <c r="K151" i="1"/>
  <c r="K143" i="1"/>
  <c r="K137" i="1"/>
  <c r="K187" i="1"/>
  <c r="K185" i="1"/>
  <c r="K175" i="1"/>
  <c r="K167" i="1"/>
  <c r="K165" i="1"/>
  <c r="K161" i="1"/>
  <c r="K159" i="1"/>
  <c r="K153" i="1"/>
  <c r="K149" i="1"/>
  <c r="K147" i="1"/>
  <c r="K145" i="1"/>
  <c r="K141" i="1"/>
  <c r="K139" i="1"/>
  <c r="K135" i="1"/>
  <c r="K129" i="1"/>
  <c r="K127" i="1"/>
  <c r="K125" i="1"/>
  <c r="K123" i="1"/>
  <c r="K133" i="1"/>
  <c r="K131" i="1"/>
  <c r="E270" i="1"/>
  <c r="J270" i="1"/>
  <c r="B95" i="1"/>
  <c r="J240" i="1" l="1"/>
  <c r="J238" i="1"/>
  <c r="J232" i="1"/>
  <c r="J230" i="1"/>
  <c r="J226" i="1"/>
  <c r="J222" i="1"/>
  <c r="J236" i="1"/>
  <c r="J234" i="1"/>
  <c r="J228" i="1"/>
  <c r="J224" i="1"/>
  <c r="J213" i="1"/>
  <c r="J209" i="1"/>
  <c r="J205" i="1"/>
  <c r="J197" i="1"/>
  <c r="J193" i="1"/>
  <c r="J211" i="1"/>
  <c r="J207" i="1"/>
  <c r="J203" i="1"/>
  <c r="J201" i="1"/>
  <c r="J199" i="1"/>
  <c r="J195" i="1"/>
  <c r="J191" i="1"/>
  <c r="J189" i="1"/>
  <c r="J187" i="1"/>
  <c r="J185" i="1"/>
  <c r="J175" i="1"/>
  <c r="J167" i="1"/>
  <c r="J165" i="1"/>
  <c r="J161" i="1"/>
  <c r="J159" i="1"/>
  <c r="J153" i="1"/>
  <c r="J149" i="1"/>
  <c r="J147" i="1"/>
  <c r="J145" i="1"/>
  <c r="J141" i="1"/>
  <c r="J139" i="1"/>
  <c r="J135" i="1"/>
  <c r="J183" i="1"/>
  <c r="J181" i="1"/>
  <c r="J179" i="1"/>
  <c r="J177" i="1"/>
  <c r="J173" i="1"/>
  <c r="J171" i="1"/>
  <c r="J169" i="1"/>
  <c r="J163" i="1"/>
  <c r="J157" i="1"/>
  <c r="J155" i="1"/>
  <c r="J151" i="1"/>
  <c r="J143" i="1"/>
  <c r="J137" i="1"/>
  <c r="J133" i="1"/>
  <c r="J131" i="1"/>
  <c r="J129" i="1"/>
  <c r="J127" i="1"/>
  <c r="J125" i="1"/>
  <c r="J123" i="1"/>
  <c r="E250" i="1"/>
  <c r="E248" i="1"/>
  <c r="E242" i="1"/>
  <c r="E236" i="1"/>
  <c r="E228" i="1"/>
  <c r="E256" i="1"/>
  <c r="E254" i="1"/>
  <c r="E252" i="1"/>
  <c r="E246" i="1"/>
  <c r="E244" i="1"/>
  <c r="E240" i="1"/>
  <c r="E238" i="1"/>
  <c r="E234" i="1"/>
  <c r="E232" i="1"/>
  <c r="E230" i="1"/>
  <c r="E226" i="1"/>
  <c r="E224" i="1"/>
  <c r="E220" i="1"/>
  <c r="E207" i="1"/>
  <c r="E203" i="1"/>
  <c r="E201" i="1"/>
  <c r="E197" i="1"/>
  <c r="E195" i="1"/>
  <c r="E193" i="1"/>
  <c r="E213" i="1"/>
  <c r="E211" i="1"/>
  <c r="E209" i="1"/>
  <c r="E205" i="1"/>
  <c r="E199" i="1"/>
  <c r="E191" i="1"/>
  <c r="E187" i="1"/>
  <c r="E185" i="1"/>
  <c r="E183" i="1"/>
  <c r="E181" i="1"/>
  <c r="E175" i="1"/>
  <c r="E173" i="1"/>
  <c r="E161" i="1"/>
  <c r="E159" i="1"/>
  <c r="E155" i="1"/>
  <c r="E153" i="1"/>
  <c r="E147" i="1"/>
  <c r="E141" i="1"/>
  <c r="E135" i="1"/>
  <c r="E189" i="1"/>
  <c r="E179" i="1"/>
  <c r="E177" i="1"/>
  <c r="E171" i="1"/>
  <c r="E169" i="1"/>
  <c r="E167" i="1"/>
  <c r="E165" i="1"/>
  <c r="E163" i="1"/>
  <c r="E157" i="1"/>
  <c r="E151" i="1"/>
  <c r="E149" i="1"/>
  <c r="E145" i="1"/>
  <c r="E143" i="1"/>
  <c r="E139" i="1"/>
  <c r="E137" i="1"/>
  <c r="E129" i="1"/>
  <c r="E125" i="1"/>
  <c r="E123" i="1"/>
  <c r="E133" i="1"/>
  <c r="E131" i="1"/>
  <c r="E127" i="1"/>
  <c r="P256" i="1"/>
  <c r="P254" i="1"/>
  <c r="P252" i="1"/>
  <c r="P249" i="1"/>
  <c r="P248" i="1"/>
  <c r="P246" i="1"/>
  <c r="P245" i="1"/>
  <c r="P244" i="1"/>
  <c r="P241" i="1"/>
  <c r="P234" i="1"/>
  <c r="P233" i="1"/>
  <c r="P255" i="1"/>
  <c r="P253" i="1"/>
  <c r="P251" i="1"/>
  <c r="P250" i="1"/>
  <c r="P247" i="1"/>
  <c r="P240" i="1"/>
  <c r="P239" i="1"/>
  <c r="P238" i="1"/>
  <c r="P237" i="1"/>
  <c r="P236" i="1"/>
  <c r="P235" i="1"/>
  <c r="P232" i="1"/>
  <c r="P229" i="1"/>
  <c r="P227" i="1"/>
  <c r="P216" i="1"/>
  <c r="P214" i="1"/>
  <c r="P213" i="1"/>
  <c r="P209" i="1"/>
  <c r="P206" i="1"/>
  <c r="P205" i="1"/>
  <c r="P202" i="1"/>
  <c r="P200" i="1"/>
  <c r="P199" i="1"/>
  <c r="P198" i="1"/>
  <c r="P197" i="1"/>
  <c r="P196" i="1"/>
  <c r="P195" i="1"/>
  <c r="P193" i="1"/>
  <c r="P191" i="1"/>
  <c r="P190" i="1"/>
  <c r="P189" i="1"/>
  <c r="P215" i="1"/>
  <c r="P212" i="1"/>
  <c r="P211" i="1"/>
  <c r="P210" i="1"/>
  <c r="P208" i="1"/>
  <c r="P207" i="1"/>
  <c r="P204" i="1"/>
  <c r="P203" i="1"/>
  <c r="P201" i="1"/>
  <c r="P194" i="1"/>
  <c r="P192" i="1"/>
  <c r="P183" i="1"/>
  <c r="P181" i="1"/>
  <c r="P179" i="1"/>
  <c r="P176" i="1"/>
  <c r="P173" i="1"/>
  <c r="P172" i="1"/>
  <c r="P171" i="1"/>
  <c r="P169" i="1"/>
  <c r="P168" i="1"/>
  <c r="P166" i="1"/>
  <c r="P164" i="1"/>
  <c r="P163" i="1"/>
  <c r="P162" i="1"/>
  <c r="P160" i="1"/>
  <c r="P157" i="1"/>
  <c r="P156" i="1"/>
  <c r="P155" i="1"/>
  <c r="P153" i="1"/>
  <c r="P152" i="1"/>
  <c r="P151" i="1"/>
  <c r="P150" i="1"/>
  <c r="P148" i="1"/>
  <c r="P142" i="1"/>
  <c r="P141" i="1"/>
  <c r="P139" i="1"/>
  <c r="P138" i="1"/>
  <c r="P136" i="1"/>
  <c r="P135" i="1"/>
  <c r="P188" i="1"/>
  <c r="P187" i="1"/>
  <c r="P186" i="1"/>
  <c r="P185" i="1"/>
  <c r="P184" i="1"/>
  <c r="P182" i="1"/>
  <c r="P180" i="1"/>
  <c r="P178" i="1"/>
  <c r="P177" i="1"/>
  <c r="P175" i="1"/>
  <c r="P174" i="1"/>
  <c r="P170" i="1"/>
  <c r="P167" i="1"/>
  <c r="P165" i="1"/>
  <c r="P161" i="1"/>
  <c r="P159" i="1"/>
  <c r="P158" i="1"/>
  <c r="P154" i="1"/>
  <c r="P149" i="1"/>
  <c r="P147" i="1"/>
  <c r="P146" i="1"/>
  <c r="P145" i="1"/>
  <c r="P144" i="1"/>
  <c r="P143" i="1"/>
  <c r="P140" i="1"/>
  <c r="P137" i="1"/>
  <c r="P134" i="1"/>
  <c r="P133" i="1"/>
  <c r="P132" i="1"/>
  <c r="P131" i="1"/>
  <c r="P129" i="1"/>
  <c r="P127" i="1"/>
  <c r="P126" i="1"/>
  <c r="P125" i="1"/>
  <c r="P124" i="1"/>
  <c r="P130" i="1"/>
  <c r="P128" i="1"/>
  <c r="V116" i="1"/>
  <c r="W217" i="1"/>
  <c r="U217" i="1"/>
  <c r="X217" i="1"/>
  <c r="W116" i="1"/>
  <c r="U116" i="1"/>
  <c r="X116" i="1"/>
  <c r="V217" i="1"/>
  <c r="T114" i="1"/>
  <c r="T112" i="1"/>
  <c r="T110" i="1"/>
  <c r="T108" i="1"/>
  <c r="T106" i="1"/>
  <c r="T104" i="1"/>
  <c r="T102" i="1"/>
  <c r="T100" i="1"/>
  <c r="T98" i="1"/>
  <c r="T113" i="1"/>
  <c r="T111" i="1"/>
  <c r="T109" i="1"/>
  <c r="T107" i="1"/>
  <c r="T105" i="1"/>
  <c r="T103" i="1"/>
  <c r="T101" i="1"/>
  <c r="T99" i="1"/>
  <c r="X256" i="1"/>
  <c r="X255" i="1"/>
  <c r="X254" i="1"/>
  <c r="X253" i="1"/>
  <c r="X252" i="1"/>
  <c r="U256" i="1"/>
  <c r="U255" i="1"/>
  <c r="U254" i="1"/>
  <c r="U253" i="1"/>
  <c r="U252" i="1"/>
  <c r="U251" i="1"/>
  <c r="X251" i="1"/>
  <c r="X250" i="1"/>
  <c r="X249" i="1"/>
  <c r="X248" i="1"/>
  <c r="X247" i="1"/>
  <c r="X246" i="1"/>
  <c r="X245" i="1"/>
  <c r="X244" i="1"/>
  <c r="X243" i="1"/>
  <c r="X242" i="1"/>
  <c r="X241" i="1"/>
  <c r="X240" i="1"/>
  <c r="X239" i="1"/>
  <c r="X238" i="1"/>
  <c r="X237" i="1"/>
  <c r="X236" i="1"/>
  <c r="X235" i="1"/>
  <c r="X234" i="1"/>
  <c r="X233" i="1"/>
  <c r="X232" i="1"/>
  <c r="X231" i="1"/>
  <c r="X230" i="1"/>
  <c r="X229" i="1"/>
  <c r="X228" i="1"/>
  <c r="X227" i="1"/>
  <c r="X226" i="1"/>
  <c r="X225" i="1"/>
  <c r="X224" i="1"/>
  <c r="X223" i="1"/>
  <c r="X222" i="1"/>
  <c r="X221" i="1"/>
  <c r="X220" i="1"/>
  <c r="X219" i="1"/>
  <c r="X218" i="1"/>
  <c r="X215" i="1"/>
  <c r="X214" i="1"/>
  <c r="X213" i="1"/>
  <c r="X212" i="1"/>
  <c r="X211" i="1"/>
  <c r="X210" i="1"/>
  <c r="X209" i="1"/>
  <c r="X208" i="1"/>
  <c r="X207" i="1"/>
  <c r="X206" i="1"/>
  <c r="X205" i="1"/>
  <c r="X204" i="1"/>
  <c r="X203" i="1"/>
  <c r="X202" i="1"/>
  <c r="X201" i="1"/>
  <c r="X200" i="1"/>
  <c r="X199" i="1"/>
  <c r="X198" i="1"/>
  <c r="X197" i="1"/>
  <c r="X196" i="1"/>
  <c r="X195" i="1"/>
  <c r="X194" i="1"/>
  <c r="X193" i="1"/>
  <c r="X192" i="1"/>
  <c r="X191" i="1"/>
  <c r="X190" i="1"/>
  <c r="X189" i="1"/>
  <c r="X188" i="1"/>
  <c r="U250" i="1"/>
  <c r="U249" i="1"/>
  <c r="U248" i="1"/>
  <c r="U247" i="1"/>
  <c r="U246" i="1"/>
  <c r="U245" i="1"/>
  <c r="U244"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85" i="1"/>
  <c r="U184" i="1"/>
  <c r="U183" i="1"/>
  <c r="U182" i="1"/>
  <c r="U181" i="1"/>
  <c r="U180" i="1"/>
  <c r="U179" i="1"/>
  <c r="U178" i="1"/>
  <c r="U177" i="1"/>
  <c r="U176" i="1"/>
  <c r="U175" i="1"/>
  <c r="U174" i="1"/>
  <c r="U173" i="1"/>
  <c r="U172" i="1"/>
  <c r="U171" i="1"/>
  <c r="U170" i="1"/>
  <c r="U169" i="1"/>
  <c r="U168" i="1"/>
  <c r="U167" i="1"/>
  <c r="U166" i="1"/>
  <c r="X187" i="1"/>
  <c r="X185" i="1"/>
  <c r="X183" i="1"/>
  <c r="X181" i="1"/>
  <c r="X179" i="1"/>
  <c r="X177" i="1"/>
  <c r="X175" i="1"/>
  <c r="X173" i="1"/>
  <c r="X171" i="1"/>
  <c r="X169" i="1"/>
  <c r="X167"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40" i="1"/>
  <c r="U139" i="1"/>
  <c r="U138" i="1"/>
  <c r="U137" i="1"/>
  <c r="U136" i="1"/>
  <c r="U135" i="1"/>
  <c r="U134" i="1"/>
  <c r="U133" i="1"/>
  <c r="U132" i="1"/>
  <c r="U131" i="1"/>
  <c r="U130" i="1"/>
  <c r="U129" i="1"/>
  <c r="U128" i="1"/>
  <c r="U127" i="1"/>
  <c r="U126" i="1"/>
  <c r="U125" i="1"/>
  <c r="U124" i="1"/>
  <c r="U123" i="1"/>
  <c r="U122" i="1"/>
  <c r="U121" i="1"/>
  <c r="U120" i="1"/>
  <c r="U119" i="1"/>
  <c r="U118" i="1"/>
  <c r="U117" i="1"/>
  <c r="U114" i="1"/>
  <c r="U113" i="1"/>
  <c r="U112" i="1"/>
  <c r="U111" i="1"/>
  <c r="U110" i="1"/>
  <c r="U109" i="1"/>
  <c r="U108" i="1"/>
  <c r="U107" i="1"/>
  <c r="U106" i="1"/>
  <c r="U105" i="1"/>
  <c r="U104" i="1"/>
  <c r="U103" i="1"/>
  <c r="U102" i="1"/>
  <c r="U101" i="1"/>
  <c r="U100" i="1"/>
  <c r="U99" i="1"/>
  <c r="V256" i="1"/>
  <c r="V254" i="1"/>
  <c r="V252" i="1"/>
  <c r="V250" i="1"/>
  <c r="V248" i="1"/>
  <c r="V246" i="1"/>
  <c r="V244" i="1"/>
  <c r="V242" i="1"/>
  <c r="V240" i="1"/>
  <c r="V238" i="1"/>
  <c r="V236" i="1"/>
  <c r="V234" i="1"/>
  <c r="V232" i="1"/>
  <c r="V230" i="1"/>
  <c r="V228" i="1"/>
  <c r="V226" i="1"/>
  <c r="V224" i="1"/>
  <c r="V222" i="1"/>
  <c r="V220" i="1"/>
  <c r="V218" i="1"/>
  <c r="V214" i="1"/>
  <c r="V212" i="1"/>
  <c r="V210" i="1"/>
  <c r="V208" i="1"/>
  <c r="V206" i="1"/>
  <c r="V204" i="1"/>
  <c r="V202" i="1"/>
  <c r="V200" i="1"/>
  <c r="V198" i="1"/>
  <c r="V196" i="1"/>
  <c r="V194" i="1"/>
  <c r="V192" i="1"/>
  <c r="V190" i="1"/>
  <c r="V188" i="1"/>
  <c r="V186" i="1"/>
  <c r="V184" i="1"/>
  <c r="V182" i="1"/>
  <c r="V180" i="1"/>
  <c r="V178" i="1"/>
  <c r="V176" i="1"/>
  <c r="V174" i="1"/>
  <c r="V172" i="1"/>
  <c r="V170" i="1"/>
  <c r="V168" i="1"/>
  <c r="V166" i="1"/>
  <c r="V164" i="1"/>
  <c r="V162" i="1"/>
  <c r="V160" i="1"/>
  <c r="V158" i="1"/>
  <c r="V156" i="1"/>
  <c r="V154" i="1"/>
  <c r="V152" i="1"/>
  <c r="V150" i="1"/>
  <c r="V148" i="1"/>
  <c r="V146" i="1"/>
  <c r="V144" i="1"/>
  <c r="V142" i="1"/>
  <c r="V140" i="1"/>
  <c r="V138" i="1"/>
  <c r="V136" i="1"/>
  <c r="V134" i="1"/>
  <c r="V132" i="1"/>
  <c r="V130" i="1"/>
  <c r="V128" i="1"/>
  <c r="V126" i="1"/>
  <c r="V124" i="1"/>
  <c r="V122" i="1"/>
  <c r="V120" i="1"/>
  <c r="V118" i="1"/>
  <c r="V114" i="1"/>
  <c r="V112" i="1"/>
  <c r="V110" i="1"/>
  <c r="V108" i="1"/>
  <c r="V106" i="1"/>
  <c r="V104" i="1"/>
  <c r="V102" i="1"/>
  <c r="V100" i="1"/>
  <c r="V98" i="1"/>
  <c r="W255" i="1"/>
  <c r="X186" i="1"/>
  <c r="X184" i="1"/>
  <c r="X182" i="1"/>
  <c r="X180" i="1"/>
  <c r="X178" i="1"/>
  <c r="X176" i="1"/>
  <c r="X174" i="1"/>
  <c r="X172" i="1"/>
  <c r="X170" i="1"/>
  <c r="X168" i="1"/>
  <c r="X166" i="1"/>
  <c r="X165" i="1"/>
  <c r="X164" i="1"/>
  <c r="X163" i="1"/>
  <c r="X162" i="1"/>
  <c r="X161" i="1"/>
  <c r="X160" i="1"/>
  <c r="X159" i="1"/>
  <c r="X158" i="1"/>
  <c r="X157" i="1"/>
  <c r="X156" i="1"/>
  <c r="X155" i="1"/>
  <c r="X154" i="1"/>
  <c r="X153" i="1"/>
  <c r="X152" i="1"/>
  <c r="X151" i="1"/>
  <c r="X150" i="1"/>
  <c r="X149" i="1"/>
  <c r="X148" i="1"/>
  <c r="X147" i="1"/>
  <c r="X146" i="1"/>
  <c r="X145" i="1"/>
  <c r="X144" i="1"/>
  <c r="X143" i="1"/>
  <c r="X142" i="1"/>
  <c r="X141" i="1"/>
  <c r="X140" i="1"/>
  <c r="X139" i="1"/>
  <c r="X138" i="1"/>
  <c r="X137" i="1"/>
  <c r="X136" i="1"/>
  <c r="X135" i="1"/>
  <c r="X134" i="1"/>
  <c r="X133" i="1"/>
  <c r="X132" i="1"/>
  <c r="X131" i="1"/>
  <c r="X130" i="1"/>
  <c r="X129" i="1"/>
  <c r="X128" i="1"/>
  <c r="X127" i="1"/>
  <c r="X126" i="1"/>
  <c r="X125" i="1"/>
  <c r="X124" i="1"/>
  <c r="X123" i="1"/>
  <c r="X122" i="1"/>
  <c r="X121" i="1"/>
  <c r="X120" i="1"/>
  <c r="X119" i="1"/>
  <c r="X118" i="1"/>
  <c r="X117" i="1"/>
  <c r="X114" i="1"/>
  <c r="X113" i="1"/>
  <c r="X112" i="1"/>
  <c r="X111" i="1"/>
  <c r="X110" i="1"/>
  <c r="X109" i="1"/>
  <c r="X108" i="1"/>
  <c r="X107" i="1"/>
  <c r="X106" i="1"/>
  <c r="X105" i="1"/>
  <c r="X104" i="1"/>
  <c r="X103" i="1"/>
  <c r="X102" i="1"/>
  <c r="X101" i="1"/>
  <c r="X100" i="1"/>
  <c r="X99" i="1"/>
  <c r="V255" i="1"/>
  <c r="V253" i="1"/>
  <c r="V251" i="1"/>
  <c r="V249" i="1"/>
  <c r="V247" i="1"/>
  <c r="V245" i="1"/>
  <c r="V243" i="1"/>
  <c r="V241" i="1"/>
  <c r="V239" i="1"/>
  <c r="V237" i="1"/>
  <c r="V235" i="1"/>
  <c r="V233" i="1"/>
  <c r="V231" i="1"/>
  <c r="V229" i="1"/>
  <c r="V227" i="1"/>
  <c r="V225" i="1"/>
  <c r="V223" i="1"/>
  <c r="V221" i="1"/>
  <c r="V219" i="1"/>
  <c r="V215" i="1"/>
  <c r="V213" i="1"/>
  <c r="V211" i="1"/>
  <c r="V209" i="1"/>
  <c r="V207" i="1"/>
  <c r="V205" i="1"/>
  <c r="V203" i="1"/>
  <c r="V201" i="1"/>
  <c r="V199" i="1"/>
  <c r="V197" i="1"/>
  <c r="V195" i="1"/>
  <c r="V193" i="1"/>
  <c r="V191" i="1"/>
  <c r="V189" i="1"/>
  <c r="V187" i="1"/>
  <c r="V185" i="1"/>
  <c r="V183" i="1"/>
  <c r="V181" i="1"/>
  <c r="V179" i="1"/>
  <c r="V177" i="1"/>
  <c r="V175" i="1"/>
  <c r="V173" i="1"/>
  <c r="V171" i="1"/>
  <c r="V169" i="1"/>
  <c r="V167" i="1"/>
  <c r="V165" i="1"/>
  <c r="V163" i="1"/>
  <c r="V161" i="1"/>
  <c r="V159" i="1"/>
  <c r="V157" i="1"/>
  <c r="V155" i="1"/>
  <c r="V153" i="1"/>
  <c r="V151" i="1"/>
  <c r="V149" i="1"/>
  <c r="V147" i="1"/>
  <c r="V145" i="1"/>
  <c r="V143" i="1"/>
  <c r="V141" i="1"/>
  <c r="V139" i="1"/>
  <c r="V137" i="1"/>
  <c r="V135" i="1"/>
  <c r="V133" i="1"/>
  <c r="V131" i="1"/>
  <c r="V129" i="1"/>
  <c r="V127" i="1"/>
  <c r="V125" i="1"/>
  <c r="V123" i="1"/>
  <c r="V121" i="1"/>
  <c r="V119" i="1"/>
  <c r="V117" i="1"/>
  <c r="V113" i="1"/>
  <c r="V111" i="1"/>
  <c r="V109" i="1"/>
  <c r="V107" i="1"/>
  <c r="V105" i="1"/>
  <c r="V103" i="1"/>
  <c r="V101" i="1"/>
  <c r="V99" i="1"/>
  <c r="W256" i="1"/>
  <c r="W254" i="1"/>
  <c r="W252" i="1"/>
  <c r="W250" i="1"/>
  <c r="W248" i="1"/>
  <c r="W246" i="1"/>
  <c r="W244" i="1"/>
  <c r="W242" i="1"/>
  <c r="W240" i="1"/>
  <c r="W238" i="1"/>
  <c r="W236" i="1"/>
  <c r="W234" i="1"/>
  <c r="W232" i="1"/>
  <c r="W253" i="1"/>
  <c r="W249" i="1"/>
  <c r="W245" i="1"/>
  <c r="W241" i="1"/>
  <c r="W237" i="1"/>
  <c r="W233" i="1"/>
  <c r="W230" i="1"/>
  <c r="W228" i="1"/>
  <c r="W226" i="1"/>
  <c r="W224" i="1"/>
  <c r="W222" i="1"/>
  <c r="W220" i="1"/>
  <c r="W218" i="1"/>
  <c r="W214" i="1"/>
  <c r="W212" i="1"/>
  <c r="W210" i="1"/>
  <c r="W208" i="1"/>
  <c r="W206" i="1"/>
  <c r="W204" i="1"/>
  <c r="W202" i="1"/>
  <c r="W200" i="1"/>
  <c r="W198" i="1"/>
  <c r="W196" i="1"/>
  <c r="W194" i="1"/>
  <c r="W192" i="1"/>
  <c r="W190" i="1"/>
  <c r="W188" i="1"/>
  <c r="W186" i="1"/>
  <c r="W184" i="1"/>
  <c r="W182" i="1"/>
  <c r="W180" i="1"/>
  <c r="W178" i="1"/>
  <c r="W176" i="1"/>
  <c r="W174" i="1"/>
  <c r="W172" i="1"/>
  <c r="W170" i="1"/>
  <c r="W168" i="1"/>
  <c r="W166" i="1"/>
  <c r="W164" i="1"/>
  <c r="W162" i="1"/>
  <c r="W160" i="1"/>
  <c r="W158" i="1"/>
  <c r="W156" i="1"/>
  <c r="W154" i="1"/>
  <c r="W152" i="1"/>
  <c r="W150" i="1"/>
  <c r="W148" i="1"/>
  <c r="W146" i="1"/>
  <c r="W144" i="1"/>
  <c r="W142" i="1"/>
  <c r="W140" i="1"/>
  <c r="W138" i="1"/>
  <c r="W136" i="1"/>
  <c r="W134" i="1"/>
  <c r="W132" i="1"/>
  <c r="W130" i="1"/>
  <c r="W128" i="1"/>
  <c r="W126" i="1"/>
  <c r="W124" i="1"/>
  <c r="W122" i="1"/>
  <c r="W120" i="1"/>
  <c r="W118" i="1"/>
  <c r="W114" i="1"/>
  <c r="W112" i="1"/>
  <c r="W110" i="1"/>
  <c r="W108" i="1"/>
  <c r="W106" i="1"/>
  <c r="W104" i="1"/>
  <c r="W102" i="1"/>
  <c r="W100" i="1"/>
  <c r="W98" i="1"/>
  <c r="U98" i="1"/>
  <c r="W251" i="1"/>
  <c r="W247" i="1"/>
  <c r="W243" i="1"/>
  <c r="W239" i="1"/>
  <c r="W235" i="1"/>
  <c r="W231" i="1"/>
  <c r="W229" i="1"/>
  <c r="W227" i="1"/>
  <c r="W225" i="1"/>
  <c r="W223" i="1"/>
  <c r="W221" i="1"/>
  <c r="W219" i="1"/>
  <c r="W215" i="1"/>
  <c r="W213" i="1"/>
  <c r="W211" i="1"/>
  <c r="W209" i="1"/>
  <c r="W207" i="1"/>
  <c r="W205" i="1"/>
  <c r="W203" i="1"/>
  <c r="W201" i="1"/>
  <c r="W199" i="1"/>
  <c r="W197" i="1"/>
  <c r="W195" i="1"/>
  <c r="W193" i="1"/>
  <c r="W191" i="1"/>
  <c r="W189" i="1"/>
  <c r="W187" i="1"/>
  <c r="W185" i="1"/>
  <c r="W183" i="1"/>
  <c r="W181" i="1"/>
  <c r="W179" i="1"/>
  <c r="W177" i="1"/>
  <c r="W175" i="1"/>
  <c r="W173" i="1"/>
  <c r="W171" i="1"/>
  <c r="W169" i="1"/>
  <c r="W167" i="1"/>
  <c r="W165" i="1"/>
  <c r="W163" i="1"/>
  <c r="W161" i="1"/>
  <c r="W159" i="1"/>
  <c r="W157" i="1"/>
  <c r="W155" i="1"/>
  <c r="W153" i="1"/>
  <c r="W151" i="1"/>
  <c r="W149" i="1"/>
  <c r="W147" i="1"/>
  <c r="W145" i="1"/>
  <c r="W143" i="1"/>
  <c r="W141" i="1"/>
  <c r="W139" i="1"/>
  <c r="W137" i="1"/>
  <c r="W135" i="1"/>
  <c r="W133" i="1"/>
  <c r="W131" i="1"/>
  <c r="W129" i="1"/>
  <c r="W127" i="1"/>
  <c r="W125" i="1"/>
  <c r="W123" i="1"/>
  <c r="W121" i="1"/>
  <c r="W119" i="1"/>
  <c r="W117" i="1"/>
  <c r="W113" i="1"/>
  <c r="W111" i="1"/>
  <c r="W109" i="1"/>
  <c r="W107" i="1"/>
  <c r="W105" i="1"/>
  <c r="W103" i="1"/>
  <c r="W101" i="1"/>
  <c r="W99" i="1"/>
  <c r="X98" i="1"/>
  <c r="R270" i="1"/>
  <c r="O270" i="1"/>
  <c r="N270" i="1"/>
  <c r="L270" i="1"/>
  <c r="I270" i="1"/>
  <c r="R112" i="1"/>
  <c r="R114" i="1"/>
  <c r="R117" i="1"/>
  <c r="R119" i="1"/>
  <c r="R121" i="1"/>
  <c r="R123" i="1"/>
  <c r="L110" i="1"/>
  <c r="L112" i="1"/>
  <c r="L114" i="1"/>
  <c r="L117" i="1"/>
  <c r="L119" i="1"/>
  <c r="L121" i="1"/>
  <c r="O100" i="1"/>
  <c r="O102" i="1"/>
  <c r="O104" i="1"/>
  <c r="O105" i="1"/>
  <c r="O106" i="1"/>
  <c r="O110" i="1"/>
  <c r="O111" i="1"/>
  <c r="O113" i="1"/>
  <c r="O115" i="1"/>
  <c r="O119" i="1"/>
  <c r="O121" i="1"/>
  <c r="O122" i="1"/>
  <c r="O123" i="1"/>
  <c r="N98" i="1"/>
  <c r="I100" i="1"/>
  <c r="I102" i="1"/>
  <c r="I104" i="1"/>
  <c r="I106" i="1"/>
  <c r="I108" i="1"/>
  <c r="I110" i="1"/>
  <c r="I112" i="1"/>
  <c r="I117" i="1"/>
  <c r="I119" i="1"/>
  <c r="I121" i="1"/>
  <c r="H100" i="1"/>
  <c r="H104" i="1"/>
  <c r="H110" i="1"/>
  <c r="H121" i="1"/>
  <c r="D100" i="1"/>
  <c r="D102" i="1"/>
  <c r="D104" i="1"/>
  <c r="D108" i="1"/>
  <c r="D110" i="1"/>
  <c r="D270" i="1" s="1"/>
  <c r="D112" i="1"/>
  <c r="D117" i="1"/>
  <c r="D119" i="1"/>
  <c r="D121" i="1"/>
  <c r="G110" i="1"/>
  <c r="G112" i="1"/>
  <c r="G114" i="1"/>
  <c r="G117" i="1"/>
  <c r="G119" i="1"/>
  <c r="G121" i="1"/>
  <c r="C100" i="1"/>
  <c r="C104" i="1"/>
  <c r="C108" i="1"/>
  <c r="C112" i="1"/>
  <c r="N255" i="1" l="1"/>
  <c r="N253" i="1"/>
  <c r="N251" i="1"/>
  <c r="N250" i="1"/>
  <c r="N247" i="1"/>
  <c r="N242" i="1"/>
  <c r="N240" i="1"/>
  <c r="N239" i="1"/>
  <c r="N238" i="1"/>
  <c r="N237" i="1"/>
  <c r="N236" i="1"/>
  <c r="N235" i="1"/>
  <c r="N232" i="1"/>
  <c r="N230" i="1"/>
  <c r="N229" i="1"/>
  <c r="N227" i="1"/>
  <c r="N224" i="1"/>
  <c r="N223" i="1"/>
  <c r="N221" i="1"/>
  <c r="N219" i="1"/>
  <c r="N218" i="1"/>
  <c r="N216" i="1"/>
  <c r="N256" i="1"/>
  <c r="N254" i="1"/>
  <c r="N252" i="1"/>
  <c r="N249" i="1"/>
  <c r="N248" i="1"/>
  <c r="N246" i="1"/>
  <c r="N245" i="1"/>
  <c r="N244" i="1"/>
  <c r="N243" i="1"/>
  <c r="N241" i="1"/>
  <c r="N234" i="1"/>
  <c r="N233" i="1"/>
  <c r="N231" i="1"/>
  <c r="N228" i="1"/>
  <c r="N226" i="1"/>
  <c r="N225" i="1"/>
  <c r="N222" i="1"/>
  <c r="N220" i="1"/>
  <c r="N215" i="1"/>
  <c r="N212" i="1"/>
  <c r="N211" i="1"/>
  <c r="N210" i="1"/>
  <c r="N208" i="1"/>
  <c r="N207" i="1"/>
  <c r="N204" i="1"/>
  <c r="N203" i="1"/>
  <c r="N201" i="1"/>
  <c r="N194" i="1"/>
  <c r="N192" i="1"/>
  <c r="N214" i="1"/>
  <c r="N213" i="1"/>
  <c r="N209" i="1"/>
  <c r="N206" i="1"/>
  <c r="N205" i="1"/>
  <c r="N202" i="1"/>
  <c r="N200" i="1"/>
  <c r="N199" i="1"/>
  <c r="N198" i="1"/>
  <c r="N197" i="1"/>
  <c r="N196" i="1"/>
  <c r="N195" i="1"/>
  <c r="N193" i="1"/>
  <c r="N191" i="1"/>
  <c r="N190" i="1"/>
  <c r="N188" i="1"/>
  <c r="N187" i="1"/>
  <c r="N186" i="1"/>
  <c r="N185" i="1"/>
  <c r="N184" i="1"/>
  <c r="N182" i="1"/>
  <c r="N180" i="1"/>
  <c r="N178" i="1"/>
  <c r="N177" i="1"/>
  <c r="N175" i="1"/>
  <c r="N174" i="1"/>
  <c r="N170" i="1"/>
  <c r="N167" i="1"/>
  <c r="N165" i="1"/>
  <c r="N161" i="1"/>
  <c r="N159" i="1"/>
  <c r="N158" i="1"/>
  <c r="N154" i="1"/>
  <c r="N153" i="1"/>
  <c r="N152" i="1"/>
  <c r="N149" i="1"/>
  <c r="N147" i="1"/>
  <c r="N145" i="1"/>
  <c r="N141" i="1"/>
  <c r="N134" i="1"/>
  <c r="N183" i="1"/>
  <c r="N181" i="1"/>
  <c r="N179" i="1"/>
  <c r="N176" i="1"/>
  <c r="N173" i="1"/>
  <c r="N172" i="1"/>
  <c r="N171" i="1"/>
  <c r="N169" i="1"/>
  <c r="N168" i="1"/>
  <c r="N166" i="1"/>
  <c r="N164" i="1"/>
  <c r="N163" i="1"/>
  <c r="N162" i="1"/>
  <c r="N160" i="1"/>
  <c r="N157" i="1"/>
  <c r="N156" i="1"/>
  <c r="N155" i="1"/>
  <c r="N151" i="1"/>
  <c r="N150" i="1"/>
  <c r="N148" i="1"/>
  <c r="N146" i="1"/>
  <c r="N144" i="1"/>
  <c r="N143" i="1"/>
  <c r="N138" i="1"/>
  <c r="N132" i="1"/>
  <c r="N131" i="1"/>
  <c r="N126" i="1"/>
  <c r="N124" i="1"/>
  <c r="N122" i="1"/>
  <c r="N120" i="1"/>
  <c r="N115" i="1"/>
  <c r="N114" i="1"/>
  <c r="N113" i="1"/>
  <c r="N112" i="1"/>
  <c r="N111" i="1"/>
  <c r="N110" i="1"/>
  <c r="N108" i="1"/>
  <c r="N105" i="1"/>
  <c r="N104" i="1"/>
  <c r="N125" i="1"/>
  <c r="N123" i="1"/>
  <c r="N121" i="1"/>
  <c r="N119" i="1"/>
  <c r="N118" i="1"/>
  <c r="N117" i="1"/>
  <c r="N109" i="1"/>
  <c r="N107" i="1"/>
  <c r="N106" i="1"/>
  <c r="N103" i="1"/>
  <c r="N102" i="1"/>
  <c r="N101" i="1"/>
  <c r="N100" i="1"/>
  <c r="N99" i="1"/>
  <c r="R232" i="1"/>
  <c r="R227" i="1"/>
  <c r="R223" i="1"/>
  <c r="R219" i="1"/>
  <c r="R218" i="1"/>
  <c r="R216" i="1"/>
  <c r="R215" i="1"/>
  <c r="R213" i="1"/>
  <c r="R205" i="1"/>
  <c r="R199" i="1"/>
  <c r="R197" i="1"/>
  <c r="R195" i="1"/>
  <c r="R189" i="1"/>
  <c r="R211" i="1"/>
  <c r="R207" i="1"/>
  <c r="R203" i="1"/>
  <c r="R171" i="1"/>
  <c r="R163" i="1"/>
  <c r="R155" i="1"/>
  <c r="R187" i="1"/>
  <c r="R185" i="1"/>
  <c r="R177" i="1"/>
  <c r="R108" i="1"/>
  <c r="R106" i="1"/>
  <c r="R102" i="1"/>
  <c r="R100" i="1"/>
  <c r="R110" i="1"/>
  <c r="R104" i="1"/>
  <c r="R103" i="1"/>
  <c r="R98" i="1"/>
  <c r="I236" i="1"/>
  <c r="I234" i="1"/>
  <c r="I228" i="1"/>
  <c r="I224" i="1"/>
  <c r="I232" i="1"/>
  <c r="I226" i="1"/>
  <c r="I171" i="1"/>
  <c r="I163" i="1"/>
  <c r="I151" i="1"/>
  <c r="I175" i="1"/>
  <c r="I165" i="1"/>
  <c r="I147" i="1"/>
  <c r="I141" i="1"/>
  <c r="I139" i="1"/>
  <c r="I114" i="1"/>
  <c r="L234" i="1"/>
  <c r="L228" i="1"/>
  <c r="L220" i="1"/>
  <c r="L240" i="1"/>
  <c r="L238" i="1"/>
  <c r="L232" i="1"/>
  <c r="L230" i="1"/>
  <c r="L213" i="1"/>
  <c r="L209" i="1"/>
  <c r="L205" i="1"/>
  <c r="L197" i="1"/>
  <c r="L193" i="1"/>
  <c r="L211" i="1"/>
  <c r="L207" i="1"/>
  <c r="L203" i="1"/>
  <c r="L201" i="1"/>
  <c r="L189" i="1"/>
  <c r="L177" i="1"/>
  <c r="O146" i="1"/>
  <c r="O144" i="1"/>
  <c r="O143" i="1"/>
  <c r="O140" i="1"/>
  <c r="O153" i="1"/>
  <c r="O152" i="1"/>
  <c r="O141" i="1"/>
  <c r="O130" i="1"/>
  <c r="O128" i="1"/>
  <c r="O118" i="1"/>
  <c r="O117" i="1"/>
  <c r="O109" i="1"/>
  <c r="O107" i="1"/>
  <c r="O103" i="1"/>
  <c r="O101" i="1"/>
  <c r="O99" i="1"/>
  <c r="O98" i="1"/>
  <c r="O132" i="1"/>
  <c r="O131" i="1"/>
  <c r="O129" i="1"/>
  <c r="O127" i="1"/>
  <c r="O126" i="1"/>
  <c r="O124" i="1"/>
  <c r="O120" i="1"/>
  <c r="O114" i="1"/>
  <c r="O112" i="1"/>
  <c r="O108" i="1"/>
  <c r="D256" i="1"/>
  <c r="D244" i="1"/>
  <c r="D242" i="1"/>
  <c r="D232" i="1"/>
  <c r="D224" i="1"/>
  <c r="D175" i="1"/>
  <c r="D169" i="1"/>
  <c r="D165" i="1"/>
  <c r="D161" i="1"/>
  <c r="D151" i="1"/>
  <c r="D127" i="1"/>
  <c r="D114" i="1"/>
  <c r="D254" i="1"/>
  <c r="D248" i="1"/>
  <c r="D246" i="1"/>
  <c r="D236" i="1"/>
  <c r="D234" i="1"/>
  <c r="D230" i="1"/>
  <c r="D228" i="1"/>
  <c r="D226" i="1"/>
  <c r="D220" i="1"/>
  <c r="D193" i="1"/>
  <c r="D191" i="1"/>
  <c r="D183" i="1"/>
  <c r="D173" i="1"/>
  <c r="D171" i="1"/>
  <c r="D167" i="1"/>
  <c r="D159" i="1"/>
  <c r="D157" i="1"/>
  <c r="D139" i="1"/>
  <c r="D106" i="1"/>
  <c r="E274" i="1"/>
  <c r="E273" i="1"/>
  <c r="E271" i="1" s="1"/>
  <c r="E269" i="1"/>
  <c r="H269" i="1"/>
  <c r="L269" i="1" l="1"/>
  <c r="D269" i="1"/>
  <c r="P273" i="1"/>
  <c r="P271" i="1" s="1"/>
  <c r="N274" i="1"/>
  <c r="I274" i="1"/>
  <c r="J273" i="1"/>
  <c r="J271" i="1" s="1"/>
  <c r="G274" i="1"/>
  <c r="D273" i="1"/>
  <c r="D271" i="1" s="1"/>
  <c r="E272" i="1"/>
  <c r="O273" i="1"/>
  <c r="O271" i="1" s="1"/>
  <c r="O269" i="1"/>
  <c r="O274" i="1"/>
  <c r="O272" i="1" s="1"/>
  <c r="F269" i="1"/>
  <c r="F274" i="1"/>
  <c r="F273" i="1"/>
  <c r="I273" i="1"/>
  <c r="I271" i="1" s="1"/>
  <c r="J269" i="1"/>
  <c r="L274" i="1"/>
  <c r="L273" i="1"/>
  <c r="Q269" i="1"/>
  <c r="Q273" i="1"/>
  <c r="Q271" i="1" s="1"/>
  <c r="I269" i="1"/>
  <c r="H273" i="1"/>
  <c r="N273" i="1"/>
  <c r="G269" i="1"/>
  <c r="G273" i="1"/>
  <c r="G271" i="1" s="1"/>
  <c r="P269" i="1"/>
  <c r="P274" i="1"/>
  <c r="H274" i="1"/>
  <c r="K274" i="1"/>
  <c r="K273" i="1"/>
  <c r="K271" i="1" s="1"/>
  <c r="K269" i="1"/>
  <c r="R274" i="1"/>
  <c r="R273" i="1"/>
  <c r="R269" i="1"/>
  <c r="C274" i="1"/>
  <c r="C273" i="1"/>
  <c r="C271" i="1" s="1"/>
  <c r="C269" i="1"/>
  <c r="J274" i="1"/>
  <c r="Q274" i="1"/>
  <c r="D274" i="1"/>
  <c r="N269" i="1"/>
  <c r="J272" i="1" l="1"/>
  <c r="I272" i="1"/>
  <c r="D272" i="1"/>
  <c r="P272" i="1"/>
  <c r="C272" i="1"/>
  <c r="G272" i="1"/>
  <c r="K272" i="1"/>
  <c r="R272" i="1"/>
  <c r="R271" i="1"/>
  <c r="H272" i="1"/>
  <c r="H271" i="1"/>
  <c r="L272" i="1"/>
  <c r="L271" i="1"/>
  <c r="F272" i="1"/>
  <c r="F271" i="1"/>
  <c r="N272" i="1"/>
  <c r="N271" i="1"/>
  <c r="Q272" i="1"/>
</calcChain>
</file>

<file path=xl/sharedStrings.xml><?xml version="1.0" encoding="utf-8"?>
<sst xmlns="http://schemas.openxmlformats.org/spreadsheetml/2006/main" count="187" uniqueCount="129">
  <si>
    <t>陸水(水道原水)</t>
  </si>
  <si>
    <t>採取場所</t>
  </si>
  <si>
    <t>寄磯</t>
  </si>
  <si>
    <t>飯子浜</t>
  </si>
  <si>
    <t>核種名</t>
  </si>
  <si>
    <t>Be-7</t>
  </si>
  <si>
    <t>K-40</t>
  </si>
  <si>
    <t>Cs-137</t>
  </si>
  <si>
    <t>H-3</t>
  </si>
  <si>
    <t>pCi/l</t>
  </si>
  <si>
    <t>最大値</t>
  </si>
  <si>
    <t>平均</t>
  </si>
  <si>
    <t>県原セの関連ページ</t>
    <rPh sb="0" eb="1">
      <t>ケン</t>
    </rPh>
    <rPh sb="1" eb="2">
      <t>ゲン</t>
    </rPh>
    <rPh sb="4" eb="6">
      <t>カンレン</t>
    </rPh>
    <phoneticPr fontId="1"/>
  </si>
  <si>
    <t>注) H20年度から､従来どおり寄磯浄水場内だが､合併に伴う住所表示変更により､前網浜と表記</t>
    <rPh sb="0" eb="1">
      <t>チュウ</t>
    </rPh>
    <rPh sb="6" eb="8">
      <t>ネンド</t>
    </rPh>
    <rPh sb="11" eb="13">
      <t>ジュウライ</t>
    </rPh>
    <rPh sb="16" eb="17">
      <t>ヨ</t>
    </rPh>
    <rPh sb="17" eb="18">
      <t>イソ</t>
    </rPh>
    <rPh sb="18" eb="21">
      <t>ジョウスイジョウ</t>
    </rPh>
    <rPh sb="21" eb="22">
      <t>ナイ</t>
    </rPh>
    <rPh sb="25" eb="27">
      <t>ガッペイ</t>
    </rPh>
    <rPh sb="28" eb="29">
      <t>トモナ</t>
    </rPh>
    <rPh sb="30" eb="32">
      <t>ジュウショ</t>
    </rPh>
    <rPh sb="32" eb="34">
      <t>ヒョウジ</t>
    </rPh>
    <rPh sb="34" eb="36">
      <t>ヘンコウ</t>
    </rPh>
    <rPh sb="40" eb="41">
      <t>マエ</t>
    </rPh>
    <rPh sb="41" eb="42">
      <t>アミ</t>
    </rPh>
    <rPh sb="42" eb="43">
      <t>ハマ</t>
    </rPh>
    <rPh sb="44" eb="46">
      <t>ヒョウキ</t>
    </rPh>
    <phoneticPr fontId="1"/>
  </si>
  <si>
    <t>野々浜(県)</t>
    <rPh sb="4" eb="5">
      <t>ケン</t>
    </rPh>
    <phoneticPr fontId="1"/>
  </si>
  <si>
    <t>前網浜←寄磯(県)</t>
    <rPh sb="0" eb="1">
      <t>マエ</t>
    </rPh>
    <rPh sb="1" eb="2">
      <t>アミ</t>
    </rPh>
    <rPh sb="2" eb="3">
      <t>ハマ</t>
    </rPh>
    <phoneticPr fontId="1"/>
  </si>
  <si>
    <t>飯子浜(電力)</t>
    <rPh sb="4" eb="6">
      <t>デンリョク</t>
    </rPh>
    <phoneticPr fontId="1"/>
  </si>
  <si>
    <t>旧単位(pCi/ℓ)の元データ表</t>
    <rPh sb="0" eb="1">
      <t>キュウ</t>
    </rPh>
    <rPh sb="1" eb="3">
      <t>タンイ</t>
    </rPh>
    <rPh sb="11" eb="12">
      <t>モト</t>
    </rPh>
    <rPh sb="15" eb="16">
      <t>ヒョウ</t>
    </rPh>
    <phoneticPr fontId="1"/>
  </si>
  <si>
    <t>真の最小値</t>
    <rPh sb="0" eb="1">
      <t>シン</t>
    </rPh>
    <phoneticPr fontId="1"/>
  </si>
  <si>
    <t>個数</t>
    <rPh sb="0" eb="2">
      <t>コスウ</t>
    </rPh>
    <phoneticPr fontId="1"/>
  </si>
  <si>
    <t>Cs-134</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</si>
  <si>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</si>
  <si>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</si>
  <si>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</si>
  <si>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0"/>
  </si>
  <si>
    <t>出典：女川原子力発電所環境放射能及び温排水調査結果(四半期報)､同年報</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phoneticPr fontId="5"/>
  </si>
  <si>
    <t>注)式中の29965はS57.1.14のシリアス数</t>
    <rPh sb="0" eb="1">
      <t>チュウ</t>
    </rPh>
    <rPh sb="2" eb="3">
      <t>シキ</t>
    </rPh>
    <rPh sb="3" eb="4">
      <t>チュウ</t>
    </rPh>
    <rPh sb="24" eb="25">
      <t>スウ</t>
    </rPh>
    <phoneticPr fontId="1"/>
  </si>
  <si>
    <t>第4四半期分はH23.6.13に測定したがCs-137(504)､Cs-134(487)､Am-110ｍ(4)､Te-129(480)､Te-129m(690)検出され､福一事故の人工放射性核種が混入又は付着したと推定し､参考値扱い｡</t>
  </si>
  <si>
    <t>：ND(検出されず)をグラフ表示するため最小値の1/2を採用</t>
    <rPh sb="4" eb="6">
      <t>ケンシュツ</t>
    </rPh>
    <rPh sb="14" eb="16">
      <t>ヒョウジ</t>
    </rPh>
    <rPh sb="20" eb="23">
      <t>サイショウチ</t>
    </rPh>
    <rPh sb="28" eb="30">
      <t>サイヨウ</t>
    </rPh>
    <phoneticPr fontId="1"/>
  </si>
  <si>
    <t>S54.3.28／ スリーマイル島事故(アメリカ)</t>
  </si>
  <si>
    <t>S55.10／    最後の大気圏内核実験(中国)</t>
  </si>
  <si>
    <t>S56.10／    測定開始(県原子力センター)</t>
  </si>
  <si>
    <t>S59.6.1／   １号機営業運転(女川)</t>
  </si>
  <si>
    <t>S61.4.26／  チェルノブイリ事故(旧ソ連)</t>
  </si>
  <si>
    <t>H7.7.28／   ２号機営業運転(女川)</t>
  </si>
  <si>
    <t>H7.12.8／   もんじゅNa漏洩事故(敦賀市)</t>
  </si>
  <si>
    <t>H11.9.30／  JCO臨界事故(東海村)</t>
  </si>
  <si>
    <t>H14.1.30／  ３号機営業運転(女川)</t>
  </si>
  <si>
    <t>H19.716／  中越沖地震(柏崎刈羽原発事故</t>
  </si>
  <si>
    <t>H23.3.11／  東日本大震災</t>
  </si>
  <si>
    <t>H23.3.12~／ 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</si>
  <si>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</si>
  <si>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</si>
  <si>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</si>
  <si>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</si>
  <si>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</si>
  <si>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</si>
  <si>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</si>
  <si>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</si>
  <si>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</si>
  <si>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</si>
  <si>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</si>
  <si>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</si>
  <si>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</si>
  <si>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</si>
  <si>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</si>
  <si>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</si>
  <si>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</si>
  <si>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</si>
  <si>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</si>
  <si>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</si>
  <si>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</si>
  <si>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</si>
  <si>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</si>
  <si>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</si>
  <si>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</si>
  <si>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</si>
  <si>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</si>
  <si>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</si>
  <si>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</si>
  <si>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</si>
  <si>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</si>
  <si>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</si>
  <si>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</si>
  <si>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</si>
  <si>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</si>
  <si>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 xml:space="preserve"> S48.7.5／中国15回核実験6/28､全国最高値(蔵王町)</t>
  </si>
  <si>
    <t>Be7崩壊</t>
    <rPh sb="3" eb="5">
      <t>ホウカイ</t>
    </rPh>
    <phoneticPr fontId="1"/>
  </si>
  <si>
    <t>K40崩壊</t>
    <rPh sb="3" eb="5">
      <t>ホウカイ</t>
    </rPh>
    <phoneticPr fontId="1"/>
  </si>
  <si>
    <t>単位：H-3はBq/L､他はmBq/L</t>
    <rPh sb="0" eb="2">
      <t>タンイ</t>
    </rPh>
    <rPh sb="12" eb="13">
      <t>ホカ</t>
    </rPh>
    <phoneticPr fontId="1"/>
  </si>
  <si>
    <t>Cs137崩壊</t>
  </si>
  <si>
    <t>Cs134崩壊</t>
  </si>
  <si>
    <t>H3崩壊</t>
    <phoneticPr fontId="1"/>
  </si>
  <si>
    <t>注） H26~:宮城県実施分は公益財団法人日本分析センターで測定した。</t>
    <phoneticPr fontId="1"/>
  </si>
  <si>
    <t>野々浜</t>
    <rPh sb="0" eb="2">
      <t>ノノ</t>
    </rPh>
    <phoneticPr fontId="1"/>
  </si>
  <si>
    <t>H-3崩壊</t>
    <phoneticPr fontId="1"/>
  </si>
  <si>
    <t>Cs-137崩壊</t>
    <phoneticPr fontId="1"/>
  </si>
  <si>
    <t>Cs-134崩壊</t>
    <phoneticPr fontId="1"/>
  </si>
  <si>
    <t>Be-7崩壊</t>
    <rPh sb="4" eb="6">
      <t>ホウカイ</t>
    </rPh>
    <phoneticPr fontId="1"/>
  </si>
  <si>
    <t>K-40崩壊</t>
    <rPh sb="4" eb="6">
      <t>ホウカイ</t>
    </rPh>
    <phoneticPr fontId="1"/>
  </si>
  <si>
    <t>物理崩壊</t>
    <rPh sb="0" eb="2">
      <t>ブツリ</t>
    </rPh>
    <phoneticPr fontId="1"/>
  </si>
  <si>
    <t>ND代替値</t>
    <phoneticPr fontId="1"/>
  </si>
  <si>
    <t>ND代替値の個数</t>
    <rPh sb="6" eb="8">
      <t>コスウ</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</si>
  <si>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</si>
  <si>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</si>
  <si>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</si>
  <si>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</si>
  <si>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</si>
  <si>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</si>
  <si>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</si>
  <si>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</si>
  <si>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</si>
  <si>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</si>
  <si>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</si>
  <si>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</si>
  <si>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</si>
  <si>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</si>
  <si>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</si>
  <si>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</si>
  <si>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</si>
  <si>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</si>
  <si>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</si>
  <si>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</si>
  <si>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</si>
  <si>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</si>
  <si>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</si>
  <si>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</si>
  <si>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</si>
  <si>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</si>
  <si>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</si>
  <si>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</si>
  <si>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</si>
  <si>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</si>
  <si>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</si>
  <si>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(注2) ND(検出されず)は､核種別･地点別の仮想値(過去最小値の1/2で求める"ND代替値")を設定｡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</si>
  <si>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Cs-137･Cs-134･H-3･I-131は次の重大事故まで物理減衰し､事故の都度リセットされ"ND代替値"に戻ると仮定</t>
  </si>
  <si>
    <t>：チェルノ事故日(事故日Cb)s61.4.26</t>
    <rPh sb="5" eb="7">
      <t>ジコ</t>
    </rPh>
    <rPh sb="7" eb="8">
      <t>ビ</t>
    </rPh>
    <rPh sb="9" eb="11">
      <t>ジコ</t>
    </rPh>
    <rPh sb="11" eb="12">
      <t>ビ</t>
    </rPh>
    <phoneticPr fontId="19"/>
  </si>
  <si>
    <t>：福一事故日(事故日Fk)h23.3.11</t>
    <rPh sb="1" eb="2">
      <t>フク</t>
    </rPh>
    <rPh sb="2" eb="3">
      <t>イチ</t>
    </rPh>
    <rPh sb="3" eb="5">
      <t>ジコ</t>
    </rPh>
    <rPh sb="5" eb="6">
      <t>ビ</t>
    </rPh>
    <phoneticPr fontId="19"/>
  </si>
  <si>
    <t>：調査開始日s56.12.1</t>
    <rPh sb="1" eb="3">
      <t>チョウサ</t>
    </rPh>
    <rPh sb="3" eb="5">
      <t>カイシ</t>
    </rPh>
    <rPh sb="5" eb="6">
      <t>ビ</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</si>
</sst>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0.0"/>
    <numFmt numFmtId="177" formatCode="yy/mm"/>
    <numFmt numFmtId="178" formatCode="[$-411]ge"/>
    <numFmt numFmtId="179" formatCode="&quot;(&quot;0.00&quot;)&quot;"/>
    <numFmt numFmtId="180" formatCode="&quot;(&quot;0&quot;)&quot;"/>
    <numFmt numFmtId="181" formatCode="&quot;(&quot;0.0&quot;)&quot;"/>
    <numFmt numFmtId="182" formatCode="0_);[Red]\(0\)"/>
    <numFmt numFmtId="183" formatCode="0.0_);[Red]\(0.0\)"/>
    <numFmt numFmtId="184" formatCode="0.00_);[Red]\(0.00\)"/>
    <numFmt numFmtId="185" formatCode=";;;"/>
    <numFmt numFmtId="186" formatCode="0.000_);[Red]\(0.000\)"/>
    <numFmt numFmtId="187" formatCode="0.00;&quot;△ &quot;0.00"/>
    <numFmt numFmtId="188" formatCode="0.0;&quot;△ &quot;0.0"/>
    <numFmt numFmtId="189" formatCode="0;&quot;△ &quot;0"/>
    <numFmt numFmtId="190" formatCode="0.00_ "/>
    <numFmt numFmtId="191" formatCode="yy/mm/dd"/>
    <numFmt numFmtId="192" formatCode="0.000"/>
  </numFmts>
  <fonts count="20"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4"/>
      <name val="Meiryo UI"/>
      <family val="3"/>
      <charset val="128"/>
    </font>
    <font>
      <sz val="10"/>
      <name val="Meiryo UI"/>
      <family val="3"/>
      <charset val="128"/>
    </font>
    <font>
      <sz val="8.5"/>
      <name val="Meiryo UI"/>
      <family val="3"/>
      <charset val="128"/>
    </font>
    <font>
      <sz val="8"/>
      <name val="Meiryo UI"/>
      <family val="3"/>
      <charset val="128"/>
    </font>
    <font>
      <u/>
      <sz val="10"/>
      <name val="Meiryo UI"/>
      <family val="3"/>
      <charset val="128"/>
    </font>
    <font>
      <sz val="7"/>
      <name val="ＭＳ Ｐゴシック"/>
      <family val="3"/>
      <charset val="128"/>
    </font>
    <font>
      <b/>
      <sz val="9"/>
      <color rgb="FF0070C0"/>
      <name val="Meiryo UI"/>
      <family val="3"/>
      <charset val="128"/>
    </font>
    <font>
      <b/>
      <sz val="8"/>
      <name val="Meiryo UI"/>
      <family val="3"/>
      <charset val="128"/>
    </font>
    <font>
      <b/>
      <sz val="9"/>
      <name val="Meiryo UI"/>
      <family val="3"/>
      <charset val="128"/>
    </font>
    <font>
      <u/>
      <sz val="8"/>
      <color indexed="12"/>
      <name val="Meiryo UI"/>
      <family val="3"/>
      <charset val="128"/>
    </font>
    <font>
      <sz val="8.5"/>
      <color indexed="8"/>
      <name val="Meiryo UI"/>
      <family val="3"/>
      <charset val="128"/>
    </font>
    <font>
      <sz val="9"/>
      <color indexed="8"/>
      <name val="Meiryo UI"/>
      <family val="3"/>
      <charset val="128"/>
    </font>
    <font>
      <vertAlign val="superscript"/>
      <sz val="8.5"/>
      <color indexed="8"/>
      <name val="Meiryo UI"/>
      <family val="3"/>
      <charset val="128"/>
    </font>
    <font>
      <sz val="14"/>
      <color rgb="FF0070C0"/>
      <name val="ＭＳ 明朝"/>
      <family val="1"/>
      <charset val="128"/>
    </font>
    <font>
      <sz val="7"/>
      <name val="ＭＳ Ｐ明朝"/>
      <family val="1"/>
      <charset val="128"/>
    </font>
  </fonts>
  <fills count="15">
    <fill>
      <patternFill patternType="none"/>
    </fill>
    <fill>
      <patternFill patternType="gray125"/>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2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CCFFFF"/>
        <bgColor indexed="64"/>
      </patternFill>
    </fill>
    <fill>
      <patternFill patternType="solid">
        <fgColor theme="3" tint="0.79998168889431442"/>
        <bgColor indexed="64"/>
      </patternFill>
    </fill>
    <fill>
      <patternFill patternType="solid">
        <fgColor rgb="FFCCFFC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6"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bottom style="hair">
        <color indexed="64"/>
      </bottom>
      <diagonal/>
    </border>
    <border>
      <left/>
      <right style="thin">
        <color indexed="64"/>
      </right>
      <top style="double">
        <color indexed="64"/>
      </top>
      <bottom/>
      <diagonal/>
    </border>
    <border>
      <left/>
      <right style="thin">
        <color indexed="64"/>
      </right>
      <top/>
      <bottom style="double">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hair">
        <color indexed="64"/>
      </right>
      <top style="double">
        <color indexed="64"/>
      </top>
      <bottom/>
      <diagonal/>
    </border>
    <border>
      <left style="hair">
        <color indexed="64"/>
      </left>
      <right style="hair">
        <color indexed="64"/>
      </right>
      <top style="double">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diagonalUp="1">
      <left style="thin">
        <color indexed="64"/>
      </left>
      <right style="hair">
        <color indexed="64"/>
      </right>
      <top style="hair">
        <color indexed="64"/>
      </top>
      <bottom style="hair">
        <color indexed="64"/>
      </bottom>
      <diagonal style="thin">
        <color indexed="64"/>
      </diagonal>
    </border>
    <border>
      <left style="thin">
        <color indexed="64"/>
      </left>
      <right style="hair">
        <color indexed="64"/>
      </right>
      <top style="hair">
        <color indexed="64"/>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top/>
      <bottom style="slantDashDot">
        <color auto="1"/>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slantDashDot">
        <color auto="1"/>
      </bottom>
      <diagonal/>
    </border>
    <border>
      <left/>
      <right style="hair">
        <color indexed="64"/>
      </right>
      <top style="hair">
        <color indexed="64"/>
      </top>
      <bottom style="slantDashDot">
        <color auto="1"/>
      </bottom>
      <diagonal/>
    </border>
    <border>
      <left style="hair">
        <color indexed="64"/>
      </left>
      <right style="hair">
        <color indexed="64"/>
      </right>
      <top style="hair">
        <color indexed="64"/>
      </top>
      <bottom style="slantDashDot">
        <color auto="1"/>
      </bottom>
      <diagonal/>
    </border>
    <border>
      <left/>
      <right style="thin">
        <color indexed="64"/>
      </right>
      <top style="hair">
        <color indexed="64"/>
      </top>
      <bottom style="slantDashDot">
        <color auto="1"/>
      </bottom>
      <diagonal/>
    </border>
    <border diagonalUp="1">
      <left style="thin">
        <color indexed="64"/>
      </left>
      <right style="hair">
        <color indexed="64"/>
      </right>
      <top style="hair">
        <color indexed="64"/>
      </top>
      <bottom style="slantDashDot">
        <color auto="1"/>
      </bottom>
      <diagonal style="thin">
        <color indexed="64"/>
      </diagonal>
    </border>
    <border diagonalUp="1">
      <left style="hair">
        <color indexed="64"/>
      </left>
      <right style="hair">
        <color indexed="64"/>
      </right>
      <top style="hair">
        <color indexed="64"/>
      </top>
      <bottom style="slantDashDot">
        <color auto="1"/>
      </bottom>
      <diagonal style="thin">
        <color indexed="64"/>
      </diagonal>
    </border>
    <border>
      <left style="thin">
        <color indexed="64"/>
      </left>
      <right/>
      <top/>
      <bottom style="slantDashDot">
        <color indexed="64"/>
      </bottom>
      <diagonal/>
    </border>
    <border>
      <left style="thin">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top style="hair">
        <color indexed="64"/>
      </top>
      <bottom style="hair">
        <color indexed="64"/>
      </bottom>
      <diagonal/>
    </border>
    <border diagonalUp="1">
      <left style="hair">
        <color indexed="64"/>
      </left>
      <right style="thin">
        <color indexed="64"/>
      </right>
      <top style="hair">
        <color indexed="64"/>
      </top>
      <bottom style="hair">
        <color indexed="64"/>
      </bottom>
      <diagonal style="thin">
        <color indexed="64"/>
      </diagonal>
    </border>
    <border>
      <left/>
      <right style="thin">
        <color indexed="64"/>
      </right>
      <top style="hair">
        <color indexed="64"/>
      </top>
      <bottom/>
      <diagonal/>
    </border>
    <border>
      <left style="thin">
        <color indexed="64"/>
      </left>
      <right style="hair">
        <color indexed="64"/>
      </right>
      <top style="hair">
        <color indexed="64"/>
      </top>
      <bottom style="slantDashDot">
        <color indexed="64"/>
      </bottom>
      <diagonal/>
    </border>
    <border diagonalUp="1">
      <left style="hair">
        <color indexed="64"/>
      </left>
      <right style="thin">
        <color indexed="64"/>
      </right>
      <top style="hair">
        <color indexed="64"/>
      </top>
      <bottom style="slantDashDot">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64"/>
      </left>
      <right/>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311">
    <xf numFmtId="0" fontId="0" fillId="0" borderId="0" xfId="0"/>
    <xf numFmtId="0" fontId="3" fillId="0" borderId="0" xfId="0" applyFont="1" applyAlignment="1" applyProtection="1">
      <alignment horizontal="center" vertical="center"/>
    </xf>
    <xf numFmtId="0" fontId="4" fillId="0" borderId="0" xfId="0" applyFont="1" applyAlignment="1">
      <alignment vertical="center"/>
    </xf>
    <xf numFmtId="184" fontId="4" fillId="0" borderId="0" xfId="0" applyNumberFormat="1" applyFont="1" applyAlignment="1">
      <alignment vertical="center"/>
    </xf>
    <xf numFmtId="183" fontId="4" fillId="0" borderId="0" xfId="0" applyNumberFormat="1" applyFont="1" applyAlignment="1">
      <alignment vertical="center"/>
    </xf>
    <xf numFmtId="182" fontId="4" fillId="0" borderId="0" xfId="0" applyNumberFormat="1" applyFont="1" applyAlignment="1">
      <alignment vertical="center"/>
    </xf>
    <xf numFmtId="0" fontId="4" fillId="2" borderId="1" xfId="0" quotePrefix="1" applyFont="1" applyFill="1" applyBorder="1" applyAlignment="1" applyProtection="1">
      <alignment horizontal="left" vertical="center"/>
    </xf>
    <xf numFmtId="0" fontId="4" fillId="2" borderId="3" xfId="0" applyFont="1" applyFill="1" applyBorder="1" applyAlignment="1">
      <alignment horizontal="left" vertical="center"/>
    </xf>
    <xf numFmtId="185" fontId="4" fillId="2" borderId="3" xfId="0" applyNumberFormat="1" applyFont="1" applyFill="1" applyBorder="1" applyAlignment="1">
      <alignment horizontal="left" vertical="center"/>
    </xf>
    <xf numFmtId="185" fontId="4" fillId="2" borderId="2" xfId="0" applyNumberFormat="1" applyFont="1" applyFill="1" applyBorder="1" applyAlignment="1">
      <alignment horizontal="left" vertical="center"/>
    </xf>
    <xf numFmtId="182" fontId="4" fillId="2" borderId="3" xfId="0" applyNumberFormat="1" applyFont="1" applyFill="1" applyBorder="1" applyAlignment="1">
      <alignment horizontal="left" vertical="center"/>
    </xf>
    <xf numFmtId="0" fontId="4" fillId="0" borderId="0" xfId="0" applyFont="1" applyAlignment="1">
      <alignment horizontal="left" vertical="center"/>
    </xf>
    <xf numFmtId="0" fontId="4" fillId="0" borderId="4" xfId="0" applyFont="1" applyBorder="1" applyAlignment="1" applyProtection="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182" fontId="4" fillId="0" borderId="2" xfId="0" applyNumberFormat="1" applyFont="1" applyBorder="1" applyAlignment="1">
      <alignment horizontal="left" vertical="center"/>
    </xf>
    <xf numFmtId="0" fontId="4" fillId="2" borderId="5" xfId="0" applyFont="1" applyFill="1" applyBorder="1" applyAlignment="1" applyProtection="1">
      <alignment horizontal="left" vertical="center"/>
    </xf>
    <xf numFmtId="0" fontId="4" fillId="0" borderId="2" xfId="0" applyFont="1" applyBorder="1" applyAlignment="1" applyProtection="1">
      <alignment horizontal="left" vertical="center"/>
    </xf>
    <xf numFmtId="182" fontId="4" fillId="0" borderId="2" xfId="0" applyNumberFormat="1" applyFont="1" applyBorder="1" applyAlignment="1" applyProtection="1">
      <alignment horizontal="left" vertical="center"/>
    </xf>
    <xf numFmtId="0" fontId="4" fillId="0" borderId="6" xfId="0" applyFont="1" applyBorder="1" applyAlignment="1" applyProtection="1">
      <alignment horizontal="right" vertical="center"/>
    </xf>
    <xf numFmtId="182" fontId="4" fillId="0" borderId="6" xfId="0" applyNumberFormat="1" applyFont="1" applyBorder="1" applyAlignment="1" applyProtection="1">
      <alignment horizontal="right" vertical="center"/>
    </xf>
    <xf numFmtId="182" fontId="4" fillId="0" borderId="6" xfId="0" applyNumberFormat="1" applyFont="1" applyBorder="1" applyAlignment="1" applyProtection="1">
      <alignment vertical="center"/>
    </xf>
    <xf numFmtId="0" fontId="5" fillId="0" borderId="0" xfId="0" applyFont="1"/>
    <xf numFmtId="0" fontId="4" fillId="0" borderId="0" xfId="0" applyFont="1" applyBorder="1" applyAlignment="1">
      <alignment vertical="center"/>
    </xf>
    <xf numFmtId="2" fontId="4" fillId="0" borderId="0" xfId="0" applyNumberFormat="1" applyFont="1" applyAlignment="1" applyProtection="1">
      <alignment vertical="center"/>
    </xf>
    <xf numFmtId="183" fontId="4" fillId="0" borderId="0" xfId="0" applyNumberFormat="1" applyFont="1" applyAlignment="1" applyProtection="1">
      <alignment vertical="center"/>
    </xf>
    <xf numFmtId="184" fontId="4" fillId="0" borderId="0" xfId="0" applyNumberFormat="1" applyFont="1" applyAlignment="1" applyProtection="1">
      <alignment vertical="center"/>
    </xf>
    <xf numFmtId="186" fontId="4" fillId="0" borderId="0" xfId="0" applyNumberFormat="1" applyFont="1" applyAlignment="1" applyProtection="1">
      <alignment vertical="center"/>
    </xf>
    <xf numFmtId="0" fontId="4" fillId="0" borderId="0" xfId="0" applyFont="1" applyAlignment="1" applyProtection="1">
      <alignment vertical="center"/>
    </xf>
    <xf numFmtId="0" fontId="4" fillId="0" borderId="0" xfId="0" applyFont="1" applyAlignment="1">
      <alignment horizontal="center" vertical="center"/>
    </xf>
    <xf numFmtId="182" fontId="4" fillId="0" borderId="0" xfId="0" applyNumberFormat="1" applyFont="1" applyAlignment="1" applyProtection="1">
      <alignment vertical="center"/>
    </xf>
    <xf numFmtId="182" fontId="4" fillId="0" borderId="0" xfId="0" applyNumberFormat="1" applyFont="1" applyAlignment="1">
      <alignment horizontal="right" vertical="center"/>
    </xf>
    <xf numFmtId="177" fontId="4" fillId="0" borderId="0" xfId="0" applyNumberFormat="1" applyFont="1" applyAlignment="1" applyProtection="1">
      <alignment vertical="center"/>
    </xf>
    <xf numFmtId="57" fontId="4" fillId="2" borderId="5" xfId="0" applyNumberFormat="1" applyFont="1" applyFill="1" applyBorder="1" applyAlignment="1" applyProtection="1">
      <alignment vertical="center" shrinkToFit="1"/>
    </xf>
    <xf numFmtId="57" fontId="4" fillId="2" borderId="5" xfId="0" applyNumberFormat="1" applyFont="1" applyFill="1" applyBorder="1" applyAlignment="1">
      <alignment vertical="center" shrinkToFit="1"/>
    </xf>
    <xf numFmtId="0" fontId="6" fillId="0" borderId="0" xfId="0" applyFont="1" applyAlignment="1">
      <alignment vertical="center"/>
    </xf>
    <xf numFmtId="184" fontId="4" fillId="0" borderId="0" xfId="0" applyNumberFormat="1" applyFont="1" applyAlignment="1">
      <alignment vertical="center" shrinkToFit="1"/>
    </xf>
    <xf numFmtId="0" fontId="5" fillId="0" borderId="0" xfId="0" quotePrefix="1" applyFont="1" applyAlignment="1" applyProtection="1">
      <alignment horizontal="left" vertical="center"/>
    </xf>
    <xf numFmtId="185" fontId="4" fillId="2" borderId="3" xfId="0" applyNumberFormat="1" applyFont="1" applyFill="1" applyBorder="1" applyAlignment="1">
      <alignment vertical="center"/>
    </xf>
    <xf numFmtId="185" fontId="4" fillId="2" borderId="2" xfId="0" applyNumberFormat="1" applyFont="1" applyFill="1" applyBorder="1" applyAlignment="1">
      <alignment vertical="center"/>
    </xf>
    <xf numFmtId="0" fontId="4" fillId="2" borderId="1" xfId="0" quotePrefix="1" applyFont="1" applyFill="1" applyBorder="1" applyAlignment="1" applyProtection="1">
      <alignment vertical="center"/>
    </xf>
    <xf numFmtId="0" fontId="9" fillId="0" borderId="0" xfId="1" applyFont="1" applyAlignment="1" applyProtection="1">
      <alignment horizontal="left" vertical="center"/>
    </xf>
    <xf numFmtId="0" fontId="4" fillId="0" borderId="0" xfId="0" quotePrefix="1" applyFont="1" applyAlignment="1" applyProtection="1">
      <alignment horizontal="left" vertical="center"/>
      <protection locked="0"/>
    </xf>
    <xf numFmtId="0" fontId="8" fillId="0" borderId="10" xfId="0" applyFont="1" applyBorder="1" applyAlignment="1">
      <alignment vertical="center"/>
    </xf>
    <xf numFmtId="184" fontId="8" fillId="0" borderId="0" xfId="0" applyNumberFormat="1" applyFont="1" applyAlignment="1"/>
    <xf numFmtId="0" fontId="4" fillId="0" borderId="0" xfId="0" quotePrefix="1" applyFont="1" applyAlignment="1">
      <alignment vertical="center"/>
    </xf>
    <xf numFmtId="0" fontId="8" fillId="0" borderId="0" xfId="0" applyFont="1" applyAlignment="1">
      <alignment vertical="center"/>
    </xf>
    <xf numFmtId="0" fontId="6" fillId="0" borderId="0" xfId="0" applyFont="1" applyAlignment="1">
      <alignment vertical="center" wrapText="1"/>
    </xf>
    <xf numFmtId="176" fontId="6" fillId="0" borderId="0" xfId="0" applyNumberFormat="1" applyFont="1" applyAlignment="1">
      <alignment vertical="center"/>
    </xf>
    <xf numFmtId="0" fontId="11" fillId="0" borderId="0" xfId="0" applyNumberFormat="1" applyFont="1" applyAlignment="1">
      <alignment horizontal="center" vertical="center" shrinkToFit="1"/>
    </xf>
    <xf numFmtId="188" fontId="4" fillId="4" borderId="12" xfId="0" applyNumberFormat="1" applyFont="1" applyFill="1" applyBorder="1" applyAlignment="1" applyProtection="1">
      <alignment horizontal="right" vertical="center" shrinkToFit="1"/>
    </xf>
    <xf numFmtId="188" fontId="4" fillId="4" borderId="8" xfId="0" applyNumberFormat="1" applyFont="1" applyFill="1" applyBorder="1" applyAlignment="1" applyProtection="1">
      <alignment horizontal="right" vertical="center" shrinkToFit="1"/>
    </xf>
    <xf numFmtId="188" fontId="4" fillId="4" borderId="8" xfId="0" quotePrefix="1" applyNumberFormat="1" applyFont="1" applyFill="1" applyBorder="1" applyAlignment="1">
      <alignment horizontal="right" vertical="center" shrinkToFit="1"/>
    </xf>
    <xf numFmtId="0" fontId="4" fillId="4" borderId="8" xfId="0" quotePrefix="1" applyNumberFormat="1" applyFont="1" applyFill="1" applyBorder="1" applyAlignment="1">
      <alignment horizontal="right" vertical="center" shrinkToFit="1"/>
    </xf>
    <xf numFmtId="0" fontId="4" fillId="4" borderId="13" xfId="0" applyNumberFormat="1" applyFont="1" applyFill="1" applyBorder="1" applyAlignment="1" applyProtection="1">
      <alignment horizontal="right" vertical="center" shrinkToFit="1"/>
    </xf>
    <xf numFmtId="0" fontId="4" fillId="2" borderId="1"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12" fillId="0" borderId="0" xfId="0" applyFont="1" applyFill="1" applyAlignment="1">
      <alignment vertical="center"/>
    </xf>
    <xf numFmtId="0" fontId="4" fillId="0" borderId="0" xfId="0" applyFont="1" applyAlignment="1">
      <alignment horizontal="left" vertical="center" readingOrder="1"/>
    </xf>
    <xf numFmtId="0" fontId="4" fillId="0" borderId="0" xfId="0" applyFont="1" applyAlignment="1">
      <alignment vertical="center" wrapText="1"/>
    </xf>
    <xf numFmtId="0" fontId="13" fillId="0" borderId="0" xfId="0" applyFont="1" applyAlignment="1">
      <alignment horizontal="left" vertical="center" readingOrder="1"/>
    </xf>
    <xf numFmtId="176" fontId="4" fillId="0" borderId="0" xfId="0" applyNumberFormat="1" applyFont="1" applyAlignment="1">
      <alignment vertical="center"/>
    </xf>
    <xf numFmtId="2" fontId="4" fillId="0" borderId="9" xfId="0" applyNumberFormat="1" applyFont="1" applyBorder="1" applyAlignment="1">
      <alignment horizontal="right" vertical="center" shrinkToFit="1"/>
    </xf>
    <xf numFmtId="1" fontId="4" fillId="0" borderId="9" xfId="0" applyNumberFormat="1" applyFont="1" applyBorder="1" applyAlignment="1">
      <alignment horizontal="right" vertical="center" shrinkToFit="1"/>
    </xf>
    <xf numFmtId="0" fontId="8" fillId="2" borderId="14" xfId="0" applyFont="1" applyFill="1" applyBorder="1" applyAlignment="1" applyProtection="1">
      <alignment horizontal="center" vertical="center"/>
    </xf>
    <xf numFmtId="184" fontId="4" fillId="0" borderId="9" xfId="0" applyNumberFormat="1" applyFont="1" applyFill="1" applyBorder="1" applyAlignment="1">
      <alignment horizontal="right" vertical="center" shrinkToFit="1"/>
    </xf>
    <xf numFmtId="57" fontId="4" fillId="2" borderId="15" xfId="0" applyNumberFormat="1" applyFont="1" applyFill="1" applyBorder="1" applyAlignment="1" applyProtection="1">
      <alignment vertical="center" shrinkToFit="1"/>
    </xf>
    <xf numFmtId="57" fontId="4" fillId="2" borderId="17" xfId="0" applyNumberFormat="1" applyFont="1" applyFill="1" applyBorder="1" applyAlignment="1" applyProtection="1">
      <alignment vertical="center" shrinkToFit="1"/>
    </xf>
    <xf numFmtId="0" fontId="5" fillId="2" borderId="17" xfId="0" applyFont="1" applyFill="1" applyBorder="1" applyAlignment="1">
      <alignment shrinkToFit="1"/>
    </xf>
    <xf numFmtId="57" fontId="4" fillId="2" borderId="17" xfId="0" applyNumberFormat="1" applyFont="1" applyFill="1" applyBorder="1" applyAlignment="1">
      <alignment vertical="center" shrinkToFit="1"/>
    </xf>
    <xf numFmtId="1" fontId="4" fillId="2" borderId="17" xfId="0" applyNumberFormat="1" applyFont="1" applyFill="1" applyBorder="1" applyAlignment="1" applyProtection="1">
      <alignment horizontal="center" vertical="center" shrinkToFit="1"/>
    </xf>
    <xf numFmtId="2" fontId="4" fillId="0" borderId="18" xfId="0" applyNumberFormat="1" applyFont="1" applyFill="1" applyBorder="1" applyAlignment="1" applyProtection="1">
      <alignment horizontal="center" vertical="center" shrinkToFit="1"/>
    </xf>
    <xf numFmtId="180" fontId="4" fillId="0" borderId="9" xfId="0" applyNumberFormat="1" applyFont="1" applyFill="1" applyBorder="1" applyAlignment="1" applyProtection="1">
      <alignment vertical="center" shrinkToFit="1"/>
    </xf>
    <xf numFmtId="188" fontId="4" fillId="4" borderId="27" xfId="0" applyNumberFormat="1" applyFont="1" applyFill="1" applyBorder="1" applyAlignment="1" applyProtection="1">
      <alignment horizontal="right" vertical="center" shrinkToFit="1"/>
    </xf>
    <xf numFmtId="188" fontId="4" fillId="4" borderId="28" xfId="0" applyNumberFormat="1" applyFont="1" applyFill="1" applyBorder="1" applyAlignment="1" applyProtection="1">
      <alignment horizontal="right" vertical="center" shrinkToFit="1"/>
    </xf>
    <xf numFmtId="188" fontId="4" fillId="4" borderId="29" xfId="0" applyNumberFormat="1" applyFont="1" applyFill="1" applyBorder="1" applyAlignment="1" applyProtection="1">
      <alignment horizontal="right" vertical="center" shrinkToFit="1"/>
    </xf>
    <xf numFmtId="188" fontId="4" fillId="4" borderId="30" xfId="0" applyNumberFormat="1" applyFont="1" applyFill="1" applyBorder="1" applyAlignment="1" applyProtection="1">
      <alignment horizontal="right" vertical="center" shrinkToFit="1"/>
    </xf>
    <xf numFmtId="188" fontId="4" fillId="4" borderId="29" xfId="0" quotePrefix="1" applyNumberFormat="1" applyFont="1" applyFill="1" applyBorder="1" applyAlignment="1">
      <alignment horizontal="right" vertical="center" shrinkToFit="1"/>
    </xf>
    <xf numFmtId="188" fontId="4" fillId="4" borderId="30" xfId="0" quotePrefix="1" applyNumberFormat="1" applyFont="1" applyFill="1" applyBorder="1" applyAlignment="1">
      <alignment horizontal="right" vertical="center" shrinkToFit="1"/>
    </xf>
    <xf numFmtId="0" fontId="4" fillId="4" borderId="29" xfId="0" quotePrefix="1" applyNumberFormat="1" applyFont="1" applyFill="1" applyBorder="1" applyAlignment="1">
      <alignment horizontal="right" vertical="center" shrinkToFit="1"/>
    </xf>
    <xf numFmtId="0" fontId="4" fillId="4" borderId="30" xfId="0" quotePrefix="1" applyNumberFormat="1" applyFont="1" applyFill="1" applyBorder="1" applyAlignment="1">
      <alignment horizontal="right" vertical="center" shrinkToFit="1"/>
    </xf>
    <xf numFmtId="0" fontId="4" fillId="4" borderId="31" xfId="0" applyNumberFormat="1" applyFont="1" applyFill="1" applyBorder="1" applyAlignment="1" applyProtection="1">
      <alignment horizontal="right" vertical="center" shrinkToFit="1"/>
    </xf>
    <xf numFmtId="0" fontId="4" fillId="4" borderId="32" xfId="0" applyNumberFormat="1" applyFont="1" applyFill="1" applyBorder="1" applyAlignment="1" applyProtection="1">
      <alignment horizontal="right" vertical="center" shrinkToFit="1"/>
    </xf>
    <xf numFmtId="0" fontId="4" fillId="2" borderId="19" xfId="0" applyFont="1" applyFill="1" applyBorder="1" applyAlignment="1">
      <alignment vertical="center"/>
    </xf>
    <xf numFmtId="185" fontId="4" fillId="2" borderId="20" xfId="0" applyNumberFormat="1" applyFont="1" applyFill="1" applyBorder="1" applyAlignment="1">
      <alignment vertical="center"/>
    </xf>
    <xf numFmtId="188" fontId="4" fillId="0" borderId="26" xfId="0" applyNumberFormat="1" applyFont="1" applyFill="1" applyBorder="1" applyAlignment="1" applyProtection="1">
      <alignment horizontal="center" vertical="center"/>
    </xf>
    <xf numFmtId="181" fontId="4" fillId="0" borderId="9" xfId="0" applyNumberFormat="1" applyFont="1" applyFill="1" applyBorder="1" applyAlignment="1" applyProtection="1">
      <alignment vertical="center" shrinkToFit="1"/>
    </xf>
    <xf numFmtId="182" fontId="4" fillId="2" borderId="19" xfId="0" applyNumberFormat="1" applyFont="1" applyFill="1" applyBorder="1" applyAlignment="1">
      <alignment vertical="center"/>
    </xf>
    <xf numFmtId="185" fontId="4" fillId="2" borderId="20" xfId="0" applyNumberFormat="1" applyFont="1" applyFill="1" applyBorder="1" applyAlignment="1">
      <alignment horizontal="left" vertical="center"/>
    </xf>
    <xf numFmtId="178" fontId="4" fillId="4" borderId="35" xfId="0" applyNumberFormat="1" applyFont="1" applyFill="1" applyBorder="1" applyAlignment="1">
      <alignment horizontal="right" vertical="center"/>
    </xf>
    <xf numFmtId="178" fontId="4" fillId="5" borderId="7" xfId="0" applyNumberFormat="1" applyFont="1" applyFill="1" applyBorder="1" applyAlignment="1">
      <alignment horizontal="right" vertical="center"/>
    </xf>
    <xf numFmtId="178" fontId="4" fillId="4" borderId="7" xfId="0" applyNumberFormat="1" applyFont="1" applyFill="1" applyBorder="1" applyAlignment="1">
      <alignment horizontal="right" vertical="center"/>
    </xf>
    <xf numFmtId="178" fontId="4" fillId="4" borderId="36" xfId="0" applyNumberFormat="1" applyFont="1" applyFill="1" applyBorder="1" applyAlignment="1">
      <alignment horizontal="right" vertical="center"/>
    </xf>
    <xf numFmtId="0" fontId="4" fillId="0" borderId="37"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38" xfId="0" applyFont="1" applyBorder="1" applyAlignment="1" applyProtection="1">
      <alignment horizontal="right" vertical="center"/>
    </xf>
    <xf numFmtId="0" fontId="4" fillId="0" borderId="22" xfId="0" applyFont="1" applyBorder="1" applyAlignment="1" applyProtection="1">
      <alignment horizontal="right" vertical="center"/>
    </xf>
    <xf numFmtId="183" fontId="4" fillId="0" borderId="4" xfId="0" applyNumberFormat="1" applyFont="1" applyBorder="1" applyAlignment="1">
      <alignment horizontal="left" vertical="center"/>
    </xf>
    <xf numFmtId="57" fontId="13" fillId="2" borderId="40" xfId="0" applyNumberFormat="1" applyFont="1" applyFill="1" applyBorder="1" applyAlignment="1" applyProtection="1">
      <alignment horizontal="left" vertical="center" shrinkToFit="1"/>
    </xf>
    <xf numFmtId="184" fontId="4" fillId="0" borderId="42" xfId="0" applyNumberFormat="1" applyFont="1" applyFill="1" applyBorder="1" applyAlignment="1">
      <alignment horizontal="right" vertical="center" shrinkToFit="1"/>
    </xf>
    <xf numFmtId="57" fontId="13" fillId="2" borderId="40" xfId="0" applyNumberFormat="1" applyFont="1" applyFill="1" applyBorder="1" applyAlignment="1">
      <alignment horizontal="left" vertical="center" shrinkToFit="1"/>
    </xf>
    <xf numFmtId="0" fontId="4" fillId="0" borderId="39" xfId="0" applyFont="1" applyBorder="1" applyAlignment="1">
      <alignment vertical="center"/>
    </xf>
    <xf numFmtId="0" fontId="5" fillId="2" borderId="44" xfId="0" applyFont="1" applyFill="1" applyBorder="1" applyAlignment="1">
      <alignment shrinkToFit="1"/>
    </xf>
    <xf numFmtId="57" fontId="4" fillId="2" borderId="44" xfId="0" applyNumberFormat="1" applyFont="1" applyFill="1" applyBorder="1" applyAlignment="1" applyProtection="1">
      <alignment vertical="center" shrinkToFit="1"/>
    </xf>
    <xf numFmtId="184" fontId="4" fillId="0" borderId="46" xfId="0" applyNumberFormat="1" applyFont="1" applyFill="1" applyBorder="1" applyAlignment="1">
      <alignment horizontal="right" vertical="center" shrinkToFit="1"/>
    </xf>
    <xf numFmtId="1" fontId="4" fillId="2" borderId="44" xfId="0" applyNumberFormat="1" applyFont="1" applyFill="1" applyBorder="1" applyAlignment="1" applyProtection="1">
      <alignment horizontal="center" vertical="center" shrinkToFit="1"/>
    </xf>
    <xf numFmtId="57" fontId="4" fillId="2" borderId="44" xfId="0" applyNumberFormat="1" applyFont="1" applyFill="1" applyBorder="1" applyAlignment="1">
      <alignment vertical="center" shrinkToFit="1"/>
    </xf>
    <xf numFmtId="2" fontId="4" fillId="0" borderId="42" xfId="0" applyNumberFormat="1" applyFont="1" applyBorder="1" applyAlignment="1">
      <alignment horizontal="right" vertical="center" shrinkToFit="1"/>
    </xf>
    <xf numFmtId="1" fontId="4" fillId="0" borderId="42" xfId="0" applyNumberFormat="1" applyFont="1" applyBorder="1" applyAlignment="1">
      <alignment horizontal="right" vertical="center" shrinkToFit="1"/>
    </xf>
    <xf numFmtId="0" fontId="4" fillId="0" borderId="50" xfId="0" applyFont="1" applyBorder="1" applyAlignment="1">
      <alignment vertical="center"/>
    </xf>
    <xf numFmtId="2" fontId="4" fillId="0" borderId="46" xfId="0" applyNumberFormat="1" applyFont="1" applyBorder="1" applyAlignment="1">
      <alignment horizontal="right" vertical="center" shrinkToFit="1"/>
    </xf>
    <xf numFmtId="1" fontId="4" fillId="0" borderId="46" xfId="0" applyNumberFormat="1" applyFont="1" applyBorder="1" applyAlignment="1">
      <alignment horizontal="right" vertical="center" shrinkToFit="1"/>
    </xf>
    <xf numFmtId="0" fontId="4" fillId="0" borderId="51" xfId="0" applyFont="1" applyBorder="1" applyAlignment="1" applyProtection="1">
      <alignment horizontal="right" vertical="center"/>
    </xf>
    <xf numFmtId="0" fontId="4" fillId="0" borderId="42" xfId="0" applyFont="1" applyBorder="1" applyAlignment="1" applyProtection="1">
      <alignment horizontal="right" vertical="center"/>
    </xf>
    <xf numFmtId="0" fontId="4" fillId="0" borderId="43" xfId="0" applyFont="1" applyBorder="1" applyAlignment="1" applyProtection="1">
      <alignment horizontal="right" vertical="center"/>
    </xf>
    <xf numFmtId="183" fontId="4" fillId="0" borderId="51" xfId="0" applyNumberFormat="1" applyFont="1" applyBorder="1" applyAlignment="1" applyProtection="1">
      <alignment horizontal="right" vertical="center"/>
    </xf>
    <xf numFmtId="182" fontId="4" fillId="0" borderId="43" xfId="0" applyNumberFormat="1" applyFont="1" applyBorder="1" applyAlignment="1" applyProtection="1">
      <alignment horizontal="right" vertical="center"/>
    </xf>
    <xf numFmtId="0" fontId="4" fillId="0" borderId="34" xfId="0" applyFont="1" applyBorder="1" applyAlignment="1" applyProtection="1">
      <alignment horizontal="right" vertical="center"/>
    </xf>
    <xf numFmtId="0" fontId="4" fillId="0" borderId="9" xfId="0" applyFont="1" applyBorder="1" applyAlignment="1" applyProtection="1">
      <alignment vertical="center"/>
    </xf>
    <xf numFmtId="0" fontId="4" fillId="0" borderId="18" xfId="0" applyFont="1" applyBorder="1" applyAlignment="1">
      <alignment vertical="center"/>
    </xf>
    <xf numFmtId="183" fontId="4" fillId="0" borderId="34" xfId="0" applyNumberFormat="1" applyFont="1" applyBorder="1" applyAlignment="1" applyProtection="1">
      <alignment horizontal="right" vertical="center"/>
    </xf>
    <xf numFmtId="182" fontId="4" fillId="0" borderId="18" xfId="0" applyNumberFormat="1" applyFont="1" applyBorder="1" applyAlignment="1" applyProtection="1">
      <alignment horizontal="right" vertical="center"/>
    </xf>
    <xf numFmtId="0" fontId="4" fillId="0" borderId="34" xfId="0" applyFont="1" applyBorder="1" applyAlignment="1" applyProtection="1">
      <alignment vertical="center"/>
    </xf>
    <xf numFmtId="0" fontId="5" fillId="0" borderId="34" xfId="0" applyFont="1" applyBorder="1"/>
    <xf numFmtId="0" fontId="5" fillId="0" borderId="9" xfId="0" applyFont="1" applyBorder="1"/>
    <xf numFmtId="0" fontId="5" fillId="0" borderId="18" xfId="0" applyFont="1" applyBorder="1"/>
    <xf numFmtId="0" fontId="4" fillId="0" borderId="34" xfId="0" applyFont="1" applyBorder="1" applyAlignment="1">
      <alignment vertical="center"/>
    </xf>
    <xf numFmtId="0" fontId="4" fillId="0" borderId="9" xfId="0" applyFont="1" applyBorder="1" applyAlignment="1">
      <alignment vertical="center"/>
    </xf>
    <xf numFmtId="182" fontId="4" fillId="0" borderId="18" xfId="0" applyNumberFormat="1" applyFont="1" applyBorder="1" applyAlignment="1" applyProtection="1">
      <alignment vertical="center"/>
    </xf>
    <xf numFmtId="0" fontId="4" fillId="0" borderId="18" xfId="0" applyFont="1" applyBorder="1" applyAlignment="1" applyProtection="1">
      <alignment vertical="center"/>
    </xf>
    <xf numFmtId="183" fontId="4" fillId="0" borderId="34" xfId="0" applyNumberFormat="1" applyFont="1" applyBorder="1" applyAlignment="1" applyProtection="1">
      <alignment vertical="center"/>
    </xf>
    <xf numFmtId="0" fontId="4" fillId="0" borderId="9" xfId="0" applyFont="1" applyBorder="1" applyAlignment="1" applyProtection="1">
      <alignment horizontal="right" vertical="center"/>
    </xf>
    <xf numFmtId="0" fontId="4" fillId="2" borderId="21" xfId="0" applyFont="1" applyFill="1" applyBorder="1" applyAlignment="1" applyProtection="1">
      <alignment horizontal="right" vertical="center"/>
    </xf>
    <xf numFmtId="0" fontId="4" fillId="2" borderId="22" xfId="0" applyFont="1" applyFill="1" applyBorder="1" applyAlignment="1" applyProtection="1">
      <alignment horizontal="right" vertical="center"/>
    </xf>
    <xf numFmtId="0" fontId="4" fillId="2" borderId="22" xfId="0" quotePrefix="1"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184" fontId="4" fillId="2" borderId="6" xfId="0" applyNumberFormat="1" applyFont="1" applyFill="1" applyBorder="1" applyAlignment="1" applyProtection="1">
      <alignment horizontal="right" vertical="center"/>
    </xf>
    <xf numFmtId="182" fontId="4" fillId="2" borderId="21" xfId="0" applyNumberFormat="1" applyFont="1" applyFill="1" applyBorder="1" applyAlignment="1" applyProtection="1">
      <alignment horizontal="right" vertical="center"/>
    </xf>
    <xf numFmtId="182" fontId="4" fillId="2" borderId="22" xfId="0" applyNumberFormat="1" applyFont="1" applyFill="1" applyBorder="1" applyAlignment="1" applyProtection="1">
      <alignment horizontal="right" vertical="center"/>
    </xf>
    <xf numFmtId="2" fontId="4" fillId="5" borderId="29" xfId="0" applyNumberFormat="1" applyFont="1" applyFill="1" applyBorder="1" applyAlignment="1" applyProtection="1">
      <alignment horizontal="right" vertical="center" shrinkToFit="1"/>
    </xf>
    <xf numFmtId="2" fontId="4" fillId="5" borderId="30" xfId="0" applyNumberFormat="1" applyFont="1" applyFill="1" applyBorder="1" applyAlignment="1" applyProtection="1">
      <alignment horizontal="right" vertical="center" shrinkToFit="1"/>
    </xf>
    <xf numFmtId="2" fontId="4" fillId="5" borderId="8" xfId="0" applyNumberFormat="1" applyFont="1" applyFill="1" applyBorder="1" applyAlignment="1" applyProtection="1">
      <alignment horizontal="right" vertical="center" shrinkToFit="1"/>
    </xf>
    <xf numFmtId="184" fontId="13" fillId="0" borderId="0" xfId="0" applyNumberFormat="1" applyFont="1" applyAlignment="1">
      <alignment vertical="center"/>
    </xf>
    <xf numFmtId="0" fontId="8" fillId="0" borderId="0" xfId="0" applyFont="1" applyAlignment="1" applyProtection="1">
      <alignment horizontal="left" vertical="center"/>
    </xf>
    <xf numFmtId="0" fontId="14" fillId="0" borderId="0" xfId="1" applyFont="1" applyAlignment="1" applyProtection="1">
      <alignment horizontal="left" vertical="center"/>
    </xf>
    <xf numFmtId="0" fontId="14" fillId="0" borderId="0" xfId="1" applyFont="1" applyAlignment="1" applyProtection="1">
      <alignment vertical="center"/>
    </xf>
    <xf numFmtId="183" fontId="14" fillId="0" borderId="0" xfId="1" applyNumberFormat="1" applyFont="1" applyAlignment="1" applyProtection="1">
      <alignment vertical="center"/>
    </xf>
    <xf numFmtId="0" fontId="8" fillId="0" borderId="0" xfId="0" applyFont="1" applyFill="1" applyAlignment="1">
      <alignment vertical="center"/>
    </xf>
    <xf numFmtId="0" fontId="14" fillId="0" borderId="0" xfId="1" applyFont="1" applyBorder="1" applyAlignment="1" applyProtection="1">
      <alignment horizontal="left" vertical="center"/>
    </xf>
    <xf numFmtId="0" fontId="14" fillId="0" borderId="0" xfId="1" applyFont="1" applyFill="1" applyAlignment="1" applyProtection="1">
      <alignment vertical="center"/>
    </xf>
    <xf numFmtId="179" fontId="4" fillId="3" borderId="9" xfId="0" applyNumberFormat="1" applyFont="1" applyFill="1" applyBorder="1" applyAlignment="1" applyProtection="1">
      <alignment horizontal="right" vertical="center" shrinkToFit="1"/>
    </xf>
    <xf numFmtId="0" fontId="4" fillId="0" borderId="53" xfId="0" applyFont="1" applyBorder="1" applyAlignment="1" applyProtection="1">
      <alignment horizontal="right" vertical="center"/>
    </xf>
    <xf numFmtId="189" fontId="4" fillId="0" borderId="23" xfId="0" applyNumberFormat="1" applyFont="1" applyFill="1" applyBorder="1" applyAlignment="1" applyProtection="1">
      <alignment horizontal="center" vertical="center" shrinkToFit="1"/>
    </xf>
    <xf numFmtId="189" fontId="4" fillId="0" borderId="24" xfId="0" applyNumberFormat="1" applyFont="1" applyFill="1" applyBorder="1" applyAlignment="1" applyProtection="1">
      <alignment horizontal="right" vertical="center" shrinkToFit="1"/>
    </xf>
    <xf numFmtId="189" fontId="4" fillId="0" borderId="16" xfId="0" applyNumberFormat="1" applyFont="1" applyFill="1" applyBorder="1" applyAlignment="1" applyProtection="1">
      <alignment horizontal="right" vertical="center" shrinkToFit="1"/>
    </xf>
    <xf numFmtId="189" fontId="4" fillId="0" borderId="23" xfId="0" applyNumberFormat="1" applyFont="1" applyFill="1" applyBorder="1" applyAlignment="1" applyProtection="1">
      <alignment horizontal="right" vertical="center" shrinkToFit="1"/>
    </xf>
    <xf numFmtId="187" fontId="4" fillId="0" borderId="16" xfId="0" applyNumberFormat="1" applyFont="1" applyFill="1" applyBorder="1" applyAlignment="1" applyProtection="1">
      <alignment vertical="center" shrinkToFit="1"/>
    </xf>
    <xf numFmtId="188" fontId="4" fillId="0" borderId="26" xfId="0" applyNumberFormat="1" applyFont="1" applyFill="1" applyBorder="1" applyAlignment="1" applyProtection="1">
      <alignment horizontal="center" vertical="center" shrinkToFit="1"/>
    </xf>
    <xf numFmtId="176" fontId="4" fillId="0" borderId="33" xfId="0" applyNumberFormat="1" applyFont="1" applyFill="1" applyBorder="1" applyAlignment="1" applyProtection="1">
      <alignment horizontal="center" vertical="center" shrinkToFit="1"/>
    </xf>
    <xf numFmtId="189" fontId="4" fillId="0" borderId="9" xfId="0" applyNumberFormat="1" applyFont="1" applyFill="1" applyBorder="1" applyAlignment="1" applyProtection="1">
      <alignment horizontal="right" vertical="center" shrinkToFit="1"/>
    </xf>
    <xf numFmtId="176" fontId="4" fillId="0" borderId="26" xfId="0" applyNumberFormat="1" applyFont="1" applyFill="1" applyBorder="1" applyAlignment="1" applyProtection="1">
      <alignment horizontal="center" vertical="center" shrinkToFit="1"/>
    </xf>
    <xf numFmtId="187" fontId="4" fillId="0" borderId="18" xfId="0" applyNumberFormat="1" applyFont="1" applyFill="1" applyBorder="1" applyAlignment="1" applyProtection="1">
      <alignment vertical="center" shrinkToFit="1"/>
    </xf>
    <xf numFmtId="189" fontId="4" fillId="0" borderId="25" xfId="0" applyNumberFormat="1" applyFont="1" applyFill="1" applyBorder="1" applyAlignment="1" applyProtection="1">
      <alignment horizontal="right" vertical="center" shrinkToFit="1"/>
    </xf>
    <xf numFmtId="189" fontId="4" fillId="0" borderId="9" xfId="0" applyNumberFormat="1" applyFont="1" applyFill="1" applyBorder="1" applyAlignment="1" applyProtection="1">
      <alignment horizontal="center" vertical="center" shrinkToFit="1"/>
    </xf>
    <xf numFmtId="187" fontId="4" fillId="0" borderId="18" xfId="0" quotePrefix="1" applyNumberFormat="1" applyFont="1" applyFill="1" applyBorder="1" applyAlignment="1" applyProtection="1">
      <alignment horizontal="right" vertical="center" shrinkToFit="1"/>
    </xf>
    <xf numFmtId="189" fontId="5" fillId="0" borderId="9" xfId="0" applyNumberFormat="1" applyFont="1" applyFill="1" applyBorder="1" applyAlignment="1">
      <alignment horizontal="right" shrinkToFit="1"/>
    </xf>
    <xf numFmtId="176" fontId="4" fillId="0" borderId="52" xfId="0" applyNumberFormat="1" applyFont="1" applyFill="1" applyBorder="1" applyAlignment="1" applyProtection="1">
      <alignment horizontal="center" vertical="center" shrinkToFit="1"/>
    </xf>
    <xf numFmtId="189" fontId="5" fillId="0" borderId="25" xfId="0" applyNumberFormat="1" applyFont="1" applyFill="1" applyBorder="1" applyAlignment="1">
      <alignment horizontal="right" shrinkToFit="1"/>
    </xf>
    <xf numFmtId="187" fontId="5" fillId="0" borderId="18" xfId="0" applyNumberFormat="1" applyFont="1" applyFill="1" applyBorder="1" applyAlignment="1">
      <alignment shrinkToFit="1"/>
    </xf>
    <xf numFmtId="189" fontId="5" fillId="0" borderId="45" xfId="0" applyNumberFormat="1" applyFont="1" applyFill="1" applyBorder="1" applyAlignment="1">
      <alignment horizontal="center" shrinkToFit="1"/>
    </xf>
    <xf numFmtId="189" fontId="5" fillId="0" borderId="46" xfId="0" applyNumberFormat="1" applyFont="1" applyFill="1" applyBorder="1" applyAlignment="1">
      <alignment horizontal="right" shrinkToFit="1"/>
    </xf>
    <xf numFmtId="187" fontId="5" fillId="0" borderId="47" xfId="0" applyNumberFormat="1" applyFont="1" applyFill="1" applyBorder="1" applyAlignment="1">
      <alignment shrinkToFit="1"/>
    </xf>
    <xf numFmtId="189" fontId="5" fillId="0" borderId="45" xfId="0" applyNumberFormat="1" applyFont="1" applyFill="1" applyBorder="1" applyAlignment="1">
      <alignment horizontal="right" shrinkToFit="1"/>
    </xf>
    <xf numFmtId="189" fontId="4" fillId="0" borderId="46" xfId="0" applyNumberFormat="1" applyFont="1" applyFill="1" applyBorder="1" applyAlignment="1" applyProtection="1">
      <alignment horizontal="right" vertical="center" shrinkToFit="1"/>
    </xf>
    <xf numFmtId="189" fontId="4" fillId="0" borderId="46" xfId="0" applyNumberFormat="1" applyFont="1" applyFill="1" applyBorder="1" applyAlignment="1" applyProtection="1">
      <alignment horizontal="center" vertical="center" shrinkToFit="1"/>
    </xf>
    <xf numFmtId="187" fontId="4" fillId="0" borderId="47" xfId="0" applyNumberFormat="1" applyFont="1" applyFill="1" applyBorder="1" applyAlignment="1" applyProtection="1">
      <alignment vertical="center" shrinkToFit="1"/>
    </xf>
    <xf numFmtId="189" fontId="5" fillId="0" borderId="41" xfId="0" applyNumberFormat="1" applyFont="1" applyFill="1" applyBorder="1" applyAlignment="1">
      <alignment horizontal="center" shrinkToFit="1"/>
    </xf>
    <xf numFmtId="189" fontId="5" fillId="0" borderId="42" xfId="0" applyNumberFormat="1" applyFont="1" applyFill="1" applyBorder="1" applyAlignment="1">
      <alignment horizontal="right" shrinkToFit="1"/>
    </xf>
    <xf numFmtId="187" fontId="5" fillId="0" borderId="43" xfId="0" applyNumberFormat="1" applyFont="1" applyFill="1" applyBorder="1" applyAlignment="1">
      <alignment shrinkToFit="1"/>
    </xf>
    <xf numFmtId="189" fontId="5" fillId="0" borderId="41" xfId="0" applyNumberFormat="1" applyFont="1" applyFill="1" applyBorder="1" applyAlignment="1">
      <alignment horizontal="right" shrinkToFit="1"/>
    </xf>
    <xf numFmtId="189" fontId="4" fillId="0" borderId="42" xfId="0" applyNumberFormat="1" applyFont="1" applyFill="1" applyBorder="1" applyAlignment="1" applyProtection="1">
      <alignment horizontal="right" vertical="center" shrinkToFit="1"/>
    </xf>
    <xf numFmtId="189" fontId="4" fillId="0" borderId="42" xfId="0" applyNumberFormat="1" applyFont="1" applyFill="1" applyBorder="1" applyAlignment="1" applyProtection="1">
      <alignment horizontal="center" vertical="center" shrinkToFit="1"/>
    </xf>
    <xf numFmtId="187" fontId="4" fillId="0" borderId="43" xfId="0" applyNumberFormat="1" applyFont="1" applyFill="1" applyBorder="1" applyAlignment="1" applyProtection="1">
      <alignment vertical="center" shrinkToFit="1"/>
    </xf>
    <xf numFmtId="189" fontId="5" fillId="0" borderId="25" xfId="0" applyNumberFormat="1" applyFont="1" applyFill="1" applyBorder="1" applyAlignment="1">
      <alignment horizontal="center" shrinkToFit="1"/>
    </xf>
    <xf numFmtId="187" fontId="4" fillId="0" borderId="18" xfId="0" applyNumberFormat="1" applyFont="1" applyFill="1" applyBorder="1" applyAlignment="1" applyProtection="1">
      <alignment horizontal="right" vertical="center" shrinkToFit="1"/>
    </xf>
    <xf numFmtId="187" fontId="4" fillId="0" borderId="18" xfId="0" applyNumberFormat="1" applyFont="1" applyFill="1" applyBorder="1" applyAlignment="1" applyProtection="1">
      <alignment horizontal="center" vertical="center" shrinkToFit="1"/>
    </xf>
    <xf numFmtId="189" fontId="4" fillId="0" borderId="25" xfId="0" applyNumberFormat="1" applyFont="1" applyFill="1" applyBorder="1" applyAlignment="1" applyProtection="1">
      <alignment horizontal="center" vertical="center" shrinkToFit="1"/>
    </xf>
    <xf numFmtId="187" fontId="4" fillId="0" borderId="55" xfId="0" applyNumberFormat="1" applyFont="1" applyFill="1" applyBorder="1" applyAlignment="1" applyProtection="1">
      <alignment vertical="center" shrinkToFit="1"/>
    </xf>
    <xf numFmtId="180" fontId="4" fillId="0" borderId="25" xfId="0" applyNumberFormat="1" applyFont="1" applyFill="1" applyBorder="1" applyAlignment="1" applyProtection="1">
      <alignment horizontal="center" vertical="center" shrinkToFit="1"/>
    </xf>
    <xf numFmtId="189" fontId="4" fillId="0" borderId="18" xfId="0" applyNumberFormat="1" applyFont="1" applyFill="1" applyBorder="1" applyAlignment="1" applyProtection="1">
      <alignment horizontal="right" vertical="center" shrinkToFit="1"/>
    </xf>
    <xf numFmtId="189" fontId="4" fillId="0" borderId="18" xfId="0" applyNumberFormat="1" applyFont="1" applyFill="1" applyBorder="1" applyAlignment="1" applyProtection="1">
      <alignment horizontal="center" vertical="center" shrinkToFit="1"/>
    </xf>
    <xf numFmtId="184" fontId="4" fillId="0" borderId="18" xfId="0" applyNumberFormat="1" applyFont="1" applyBorder="1" applyAlignment="1">
      <alignment vertical="center" shrinkToFit="1"/>
    </xf>
    <xf numFmtId="189" fontId="4" fillId="0" borderId="45" xfId="0" applyNumberFormat="1" applyFont="1" applyFill="1" applyBorder="1" applyAlignment="1" applyProtection="1">
      <alignment horizontal="center" vertical="center" shrinkToFit="1"/>
    </xf>
    <xf numFmtId="187" fontId="4" fillId="0" borderId="47" xfId="0" applyNumberFormat="1" applyFont="1" applyFill="1" applyBorder="1" applyAlignment="1" applyProtection="1">
      <alignment horizontal="right" vertical="center" shrinkToFit="1"/>
    </xf>
    <xf numFmtId="189" fontId="4" fillId="0" borderId="45" xfId="0" applyNumberFormat="1" applyFont="1" applyFill="1" applyBorder="1" applyAlignment="1" applyProtection="1">
      <alignment horizontal="right" vertical="center" shrinkToFit="1"/>
    </xf>
    <xf numFmtId="189" fontId="4" fillId="0" borderId="41" xfId="0" applyNumberFormat="1" applyFont="1" applyFill="1" applyBorder="1" applyAlignment="1" applyProtection="1">
      <alignment horizontal="center" vertical="center" shrinkToFit="1"/>
    </xf>
    <xf numFmtId="187" fontId="4" fillId="0" borderId="43" xfId="0" applyNumberFormat="1" applyFont="1" applyFill="1" applyBorder="1" applyAlignment="1" applyProtection="1">
      <alignment horizontal="right" vertical="center" shrinkToFit="1"/>
    </xf>
    <xf numFmtId="189" fontId="4" fillId="0" borderId="41" xfId="0" applyNumberFormat="1" applyFont="1" applyFill="1" applyBorder="1" applyAlignment="1" applyProtection="1">
      <alignment horizontal="right" vertical="center" shrinkToFit="1"/>
    </xf>
    <xf numFmtId="188" fontId="4" fillId="0" borderId="51" xfId="0" applyNumberFormat="1" applyFont="1" applyFill="1" applyBorder="1" applyAlignment="1" applyProtection="1">
      <alignment horizontal="center" vertical="center" shrinkToFit="1"/>
    </xf>
    <xf numFmtId="180" fontId="4" fillId="0" borderId="42" xfId="0" applyNumberFormat="1" applyFont="1" applyFill="1" applyBorder="1" applyAlignment="1" applyProtection="1">
      <alignment horizontal="right" vertical="center" shrinkToFit="1"/>
    </xf>
    <xf numFmtId="188" fontId="4" fillId="0" borderId="42" xfId="0" applyNumberFormat="1" applyFont="1" applyFill="1" applyBorder="1" applyAlignment="1" applyProtection="1">
      <alignment horizontal="center" vertical="center" shrinkToFit="1"/>
    </xf>
    <xf numFmtId="188" fontId="4" fillId="0" borderId="43" xfId="0" applyNumberFormat="1" applyFont="1" applyFill="1" applyBorder="1" applyAlignment="1" applyProtection="1">
      <alignment horizontal="center" vertical="center" shrinkToFit="1"/>
    </xf>
    <xf numFmtId="176" fontId="4" fillId="0" borderId="9" xfId="0" applyNumberFormat="1" applyFont="1" applyFill="1" applyBorder="1" applyAlignment="1" applyProtection="1">
      <alignment horizontal="center" vertical="center" shrinkToFit="1"/>
    </xf>
    <xf numFmtId="2" fontId="4" fillId="0" borderId="52" xfId="0" applyNumberFormat="1" applyFont="1" applyFill="1" applyBorder="1" applyAlignment="1" applyProtection="1">
      <alignment horizontal="center" vertical="center" shrinkToFit="1"/>
    </xf>
    <xf numFmtId="176" fontId="4" fillId="0" borderId="9" xfId="0" applyNumberFormat="1" applyFont="1" applyFill="1" applyBorder="1" applyAlignment="1" applyProtection="1">
      <alignment horizontal="right" vertical="center" shrinkToFit="1"/>
    </xf>
    <xf numFmtId="189" fontId="4" fillId="0" borderId="34" xfId="0" applyNumberFormat="1" applyFont="1" applyFill="1" applyBorder="1" applyAlignment="1" applyProtection="1">
      <alignment horizontal="right" vertical="center" shrinkToFit="1"/>
    </xf>
    <xf numFmtId="189" fontId="4" fillId="0" borderId="34" xfId="0" applyNumberFormat="1" applyFont="1" applyFill="1" applyBorder="1" applyAlignment="1" applyProtection="1">
      <alignment horizontal="center" vertical="center" shrinkToFit="1"/>
    </xf>
    <xf numFmtId="189" fontId="4" fillId="0" borderId="21" xfId="0" applyNumberFormat="1" applyFont="1" applyFill="1" applyBorder="1" applyAlignment="1" applyProtection="1">
      <alignment horizontal="center" vertical="center" shrinkToFit="1"/>
    </xf>
    <xf numFmtId="189" fontId="4" fillId="0" borderId="22" xfId="0" applyNumberFormat="1" applyFont="1" applyFill="1" applyBorder="1" applyAlignment="1" applyProtection="1">
      <alignment horizontal="center" vertical="center" shrinkToFit="1"/>
    </xf>
    <xf numFmtId="187" fontId="4" fillId="0" borderId="6" xfId="0" applyNumberFormat="1" applyFont="1" applyFill="1" applyBorder="1" applyAlignment="1" applyProtection="1">
      <alignment horizontal="center" vertical="center" shrinkToFit="1"/>
    </xf>
    <xf numFmtId="187" fontId="4" fillId="0" borderId="6" xfId="0" applyNumberFormat="1" applyFont="1" applyFill="1" applyBorder="1" applyAlignment="1" applyProtection="1">
      <alignment horizontal="right" vertical="center" shrinkToFit="1"/>
    </xf>
    <xf numFmtId="189" fontId="4" fillId="0" borderId="22" xfId="0" applyNumberFormat="1" applyFont="1" applyFill="1" applyBorder="1" applyAlignment="1" applyProtection="1">
      <alignment horizontal="right" vertical="center" shrinkToFit="1"/>
    </xf>
    <xf numFmtId="0" fontId="8" fillId="0" borderId="0" xfId="0" applyFont="1" applyBorder="1" applyAlignment="1">
      <alignment vertical="center"/>
    </xf>
    <xf numFmtId="0" fontId="0" fillId="0" borderId="0" xfId="0" applyBorder="1" applyAlignment="1">
      <alignment vertical="center"/>
    </xf>
    <xf numFmtId="57" fontId="15" fillId="0" borderId="0" xfId="0" quotePrefix="1" applyNumberFormat="1" applyFont="1" applyAlignment="1" applyProtection="1">
      <alignment horizontal="center" vertical="center"/>
      <protection locked="0"/>
    </xf>
    <xf numFmtId="57" fontId="15" fillId="0" borderId="0" xfId="0" quotePrefix="1" applyNumberFormat="1" applyFont="1" applyAlignment="1" applyProtection="1">
      <alignment vertical="center"/>
      <protection locked="0"/>
    </xf>
    <xf numFmtId="2" fontId="7" fillId="0" borderId="0" xfId="0" applyNumberFormat="1" applyFont="1" applyAlignment="1" applyProtection="1">
      <alignment vertical="center"/>
    </xf>
    <xf numFmtId="0" fontId="16" fillId="0" borderId="0" xfId="0" quotePrefix="1" applyFont="1" applyAlignment="1" applyProtection="1">
      <alignment horizontal="left"/>
      <protection locked="0"/>
    </xf>
    <xf numFmtId="190" fontId="4" fillId="0" borderId="0" xfId="0" applyNumberFormat="1" applyFont="1" applyAlignment="1">
      <alignment vertical="center"/>
    </xf>
    <xf numFmtId="57" fontId="15" fillId="0" borderId="0" xfId="0" applyNumberFormat="1" applyFont="1" applyAlignment="1" applyProtection="1">
      <alignment vertical="center"/>
      <protection locked="0"/>
    </xf>
    <xf numFmtId="0" fontId="15" fillId="0" borderId="0" xfId="0" quotePrefix="1" applyFont="1" applyAlignment="1" applyProtection="1">
      <alignment vertical="center"/>
      <protection locked="0"/>
    </xf>
    <xf numFmtId="176" fontId="7" fillId="0" borderId="0" xfId="0" applyNumberFormat="1" applyFont="1" applyAlignment="1" applyProtection="1">
      <alignment vertical="center"/>
    </xf>
    <xf numFmtId="176" fontId="4" fillId="0" borderId="0" xfId="0" applyNumberFormat="1" applyFont="1" applyAlignment="1" applyProtection="1">
      <alignment vertical="center"/>
    </xf>
    <xf numFmtId="191" fontId="4" fillId="0" borderId="0" xfId="0" applyNumberFormat="1" applyFont="1" applyAlignment="1" applyProtection="1">
      <alignment vertical="center"/>
    </xf>
    <xf numFmtId="0" fontId="7" fillId="0" borderId="0" xfId="0" quotePrefix="1" applyFont="1" applyAlignment="1">
      <alignment vertical="center"/>
    </xf>
    <xf numFmtId="177" fontId="7" fillId="0" borderId="0" xfId="0" applyNumberFormat="1" applyFont="1" applyAlignment="1" applyProtection="1">
      <alignment vertical="center"/>
    </xf>
    <xf numFmtId="0" fontId="4" fillId="0" borderId="11" xfId="0" applyFont="1" applyBorder="1" applyAlignment="1">
      <alignment horizontal="left" vertical="center"/>
    </xf>
    <xf numFmtId="180" fontId="4" fillId="7" borderId="9" xfId="0" applyNumberFormat="1" applyFont="1" applyFill="1" applyBorder="1" applyAlignment="1" applyProtection="1">
      <alignment horizontal="right" vertical="center" shrinkToFit="1"/>
    </xf>
    <xf numFmtId="180" fontId="4" fillId="7" borderId="25" xfId="0" applyNumberFormat="1" applyFont="1" applyFill="1" applyBorder="1" applyAlignment="1" applyProtection="1">
      <alignment horizontal="right" vertical="center" shrinkToFit="1"/>
    </xf>
    <xf numFmtId="181" fontId="4" fillId="7" borderId="25" xfId="0" applyNumberFormat="1" applyFont="1" applyFill="1" applyBorder="1" applyAlignment="1" applyProtection="1">
      <alignment horizontal="right" vertical="center" shrinkToFit="1"/>
    </xf>
    <xf numFmtId="180" fontId="4" fillId="7" borderId="9" xfId="0" applyNumberFormat="1" applyFont="1" applyFill="1" applyBorder="1" applyAlignment="1" applyProtection="1">
      <alignment horizontal="center" vertical="center" shrinkToFit="1"/>
    </xf>
    <xf numFmtId="180" fontId="4" fillId="7" borderId="25" xfId="0" applyNumberFormat="1" applyFont="1" applyFill="1" applyBorder="1" applyAlignment="1" applyProtection="1">
      <alignment horizontal="center" vertical="center" shrinkToFit="1"/>
    </xf>
    <xf numFmtId="180" fontId="4" fillId="7" borderId="9" xfId="0" applyNumberFormat="1" applyFont="1" applyFill="1" applyBorder="1" applyAlignment="1" applyProtection="1">
      <alignment vertical="center" shrinkToFit="1"/>
    </xf>
    <xf numFmtId="181" fontId="4" fillId="7" borderId="9" xfId="0" applyNumberFormat="1" applyFont="1" applyFill="1" applyBorder="1" applyAlignment="1" applyProtection="1">
      <alignment vertical="center" shrinkToFit="1"/>
    </xf>
    <xf numFmtId="180" fontId="4" fillId="7" borderId="34" xfId="0" applyNumberFormat="1" applyFont="1" applyFill="1" applyBorder="1" applyAlignment="1" applyProtection="1">
      <alignment vertical="center" shrinkToFit="1"/>
    </xf>
    <xf numFmtId="180" fontId="4" fillId="7" borderId="25" xfId="0" applyNumberFormat="1" applyFont="1" applyFill="1" applyBorder="1" applyAlignment="1" applyProtection="1">
      <alignment vertical="center" shrinkToFit="1"/>
    </xf>
    <xf numFmtId="180" fontId="4" fillId="7" borderId="46" xfId="0" applyNumberFormat="1" applyFont="1" applyFill="1" applyBorder="1" applyAlignment="1" applyProtection="1">
      <alignment horizontal="right" vertical="center" shrinkToFit="1"/>
    </xf>
    <xf numFmtId="2" fontId="4" fillId="8" borderId="54" xfId="0" applyNumberFormat="1" applyFont="1" applyFill="1" applyBorder="1" applyAlignment="1" applyProtection="1">
      <alignment horizontal="center" vertical="center" shrinkToFit="1"/>
    </xf>
    <xf numFmtId="176" fontId="4" fillId="9" borderId="33" xfId="0" applyNumberFormat="1" applyFont="1" applyFill="1" applyBorder="1" applyAlignment="1" applyProtection="1">
      <alignment horizontal="center" vertical="center" shrinkToFit="1"/>
    </xf>
    <xf numFmtId="176" fontId="4" fillId="10" borderId="52" xfId="0" applyNumberFormat="1" applyFont="1" applyFill="1" applyBorder="1" applyAlignment="1" applyProtection="1">
      <alignment horizontal="center" vertical="center" shrinkToFit="1"/>
    </xf>
    <xf numFmtId="176" fontId="4" fillId="10" borderId="26" xfId="0" applyNumberFormat="1" applyFont="1" applyFill="1" applyBorder="1" applyAlignment="1" applyProtection="1">
      <alignment horizontal="center" vertical="center" shrinkToFit="1"/>
    </xf>
    <xf numFmtId="188" fontId="4" fillId="9" borderId="33" xfId="0" applyNumberFormat="1" applyFont="1" applyFill="1" applyBorder="1" applyAlignment="1" applyProtection="1">
      <alignment horizontal="center" vertical="center" shrinkToFit="1"/>
    </xf>
    <xf numFmtId="188" fontId="4" fillId="9" borderId="48" xfId="0" applyNumberFormat="1" applyFont="1" applyFill="1" applyBorder="1" applyAlignment="1" applyProtection="1">
      <alignment horizontal="center" vertical="center" shrinkToFit="1"/>
    </xf>
    <xf numFmtId="188" fontId="4" fillId="10" borderId="26" xfId="0" applyNumberFormat="1" applyFont="1" applyFill="1" applyBorder="1" applyAlignment="1" applyProtection="1">
      <alignment horizontal="center" vertical="center" shrinkToFit="1"/>
    </xf>
    <xf numFmtId="192" fontId="4" fillId="11" borderId="26" xfId="0" applyNumberFormat="1" applyFont="1" applyFill="1" applyBorder="1" applyAlignment="1" applyProtection="1">
      <alignment horizontal="center" vertical="center" shrinkToFit="1"/>
    </xf>
    <xf numFmtId="192" fontId="4" fillId="12" borderId="26" xfId="0" applyNumberFormat="1" applyFont="1" applyFill="1" applyBorder="1" applyAlignment="1" applyProtection="1">
      <alignment horizontal="center" vertical="center" shrinkToFit="1"/>
    </xf>
    <xf numFmtId="192" fontId="4" fillId="0" borderId="9" xfId="0" applyNumberFormat="1" applyFont="1" applyFill="1" applyBorder="1" applyAlignment="1" applyProtection="1">
      <alignment horizontal="center" vertical="center" shrinkToFit="1"/>
    </xf>
    <xf numFmtId="192" fontId="5" fillId="0" borderId="9" xfId="0" applyNumberFormat="1" applyFont="1" applyFill="1" applyBorder="1" applyAlignment="1">
      <alignment horizontal="right" shrinkToFit="1"/>
    </xf>
    <xf numFmtId="192" fontId="5" fillId="0" borderId="9" xfId="0" applyNumberFormat="1" applyFont="1" applyFill="1" applyBorder="1" applyAlignment="1">
      <alignment horizontal="center" shrinkToFit="1"/>
    </xf>
    <xf numFmtId="192" fontId="5" fillId="0" borderId="46" xfId="0" applyNumberFormat="1" applyFont="1" applyFill="1" applyBorder="1" applyAlignment="1">
      <alignment horizontal="right" shrinkToFit="1"/>
    </xf>
    <xf numFmtId="192" fontId="5" fillId="0" borderId="46" xfId="0" applyNumberFormat="1" applyFont="1" applyFill="1" applyBorder="1" applyAlignment="1">
      <alignment horizontal="center" shrinkToFit="1"/>
    </xf>
    <xf numFmtId="192" fontId="5" fillId="0" borderId="42" xfId="0" applyNumberFormat="1" applyFont="1" applyFill="1" applyBorder="1" applyAlignment="1">
      <alignment horizontal="right" shrinkToFit="1"/>
    </xf>
    <xf numFmtId="192" fontId="5" fillId="0" borderId="42" xfId="0" applyNumberFormat="1" applyFont="1" applyFill="1" applyBorder="1" applyAlignment="1">
      <alignment horizontal="center" shrinkToFit="1"/>
    </xf>
    <xf numFmtId="192" fontId="4" fillId="0" borderId="46" xfId="0" applyNumberFormat="1" applyFont="1" applyFill="1" applyBorder="1" applyAlignment="1" applyProtection="1">
      <alignment horizontal="right" vertical="center" shrinkToFit="1"/>
    </xf>
    <xf numFmtId="192" fontId="4" fillId="0" borderId="46" xfId="0" applyNumberFormat="1" applyFont="1" applyFill="1" applyBorder="1" applyAlignment="1" applyProtection="1">
      <alignment horizontal="center" vertical="center" shrinkToFit="1"/>
    </xf>
    <xf numFmtId="192" fontId="4" fillId="0" borderId="42" xfId="0" applyNumberFormat="1" applyFont="1" applyFill="1" applyBorder="1" applyAlignment="1" applyProtection="1">
      <alignment horizontal="right" vertical="center" shrinkToFit="1"/>
    </xf>
    <xf numFmtId="192" fontId="4" fillId="0" borderId="42" xfId="0" applyNumberFormat="1" applyFont="1" applyFill="1" applyBorder="1" applyAlignment="1" applyProtection="1">
      <alignment horizontal="center" vertical="center" shrinkToFit="1"/>
    </xf>
    <xf numFmtId="192" fontId="4" fillId="0" borderId="9" xfId="0" applyNumberFormat="1" applyFont="1" applyFill="1" applyBorder="1" applyAlignment="1" applyProtection="1">
      <alignment horizontal="right" vertical="center" shrinkToFit="1"/>
    </xf>
    <xf numFmtId="192" fontId="4" fillId="7" borderId="9" xfId="0" applyNumberFormat="1" applyFont="1" applyFill="1" applyBorder="1" applyAlignment="1" applyProtection="1">
      <alignment vertical="center" shrinkToFit="1"/>
    </xf>
    <xf numFmtId="192" fontId="4" fillId="0" borderId="22" xfId="0" applyNumberFormat="1" applyFont="1" applyFill="1" applyBorder="1" applyAlignment="1" applyProtection="1">
      <alignment horizontal="center" vertical="center" shrinkToFit="1"/>
    </xf>
    <xf numFmtId="192" fontId="4" fillId="4" borderId="28" xfId="0" applyNumberFormat="1" applyFont="1" applyFill="1" applyBorder="1" applyAlignment="1" applyProtection="1">
      <alignment horizontal="right" vertical="center" shrinkToFit="1"/>
    </xf>
    <xf numFmtId="192" fontId="4" fillId="5" borderId="30" xfId="0" applyNumberFormat="1" applyFont="1" applyFill="1" applyBorder="1" applyAlignment="1" applyProtection="1">
      <alignment horizontal="right" vertical="center" shrinkToFit="1"/>
    </xf>
    <xf numFmtId="192" fontId="4" fillId="8" borderId="54" xfId="0" applyNumberFormat="1" applyFont="1" applyFill="1" applyBorder="1" applyAlignment="1" applyProtection="1">
      <alignment horizontal="center" vertical="center" shrinkToFit="1"/>
    </xf>
    <xf numFmtId="192" fontId="4" fillId="0" borderId="18" xfId="0" applyNumberFormat="1" applyFont="1" applyBorder="1" applyAlignment="1">
      <alignment vertical="center" shrinkToFit="1"/>
    </xf>
    <xf numFmtId="192" fontId="4" fillId="0" borderId="18" xfId="0" applyNumberFormat="1" applyFont="1" applyFill="1" applyBorder="1" applyAlignment="1" applyProtection="1">
      <alignment horizontal="right" vertical="center" shrinkToFit="1"/>
    </xf>
    <xf numFmtId="192" fontId="4" fillId="11" borderId="49" xfId="0" applyNumberFormat="1" applyFont="1" applyFill="1" applyBorder="1" applyAlignment="1" applyProtection="1">
      <alignment horizontal="center" vertical="center" shrinkToFit="1"/>
    </xf>
    <xf numFmtId="192" fontId="4" fillId="12" borderId="49" xfId="0" applyNumberFormat="1" applyFont="1" applyFill="1" applyBorder="1" applyAlignment="1" applyProtection="1">
      <alignment horizontal="center" vertical="center" shrinkToFit="1"/>
    </xf>
    <xf numFmtId="0" fontId="4" fillId="0" borderId="56" xfId="0" applyFont="1" applyBorder="1" applyAlignment="1">
      <alignment vertical="center"/>
    </xf>
    <xf numFmtId="0" fontId="4" fillId="0" borderId="46" xfId="0" applyFont="1" applyBorder="1" applyAlignment="1">
      <alignment vertical="center"/>
    </xf>
    <xf numFmtId="0" fontId="4" fillId="0" borderId="47" xfId="0" applyFont="1" applyBorder="1" applyAlignment="1" applyProtection="1">
      <alignment vertical="center"/>
    </xf>
    <xf numFmtId="182" fontId="4" fillId="0" borderId="47" xfId="0" applyNumberFormat="1" applyFont="1" applyBorder="1" applyAlignment="1" applyProtection="1">
      <alignment vertical="center"/>
    </xf>
    <xf numFmtId="192" fontId="4" fillId="8" borderId="57" xfId="0" applyNumberFormat="1" applyFont="1" applyFill="1" applyBorder="1" applyAlignment="1" applyProtection="1">
      <alignment horizontal="center" vertical="center" shrinkToFit="1"/>
    </xf>
    <xf numFmtId="0" fontId="4" fillId="0" borderId="8" xfId="0" applyFont="1" applyBorder="1" applyAlignment="1">
      <alignment vertical="center"/>
    </xf>
    <xf numFmtId="0" fontId="4" fillId="0" borderId="0" xfId="0" applyFont="1" applyBorder="1" applyAlignment="1">
      <alignment horizontal="left" vertical="center"/>
    </xf>
    <xf numFmtId="0" fontId="4" fillId="0" borderId="8" xfId="0" applyFont="1" applyBorder="1" applyAlignment="1">
      <alignment horizontal="left" vertical="center"/>
    </xf>
    <xf numFmtId="0" fontId="5" fillId="0" borderId="10" xfId="0" applyFont="1" applyBorder="1"/>
    <xf numFmtId="0" fontId="4" fillId="13" borderId="33" xfId="0" applyFont="1" applyFill="1" applyBorder="1" applyAlignment="1" applyProtection="1">
      <alignment horizontal="right" vertical="center"/>
    </xf>
    <xf numFmtId="0" fontId="4" fillId="13" borderId="48" xfId="0" applyFont="1" applyFill="1" applyBorder="1" applyAlignment="1" applyProtection="1">
      <alignment horizontal="right" vertical="center"/>
    </xf>
    <xf numFmtId="0" fontId="4" fillId="14" borderId="49" xfId="0" applyFont="1" applyFill="1" applyBorder="1" applyAlignment="1" applyProtection="1">
      <alignment horizontal="right" vertical="center"/>
    </xf>
    <xf numFmtId="0" fontId="4" fillId="2" borderId="4" xfId="0" quotePrefix="1" applyFont="1" applyFill="1" applyBorder="1" applyAlignment="1" applyProtection="1">
      <alignment horizontal="left" vertical="center"/>
    </xf>
    <xf numFmtId="0" fontId="4" fillId="2" borderId="59" xfId="0" applyFont="1" applyFill="1" applyBorder="1" applyAlignment="1" applyProtection="1">
      <alignment horizontal="left" vertical="center"/>
    </xf>
    <xf numFmtId="57" fontId="4" fillId="2" borderId="60" xfId="0" applyNumberFormat="1" applyFont="1" applyFill="1" applyBorder="1" applyAlignment="1" applyProtection="1">
      <alignment vertical="center" shrinkToFit="1"/>
    </xf>
    <xf numFmtId="57" fontId="4" fillId="2" borderId="53" xfId="0" applyNumberFormat="1" applyFont="1" applyFill="1" applyBorder="1" applyAlignment="1" applyProtection="1">
      <alignment vertical="center" shrinkToFit="1"/>
    </xf>
    <xf numFmtId="57" fontId="4" fillId="2" borderId="59" xfId="0" applyNumberFormat="1" applyFont="1" applyFill="1" applyBorder="1" applyAlignment="1" applyProtection="1">
      <alignment vertical="center" shrinkToFit="1"/>
    </xf>
    <xf numFmtId="0" fontId="4" fillId="0" borderId="58" xfId="0" applyFont="1" applyBorder="1" applyAlignment="1">
      <alignment vertical="center"/>
    </xf>
    <xf numFmtId="0" fontId="4" fillId="0" borderId="59" xfId="0" applyFont="1" applyBorder="1" applyAlignment="1">
      <alignment vertical="center"/>
    </xf>
    <xf numFmtId="0" fontId="5" fillId="0" borderId="6" xfId="0" applyFont="1" applyBorder="1"/>
    <xf numFmtId="179" fontId="4" fillId="3" borderId="34" xfId="0" applyNumberFormat="1" applyFont="1" applyFill="1" applyBorder="1" applyAlignment="1" applyProtection="1">
      <alignment horizontal="right" vertical="center" shrinkToFit="1"/>
    </xf>
    <xf numFmtId="0" fontId="5" fillId="0" borderId="59" xfId="0" applyFont="1" applyBorder="1"/>
    <xf numFmtId="183" fontId="4" fillId="0" borderId="19" xfId="0" applyNumberFormat="1" applyFont="1" applyBorder="1" applyAlignment="1" applyProtection="1">
      <alignment horizontal="left" vertical="center"/>
    </xf>
    <xf numFmtId="183" fontId="4" fillId="0" borderId="21" xfId="0" applyNumberFormat="1" applyFont="1" applyBorder="1" applyAlignment="1" applyProtection="1">
      <alignment horizontal="right" vertical="center"/>
    </xf>
    <xf numFmtId="183" fontId="4" fillId="0" borderId="41" xfId="0" applyNumberFormat="1" applyFont="1" applyBorder="1" applyAlignment="1" applyProtection="1">
      <alignment horizontal="right" vertical="center"/>
    </xf>
    <xf numFmtId="183" fontId="4" fillId="0" borderId="25" xfId="0" applyNumberFormat="1" applyFont="1" applyBorder="1" applyAlignment="1" applyProtection="1">
      <alignment horizontal="right" vertical="center"/>
    </xf>
    <xf numFmtId="181" fontId="4" fillId="3" borderId="25" xfId="0" applyNumberFormat="1" applyFont="1" applyFill="1" applyBorder="1" applyAlignment="1" applyProtection="1">
      <alignment horizontal="right" vertical="center" shrinkToFit="1"/>
    </xf>
    <xf numFmtId="183" fontId="4" fillId="0" borderId="25" xfId="0" applyNumberFormat="1" applyFont="1" applyBorder="1" applyAlignment="1" applyProtection="1">
      <alignment vertical="center"/>
    </xf>
    <xf numFmtId="183" fontId="4" fillId="0" borderId="45" xfId="0" applyNumberFormat="1" applyFont="1" applyBorder="1" applyAlignment="1" applyProtection="1">
      <alignment vertical="center"/>
    </xf>
    <xf numFmtId="183" fontId="4" fillId="0" borderId="21" xfId="0" applyNumberFormat="1" applyFont="1" applyBorder="1" applyAlignment="1" applyProtection="1">
      <alignment vertical="center"/>
    </xf>
    <xf numFmtId="183" fontId="4" fillId="0" borderId="34" xfId="0" applyNumberFormat="1" applyFont="1" applyFill="1" applyBorder="1" applyAlignment="1" applyProtection="1">
      <alignment horizontal="right" vertical="center"/>
    </xf>
    <xf numFmtId="0" fontId="4" fillId="0" borderId="61" xfId="0" applyFont="1" applyBorder="1" applyAlignment="1">
      <alignment vertical="center"/>
    </xf>
    <xf numFmtId="183" fontId="4" fillId="0" borderId="56" xfId="0" applyNumberFormat="1" applyFont="1" applyBorder="1" applyAlignment="1" applyProtection="1">
      <alignment horizontal="right" vertical="center"/>
    </xf>
    <xf numFmtId="183" fontId="4" fillId="0" borderId="62" xfId="0" applyNumberFormat="1" applyFont="1" applyBorder="1" applyAlignment="1" applyProtection="1">
      <alignment vertical="center"/>
    </xf>
    <xf numFmtId="0" fontId="4" fillId="6" borderId="1" xfId="0" applyFont="1" applyFill="1" applyBorder="1" applyAlignment="1">
      <alignment horizontal="left" vertical="center"/>
    </xf>
    <xf numFmtId="0" fontId="4" fillId="0" borderId="0" xfId="0" applyFont="1" applyFill="1" applyAlignment="1">
      <alignment vertical="center"/>
    </xf>
    <xf numFmtId="0" fontId="4" fillId="0" borderId="0" xfId="0" applyNumberFormat="1" applyFont="1" applyAlignment="1"/>
    <xf numFmtId="0" fontId="4" fillId="0" borderId="0" xfId="0" applyFont="1" applyAlignment="1">
      <alignment vertical="top" wrapText="1"/>
    </xf>
    <xf numFmtId="0" fontId="0" fillId="0" borderId="0" xfId="0" applyAlignment="1">
      <alignment vertical="top" wrapText="1"/>
    </xf>
    <xf numFmtId="0" fontId="8" fillId="6" borderId="14" xfId="0" applyFont="1" applyFill="1" applyBorder="1" applyAlignment="1" applyProtection="1">
      <alignment horizontal="center" vertical="top" wrapText="1"/>
    </xf>
    <xf numFmtId="0" fontId="0" fillId="6" borderId="30" xfId="0" applyFill="1" applyBorder="1" applyAlignment="1">
      <alignment horizontal="center" vertical="top" wrapText="1"/>
    </xf>
    <xf numFmtId="0" fontId="0" fillId="6" borderId="42" xfId="0" applyFill="1" applyBorder="1" applyAlignment="1">
      <alignment horizontal="center" vertical="top" wrapText="1"/>
    </xf>
    <xf numFmtId="0" fontId="11" fillId="0" borderId="0" xfId="0" applyNumberFormat="1" applyFont="1" applyAlignment="1">
      <alignment horizontal="center" vertical="center" shrinkToFit="1"/>
    </xf>
    <xf numFmtId="0" fontId="18" fillId="0" borderId="0" xfId="0" applyFont="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FFCC"/>
      <color rgb="FFCCFFFF"/>
      <color rgb="FFCCFFCC"/>
      <color rgb="FF66CCFF"/>
      <color rgb="FF0066FF"/>
      <color rgb="FF9999FF"/>
      <color rgb="FF66FFFF"/>
      <color rgb="FF33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陸水(野々浜)</a:t>
            </a:r>
          </a:p>
        </c:rich>
      </c:tx>
      <c:layout>
        <c:manualLayout>
          <c:xMode val="edge"/>
          <c:yMode val="edge"/>
          <c:x val="0.17881111111111112"/>
          <c:y val="0.72543090277777778"/>
        </c:manualLayout>
      </c:layout>
      <c:overlay val="0"/>
      <c:spPr>
        <a:solidFill>
          <a:srgbClr val="FFFFFF"/>
        </a:solidFill>
        <a:ln w="25400">
          <a:noFill/>
        </a:ln>
      </c:spPr>
    </c:title>
    <c:autoTitleDeleted val="0"/>
    <c:plotArea>
      <c:layout>
        <c:manualLayout>
          <c:layoutTarget val="inner"/>
          <c:xMode val="edge"/>
          <c:yMode val="edge"/>
          <c:x val="4.1304347826086954E-2"/>
          <c:y val="5.4794612175279887E-2"/>
          <c:w val="0.91737493965474193"/>
          <c:h val="0.8294533835444482"/>
        </c:manualLayout>
      </c:layout>
      <c:lineChart>
        <c:grouping val="standard"/>
        <c:varyColors val="0"/>
        <c:ser>
          <c:idx val="0"/>
          <c:order val="0"/>
          <c:tx>
            <c:strRef>
              <c:f>陸水!$C$97</c:f>
              <c:strCache>
                <c:ptCount val="1"/>
                <c:pt idx="0">
                  <c:v>Be-7</c:v>
                </c:pt>
              </c:strCache>
            </c:strRef>
          </c:tx>
          <c:spPr>
            <a:ln w="15875">
              <a:solidFill>
                <a:srgbClr val="0070C0"/>
              </a:solidFill>
              <a:prstDash val="sysDash"/>
            </a:ln>
          </c:spPr>
          <c:marker>
            <c:symbol val="circle"/>
            <c:size val="5"/>
            <c:spPr>
              <a:solidFill>
                <a:srgbClr val="FFFFFF"/>
              </a:solidFill>
              <a:ln>
                <a:solidFill>
                  <a:srgbClr val="0070C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陸水!$C$98:$C$268</c:f>
              <c:numCache>
                <c:formatCode>0.0</c:formatCode>
                <c:ptCount val="171"/>
                <c:pt idx="1">
                  <c:v>5</c:v>
                </c:pt>
                <c:pt idx="2" formatCode="0;&quot;△ &quot;0">
                  <c:v>77.777777777777786</c:v>
                </c:pt>
                <c:pt idx="4">
                  <c:v>5</c:v>
                </c:pt>
                <c:pt idx="6" formatCode="0;&quot;△ &quot;0">
                  <c:v>20.740740740740744</c:v>
                </c:pt>
                <c:pt idx="8">
                  <c:v>5</c:v>
                </c:pt>
                <c:pt idx="10" formatCode="0;&quot;△ &quot;0">
                  <c:v>12.222222222222223</c:v>
                </c:pt>
                <c:pt idx="12">
                  <c:v>5</c:v>
                </c:pt>
                <c:pt idx="14" formatCode="0;&quot;△ &quot;0">
                  <c:v>11.111111111111111</c:v>
                </c:pt>
                <c:pt idx="16">
                  <c:v>5</c:v>
                </c:pt>
                <c:pt idx="19">
                  <c:v>5</c:v>
                </c:pt>
                <c:pt idx="21">
                  <c:v>5</c:v>
                </c:pt>
                <c:pt idx="23">
                  <c:v>5</c:v>
                </c:pt>
                <c:pt idx="25">
                  <c:v>5</c:v>
                </c:pt>
                <c:pt idx="27" formatCode="0;&quot;△ &quot;0">
                  <c:v>13</c:v>
                </c:pt>
                <c:pt idx="29">
                  <c:v>5</c:v>
                </c:pt>
                <c:pt idx="31">
                  <c:v>5</c:v>
                </c:pt>
                <c:pt idx="33" formatCode="0;&quot;△ &quot;0">
                  <c:v>14</c:v>
                </c:pt>
                <c:pt idx="35">
                  <c:v>5</c:v>
                </c:pt>
                <c:pt idx="37">
                  <c:v>5</c:v>
                </c:pt>
                <c:pt idx="39">
                  <c:v>5</c:v>
                </c:pt>
                <c:pt idx="41">
                  <c:v>5</c:v>
                </c:pt>
                <c:pt idx="43">
                  <c:v>5</c:v>
                </c:pt>
                <c:pt idx="45">
                  <c:v>5</c:v>
                </c:pt>
                <c:pt idx="47" formatCode="0;&quot;△ &quot;0">
                  <c:v>16</c:v>
                </c:pt>
                <c:pt idx="49">
                  <c:v>5</c:v>
                </c:pt>
                <c:pt idx="51">
                  <c:v>5</c:v>
                </c:pt>
                <c:pt idx="53">
                  <c:v>5</c:v>
                </c:pt>
                <c:pt idx="55" formatCode="0;&quot;△ &quot;0">
                  <c:v>23</c:v>
                </c:pt>
                <c:pt idx="57">
                  <c:v>5</c:v>
                </c:pt>
                <c:pt idx="59">
                  <c:v>5</c:v>
                </c:pt>
                <c:pt idx="61">
                  <c:v>5</c:v>
                </c:pt>
                <c:pt idx="63" formatCode="0;&quot;△ &quot;0">
                  <c:v>34</c:v>
                </c:pt>
                <c:pt idx="65">
                  <c:v>5</c:v>
                </c:pt>
                <c:pt idx="67">
                  <c:v>5</c:v>
                </c:pt>
                <c:pt idx="69">
                  <c:v>5</c:v>
                </c:pt>
                <c:pt idx="71">
                  <c:v>5</c:v>
                </c:pt>
                <c:pt idx="73" formatCode="0;&quot;△ &quot;0">
                  <c:v>24</c:v>
                </c:pt>
                <c:pt idx="75" formatCode="&quot;(&quot;0&quot;)&quot;">
                  <c:v>27</c:v>
                </c:pt>
                <c:pt idx="77">
                  <c:v>5</c:v>
                </c:pt>
                <c:pt idx="79">
                  <c:v>5</c:v>
                </c:pt>
                <c:pt idx="81" formatCode="&quot;(&quot;0&quot;)&quot;">
                  <c:v>17</c:v>
                </c:pt>
                <c:pt idx="83">
                  <c:v>5</c:v>
                </c:pt>
                <c:pt idx="85">
                  <c:v>5</c:v>
                </c:pt>
                <c:pt idx="87">
                  <c:v>5</c:v>
                </c:pt>
                <c:pt idx="89">
                  <c:v>5</c:v>
                </c:pt>
                <c:pt idx="91" formatCode="&quot;(&quot;0&quot;)&quot;">
                  <c:v>18</c:v>
                </c:pt>
                <c:pt idx="93">
                  <c:v>5</c:v>
                </c:pt>
                <c:pt idx="95">
                  <c:v>5</c:v>
                </c:pt>
                <c:pt idx="97">
                  <c:v>5</c:v>
                </c:pt>
                <c:pt idx="99" formatCode="&quot;(&quot;0&quot;)&quot;">
                  <c:v>19</c:v>
                </c:pt>
                <c:pt idx="101">
                  <c:v>5</c:v>
                </c:pt>
                <c:pt idx="103" formatCode="&quot;(&quot;0&quot;)&quot;">
                  <c:v>10</c:v>
                </c:pt>
                <c:pt idx="105" formatCode="0;&quot;△ &quot;0">
                  <c:v>39</c:v>
                </c:pt>
                <c:pt idx="107" formatCode="0;&quot;△ &quot;0">
                  <c:v>23</c:v>
                </c:pt>
                <c:pt idx="109" formatCode="0;&quot;△ &quot;0">
                  <c:v>16</c:v>
                </c:pt>
                <c:pt idx="111" formatCode="0;&quot;△ &quot;0">
                  <c:v>20</c:v>
                </c:pt>
                <c:pt idx="113" formatCode="&quot;(&quot;0&quot;)&quot;">
                  <c:v>10</c:v>
                </c:pt>
                <c:pt idx="115" formatCode="0;&quot;△ &quot;0">
                  <c:v>22</c:v>
                </c:pt>
                <c:pt idx="122">
                  <c:v>5</c:v>
                </c:pt>
                <c:pt idx="124">
                  <c:v>5</c:v>
                </c:pt>
                <c:pt idx="126">
                  <c:v>5</c:v>
                </c:pt>
                <c:pt idx="128">
                  <c:v>5</c:v>
                </c:pt>
                <c:pt idx="130">
                  <c:v>5</c:v>
                </c:pt>
                <c:pt idx="132">
                  <c:v>5</c:v>
                </c:pt>
                <c:pt idx="134">
                  <c:v>5</c:v>
                </c:pt>
                <c:pt idx="136">
                  <c:v>5</c:v>
                </c:pt>
                <c:pt idx="138" formatCode="&quot;(&quot;0&quot;)&quot;">
                  <c:v>17</c:v>
                </c:pt>
                <c:pt idx="140" formatCode="0;&quot;△ &quot;0">
                  <c:v>23</c:v>
                </c:pt>
                <c:pt idx="142" formatCode="0;&quot;△ &quot;0">
                  <c:v>27</c:v>
                </c:pt>
                <c:pt idx="144">
                  <c:v>5</c:v>
                </c:pt>
                <c:pt idx="146">
                  <c:v>5</c:v>
                </c:pt>
                <c:pt idx="148">
                  <c:v>5</c:v>
                </c:pt>
                <c:pt idx="150" formatCode="0;&quot;△ &quot;0">
                  <c:v>17</c:v>
                </c:pt>
                <c:pt idx="152" formatCode="0;&quot;△ &quot;0">
                  <c:v>23</c:v>
                </c:pt>
                <c:pt idx="154" formatCode="0;&quot;△ &quot;0">
                  <c:v>27</c:v>
                </c:pt>
                <c:pt idx="156" formatCode="0;&quot;△ &quot;0">
                  <c:v>34</c:v>
                </c:pt>
                <c:pt idx="158" formatCode="0;&quot;△ &quot;0">
                  <c:v>37</c:v>
                </c:pt>
              </c:numCache>
            </c:numRef>
          </c:val>
          <c:smooth val="0"/>
        </c:ser>
        <c:ser>
          <c:idx val="1"/>
          <c:order val="1"/>
          <c:tx>
            <c:strRef>
              <c:f>陸水!$D$97</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陸水!$D$98:$D$268</c:f>
              <c:numCache>
                <c:formatCode>0;"△ "0</c:formatCode>
                <c:ptCount val="171"/>
                <c:pt idx="1">
                  <c:v>15.555555555555555</c:v>
                </c:pt>
                <c:pt idx="2">
                  <c:v>9.6296296296296298</c:v>
                </c:pt>
                <c:pt idx="4" formatCode="&quot;(&quot;0&quot;)&quot;">
                  <c:v>12.962962962962962</c:v>
                </c:pt>
                <c:pt idx="6" formatCode="&quot;(&quot;0&quot;)&quot;">
                  <c:v>15.185185185185183</c:v>
                </c:pt>
                <c:pt idx="8" formatCode="0.0">
                  <c:v>5.5555555555555554</c:v>
                </c:pt>
                <c:pt idx="10">
                  <c:v>15.555555555555555</c:v>
                </c:pt>
                <c:pt idx="12" formatCode="&quot;(&quot;0&quot;)&quot;">
                  <c:v>11.111111111111111</c:v>
                </c:pt>
                <c:pt idx="14" formatCode="&quot;(&quot;0&quot;)&quot;">
                  <c:v>14.814814814814815</c:v>
                </c:pt>
                <c:pt idx="16" formatCode="0.0">
                  <c:v>5.5555555555555554</c:v>
                </c:pt>
                <c:pt idx="19">
                  <c:v>29.62962962962963</c:v>
                </c:pt>
                <c:pt idx="21">
                  <c:v>22.962962962962962</c:v>
                </c:pt>
                <c:pt idx="23">
                  <c:v>51.851851851851848</c:v>
                </c:pt>
                <c:pt idx="25">
                  <c:v>35</c:v>
                </c:pt>
                <c:pt idx="27">
                  <c:v>29</c:v>
                </c:pt>
                <c:pt idx="29" formatCode="0.0">
                  <c:v>5.5555555555555554</c:v>
                </c:pt>
                <c:pt idx="31">
                  <c:v>26</c:v>
                </c:pt>
                <c:pt idx="33">
                  <c:v>27</c:v>
                </c:pt>
                <c:pt idx="35">
                  <c:v>24</c:v>
                </c:pt>
                <c:pt idx="37">
                  <c:v>14</c:v>
                </c:pt>
                <c:pt idx="39">
                  <c:v>23</c:v>
                </c:pt>
                <c:pt idx="41" formatCode="0.0">
                  <c:v>5.5555555555555554</c:v>
                </c:pt>
                <c:pt idx="43">
                  <c:v>14</c:v>
                </c:pt>
                <c:pt idx="45">
                  <c:v>22</c:v>
                </c:pt>
                <c:pt idx="47">
                  <c:v>14</c:v>
                </c:pt>
                <c:pt idx="49">
                  <c:v>40</c:v>
                </c:pt>
                <c:pt idx="51">
                  <c:v>26</c:v>
                </c:pt>
                <c:pt idx="53" formatCode="0.0">
                  <c:v>5.5555555555555554</c:v>
                </c:pt>
                <c:pt idx="55">
                  <c:v>34</c:v>
                </c:pt>
                <c:pt idx="57">
                  <c:v>20</c:v>
                </c:pt>
                <c:pt idx="59" formatCode="0.0">
                  <c:v>5.5555555555555554</c:v>
                </c:pt>
                <c:pt idx="61" formatCode="0.0">
                  <c:v>5.5555555555555554</c:v>
                </c:pt>
                <c:pt idx="63" formatCode="0.0">
                  <c:v>5.5555555555555554</c:v>
                </c:pt>
                <c:pt idx="65">
                  <c:v>18</c:v>
                </c:pt>
                <c:pt idx="67" formatCode="0.0">
                  <c:v>5.5555555555555554</c:v>
                </c:pt>
                <c:pt idx="69" formatCode="0.0">
                  <c:v>5.5555555555555554</c:v>
                </c:pt>
                <c:pt idx="71" formatCode="0.0">
                  <c:v>5.5555555555555554</c:v>
                </c:pt>
                <c:pt idx="73" formatCode="0.0">
                  <c:v>5.5555555555555554</c:v>
                </c:pt>
                <c:pt idx="75" formatCode="0.0">
                  <c:v>5.5555555555555554</c:v>
                </c:pt>
                <c:pt idx="77" formatCode="0.0">
                  <c:v>5.5555555555555554</c:v>
                </c:pt>
                <c:pt idx="79">
                  <c:v>28</c:v>
                </c:pt>
                <c:pt idx="81">
                  <c:v>27</c:v>
                </c:pt>
                <c:pt idx="83">
                  <c:v>21</c:v>
                </c:pt>
                <c:pt idx="85" formatCode="0.0">
                  <c:v>5.5555555555555554</c:v>
                </c:pt>
                <c:pt idx="87">
                  <c:v>20</c:v>
                </c:pt>
                <c:pt idx="89">
                  <c:v>14</c:v>
                </c:pt>
                <c:pt idx="91">
                  <c:v>17</c:v>
                </c:pt>
                <c:pt idx="93" formatCode="0.0">
                  <c:v>5.5555555555555554</c:v>
                </c:pt>
                <c:pt idx="95" formatCode="0.0">
                  <c:v>5.5555555555555554</c:v>
                </c:pt>
                <c:pt idx="97">
                  <c:v>17</c:v>
                </c:pt>
                <c:pt idx="99" formatCode="&quot;(&quot;0&quot;)&quot;">
                  <c:v>16</c:v>
                </c:pt>
                <c:pt idx="101">
                  <c:v>13</c:v>
                </c:pt>
                <c:pt idx="103">
                  <c:v>17</c:v>
                </c:pt>
                <c:pt idx="105">
                  <c:v>22</c:v>
                </c:pt>
                <c:pt idx="107" formatCode="&quot;(&quot;0&quot;)&quot;">
                  <c:v>15</c:v>
                </c:pt>
                <c:pt idx="109">
                  <c:v>15</c:v>
                </c:pt>
                <c:pt idx="111">
                  <c:v>22</c:v>
                </c:pt>
                <c:pt idx="113" formatCode="&quot;(&quot;0&quot;)&quot;">
                  <c:v>15</c:v>
                </c:pt>
                <c:pt idx="115">
                  <c:v>22</c:v>
                </c:pt>
                <c:pt idx="122" formatCode="0.0">
                  <c:v>5.5555555555555554</c:v>
                </c:pt>
                <c:pt idx="124" formatCode="&quot;(&quot;0&quot;)&quot;">
                  <c:v>43</c:v>
                </c:pt>
                <c:pt idx="126" formatCode="0.0">
                  <c:v>5.5555555555555554</c:v>
                </c:pt>
                <c:pt idx="128" formatCode="0.0">
                  <c:v>5.5555555555555554</c:v>
                </c:pt>
                <c:pt idx="130" formatCode="0.0">
                  <c:v>5.5555555555555554</c:v>
                </c:pt>
                <c:pt idx="132" formatCode="0.0">
                  <c:v>5.5555555555555554</c:v>
                </c:pt>
                <c:pt idx="134" formatCode="0.0">
                  <c:v>5.5555555555555554</c:v>
                </c:pt>
                <c:pt idx="136" formatCode="0.0">
                  <c:v>5.5555555555555554</c:v>
                </c:pt>
                <c:pt idx="138" formatCode="0.0">
                  <c:v>5.5555555555555554</c:v>
                </c:pt>
                <c:pt idx="140" formatCode="&quot;(&quot;0&quot;)&quot;">
                  <c:v>32</c:v>
                </c:pt>
                <c:pt idx="142">
                  <c:v>36</c:v>
                </c:pt>
                <c:pt idx="144" formatCode="0.0">
                  <c:v>5.5555555555555554</c:v>
                </c:pt>
                <c:pt idx="146" formatCode="0.0">
                  <c:v>5.5555555555555554</c:v>
                </c:pt>
                <c:pt idx="148" formatCode="0.0">
                  <c:v>5.5555555555555554</c:v>
                </c:pt>
                <c:pt idx="150" formatCode="0.0">
                  <c:v>5.5555555555555554</c:v>
                </c:pt>
                <c:pt idx="152">
                  <c:v>32</c:v>
                </c:pt>
                <c:pt idx="154">
                  <c:v>36</c:v>
                </c:pt>
                <c:pt idx="156" formatCode="0.0">
                  <c:v>5.5555555555555554</c:v>
                </c:pt>
                <c:pt idx="158" formatCode="0.0">
                  <c:v>5.5555555555555554</c:v>
                </c:pt>
              </c:numCache>
            </c:numRef>
          </c:val>
          <c:smooth val="0"/>
        </c:ser>
        <c:ser>
          <c:idx val="5"/>
          <c:order val="2"/>
          <c:tx>
            <c:strRef>
              <c:f>陸水!$F$97</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陸水!$F$98:$F$268</c:f>
              <c:numCache>
                <c:formatCode>0;"△ "0</c:formatCode>
                <c:ptCount val="171"/>
                <c:pt idx="25" formatCode="0.000">
                  <c:v>0.76925303315949312</c:v>
                </c:pt>
                <c:pt idx="27" formatCode="0.000">
                  <c:v>0.76008397174890607</c:v>
                </c:pt>
                <c:pt idx="29" formatCode="0.000">
                  <c:v>0.75121381507751128</c:v>
                </c:pt>
                <c:pt idx="31" formatCode="0.000">
                  <c:v>0.74282211864003433</c:v>
                </c:pt>
                <c:pt idx="33" formatCode="0.000">
                  <c:v>0.73415340726574541</c:v>
                </c:pt>
                <c:pt idx="35" formatCode="0.000">
                  <c:v>0.72572324927826581</c:v>
                </c:pt>
                <c:pt idx="37" formatCode="0.000">
                  <c:v>0.71743516978965527</c:v>
                </c:pt>
                <c:pt idx="39" formatCode="0.000">
                  <c:v>0.70870481789538853</c:v>
                </c:pt>
                <c:pt idx="41" formatCode="0.000">
                  <c:v>0.70083221171083188</c:v>
                </c:pt>
                <c:pt idx="43" formatCode="0.000">
                  <c:v>0.69256609902714572</c:v>
                </c:pt>
                <c:pt idx="45" formatCode="0.000">
                  <c:v>0.68500244962178058</c:v>
                </c:pt>
                <c:pt idx="47" formatCode="0.000">
                  <c:v>0.67773523243270395</c:v>
                </c:pt>
                <c:pt idx="49" formatCode="0.000">
                  <c:v>0.66961475026838191</c:v>
                </c:pt>
                <c:pt idx="51" formatCode="0.000">
                  <c:v>0.66230175701790994</c:v>
                </c:pt>
                <c:pt idx="53" formatCode="0.000">
                  <c:v>0.6542010262418082</c:v>
                </c:pt>
                <c:pt idx="55" formatCode="0.000">
                  <c:v>0.6468930450637187</c:v>
                </c:pt>
                <c:pt idx="57" formatCode="0.000">
                  <c:v>0.63934382304006798</c:v>
                </c:pt>
                <c:pt idx="59" formatCode="0.000">
                  <c:v>0.63164347398785026</c:v>
                </c:pt>
                <c:pt idx="61" formatCode="0.000">
                  <c:v>0.62474517244935157</c:v>
                </c:pt>
                <c:pt idx="63" formatCode="0.000">
                  <c:v>0.61527605872836766</c:v>
                </c:pt>
                <c:pt idx="65" formatCode="0.000">
                  <c:v>0.61040281375212568</c:v>
                </c:pt>
                <c:pt idx="67" formatCode="0.000">
                  <c:v>0.60358409581219918</c:v>
                </c:pt>
                <c:pt idx="69" formatCode="0.000">
                  <c:v>0.59654028789990043</c:v>
                </c:pt>
                <c:pt idx="71" formatCode="0.000">
                  <c:v>0.59013707649002534</c:v>
                </c:pt>
                <c:pt idx="73" formatCode="0.000">
                  <c:v>0.58295579438878375</c:v>
                </c:pt>
                <c:pt idx="75" formatCode="0.000">
                  <c:v>0.57673479475919176</c:v>
                </c:pt>
                <c:pt idx="77" formatCode="0.000">
                  <c:v>0.56942903354752605</c:v>
                </c:pt>
                <c:pt idx="79" formatCode="0.000">
                  <c:v>0.56317464455278732</c:v>
                </c:pt>
                <c:pt idx="81" formatCode="0.000">
                  <c:v>0.55702410445073491</c:v>
                </c:pt>
                <c:pt idx="83" formatCode="0.000">
                  <c:v>0.55083643463543919</c:v>
                </c:pt>
                <c:pt idx="85" formatCode="0.000">
                  <c:v>0.54406471866310135</c:v>
                </c:pt>
                <c:pt idx="87" formatCode="0.000">
                  <c:v>0.53819080874277492</c:v>
                </c:pt>
                <c:pt idx="89" formatCode="0.000">
                  <c:v>0.53194370879034925</c:v>
                </c:pt>
                <c:pt idx="91" formatCode="0.000">
                  <c:v>0.52517219152643579</c:v>
                </c:pt>
                <c:pt idx="93" formatCode="0.000">
                  <c:v>0.51969900611365305</c:v>
                </c:pt>
                <c:pt idx="95" formatCode="0.000">
                  <c:v>0.5139259599788909</c:v>
                </c:pt>
                <c:pt idx="97" formatCode="0.000">
                  <c:v>0.50770411913150493</c:v>
                </c:pt>
                <c:pt idx="99" formatCode="0.000">
                  <c:v>0.50212769280231506</c:v>
                </c:pt>
                <c:pt idx="101" formatCode="0.000">
                  <c:v>0.49617392739880484</c:v>
                </c:pt>
                <c:pt idx="103" formatCode="0.000">
                  <c:v>0.49025981459775902</c:v>
                </c:pt>
                <c:pt idx="105" formatCode="0.000">
                  <c:v>0.48487498978494598</c:v>
                </c:pt>
                <c:pt idx="107" formatCode="0.000">
                  <c:v>0.47957957547963259</c:v>
                </c:pt>
                <c:pt idx="109" formatCode="0.000">
                  <c:v>0.47380345002658975</c:v>
                </c:pt>
                <c:pt idx="111" formatCode="0.000">
                  <c:v>0.46848109589229553</c:v>
                </c:pt>
                <c:pt idx="113" formatCode="0.000">
                  <c:v>0.46310160760901076</c:v>
                </c:pt>
                <c:pt idx="115" formatCode="0.000">
                  <c:v>0.45795727037850109</c:v>
                </c:pt>
                <c:pt idx="122" formatCode="0.000">
                  <c:v>2</c:v>
                </c:pt>
                <c:pt idx="124" formatCode="0.000">
                  <c:v>0.77544342061910321</c:v>
                </c:pt>
                <c:pt idx="126" formatCode="0.000">
                  <c:v>0.76586215964121851</c:v>
                </c:pt>
                <c:pt idx="128" formatCode="0.000">
                  <c:v>0.75845475858474887</c:v>
                </c:pt>
                <c:pt idx="130" formatCode="0.000">
                  <c:v>0.74913068363243884</c:v>
                </c:pt>
                <c:pt idx="132" formatCode="0.000">
                  <c:v>0.74062202065280947</c:v>
                </c:pt>
                <c:pt idx="134" formatCode="0.000">
                  <c:v>0.73216379062601833</c:v>
                </c:pt>
                <c:pt idx="136" formatCode="0.000">
                  <c:v>0.7241219857923078</c:v>
                </c:pt>
                <c:pt idx="138" formatCode="0.000">
                  <c:v>1.6</c:v>
                </c:pt>
                <c:pt idx="140" formatCode="0.000">
                  <c:v>0.70758752737622166</c:v>
                </c:pt>
                <c:pt idx="142" formatCode="0.000">
                  <c:v>0.69924173770342057</c:v>
                </c:pt>
                <c:pt idx="144" formatCode="0.000">
                  <c:v>0.74062202065280947</c:v>
                </c:pt>
                <c:pt idx="146" formatCode="0.000">
                  <c:v>0.73216379062601833</c:v>
                </c:pt>
                <c:pt idx="148" formatCode="0.000">
                  <c:v>0.7241219857923078</c:v>
                </c:pt>
                <c:pt idx="150" formatCode="0.000">
                  <c:v>1.6</c:v>
                </c:pt>
                <c:pt idx="152" formatCode="0.000">
                  <c:v>0.70758752737622166</c:v>
                </c:pt>
                <c:pt idx="154" formatCode="0.000">
                  <c:v>0.69924173770342057</c:v>
                </c:pt>
                <c:pt idx="156" formatCode="0.000">
                  <c:v>0.69151789242373896</c:v>
                </c:pt>
                <c:pt idx="158" formatCode="0.000">
                  <c:v>0.68331851333583504</c:v>
                </c:pt>
              </c:numCache>
            </c:numRef>
          </c:val>
          <c:smooth val="0"/>
        </c:ser>
        <c:ser>
          <c:idx val="2"/>
          <c:order val="3"/>
          <c:tx>
            <c:strRef>
              <c:f>陸水!$G$97</c:f>
              <c:strCache>
                <c:ptCount val="1"/>
                <c:pt idx="0">
                  <c:v>H-3</c:v>
                </c:pt>
              </c:strCache>
            </c:strRef>
          </c:tx>
          <c:spPr>
            <a:ln w="0">
              <a:solidFill>
                <a:srgbClr val="00B0F0"/>
              </a:solidFill>
              <a:prstDash val="sysDot"/>
            </a:ln>
          </c:spPr>
          <c:marker>
            <c:symbol val="circle"/>
            <c:size val="5"/>
            <c:spPr>
              <a:solidFill>
                <a:srgbClr val="00B0F0"/>
              </a:solidFill>
              <a:ln>
                <a:solidFill>
                  <a:srgbClr val="00B0F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陸水!$G$98:$G$268</c:f>
              <c:numCache>
                <c:formatCode>0.00;"△ "0.00</c:formatCode>
                <c:ptCount val="171"/>
                <c:pt idx="12">
                  <c:v>4.4444444444444446</c:v>
                </c:pt>
                <c:pt idx="14">
                  <c:v>1.8518518518518519</c:v>
                </c:pt>
                <c:pt idx="16">
                  <c:v>2.3333333333333335</c:v>
                </c:pt>
                <c:pt idx="19">
                  <c:v>2.6666666666666665</c:v>
                </c:pt>
                <c:pt idx="21">
                  <c:v>1.7777777777777777</c:v>
                </c:pt>
                <c:pt idx="23">
                  <c:v>2.074074074074074</c:v>
                </c:pt>
                <c:pt idx="25">
                  <c:v>2.2000000000000002</c:v>
                </c:pt>
                <c:pt idx="27">
                  <c:v>2.9</c:v>
                </c:pt>
                <c:pt idx="29">
                  <c:v>1.1000000000000001</c:v>
                </c:pt>
                <c:pt idx="31">
                  <c:v>1.6</c:v>
                </c:pt>
                <c:pt idx="33">
                  <c:v>2.1</c:v>
                </c:pt>
                <c:pt idx="35">
                  <c:v>3.2</c:v>
                </c:pt>
                <c:pt idx="37" formatCode="0.000">
                  <c:v>0.14567400097765934</c:v>
                </c:pt>
                <c:pt idx="39">
                  <c:v>1.7</c:v>
                </c:pt>
                <c:pt idx="41">
                  <c:v>1.7</c:v>
                </c:pt>
                <c:pt idx="43">
                  <c:v>1.6</c:v>
                </c:pt>
                <c:pt idx="45">
                  <c:v>0.62</c:v>
                </c:pt>
                <c:pt idx="47">
                  <c:v>0.66</c:v>
                </c:pt>
                <c:pt idx="49">
                  <c:v>1.1000000000000001</c:v>
                </c:pt>
                <c:pt idx="51">
                  <c:v>0.77</c:v>
                </c:pt>
                <c:pt idx="53">
                  <c:v>1.1000000000000001</c:v>
                </c:pt>
                <c:pt idx="55">
                  <c:v>0.6</c:v>
                </c:pt>
                <c:pt idx="57">
                  <c:v>1.1000000000000001</c:v>
                </c:pt>
                <c:pt idx="59" formatCode="0.000">
                  <c:v>0.10678057359517226</c:v>
                </c:pt>
                <c:pt idx="61">
                  <c:v>0.71</c:v>
                </c:pt>
                <c:pt idx="63">
                  <c:v>0.72</c:v>
                </c:pt>
                <c:pt idx="65">
                  <c:v>0.9</c:v>
                </c:pt>
                <c:pt idx="67" formatCode="0.000">
                  <c:v>9.5579568700811843E-2</c:v>
                </c:pt>
                <c:pt idx="69">
                  <c:v>0.56999999999999995</c:v>
                </c:pt>
                <c:pt idx="71" formatCode="0.00">
                  <c:v>9.0469461418529643E-2</c:v>
                </c:pt>
                <c:pt idx="73">
                  <c:v>1.2</c:v>
                </c:pt>
                <c:pt idx="75" formatCode="0.000">
                  <c:v>8.5540353399311236E-2</c:v>
                </c:pt>
                <c:pt idx="77">
                  <c:v>0.54</c:v>
                </c:pt>
                <c:pt idx="79" formatCode="0.000">
                  <c:v>8.0718133786451846E-2</c:v>
                </c:pt>
                <c:pt idx="81">
                  <c:v>0.98</c:v>
                </c:pt>
                <c:pt idx="83">
                  <c:v>0.81</c:v>
                </c:pt>
                <c:pt idx="85">
                  <c:v>0.47</c:v>
                </c:pt>
                <c:pt idx="87" formatCode="0.000">
                  <c:v>7.2262132334980106E-2</c:v>
                </c:pt>
                <c:pt idx="89" formatCode="0.000">
                  <c:v>7.023357260294405E-2</c:v>
                </c:pt>
                <c:pt idx="91" formatCode="0.000">
                  <c:v>6.8073106277594303E-2</c:v>
                </c:pt>
                <c:pt idx="93" formatCode="0.000">
                  <c:v>6.6355905373611218E-2</c:v>
                </c:pt>
                <c:pt idx="95" formatCode="0.000">
                  <c:v>6.4572605920098863E-2</c:v>
                </c:pt>
                <c:pt idx="97" formatCode="0.000">
                  <c:v>6.2682679725172316E-2</c:v>
                </c:pt>
                <c:pt idx="99" formatCode="0.000">
                  <c:v>6.1016876971169531E-2</c:v>
                </c:pt>
                <c:pt idx="101">
                  <c:v>0.82</c:v>
                </c:pt>
                <c:pt idx="103" formatCode="0.000">
                  <c:v>5.5699825795107898E-2</c:v>
                </c:pt>
                <c:pt idx="105" formatCode="0.000">
                  <c:v>5.6029762527949598E-2</c:v>
                </c:pt>
                <c:pt idx="107" formatCode="0.000">
                  <c:v>5.4549157313281305E-2</c:v>
                </c:pt>
                <c:pt idx="109" formatCode="0.000">
                  <c:v>5.2960750455578381E-2</c:v>
                </c:pt>
                <c:pt idx="111" formatCode="0.000">
                  <c:v>5.1521580598481845E-2</c:v>
                </c:pt>
                <c:pt idx="113" formatCode="0.000">
                  <c:v>5.0090671336834459E-2</c:v>
                </c:pt>
                <c:pt idx="115" formatCode="0.000">
                  <c:v>4.8744496247848809E-2</c:v>
                </c:pt>
                <c:pt idx="122" formatCode="0.000">
                  <c:v>0.1802851818707619</c:v>
                </c:pt>
                <c:pt idx="124">
                  <c:v>0.42</c:v>
                </c:pt>
                <c:pt idx="126">
                  <c:v>0.51</c:v>
                </c:pt>
                <c:pt idx="128" formatCode="0.000">
                  <c:v>0.16682879167567943</c:v>
                </c:pt>
                <c:pt idx="130" formatCode="0.000">
                  <c:v>0.16187124818197551</c:v>
                </c:pt>
                <c:pt idx="132">
                  <c:v>0.38</c:v>
                </c:pt>
                <c:pt idx="134" formatCode="0.000">
                  <c:v>0.15307546738279132</c:v>
                </c:pt>
                <c:pt idx="136">
                  <c:v>0.41</c:v>
                </c:pt>
                <c:pt idx="138" formatCode="0.000">
                  <c:v>0.14482448827856886</c:v>
                </c:pt>
                <c:pt idx="140" formatCode="0.000">
                  <c:v>0.14084562573752354</c:v>
                </c:pt>
                <c:pt idx="142" formatCode="0.000">
                  <c:v>0.1368285804614125</c:v>
                </c:pt>
              </c:numCache>
            </c:numRef>
          </c:val>
          <c:smooth val="0"/>
        </c:ser>
        <c:ser>
          <c:idx val="6"/>
          <c:order val="4"/>
          <c:tx>
            <c:strRef>
              <c:f>陸水!$V$97</c:f>
              <c:strCache>
                <c:ptCount val="1"/>
                <c:pt idx="0">
                  <c:v>Be7崩壊</c:v>
                </c:pt>
              </c:strCache>
            </c:strRef>
          </c:tx>
          <c:spPr>
            <a:ln w="38100">
              <a:solidFill>
                <a:srgbClr val="0070C0"/>
              </a:solidFill>
              <a:prstDash val="sysDot"/>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陸水!$V$98:$V$268</c:f>
              <c:numCache>
                <c:formatCode>0.00</c:formatCode>
                <c:ptCount val="171"/>
                <c:pt idx="0">
                  <c:v>70</c:v>
                </c:pt>
                <c:pt idx="1">
                  <c:v>21.154220841764122</c:v>
                </c:pt>
                <c:pt idx="2">
                  <c:v>5.9903391048547654</c:v>
                </c:pt>
                <c:pt idx="3">
                  <c:v>1.9828637336369783</c:v>
                </c:pt>
                <c:pt idx="4">
                  <c:v>0.56884791108820909</c:v>
                </c:pt>
                <c:pt idx="5">
                  <c:v>0.18829449770845813</c:v>
                </c:pt>
                <c:pt idx="6">
                  <c:v>5.3320228681034164E-2</c:v>
                </c:pt>
                <c:pt idx="7">
                  <c:v>1.4711214552196998E-2</c:v>
                </c:pt>
                <c:pt idx="8">
                  <c:v>4.9333157767394121E-3</c:v>
                </c:pt>
                <c:pt idx="9">
                  <c:v>1.5301561670122822E-3</c:v>
                </c:pt>
                <c:pt idx="10">
                  <c:v>4.2770192701817626E-4</c:v>
                </c:pt>
                <c:pt idx="11">
                  <c:v>1.2593381296216539E-4</c:v>
                </c:pt>
                <c:pt idx="12">
                  <c:v>4.009009106195304E-5</c:v>
                </c:pt>
                <c:pt idx="13">
                  <c:v>1.180424428907855E-5</c:v>
                </c:pt>
                <c:pt idx="14">
                  <c:v>3.4307605743657998E-6</c:v>
                </c:pt>
                <c:pt idx="15">
                  <c:v>1.1504845645260963E-6</c:v>
                </c:pt>
                <c:pt idx="16">
                  <c:v>3.7590087280135957E-7</c:v>
                </c:pt>
                <c:pt idx="18">
                  <c:v>5.8516346789928418E-8</c:v>
                </c:pt>
                <c:pt idx="19">
                  <c:v>3.0142695204294427E-8</c:v>
                </c:pt>
                <c:pt idx="20">
                  <c:v>1.0108168382506885E-8</c:v>
                </c:pt>
                <c:pt idx="21">
                  <c:v>3.0947130456967952E-9</c:v>
                </c:pt>
                <c:pt idx="22">
                  <c:v>1.0377930821855407E-9</c:v>
                </c:pt>
                <c:pt idx="23">
                  <c:v>3.1362434355154214E-10</c:v>
                </c:pt>
                <c:pt idx="24">
                  <c:v>8.1081480758167907E-11</c:v>
                </c:pt>
                <c:pt idx="25">
                  <c:v>2.9397175224072114E-11</c:v>
                </c:pt>
                <c:pt idx="26">
                  <c:v>7.9024958986573077E-12</c:v>
                </c:pt>
                <c:pt idx="27">
                  <c:v>2.5157006902432341E-12</c:v>
                </c:pt>
                <c:pt idx="28">
                  <c:v>6.94089532598765E-13</c:v>
                </c:pt>
                <c:pt idx="29">
                  <c:v>2.3275867736751941E-13</c:v>
                </c:pt>
                <c:pt idx="30">
                  <c:v>7.6049859921920139E-14</c:v>
                </c:pt>
                <c:pt idx="31">
                  <c:v>2.3588224923412017E-14</c:v>
                </c:pt>
                <c:pt idx="32">
                  <c:v>6.1781164564264752E-15</c:v>
                </c:pt>
                <c:pt idx="33">
                  <c:v>1.9162533728114913E-15</c:v>
                </c:pt>
                <c:pt idx="34">
                  <c:v>6.3429953645330233E-16</c:v>
                </c:pt>
                <c:pt idx="35">
                  <c:v>1.9673935165742392E-16</c:v>
                </c:pt>
                <c:pt idx="36">
                  <c:v>6.0233646209320949E-17</c:v>
                </c:pt>
                <c:pt idx="37">
                  <c:v>1.7967564958514153E-17</c:v>
                </c:pt>
                <c:pt idx="38">
                  <c:v>5.6459235018188562E-18</c:v>
                </c:pt>
                <c:pt idx="39">
                  <c:v>1.6409192559532653E-18</c:v>
                </c:pt>
                <c:pt idx="40">
                  <c:v>4.2978182087834717E-19</c:v>
                </c:pt>
                <c:pt idx="41">
                  <c:v>1.6202377368761356E-19</c:v>
                </c:pt>
                <c:pt idx="42">
                  <c:v>4.9605137861754586E-20</c:v>
                </c:pt>
                <c:pt idx="43">
                  <c:v>1.4797104158526181E-20</c:v>
                </c:pt>
                <c:pt idx="44">
                  <c:v>4.2450228162140071E-21</c:v>
                </c:pt>
                <c:pt idx="45">
                  <c:v>1.4051461266876528E-21</c:v>
                </c:pt>
                <c:pt idx="46">
                  <c:v>4.2463959255571447E-22</c:v>
                </c:pt>
                <c:pt idx="47">
                  <c:v>1.1715936536608803E-22</c:v>
                </c:pt>
                <c:pt idx="48">
                  <c:v>3.232462806958717E-23</c:v>
                </c:pt>
                <c:pt idx="49">
                  <c:v>1.1418777699142345E-23</c:v>
                </c:pt>
                <c:pt idx="50">
                  <c:v>3.7797326304519475E-24</c:v>
                </c:pt>
                <c:pt idx="51">
                  <c:v>1.1129155892489145E-24</c:v>
                </c:pt>
                <c:pt idx="52">
                  <c:v>3.2769013840144783E-25</c:v>
                </c:pt>
                <c:pt idx="53">
                  <c:v>1.0032549002766389E-25</c:v>
                </c:pt>
                <c:pt idx="54">
                  <c:v>2.7322402932099446E-26</c:v>
                </c:pt>
                <c:pt idx="55">
                  <c:v>9.0439958308822382E-27</c:v>
                </c:pt>
                <c:pt idx="56">
                  <c:v>2.8418825105030429E-27</c:v>
                </c:pt>
                <c:pt idx="57">
                  <c:v>8.8146071449021632E-28</c:v>
                </c:pt>
                <c:pt idx="58">
                  <c:v>2.6986768217305686E-28</c:v>
                </c:pt>
                <c:pt idx="59">
                  <c:v>8.2622588487766789E-29</c:v>
                </c:pt>
                <c:pt idx="60">
                  <c:v>2.221045599396129E-29</c:v>
                </c:pt>
                <c:pt idx="61">
                  <c:v>7.7445222642358941E-30</c:v>
                </c:pt>
                <c:pt idx="62">
                  <c:v>2.3101740573989107E-30</c:v>
                </c:pt>
                <c:pt idx="63">
                  <c:v>6.0506987734629514E-31</c:v>
                </c:pt>
                <c:pt idx="64">
                  <c:v>1.9514127869390318E-31</c:v>
                </c:pt>
                <c:pt idx="65">
                  <c:v>6.8043446650859731E-32</c:v>
                </c:pt>
                <c:pt idx="66">
                  <c:v>2.083215613908919E-32</c:v>
                </c:pt>
                <c:pt idx="67">
                  <c:v>5.8229045614535339E-33</c:v>
                </c:pt>
                <c:pt idx="68">
                  <c:v>1.7827382794061035E-33</c:v>
                </c:pt>
                <c:pt idx="69">
                  <c:v>5.9010467002375954E-34</c:v>
                </c:pt>
                <c:pt idx="70">
                  <c:v>1.8303152299251236E-34</c:v>
                </c:pt>
                <c:pt idx="71">
                  <c:v>4.6707742321863682E-35</c:v>
                </c:pt>
                <c:pt idx="72">
                  <c:v>1.5663155565759707E-35</c:v>
                </c:pt>
                <c:pt idx="73">
                  <c:v>4.3780902649572556E-36</c:v>
                </c:pt>
                <c:pt idx="74">
                  <c:v>1.4681657792066968E-36</c:v>
                </c:pt>
                <c:pt idx="75">
                  <c:v>4.4949308502018705E-37</c:v>
                </c:pt>
                <c:pt idx="76">
                  <c:v>1.1322362965781143E-37</c:v>
                </c:pt>
                <c:pt idx="77">
                  <c:v>4.2132657282630814E-38</c:v>
                </c:pt>
                <c:pt idx="78">
                  <c:v>1.1776718676606087E-38</c:v>
                </c:pt>
                <c:pt idx="79">
                  <c:v>3.9492505421210185E-39</c:v>
                </c:pt>
                <c:pt idx="80">
                  <c:v>1.103875606658371E-39</c:v>
                </c:pt>
                <c:pt idx="81">
                  <c:v>3.7017792967149561E-40</c:v>
                </c:pt>
                <c:pt idx="82">
                  <c:v>1.1333353628793491E-40</c:v>
                </c:pt>
                <c:pt idx="83">
                  <c:v>3.4698153017732634E-41</c:v>
                </c:pt>
                <c:pt idx="84">
                  <c:v>9.5733267886449093E-42</c:v>
                </c:pt>
                <c:pt idx="85">
                  <c:v>2.9693386126908121E-42</c:v>
                </c:pt>
                <c:pt idx="86">
                  <c:v>8.9734349666913237E-43</c:v>
                </c:pt>
                <c:pt idx="87">
                  <c:v>2.7473034881561854E-43</c:v>
                </c:pt>
                <c:pt idx="88">
                  <c:v>8.302437815400734E-44</c:v>
                </c:pt>
                <c:pt idx="89">
                  <c:v>2.5418712516573982E-44</c:v>
                </c:pt>
                <c:pt idx="90">
                  <c:v>7.9872874657563563E-45</c:v>
                </c:pt>
                <c:pt idx="91">
                  <c:v>2.3214083225129184E-45</c:v>
                </c:pt>
                <c:pt idx="92">
                  <c:v>6.8352229211194739E-46</c:v>
                </c:pt>
                <c:pt idx="93">
                  <c:v>2.2332905117236614E-46</c:v>
                </c:pt>
                <c:pt idx="94">
                  <c:v>1.0640365686249938E-46</c:v>
                </c:pt>
                <c:pt idx="95">
                  <c:v>2.0933461910493763E-47</c:v>
                </c:pt>
                <c:pt idx="96">
                  <c:v>6.8396455246229564E-48</c:v>
                </c:pt>
                <c:pt idx="97">
                  <c:v>1.9621711786161105E-48</c:v>
                </c:pt>
                <c:pt idx="98">
                  <c:v>6.1657038099034887E-49</c:v>
                </c:pt>
                <c:pt idx="99">
                  <c:v>1.8632951434229355E-49</c:v>
                </c:pt>
                <c:pt idx="100">
                  <c:v>5.779343313306179E-50</c:v>
                </c:pt>
                <c:pt idx="101">
                  <c:v>1.7694015839903692E-50</c:v>
                </c:pt>
                <c:pt idx="102">
                  <c:v>5.6327581099009062E-51</c:v>
                </c:pt>
                <c:pt idx="103">
                  <c:v>1.6370928943131816E-51</c:v>
                </c:pt>
                <c:pt idx="104">
                  <c:v>5.0121174730491434E-52</c:v>
                </c:pt>
                <c:pt idx="105">
                  <c:v>1.4193046163939166E-52</c:v>
                </c:pt>
                <c:pt idx="106">
                  <c:v>4.6373316124691124E-53</c:v>
                </c:pt>
                <c:pt idx="107">
                  <c:v>1.4571824060199122E-53</c:v>
                </c:pt>
                <c:pt idx="108">
                  <c:v>4.2351241009625346E-54</c:v>
                </c:pt>
                <c:pt idx="109">
                  <c:v>1.3482202029193696E-54</c:v>
                </c:pt>
                <c:pt idx="110">
                  <c:v>4.1817462156276553E-55</c:v>
                </c:pt>
                <c:pt idx="111">
                  <c:v>1.1537566005004397E-55</c:v>
                </c:pt>
                <c:pt idx="112">
                  <c:v>3.7696995379255422E-56</c:v>
                </c:pt>
                <c:pt idx="113">
                  <c:v>1.1692397682989045E-56</c:v>
                </c:pt>
                <c:pt idx="114">
                  <c:v>3.6740862227810114E-57</c:v>
                </c:pt>
                <c:pt idx="115">
                  <c:v>1.0959718865696732E-57</c:v>
                </c:pt>
                <c:pt idx="116">
                  <c:v>3.3120616178371668E-58</c:v>
                </c:pt>
                <c:pt idx="117">
                  <c:v>8.7883665401337253E-59</c:v>
                </c:pt>
                <c:pt idx="119">
                  <c:v>2.7977110086045259E-59</c:v>
                </c:pt>
                <c:pt idx="120">
                  <c:v>2.6567311720022256E-60</c:v>
                </c:pt>
                <c:pt idx="121">
                  <c:v>8.2403271367714687E-61</c:v>
                </c:pt>
                <c:pt idx="122">
                  <c:v>2.2735315186758594E-61</c:v>
                </c:pt>
                <c:pt idx="123">
                  <c:v>6.6077438824847591E-62</c:v>
                </c:pt>
                <c:pt idx="124">
                  <c:v>2.3342065475441943E-62</c:v>
                </c:pt>
                <c:pt idx="125">
                  <c:v>5.956652502594398E-63</c:v>
                </c:pt>
                <c:pt idx="126">
                  <c:v>1.9717131225008041E-63</c:v>
                </c:pt>
                <c:pt idx="127">
                  <c:v>5.1642178794828646E-64</c:v>
                </c:pt>
                <c:pt idx="128">
                  <c:v>1.8723562579133942E-64</c:v>
                </c:pt>
                <c:pt idx="129">
                  <c:v>5.6583196820513949E-65</c:v>
                </c:pt>
                <c:pt idx="130">
                  <c:v>1.6660522843267623E-65</c:v>
                </c:pt>
                <c:pt idx="131">
                  <c:v>4.9055733328663665E-66</c:v>
                </c:pt>
                <c:pt idx="132">
                  <c:v>1.6665911911964914E-66</c:v>
                </c:pt>
                <c:pt idx="133">
                  <c:v>5.0364911587869985E-67</c:v>
                </c:pt>
                <c:pt idx="134">
                  <c:v>1.4637951297479758E-67</c:v>
                </c:pt>
                <c:pt idx="135">
                  <c:v>4.3100414199624087E-68</c:v>
                </c:pt>
                <c:pt idx="136">
                  <c:v>1.2047221457437526E-68</c:v>
                </c:pt>
                <c:pt idx="137">
                  <c:v>4.4829993033097622E-69</c:v>
                </c:pt>
                <c:pt idx="138">
                  <c:v>1.3725133874710484E-69</c:v>
                </c:pt>
                <c:pt idx="139">
                  <c:v>4.2570958746407393E-70</c:v>
                </c:pt>
                <c:pt idx="140">
                  <c:v>1.0048075031102732E-70</c:v>
                </c:pt>
                <c:pt idx="141">
                  <c:v>3.5036444462122733E-71</c:v>
                </c:pt>
                <c:pt idx="142">
                  <c:v>9.9214329341861986E-72</c:v>
                </c:pt>
                <c:pt idx="143">
                  <c:v>4.9055733328663665E-66</c:v>
                </c:pt>
                <c:pt idx="144">
                  <c:v>1.6665911911964914E-66</c:v>
                </c:pt>
                <c:pt idx="145">
                  <c:v>5.0364911587869985E-67</c:v>
                </c:pt>
                <c:pt idx="146">
                  <c:v>1.4637951297479758E-67</c:v>
                </c:pt>
                <c:pt idx="147">
                  <c:v>4.3100414199624087E-68</c:v>
                </c:pt>
                <c:pt idx="148">
                  <c:v>1.2047221457437526E-68</c:v>
                </c:pt>
                <c:pt idx="149">
                  <c:v>4.4829993033097622E-69</c:v>
                </c:pt>
                <c:pt idx="150">
                  <c:v>1.3725133874710484E-69</c:v>
                </c:pt>
                <c:pt idx="151">
                  <c:v>4.2570958746407393E-70</c:v>
                </c:pt>
                <c:pt idx="152">
                  <c:v>1.0048075031102732E-70</c:v>
                </c:pt>
                <c:pt idx="153">
                  <c:v>3.5036444462122733E-71</c:v>
                </c:pt>
                <c:pt idx="154">
                  <c:v>9.9214329341861986E-72</c:v>
                </c:pt>
                <c:pt idx="155">
                  <c:v>3.6919531270286005E-72</c:v>
                </c:pt>
                <c:pt idx="156">
                  <c:v>1.14512532773175E-72</c:v>
                </c:pt>
                <c:pt idx="157">
                  <c:v>3.0783053599104187E-73</c:v>
                </c:pt>
                <c:pt idx="158">
                  <c:v>9.6729170688529427E-74</c:v>
                </c:pt>
              </c:numCache>
            </c:numRef>
          </c:val>
          <c:smooth val="0"/>
        </c:ser>
        <c:ser>
          <c:idx val="4"/>
          <c:order val="5"/>
          <c:tx>
            <c:strRef>
              <c:f>陸水!$W$97</c:f>
              <c:strCache>
                <c:ptCount val="1"/>
                <c:pt idx="0">
                  <c:v>K40崩壊</c:v>
                </c:pt>
              </c:strCache>
            </c:strRef>
          </c:tx>
          <c:spPr>
            <a:ln w="38100">
              <a:solidFill>
                <a:srgbClr val="00B05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陸水!$W$98:$W$268</c:f>
              <c:numCache>
                <c:formatCode>0</c:formatCode>
                <c:ptCount val="171"/>
                <c:pt idx="0">
                  <c:v>70</c:v>
                </c:pt>
                <c:pt idx="1">
                  <c:v>69.999999990429572</c:v>
                </c:pt>
                <c:pt idx="2">
                  <c:v>69.999999980338998</c:v>
                </c:pt>
                <c:pt idx="3">
                  <c:v>69.999999971496749</c:v>
                </c:pt>
                <c:pt idx="4">
                  <c:v>69.999999961510213</c:v>
                </c:pt>
                <c:pt idx="5">
                  <c:v>69.999999952667963</c:v>
                </c:pt>
                <c:pt idx="6">
                  <c:v>69.999999942577389</c:v>
                </c:pt>
                <c:pt idx="7">
                  <c:v>69.999999932278769</c:v>
                </c:pt>
                <c:pt idx="8">
                  <c:v>69.999999923540557</c:v>
                </c:pt>
                <c:pt idx="9">
                  <c:v>69.999999914178161</c:v>
                </c:pt>
                <c:pt idx="10">
                  <c:v>69.999999903983579</c:v>
                </c:pt>
                <c:pt idx="11">
                  <c:v>69.999999894205089</c:v>
                </c:pt>
                <c:pt idx="12">
                  <c:v>69.999999885050741</c:v>
                </c:pt>
                <c:pt idx="13">
                  <c:v>69.999999875272266</c:v>
                </c:pt>
                <c:pt idx="14">
                  <c:v>69.999999865389753</c:v>
                </c:pt>
                <c:pt idx="15">
                  <c:v>69.999999856651527</c:v>
                </c:pt>
                <c:pt idx="16">
                  <c:v>69.999999847705254</c:v>
                </c:pt>
                <c:pt idx="18">
                  <c:v>69.999999832829459</c:v>
                </c:pt>
                <c:pt idx="19">
                  <c:v>69.999999827524107</c:v>
                </c:pt>
                <c:pt idx="20">
                  <c:v>69.999999818785895</c:v>
                </c:pt>
                <c:pt idx="21">
                  <c:v>69.999999809319476</c:v>
                </c:pt>
                <c:pt idx="22">
                  <c:v>69.999999800581264</c:v>
                </c:pt>
                <c:pt idx="23">
                  <c:v>69.999999791010836</c:v>
                </c:pt>
                <c:pt idx="24">
                  <c:v>69.99999978019207</c:v>
                </c:pt>
                <c:pt idx="25">
                  <c:v>69.999999772077999</c:v>
                </c:pt>
                <c:pt idx="26">
                  <c:v>69.999999761571331</c:v>
                </c:pt>
                <c:pt idx="27">
                  <c:v>69.999999752417011</c:v>
                </c:pt>
                <c:pt idx="28">
                  <c:v>69.999999742118391</c:v>
                </c:pt>
                <c:pt idx="29">
                  <c:v>69.999999733380164</c:v>
                </c:pt>
                <c:pt idx="30">
                  <c:v>69.999999724433891</c:v>
                </c:pt>
                <c:pt idx="31">
                  <c:v>69.999999715071496</c:v>
                </c:pt>
                <c:pt idx="32">
                  <c:v>69.999999704356767</c:v>
                </c:pt>
                <c:pt idx="33">
                  <c:v>69.999999694994386</c:v>
                </c:pt>
                <c:pt idx="34">
                  <c:v>69.999999686152137</c:v>
                </c:pt>
                <c:pt idx="35">
                  <c:v>69.99999967678977</c:v>
                </c:pt>
                <c:pt idx="36">
                  <c:v>69.999999667323351</c:v>
                </c:pt>
                <c:pt idx="37">
                  <c:v>69.9999996576489</c:v>
                </c:pt>
                <c:pt idx="38">
                  <c:v>69.999999648390542</c:v>
                </c:pt>
                <c:pt idx="39">
                  <c:v>69.999999638508029</c:v>
                </c:pt>
                <c:pt idx="40">
                  <c:v>69.999999627793301</c:v>
                </c:pt>
                <c:pt idx="41">
                  <c:v>69.999999619991314</c:v>
                </c:pt>
                <c:pt idx="42">
                  <c:v>69.999999610524895</c:v>
                </c:pt>
                <c:pt idx="43">
                  <c:v>69.999999600850444</c:v>
                </c:pt>
                <c:pt idx="44">
                  <c:v>69.999999590863894</c:v>
                </c:pt>
                <c:pt idx="45">
                  <c:v>69.999999582021644</c:v>
                </c:pt>
                <c:pt idx="46">
                  <c:v>69.999999572451216</c:v>
                </c:pt>
                <c:pt idx="47">
                  <c:v>69.999999562152595</c:v>
                </c:pt>
                <c:pt idx="48">
                  <c:v>69.999999551853961</c:v>
                </c:pt>
                <c:pt idx="49">
                  <c:v>69.999999543531857</c:v>
                </c:pt>
                <c:pt idx="50">
                  <c:v>69.999999534689607</c:v>
                </c:pt>
                <c:pt idx="51">
                  <c:v>69.999999524911118</c:v>
                </c:pt>
                <c:pt idx="52">
                  <c:v>69.999999515132629</c:v>
                </c:pt>
                <c:pt idx="53">
                  <c:v>69.999999505666224</c:v>
                </c:pt>
                <c:pt idx="54">
                  <c:v>69.999999495263566</c:v>
                </c:pt>
                <c:pt idx="55">
                  <c:v>69.999999486421316</c:v>
                </c:pt>
                <c:pt idx="56">
                  <c:v>69.999999477162973</c:v>
                </c:pt>
                <c:pt idx="57">
                  <c:v>69.999999467800592</c:v>
                </c:pt>
                <c:pt idx="58">
                  <c:v>69.999999458334187</c:v>
                </c:pt>
                <c:pt idx="59">
                  <c:v>69.999999448867783</c:v>
                </c:pt>
                <c:pt idx="60">
                  <c:v>69.999999438361115</c:v>
                </c:pt>
                <c:pt idx="61">
                  <c:v>69.999999429934959</c:v>
                </c:pt>
                <c:pt idx="62">
                  <c:v>69.999999420260494</c:v>
                </c:pt>
                <c:pt idx="63">
                  <c:v>69.999999409545779</c:v>
                </c:pt>
                <c:pt idx="64">
                  <c:v>69.999999400495469</c:v>
                </c:pt>
                <c:pt idx="65">
                  <c:v>69.999999392069327</c:v>
                </c:pt>
                <c:pt idx="66">
                  <c:v>69.999999382602908</c:v>
                </c:pt>
                <c:pt idx="67">
                  <c:v>69.999999372408311</c:v>
                </c:pt>
                <c:pt idx="68">
                  <c:v>69.999999362941921</c:v>
                </c:pt>
                <c:pt idx="69">
                  <c:v>69.999999354099671</c:v>
                </c:pt>
                <c:pt idx="70">
                  <c:v>69.99999934473729</c:v>
                </c:pt>
                <c:pt idx="71">
                  <c:v>69.999999333814515</c:v>
                </c:pt>
                <c:pt idx="72">
                  <c:v>69.999999325076274</c:v>
                </c:pt>
                <c:pt idx="73">
                  <c:v>69.999999314881677</c:v>
                </c:pt>
                <c:pt idx="74">
                  <c:v>69.999999306143465</c:v>
                </c:pt>
                <c:pt idx="75">
                  <c:v>69.999999296677046</c:v>
                </c:pt>
                <c:pt idx="76">
                  <c:v>69.999999285650247</c:v>
                </c:pt>
                <c:pt idx="77">
                  <c:v>69.999999277744237</c:v>
                </c:pt>
                <c:pt idx="78">
                  <c:v>69.99999926754964</c:v>
                </c:pt>
                <c:pt idx="79">
                  <c:v>69.999999258811428</c:v>
                </c:pt>
                <c:pt idx="80">
                  <c:v>69.999999248616831</c:v>
                </c:pt>
                <c:pt idx="81">
                  <c:v>69.999999239878605</c:v>
                </c:pt>
                <c:pt idx="82">
                  <c:v>69.9999992304122</c:v>
                </c:pt>
                <c:pt idx="83">
                  <c:v>69.999999220945782</c:v>
                </c:pt>
                <c:pt idx="84">
                  <c:v>69.999999210647161</c:v>
                </c:pt>
                <c:pt idx="85">
                  <c:v>69.999999201284794</c:v>
                </c:pt>
                <c:pt idx="86">
                  <c:v>69.999999191714338</c:v>
                </c:pt>
                <c:pt idx="87">
                  <c:v>69.999999182247947</c:v>
                </c:pt>
                <c:pt idx="88">
                  <c:v>69.999999172677505</c:v>
                </c:pt>
                <c:pt idx="89">
                  <c:v>69.9999991632111</c:v>
                </c:pt>
                <c:pt idx="90">
                  <c:v>69.999999153952729</c:v>
                </c:pt>
                <c:pt idx="91">
                  <c:v>69.99999914407023</c:v>
                </c:pt>
                <c:pt idx="92">
                  <c:v>69.999999134291741</c:v>
                </c:pt>
                <c:pt idx="93">
                  <c:v>69.999999125345454</c:v>
                </c:pt>
                <c:pt idx="94">
                  <c:v>69.999999119415946</c:v>
                </c:pt>
                <c:pt idx="95">
                  <c:v>69.999999106412645</c:v>
                </c:pt>
                <c:pt idx="96">
                  <c:v>69.999999097466372</c:v>
                </c:pt>
                <c:pt idx="97">
                  <c:v>69.999999087479821</c:v>
                </c:pt>
                <c:pt idx="98">
                  <c:v>69.999999078221464</c:v>
                </c:pt>
                <c:pt idx="99">
                  <c:v>69.999999068651036</c:v>
                </c:pt>
                <c:pt idx="100">
                  <c:v>69.999999059288655</c:v>
                </c:pt>
                <c:pt idx="101">
                  <c:v>69.99999904982225</c:v>
                </c:pt>
                <c:pt idx="102">
                  <c:v>69.999999040667916</c:v>
                </c:pt>
                <c:pt idx="103">
                  <c:v>69.999999030785403</c:v>
                </c:pt>
                <c:pt idx="104">
                  <c:v>69.999999021318999</c:v>
                </c:pt>
                <c:pt idx="105">
                  <c:v>69.999999011228425</c:v>
                </c:pt>
                <c:pt idx="106">
                  <c:v>69.999999002282152</c:v>
                </c:pt>
                <c:pt idx="107">
                  <c:v>69.999998993023809</c:v>
                </c:pt>
                <c:pt idx="108">
                  <c:v>69.999998983141282</c:v>
                </c:pt>
                <c:pt idx="109">
                  <c:v>69.999998973986948</c:v>
                </c:pt>
                <c:pt idx="110">
                  <c:v>69.999998964624581</c:v>
                </c:pt>
                <c:pt idx="111">
                  <c:v>69.999998954325946</c:v>
                </c:pt>
                <c:pt idx="112">
                  <c:v>69.999998945379673</c:v>
                </c:pt>
                <c:pt idx="113">
                  <c:v>69.999998936017292</c:v>
                </c:pt>
                <c:pt idx="114">
                  <c:v>69.999998926758934</c:v>
                </c:pt>
                <c:pt idx="115">
                  <c:v>69.999998917084483</c:v>
                </c:pt>
                <c:pt idx="116">
                  <c:v>69.999998907514026</c:v>
                </c:pt>
                <c:pt idx="117">
                  <c:v>69.999998896903335</c:v>
                </c:pt>
                <c:pt idx="119">
                  <c:v>69.999998887749015</c:v>
                </c:pt>
                <c:pt idx="120">
                  <c:v>69.99999886892023</c:v>
                </c:pt>
                <c:pt idx="121">
                  <c:v>69.999998859557849</c:v>
                </c:pt>
                <c:pt idx="122">
                  <c:v>69.999998849259214</c:v>
                </c:pt>
                <c:pt idx="123">
                  <c:v>69.999998839376701</c:v>
                </c:pt>
                <c:pt idx="124">
                  <c:v>69.999998831054597</c:v>
                </c:pt>
                <c:pt idx="125">
                  <c:v>69.999998820131822</c:v>
                </c:pt>
                <c:pt idx="126">
                  <c:v>69.999998811289572</c:v>
                </c:pt>
                <c:pt idx="127">
                  <c:v>69.999998800574843</c:v>
                </c:pt>
                <c:pt idx="128">
                  <c:v>69.999998792460772</c:v>
                </c:pt>
                <c:pt idx="129">
                  <c:v>69.999998782890344</c:v>
                </c:pt>
                <c:pt idx="130">
                  <c:v>69.999998773111855</c:v>
                </c:pt>
                <c:pt idx="131">
                  <c:v>69.999998763333366</c:v>
                </c:pt>
                <c:pt idx="132">
                  <c:v>69.999998754699163</c:v>
                </c:pt>
                <c:pt idx="133">
                  <c:v>69.999998745128735</c:v>
                </c:pt>
                <c:pt idx="134">
                  <c:v>69.999998735246209</c:v>
                </c:pt>
                <c:pt idx="135">
                  <c:v>69.999998725467719</c:v>
                </c:pt>
                <c:pt idx="136">
                  <c:v>69.999998715273122</c:v>
                </c:pt>
                <c:pt idx="137">
                  <c:v>69.999998707367112</c:v>
                </c:pt>
                <c:pt idx="138">
                  <c:v>69.999998697900708</c:v>
                </c:pt>
                <c:pt idx="139">
                  <c:v>69.999998688538341</c:v>
                </c:pt>
                <c:pt idx="140">
                  <c:v>69.999998676991396</c:v>
                </c:pt>
                <c:pt idx="141">
                  <c:v>69.999998668565254</c:v>
                </c:pt>
                <c:pt idx="142">
                  <c:v>69.999998658474667</c:v>
                </c:pt>
                <c:pt idx="143">
                  <c:v>69.999998763333366</c:v>
                </c:pt>
                <c:pt idx="144">
                  <c:v>69.999998754699163</c:v>
                </c:pt>
                <c:pt idx="145">
                  <c:v>69.999998745128735</c:v>
                </c:pt>
                <c:pt idx="146">
                  <c:v>69.999998735246209</c:v>
                </c:pt>
                <c:pt idx="147">
                  <c:v>69.999998725467719</c:v>
                </c:pt>
                <c:pt idx="148">
                  <c:v>69.999998715273122</c:v>
                </c:pt>
                <c:pt idx="149">
                  <c:v>69.999998707367112</c:v>
                </c:pt>
                <c:pt idx="150">
                  <c:v>69.999998697900708</c:v>
                </c:pt>
                <c:pt idx="151">
                  <c:v>69.999998688538341</c:v>
                </c:pt>
                <c:pt idx="152">
                  <c:v>69.999998676991396</c:v>
                </c:pt>
                <c:pt idx="153">
                  <c:v>69.999998668565254</c:v>
                </c:pt>
                <c:pt idx="154">
                  <c:v>69.999998658474667</c:v>
                </c:pt>
                <c:pt idx="155">
                  <c:v>69.999998650568656</c:v>
                </c:pt>
                <c:pt idx="156">
                  <c:v>69.999998641206275</c:v>
                </c:pt>
                <c:pt idx="157">
                  <c:v>69.999998630699608</c:v>
                </c:pt>
                <c:pt idx="158">
                  <c:v>69.99999862144125</c:v>
                </c:pt>
              </c:numCache>
            </c:numRef>
          </c:val>
          <c:smooth val="0"/>
        </c:ser>
        <c:ser>
          <c:idx val="7"/>
          <c:order val="6"/>
          <c:tx>
            <c:strRef>
              <c:f>陸水!$T$97</c:f>
              <c:strCache>
                <c:ptCount val="1"/>
                <c:pt idx="0">
                  <c:v>Cs137崩壊</c:v>
                </c:pt>
              </c:strCache>
            </c:strRef>
          </c:tx>
          <c:spPr>
            <a:ln w="25400" cmpd="sng">
              <a:solidFill>
                <a:srgbClr val="FF000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陸水!$T$98:$T$268</c:f>
              <c:numCache>
                <c:formatCode>0.00_);[Red]\(0.00\)</c:formatCode>
                <c:ptCount val="171"/>
                <c:pt idx="0">
                  <c:v>0.3</c:v>
                </c:pt>
                <c:pt idx="1">
                  <c:v>0.29826319053547068</c:v>
                </c:pt>
                <c:pt idx="2">
                  <c:v>0.29644287768498706</c:v>
                </c:pt>
                <c:pt idx="3">
                  <c:v>0.29485689339101101</c:v>
                </c:pt>
                <c:pt idx="4">
                  <c:v>0.29307586496738952</c:v>
                </c:pt>
                <c:pt idx="5">
                  <c:v>0.29150789436066882</c:v>
                </c:pt>
                <c:pt idx="6">
                  <c:v>0.28972880936808393</c:v>
                </c:pt>
                <c:pt idx="7">
                  <c:v>0.28792423768840969</c:v>
                </c:pt>
                <c:pt idx="8">
                  <c:v>0.28640190301264801</c:v>
                </c:pt>
                <c:pt idx="9">
                  <c:v>0.28477976094858476</c:v>
                </c:pt>
                <c:pt idx="10">
                  <c:v>0.28302387562811121</c:v>
                </c:pt>
                <c:pt idx="11">
                  <c:v>0.28134983250744644</c:v>
                </c:pt>
                <c:pt idx="12">
                  <c:v>0.2797916181791274</c:v>
                </c:pt>
                <c:pt idx="13">
                  <c:v>0.27813669336901042</c:v>
                </c:pt>
                <c:pt idx="14">
                  <c:v>0.27647410815053225</c:v>
                </c:pt>
                <c:pt idx="15">
                  <c:v>0.27501231346048843</c:v>
                </c:pt>
                <c:pt idx="16">
                  <c:v>0.27352372093257937</c:v>
                </c:pt>
                <c:pt idx="18">
                  <c:v>0.3</c:v>
                </c:pt>
                <c:pt idx="19">
                  <c:v>0.29903595794341031</c:v>
                </c:pt>
                <c:pt idx="20">
                  <c:v>0.29745487254493302</c:v>
                </c:pt>
                <c:pt idx="21">
                  <c:v>0.2957514622570197</c:v>
                </c:pt>
                <c:pt idx="22">
                  <c:v>0.29418774289106508</c:v>
                </c:pt>
                <c:pt idx="23">
                  <c:v>0.29248458270372613</c:v>
                </c:pt>
                <c:pt idx="24">
                  <c:v>0.2905711414606969</c:v>
                </c:pt>
                <c:pt idx="25">
                  <c:v>0.28914427980857649</c:v>
                </c:pt>
                <c:pt idx="26">
                  <c:v>0.28730708224801471</c:v>
                </c:pt>
                <c:pt idx="27">
                  <c:v>0.28571587457535841</c:v>
                </c:pt>
                <c:pt idx="28">
                  <c:v>0.28393629740173665</c:v>
                </c:pt>
                <c:pt idx="29">
                  <c:v>0.28243504806367359</c:v>
                </c:pt>
                <c:pt idx="30">
                  <c:v>0.28090627759926445</c:v>
                </c:pt>
                <c:pt idx="31">
                  <c:v>0.27931526202234253</c:v>
                </c:pt>
                <c:pt idx="32">
                  <c:v>0.27750548781949541</c:v>
                </c:pt>
                <c:pt idx="33">
                  <c:v>0.27593373386093129</c:v>
                </c:pt>
                <c:pt idx="34">
                  <c:v>0.27445747451714414</c:v>
                </c:pt>
                <c:pt idx="35">
                  <c:v>0.27290298409816399</c:v>
                </c:pt>
                <c:pt idx="36">
                  <c:v>0.2713401730850587</c:v>
                </c:pt>
                <c:pt idx="37">
                  <c:v>0.26975226101355898</c:v>
                </c:pt>
                <c:pt idx="38">
                  <c:v>0.26824134867062954</c:v>
                </c:pt>
                <c:pt idx="39">
                  <c:v>0.26663791369812578</c:v>
                </c:pt>
                <c:pt idx="40">
                  <c:v>0.26491028014807205</c:v>
                </c:pt>
                <c:pt idx="41">
                  <c:v>0.26365934170494965</c:v>
                </c:pt>
                <c:pt idx="42">
                  <c:v>0.2621494654964272</c:v>
                </c:pt>
                <c:pt idx="43">
                  <c:v>0.26061533844083457</c:v>
                </c:pt>
                <c:pt idx="44">
                  <c:v>0.25904113978447368</c:v>
                </c:pt>
                <c:pt idx="45">
                  <c:v>0.25765525666796851</c:v>
                </c:pt>
                <c:pt idx="46">
                  <c:v>0.25616359637341302</c:v>
                </c:pt>
                <c:pt idx="47">
                  <c:v>0.25456808513520651</c:v>
                </c:pt>
                <c:pt idx="48">
                  <c:v>0.252982511515566</c:v>
                </c:pt>
                <c:pt idx="49">
                  <c:v>0.25170845737119873</c:v>
                </c:pt>
                <c:pt idx="50">
                  <c:v>0.25036180447412393</c:v>
                </c:pt>
                <c:pt idx="51">
                  <c:v>0.24888095253000092</c:v>
                </c:pt>
                <c:pt idx="52">
                  <c:v>0.24740885959959813</c:v>
                </c:pt>
                <c:pt idx="53">
                  <c:v>0.24599204368679378</c:v>
                </c:pt>
                <c:pt idx="54">
                  <c:v>0.24444445825888239</c:v>
                </c:pt>
                <c:pt idx="55">
                  <c:v>0.24313666812212606</c:v>
                </c:pt>
                <c:pt idx="56">
                  <c:v>0.24177483266797956</c:v>
                </c:pt>
                <c:pt idx="57">
                  <c:v>0.24040545236017735</c:v>
                </c:pt>
                <c:pt idx="58">
                  <c:v>0.23902874228204968</c:v>
                </c:pt>
                <c:pt idx="59">
                  <c:v>0.23765991609599108</c:v>
                </c:pt>
                <c:pt idx="60">
                  <c:v>0.2361498456965907</c:v>
                </c:pt>
                <c:pt idx="61">
                  <c:v>0.23494573506648847</c:v>
                </c:pt>
                <c:pt idx="62">
                  <c:v>0.23357080718678039</c:v>
                </c:pt>
                <c:pt idx="63">
                  <c:v>0.23205742614800637</c:v>
                </c:pt>
                <c:pt idx="64">
                  <c:v>0.23078677516805712</c:v>
                </c:pt>
                <c:pt idx="65">
                  <c:v>0.22961001043866613</c:v>
                </c:pt>
                <c:pt idx="66">
                  <c:v>0.22829512172750532</c:v>
                </c:pt>
                <c:pt idx="67">
                  <c:v>0.22688750746572703</c:v>
                </c:pt>
                <c:pt idx="68">
                  <c:v>0.22558820948782038</c:v>
                </c:pt>
                <c:pt idx="69">
                  <c:v>0.22438130122964972</c:v>
                </c:pt>
                <c:pt idx="70">
                  <c:v>0.22311043555702256</c:v>
                </c:pt>
                <c:pt idx="71">
                  <c:v>0.22163685356181176</c:v>
                </c:pt>
                <c:pt idx="72">
                  <c:v>0.22046499852691545</c:v>
                </c:pt>
                <c:pt idx="73">
                  <c:v>0.21910566297124887</c:v>
                </c:pt>
                <c:pt idx="74">
                  <c:v>0.2179471910375389</c:v>
                </c:pt>
                <c:pt idx="75">
                  <c:v>0.21669909083242603</c:v>
                </c:pt>
                <c:pt idx="76">
                  <c:v>0.21525426868988348</c:v>
                </c:pt>
                <c:pt idx="77">
                  <c:v>0.2142242916693636</c:v>
                </c:pt>
                <c:pt idx="78">
                  <c:v>0.2129034348508238</c:v>
                </c:pt>
                <c:pt idx="79">
                  <c:v>0.21177775580391797</c:v>
                </c:pt>
                <c:pt idx="80">
                  <c:v>0.21047198375263076</c:v>
                </c:pt>
                <c:pt idx="81">
                  <c:v>0.20935916045676875</c:v>
                </c:pt>
                <c:pt idx="82">
                  <c:v>0.20816024061813987</c:v>
                </c:pt>
                <c:pt idx="83">
                  <c:v>0.20696818653487759</c:v>
                </c:pt>
                <c:pt idx="84">
                  <c:v>0.20567908819208944</c:v>
                </c:pt>
                <c:pt idx="85">
                  <c:v>0.20451414935214096</c:v>
                </c:pt>
                <c:pt idx="86">
                  <c:v>0.20333014231805782</c:v>
                </c:pt>
                <c:pt idx="87">
                  <c:v>0.20216574836039916</c:v>
                </c:pt>
                <c:pt idx="88">
                  <c:v>0.20099533707654585</c:v>
                </c:pt>
                <c:pt idx="89">
                  <c:v>0.19984431365551558</c:v>
                </c:pt>
                <c:pt idx="90">
                  <c:v>0.19872496348201993</c:v>
                </c:pt>
                <c:pt idx="91">
                  <c:v>0.19753706848396774</c:v>
                </c:pt>
                <c:pt idx="92">
                  <c:v>0.19636866680817985</c:v>
                </c:pt>
                <c:pt idx="93">
                  <c:v>0.19530575829165586</c:v>
                </c:pt>
                <c:pt idx="94">
                  <c:v>0.19460444467028473</c:v>
                </c:pt>
                <c:pt idx="95">
                  <c:v>0.19307528041883806</c:v>
                </c:pt>
                <c:pt idx="96">
                  <c:v>0.19203019841454907</c:v>
                </c:pt>
                <c:pt idx="97">
                  <c:v>0.19087027558677769</c:v>
                </c:pt>
                <c:pt idx="98">
                  <c:v>0.18980118999617385</c:v>
                </c:pt>
                <c:pt idx="99">
                  <c:v>0.18870236165229293</c:v>
                </c:pt>
                <c:pt idx="100">
                  <c:v>0.18763357672033407</c:v>
                </c:pt>
                <c:pt idx="101">
                  <c:v>0.18655907099040991</c:v>
                </c:pt>
                <c:pt idx="102">
                  <c:v>0.18552584123902036</c:v>
                </c:pt>
                <c:pt idx="103">
                  <c:v>0.18441684509200543</c:v>
                </c:pt>
                <c:pt idx="104">
                  <c:v>0.18336076035381779</c:v>
                </c:pt>
                <c:pt idx="105">
                  <c:v>0.18224170188821473</c:v>
                </c:pt>
                <c:pt idx="106">
                  <c:v>0.18125526010933343</c:v>
                </c:pt>
                <c:pt idx="107">
                  <c:v>0.18024002928720395</c:v>
                </c:pt>
                <c:pt idx="108">
                  <c:v>0.17916262952077547</c:v>
                </c:pt>
                <c:pt idx="109">
                  <c:v>0.1781703638637088</c:v>
                </c:pt>
                <c:pt idx="110">
                  <c:v>0.17716123075826282</c:v>
                </c:pt>
                <c:pt idx="111">
                  <c:v>0.17605778460646354</c:v>
                </c:pt>
                <c:pt idx="112">
                  <c:v>0.17510481526720867</c:v>
                </c:pt>
                <c:pt idx="113">
                  <c:v>0.17411304501890681</c:v>
                </c:pt>
                <c:pt idx="114">
                  <c:v>0.17313781853592702</c:v>
                </c:pt>
                <c:pt idx="115">
                  <c:v>0.17212459727583687</c:v>
                </c:pt>
                <c:pt idx="116">
                  <c:v>0.17112810517708035</c:v>
                </c:pt>
                <c:pt idx="117">
                  <c:v>0.17003004104671088</c:v>
                </c:pt>
                <c:pt idx="119">
                  <c:v>0.5</c:v>
                </c:pt>
                <c:pt idx="120">
                  <c:v>0.49432097552167281</c:v>
                </c:pt>
                <c:pt idx="121">
                  <c:v>0.49152120764615315</c:v>
                </c:pt>
                <c:pt idx="122">
                  <c:v>0.48845977494564918</c:v>
                </c:pt>
                <c:pt idx="123">
                  <c:v>0.48553996601354121</c:v>
                </c:pt>
                <c:pt idx="124">
                  <c:v>0.48309472107447576</c:v>
                </c:pt>
                <c:pt idx="125">
                  <c:v>0.47990401562325197</c:v>
                </c:pt>
                <c:pt idx="126">
                  <c:v>0.47733650502108005</c:v>
                </c:pt>
                <c:pt idx="127">
                  <c:v>0.47424368693942703</c:v>
                </c:pt>
                <c:pt idx="128">
                  <c:v>0.47191489362825229</c:v>
                </c:pt>
                <c:pt idx="129">
                  <c:v>0.46918280611589941</c:v>
                </c:pt>
                <c:pt idx="130">
                  <c:v>0.46640766127283839</c:v>
                </c:pt>
                <c:pt idx="131">
                  <c:v>0.46364893098887788</c:v>
                </c:pt>
                <c:pt idx="132">
                  <c:v>0.46122659893779561</c:v>
                </c:pt>
                <c:pt idx="133">
                  <c:v>0.45855638986336955</c:v>
                </c:pt>
                <c:pt idx="134">
                  <c:v>0.45581533090278836</c:v>
                </c:pt>
                <c:pt idx="135">
                  <c:v>0.45311925263978703</c:v>
                </c:pt>
                <c:pt idx="136">
                  <c:v>0.45032542543281157</c:v>
                </c:pt>
                <c:pt idx="137">
                  <c:v>0.44817064893163161</c:v>
                </c:pt>
                <c:pt idx="138">
                  <c:v>0.44560414703640516</c:v>
                </c:pt>
                <c:pt idx="139">
                  <c:v>0.44308030476013061</c:v>
                </c:pt>
                <c:pt idx="140">
                  <c:v>0.43998724425613051</c:v>
                </c:pt>
                <c:pt idx="141">
                  <c:v>0.43774378177850143</c:v>
                </c:pt>
                <c:pt idx="142">
                  <c:v>0.43507221298799742</c:v>
                </c:pt>
                <c:pt idx="143">
                  <c:v>0.46364893098887788</c:v>
                </c:pt>
                <c:pt idx="144">
                  <c:v>0.46122659893779561</c:v>
                </c:pt>
                <c:pt idx="145">
                  <c:v>0.45855638986336955</c:v>
                </c:pt>
                <c:pt idx="146">
                  <c:v>0.45581533090278836</c:v>
                </c:pt>
                <c:pt idx="147">
                  <c:v>0.45311925263978703</c:v>
                </c:pt>
                <c:pt idx="148">
                  <c:v>0.45032542543281157</c:v>
                </c:pt>
                <c:pt idx="149">
                  <c:v>0.44817064893163161</c:v>
                </c:pt>
                <c:pt idx="150">
                  <c:v>0.44560414703640516</c:v>
                </c:pt>
                <c:pt idx="151">
                  <c:v>0.44308030476013061</c:v>
                </c:pt>
                <c:pt idx="152">
                  <c:v>0.43998724425613051</c:v>
                </c:pt>
                <c:pt idx="153">
                  <c:v>0.43774378177850143</c:v>
                </c:pt>
                <c:pt idx="154">
                  <c:v>0.43507221298799742</c:v>
                </c:pt>
                <c:pt idx="155">
                  <c:v>0.43299042206988114</c:v>
                </c:pt>
                <c:pt idx="156">
                  <c:v>0.43053802224436372</c:v>
                </c:pt>
                <c:pt idx="157">
                  <c:v>0.42780242116409983</c:v>
                </c:pt>
                <c:pt idx="158">
                  <c:v>0.4254062523385142</c:v>
                </c:pt>
              </c:numCache>
            </c:numRef>
          </c:val>
          <c:smooth val="0"/>
        </c:ser>
        <c:ser>
          <c:idx val="3"/>
          <c:order val="7"/>
          <c:tx>
            <c:strRef>
              <c:f>陸水!$X$97</c:f>
              <c:strCache>
                <c:ptCount val="1"/>
                <c:pt idx="0">
                  <c:v>H3崩壊</c:v>
                </c:pt>
              </c:strCache>
            </c:strRef>
          </c:tx>
          <c:spPr>
            <a:ln w="25400">
              <a:solidFill>
                <a:srgbClr val="00B0F0"/>
              </a:solidFill>
              <a:prstDash val="solid"/>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陸水!$X$98:$X$268</c:f>
              <c:numCache>
                <c:formatCode>0.00_);[Red]\(0.00\)</c:formatCode>
                <c:ptCount val="171"/>
                <c:pt idx="0">
                  <c:v>5</c:v>
                </c:pt>
                <c:pt idx="1">
                  <c:v>4.9277799511300637</c:v>
                </c:pt>
                <c:pt idx="2">
                  <c:v>4.852764329798374</c:v>
                </c:pt>
                <c:pt idx="3">
                  <c:v>4.7879683744856969</c:v>
                </c:pt>
                <c:pt idx="4">
                  <c:v>4.7158268310200766</c:v>
                </c:pt>
                <c:pt idx="5">
                  <c:v>4.6528593172818216</c:v>
                </c:pt>
                <c:pt idx="6">
                  <c:v>4.582028814273098</c:v>
                </c:pt>
                <c:pt idx="7">
                  <c:v>4.5108496021285802</c:v>
                </c:pt>
                <c:pt idx="8">
                  <c:v>4.4513229211249712</c:v>
                </c:pt>
                <c:pt idx="9">
                  <c:v>4.3884157618798723</c:v>
                </c:pt>
                <c:pt idx="10">
                  <c:v>4.3209274974576797</c:v>
                </c:pt>
                <c:pt idx="11">
                  <c:v>4.2571692654224726</c:v>
                </c:pt>
                <c:pt idx="12">
                  <c:v>4.1983336129951612</c:v>
                </c:pt>
                <c:pt idx="13">
                  <c:v>4.1363843373324585</c:v>
                </c:pt>
                <c:pt idx="14">
                  <c:v>4.0747047203472899</c:v>
                </c:pt>
                <c:pt idx="15">
                  <c:v>4.0209335531690371</c:v>
                </c:pt>
                <c:pt idx="16">
                  <c:v>3.966617168536736</c:v>
                </c:pt>
                <c:pt idx="18">
                  <c:v>3.8779198855034531</c:v>
                </c:pt>
                <c:pt idx="19">
                  <c:v>3.8467687219905073</c:v>
                </c:pt>
                <c:pt idx="20">
                  <c:v>3.7960054745303093</c:v>
                </c:pt>
                <c:pt idx="21">
                  <c:v>3.7417676294067306</c:v>
                </c:pt>
                <c:pt idx="22">
                  <c:v>3.692390011505168</c:v>
                </c:pt>
                <c:pt idx="23">
                  <c:v>3.6390570940896136</c:v>
                </c:pt>
                <c:pt idx="24">
                  <c:v>3.5796947379083619</c:v>
                </c:pt>
                <c:pt idx="25">
                  <c:v>3.5358093202707246</c:v>
                </c:pt>
                <c:pt idx="26">
                  <c:v>3.4797817388122203</c:v>
                </c:pt>
                <c:pt idx="27">
                  <c:v>3.4316898692756812</c:v>
                </c:pt>
                <c:pt idx="28">
                  <c:v>3.3783805185229143</c:v>
                </c:pt>
                <c:pt idx="29">
                  <c:v>3.3337982785519737</c:v>
                </c:pt>
                <c:pt idx="30">
                  <c:v>3.288763993058343</c:v>
                </c:pt>
                <c:pt idx="31">
                  <c:v>3.2422863943990698</c:v>
                </c:pt>
                <c:pt idx="32">
                  <c:v>3.1899008131091442</c:v>
                </c:pt>
                <c:pt idx="33">
                  <c:v>3.1448203725340509</c:v>
                </c:pt>
                <c:pt idx="34">
                  <c:v>3.1028295346370087</c:v>
                </c:pt>
                <c:pt idx="35">
                  <c:v>3.0589796061765329</c:v>
                </c:pt>
                <c:pt idx="36">
                  <c:v>3.0152724874093977</c:v>
                </c:pt>
                <c:pt idx="37">
                  <c:v>2.9712499366524341</c:v>
                </c:pt>
                <c:pt idx="38">
                  <c:v>2.9297228068924319</c:v>
                </c:pt>
                <c:pt idx="39">
                  <c:v>2.8860363005465599</c:v>
                </c:pt>
                <c:pt idx="40">
                  <c:v>2.8394066476296773</c:v>
                </c:pt>
                <c:pt idx="41">
                  <c:v>2.80592773743727</c:v>
                </c:pt>
                <c:pt idx="42">
                  <c:v>2.7658362583621754</c:v>
                </c:pt>
                <c:pt idx="43">
                  <c:v>2.7254554411797747</c:v>
                </c:pt>
                <c:pt idx="44">
                  <c:v>2.6843903073285924</c:v>
                </c:pt>
                <c:pt idx="45">
                  <c:v>2.6485473068087897</c:v>
                </c:pt>
                <c:pt idx="46">
                  <c:v>2.6102916636223759</c:v>
                </c:pt>
                <c:pt idx="47">
                  <c:v>2.569742266921665</c:v>
                </c:pt>
                <c:pt idx="48">
                  <c:v>2.5298227820410419</c:v>
                </c:pt>
                <c:pt idx="49">
                  <c:v>2.4980180905349703</c:v>
                </c:pt>
                <c:pt idx="50">
                  <c:v>2.4646636027493898</c:v>
                </c:pt>
                <c:pt idx="51">
                  <c:v>2.4282958104258006</c:v>
                </c:pt>
                <c:pt idx="52">
                  <c:v>2.3924646496802557</c:v>
                </c:pt>
                <c:pt idx="53">
                  <c:v>2.3582807877222982</c:v>
                </c:pt>
                <c:pt idx="54">
                  <c:v>2.321279108964446</c:v>
                </c:pt>
                <c:pt idx="55">
                  <c:v>2.2902845072919265</c:v>
                </c:pt>
                <c:pt idx="56">
                  <c:v>2.2582747659543165</c:v>
                </c:pt>
                <c:pt idx="57">
                  <c:v>2.2263602873064334</c:v>
                </c:pt>
                <c:pt idx="58">
                  <c:v>2.1945497471840811</c:v>
                </c:pt>
                <c:pt idx="59">
                  <c:v>2.1631937204074108</c:v>
                </c:pt>
                <c:pt idx="60">
                  <c:v>2.1289162745944195</c:v>
                </c:pt>
                <c:pt idx="61">
                  <c:v>2.1018193230851452</c:v>
                </c:pt>
                <c:pt idx="62">
                  <c:v>2.0711330590016033</c:v>
                </c:pt>
                <c:pt idx="63">
                  <c:v>2.0376697877088485</c:v>
                </c:pt>
                <c:pt idx="64">
                  <c:v>2.0098262570909369</c:v>
                </c:pt>
                <c:pt idx="65">
                  <c:v>1.9842450892073693</c:v>
                </c:pt>
                <c:pt idx="66">
                  <c:v>1.9558939241319371</c:v>
                </c:pt>
                <c:pt idx="67">
                  <c:v>1.9258147580966227</c:v>
                </c:pt>
                <c:pt idx="68">
                  <c:v>1.8982984535793666</c:v>
                </c:pt>
                <c:pt idx="69">
                  <c:v>1.8729516505184889</c:v>
                </c:pt>
                <c:pt idx="70">
                  <c:v>1.8464826502178409</c:v>
                </c:pt>
                <c:pt idx="71">
                  <c:v>1.8160745557401334</c:v>
                </c:pt>
                <c:pt idx="72">
                  <c:v>1.7921090281137415</c:v>
                </c:pt>
                <c:pt idx="73">
                  <c:v>1.7645486658952512</c:v>
                </c:pt>
                <c:pt idx="74">
                  <c:v>1.7412630911555116</c:v>
                </c:pt>
                <c:pt idx="75">
                  <c:v>1.7163836860832149</c:v>
                </c:pt>
                <c:pt idx="76">
                  <c:v>1.6878511303962305</c:v>
                </c:pt>
                <c:pt idx="77">
                  <c:v>1.6676862378087778</c:v>
                </c:pt>
                <c:pt idx="78">
                  <c:v>1.6420393401815851</c:v>
                </c:pt>
                <c:pt idx="79">
                  <c:v>1.6203704395043736</c:v>
                </c:pt>
                <c:pt idx="80">
                  <c:v>1.5954511987995383</c:v>
                </c:pt>
                <c:pt idx="81">
                  <c:v>1.5743970908277389</c:v>
                </c:pt>
                <c:pt idx="82">
                  <c:v>1.5519018899782475</c:v>
                </c:pt>
                <c:pt idx="83">
                  <c:v>1.5297281036335255</c:v>
                </c:pt>
                <c:pt idx="84">
                  <c:v>1.5059646473949302</c:v>
                </c:pt>
                <c:pt idx="85">
                  <c:v>1.4846819951205767</c:v>
                </c:pt>
                <c:pt idx="86">
                  <c:v>1.4632372338717921</c:v>
                </c:pt>
                <c:pt idx="87">
                  <c:v>1.4423303002537335</c:v>
                </c:pt>
                <c:pt idx="88">
                  <c:v>1.4214972672995505</c:v>
                </c:pt>
                <c:pt idx="89">
                  <c:v>1.4011867200296144</c:v>
                </c:pt>
                <c:pt idx="90">
                  <c:v>1.3816032908394673</c:v>
                </c:pt>
                <c:pt idx="91">
                  <c:v>1.3610015394414374</c:v>
                </c:pt>
                <c:pt idx="92">
                  <c:v>1.3409190335435635</c:v>
                </c:pt>
                <c:pt idx="93">
                  <c:v>1.3228053609290717</c:v>
                </c:pt>
                <c:pt idx="94">
                  <c:v>1.3109348253405808</c:v>
                </c:pt>
                <c:pt idx="95">
                  <c:v>1.2852745651266533</c:v>
                </c:pt>
                <c:pt idx="96">
                  <c:v>1.2679125603299037</c:v>
                </c:pt>
                <c:pt idx="97">
                  <c:v>1.2488085976619228</c:v>
                </c:pt>
                <c:pt idx="98">
                  <c:v>1.2313548533502141</c:v>
                </c:pt>
                <c:pt idx="99">
                  <c:v>1.2135691518131768</c:v>
                </c:pt>
                <c:pt idx="100">
                  <c:v>1.1964187025555533</c:v>
                </c:pt>
                <c:pt idx="101">
                  <c:v>1.1793241085862991</c:v>
                </c:pt>
                <c:pt idx="102">
                  <c:v>1.1630254136024041</c:v>
                </c:pt>
                <c:pt idx="103">
                  <c:v>1.1456829820958401</c:v>
                </c:pt>
                <c:pt idx="104">
                  <c:v>1.1293133070359471</c:v>
                </c:pt>
                <c:pt idx="105">
                  <c:v>1.1121217643441881</c:v>
                </c:pt>
                <c:pt idx="106">
                  <c:v>1.0970987770922691</c:v>
                </c:pt>
                <c:pt idx="107">
                  <c:v>1.0817653772614961</c:v>
                </c:pt>
                <c:pt idx="108">
                  <c:v>1.0656346532533068</c:v>
                </c:pt>
                <c:pt idx="109">
                  <c:v>1.0509071885545109</c:v>
                </c:pt>
                <c:pt idx="110">
                  <c:v>1.0360555170326635</c:v>
                </c:pt>
                <c:pt idx="111">
                  <c:v>1.0199609837092045</c:v>
                </c:pt>
                <c:pt idx="112">
                  <c:v>1.006182941279872</c:v>
                </c:pt>
                <c:pt idx="113">
                  <c:v>0.99196332350817429</c:v>
                </c:pt>
                <c:pt idx="114">
                  <c:v>0.97809933006072347</c:v>
                </c:pt>
                <c:pt idx="115">
                  <c:v>0.96381921853423769</c:v>
                </c:pt>
                <c:pt idx="116">
                  <c:v>0.94989780432137227</c:v>
                </c:pt>
                <c:pt idx="117">
                  <c:v>0.93469812335798208</c:v>
                </c:pt>
                <c:pt idx="119">
                  <c:v>0.92178024988815799</c:v>
                </c:pt>
                <c:pt idx="120">
                  <c:v>0.89576903787280726</c:v>
                </c:pt>
                <c:pt idx="121">
                  <c:v>0.88310981576944814</c:v>
                </c:pt>
                <c:pt idx="122">
                  <c:v>0.86939120694539329</c:v>
                </c:pt>
                <c:pt idx="123">
                  <c:v>0.85642729636999282</c:v>
                </c:pt>
                <c:pt idx="124">
                  <c:v>0.84566037382040182</c:v>
                </c:pt>
                <c:pt idx="125">
                  <c:v>0.83173393885490077</c:v>
                </c:pt>
                <c:pt idx="126">
                  <c:v>0.82062831091349253</c:v>
                </c:pt>
                <c:pt idx="127">
                  <c:v>0.80736942941417922</c:v>
                </c:pt>
                <c:pt idx="128">
                  <c:v>0.79747145006345788</c:v>
                </c:pt>
                <c:pt idx="129">
                  <c:v>0.78595276464426556</c:v>
                </c:pt>
                <c:pt idx="130">
                  <c:v>0.77435549559349193</c:v>
                </c:pt>
                <c:pt idx="131">
                  <c:v>0.76292935215673285</c:v>
                </c:pt>
                <c:pt idx="132">
                  <c:v>0.75298055178845558</c:v>
                </c:pt>
                <c:pt idx="133">
                  <c:v>0.7421044933388008</c:v>
                </c:pt>
                <c:pt idx="134">
                  <c:v>0.73103861619121724</c:v>
                </c:pt>
                <c:pt idx="135">
                  <c:v>0.72025164285152543</c:v>
                </c:pt>
                <c:pt idx="136">
                  <c:v>0.70917508676367191</c:v>
                </c:pt>
                <c:pt idx="137">
                  <c:v>0.70070251522418459</c:v>
                </c:pt>
                <c:pt idx="138">
                  <c:v>0.69069078190255784</c:v>
                </c:pt>
                <c:pt idx="139">
                  <c:v>0.6809297747197125</c:v>
                </c:pt>
                <c:pt idx="140">
                  <c:v>0.66908097056633298</c:v>
                </c:pt>
                <c:pt idx="141">
                  <c:v>0.66056487492106464</c:v>
                </c:pt>
                <c:pt idx="142">
                  <c:v>0.65050909219263153</c:v>
                </c:pt>
                <c:pt idx="143">
                  <c:v>0.76292935215673285</c:v>
                </c:pt>
                <c:pt idx="144">
                  <c:v>0.75298055178845558</c:v>
                </c:pt>
                <c:pt idx="145">
                  <c:v>0.7421044933388008</c:v>
                </c:pt>
                <c:pt idx="146">
                  <c:v>0.73103861619121724</c:v>
                </c:pt>
                <c:pt idx="147">
                  <c:v>0.72025164285152543</c:v>
                </c:pt>
                <c:pt idx="148">
                  <c:v>0.70917508676367191</c:v>
                </c:pt>
                <c:pt idx="149">
                  <c:v>0.70070251522418459</c:v>
                </c:pt>
                <c:pt idx="150">
                  <c:v>0.69069078190255784</c:v>
                </c:pt>
                <c:pt idx="151">
                  <c:v>0.6809297747197125</c:v>
                </c:pt>
                <c:pt idx="152">
                  <c:v>0.66908097056633298</c:v>
                </c:pt>
                <c:pt idx="153">
                  <c:v>0.66056487492106464</c:v>
                </c:pt>
                <c:pt idx="154">
                  <c:v>0.65050909219263153</c:v>
                </c:pt>
                <c:pt idx="155">
                  <c:v>0.6427374079871967</c:v>
                </c:pt>
                <c:pt idx="156">
                  <c:v>0.63365408934384493</c:v>
                </c:pt>
                <c:pt idx="157">
                  <c:v>0.62361335951610952</c:v>
                </c:pt>
                <c:pt idx="158">
                  <c:v>0.61489754177851697</c:v>
                </c:pt>
              </c:numCache>
            </c:numRef>
          </c:val>
          <c:smooth val="0"/>
        </c:ser>
        <c:dLbls>
          <c:showLegendKey val="0"/>
          <c:showVal val="0"/>
          <c:showCatName val="0"/>
          <c:showSerName val="0"/>
          <c:showPercent val="0"/>
          <c:showBubbleSize val="0"/>
        </c:dLbls>
        <c:marker val="1"/>
        <c:smooth val="0"/>
        <c:axId val="233632896"/>
        <c:axId val="233635200"/>
      </c:lineChart>
      <c:dateAx>
        <c:axId val="23363289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3635200"/>
        <c:crossesAt val="0.01"/>
        <c:auto val="0"/>
        <c:lblOffset val="100"/>
        <c:baseTimeUnit val="days"/>
        <c:majorUnit val="24"/>
        <c:majorTimeUnit val="months"/>
        <c:minorUnit val="3"/>
        <c:minorTimeUnit val="months"/>
      </c:dateAx>
      <c:valAx>
        <c:axId val="233635200"/>
        <c:scaling>
          <c:logBase val="10"/>
          <c:orientation val="minMax"/>
          <c:max val="400"/>
          <c:min val="1.0000000000000002E-2"/>
        </c:scaling>
        <c:delete val="0"/>
        <c:axPos val="l"/>
        <c:majorGridlines>
          <c:spPr>
            <a:ln w="3175">
              <a:solidFill>
                <a:schemeClr val="bg1">
                  <a:lumMod val="75000"/>
                </a:schemeClr>
              </a:solidFill>
              <a:prstDash val="solid"/>
            </a:ln>
          </c:spPr>
        </c:majorGridlines>
        <c:minorGridlines>
          <c:spPr>
            <a:ln w="0">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(m)Bq/L</a:t>
                </a:r>
              </a:p>
            </c:rich>
          </c:tx>
          <c:layout>
            <c:manualLayout>
              <c:xMode val="edge"/>
              <c:yMode val="edge"/>
              <c:x val="5.434782608695652E-3"/>
              <c:y val="0.3321924999101139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3632896"/>
        <c:crosses val="autoZero"/>
        <c:crossBetween val="between"/>
        <c:minorUnit val="10"/>
      </c:valAx>
      <c:spPr>
        <a:noFill/>
        <a:ln w="12700">
          <a:solidFill>
            <a:srgbClr val="808080"/>
          </a:solidFill>
          <a:prstDash val="solid"/>
        </a:ln>
      </c:spPr>
    </c:plotArea>
    <c:legend>
      <c:legendPos val="r"/>
      <c:layout>
        <c:manualLayout>
          <c:xMode val="edge"/>
          <c:yMode val="edge"/>
          <c:x val="0.17573727598566308"/>
          <c:y val="8.0524305555556147E-3"/>
          <c:w val="0.82059068100358423"/>
          <c:h val="0.10564895833333333"/>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陸水(寄磯)</a:t>
            </a:r>
          </a:p>
        </c:rich>
      </c:tx>
      <c:layout>
        <c:manualLayout>
          <c:xMode val="edge"/>
          <c:yMode val="edge"/>
          <c:x val="0.17945286738351254"/>
          <c:y val="0.71354270833333333"/>
        </c:manualLayout>
      </c:layout>
      <c:overlay val="0"/>
      <c:spPr>
        <a:solidFill>
          <a:srgbClr val="FFFFFF"/>
        </a:solidFill>
        <a:ln w="25400">
          <a:noFill/>
        </a:ln>
      </c:spPr>
    </c:title>
    <c:autoTitleDeleted val="0"/>
    <c:plotArea>
      <c:layout>
        <c:manualLayout>
          <c:layoutTarget val="inner"/>
          <c:xMode val="edge"/>
          <c:yMode val="edge"/>
          <c:x val="4.1349314679102349E-2"/>
          <c:y val="3.8030716457472517E-2"/>
          <c:w val="0.92003852274371212"/>
          <c:h val="0.86540827941061826"/>
        </c:manualLayout>
      </c:layout>
      <c:lineChart>
        <c:grouping val="standard"/>
        <c:varyColors val="0"/>
        <c:ser>
          <c:idx val="0"/>
          <c:order val="0"/>
          <c:tx>
            <c:strRef>
              <c:f>陸水!$H$97</c:f>
              <c:strCache>
                <c:ptCount val="1"/>
                <c:pt idx="0">
                  <c:v>Be-7</c:v>
                </c:pt>
              </c:strCache>
            </c:strRef>
          </c:tx>
          <c:spPr>
            <a:ln w="12700">
              <a:solidFill>
                <a:srgbClr val="0070C0"/>
              </a:solidFill>
              <a:prstDash val="sysDash"/>
            </a:ln>
          </c:spPr>
          <c:marker>
            <c:symbol val="circle"/>
            <c:size val="5"/>
            <c:spPr>
              <a:solidFill>
                <a:srgbClr val="FFFFFF"/>
              </a:solidFill>
              <a:ln>
                <a:solidFill>
                  <a:srgbClr val="0070C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陸水!$H$98:$H$268</c:f>
              <c:numCache>
                <c:formatCode>0;"△ "0</c:formatCode>
                <c:ptCount val="171"/>
                <c:pt idx="1">
                  <c:v>5.185185185185186</c:v>
                </c:pt>
                <c:pt idx="2">
                  <c:v>10</c:v>
                </c:pt>
                <c:pt idx="4" formatCode="0.0">
                  <c:v>6.5</c:v>
                </c:pt>
                <c:pt idx="6" formatCode="&quot;(&quot;0&quot;)&quot;">
                  <c:v>12.222222222222223</c:v>
                </c:pt>
                <c:pt idx="8" formatCode="0.0">
                  <c:v>6.5</c:v>
                </c:pt>
                <c:pt idx="10" formatCode="0.0">
                  <c:v>6.5</c:v>
                </c:pt>
                <c:pt idx="12">
                  <c:v>14.814814814814815</c:v>
                </c:pt>
                <c:pt idx="14" formatCode="0.0">
                  <c:v>6.5</c:v>
                </c:pt>
                <c:pt idx="16" formatCode="0.0">
                  <c:v>6.5</c:v>
                </c:pt>
                <c:pt idx="19" formatCode="0.0">
                  <c:v>6.5</c:v>
                </c:pt>
                <c:pt idx="21" formatCode="0.0">
                  <c:v>6.5</c:v>
                </c:pt>
                <c:pt idx="23">
                  <c:v>22.222222222222221</c:v>
                </c:pt>
                <c:pt idx="25" formatCode="0.0">
                  <c:v>6.5</c:v>
                </c:pt>
                <c:pt idx="27" formatCode="0.0">
                  <c:v>6.5</c:v>
                </c:pt>
                <c:pt idx="29">
                  <c:v>16</c:v>
                </c:pt>
                <c:pt idx="31" formatCode="0.0">
                  <c:v>6.5</c:v>
                </c:pt>
                <c:pt idx="33" formatCode="0.0">
                  <c:v>6.5</c:v>
                </c:pt>
                <c:pt idx="35" formatCode="0.0">
                  <c:v>6.5</c:v>
                </c:pt>
                <c:pt idx="37" formatCode="0.0">
                  <c:v>6.5</c:v>
                </c:pt>
                <c:pt idx="39">
                  <c:v>18</c:v>
                </c:pt>
                <c:pt idx="41">
                  <c:v>25</c:v>
                </c:pt>
                <c:pt idx="43" formatCode="0.0">
                  <c:v>6.5</c:v>
                </c:pt>
                <c:pt idx="45" formatCode="&quot;(&quot;0&quot;)&quot;">
                  <c:v>9.3000000000000007</c:v>
                </c:pt>
                <c:pt idx="47" formatCode="0.0">
                  <c:v>6.5</c:v>
                </c:pt>
                <c:pt idx="49" formatCode="0.0">
                  <c:v>6.5</c:v>
                </c:pt>
                <c:pt idx="51" formatCode="0.0">
                  <c:v>6.5</c:v>
                </c:pt>
                <c:pt idx="53" formatCode="0.0">
                  <c:v>6.5</c:v>
                </c:pt>
                <c:pt idx="55">
                  <c:v>29</c:v>
                </c:pt>
                <c:pt idx="57" formatCode="0.0">
                  <c:v>6.5</c:v>
                </c:pt>
                <c:pt idx="59" formatCode="0.0">
                  <c:v>6.5</c:v>
                </c:pt>
                <c:pt idx="61">
                  <c:v>44</c:v>
                </c:pt>
                <c:pt idx="63">
                  <c:v>32</c:v>
                </c:pt>
                <c:pt idx="65" formatCode="0.0">
                  <c:v>6.5</c:v>
                </c:pt>
                <c:pt idx="67" formatCode="0.0">
                  <c:v>6.5</c:v>
                </c:pt>
                <c:pt idx="69" formatCode="0.0">
                  <c:v>6.5</c:v>
                </c:pt>
                <c:pt idx="71" formatCode="0.0">
                  <c:v>6.5</c:v>
                </c:pt>
                <c:pt idx="73" formatCode="0.0">
                  <c:v>6.5</c:v>
                </c:pt>
                <c:pt idx="75">
                  <c:v>35</c:v>
                </c:pt>
                <c:pt idx="77" formatCode="0.0">
                  <c:v>6.5</c:v>
                </c:pt>
                <c:pt idx="79" formatCode="0.0">
                  <c:v>6.5</c:v>
                </c:pt>
                <c:pt idx="81">
                  <c:v>37</c:v>
                </c:pt>
                <c:pt idx="83" formatCode="0.0">
                  <c:v>6.5</c:v>
                </c:pt>
                <c:pt idx="85" formatCode="0.0">
                  <c:v>6.5</c:v>
                </c:pt>
                <c:pt idx="87" formatCode="0.0">
                  <c:v>6.5</c:v>
                </c:pt>
                <c:pt idx="89" formatCode="0.0">
                  <c:v>6.5</c:v>
                </c:pt>
                <c:pt idx="91" formatCode="0.0">
                  <c:v>6.5</c:v>
                </c:pt>
                <c:pt idx="93" formatCode="0.0">
                  <c:v>6.5</c:v>
                </c:pt>
                <c:pt idx="95" formatCode="0.0">
                  <c:v>6.5</c:v>
                </c:pt>
                <c:pt idx="97">
                  <c:v>14</c:v>
                </c:pt>
                <c:pt idx="99" formatCode="0.0">
                  <c:v>6.5</c:v>
                </c:pt>
                <c:pt idx="101">
                  <c:v>25</c:v>
                </c:pt>
                <c:pt idx="103">
                  <c:v>25</c:v>
                </c:pt>
                <c:pt idx="105">
                  <c:v>59</c:v>
                </c:pt>
                <c:pt idx="107">
                  <c:v>63</c:v>
                </c:pt>
                <c:pt idx="109">
                  <c:v>42</c:v>
                </c:pt>
                <c:pt idx="111">
                  <c:v>23</c:v>
                </c:pt>
                <c:pt idx="113" formatCode="0.0">
                  <c:v>6.5</c:v>
                </c:pt>
                <c:pt idx="115" formatCode="&quot;(&quot;0&quot;)&quot;">
                  <c:v>13</c:v>
                </c:pt>
                <c:pt idx="122" formatCode="0.0">
                  <c:v>6.5</c:v>
                </c:pt>
                <c:pt idx="124" formatCode="0.0">
                  <c:v>6.5</c:v>
                </c:pt>
                <c:pt idx="126" formatCode="0.0">
                  <c:v>6.5</c:v>
                </c:pt>
                <c:pt idx="128" formatCode="0.0">
                  <c:v>6.5</c:v>
                </c:pt>
                <c:pt idx="130" formatCode="0.0">
                  <c:v>6.5</c:v>
                </c:pt>
                <c:pt idx="132" formatCode="0.0">
                  <c:v>6.5</c:v>
                </c:pt>
                <c:pt idx="134" formatCode="0.0">
                  <c:v>6.5</c:v>
                </c:pt>
                <c:pt idx="136" formatCode="0.0">
                  <c:v>6.5</c:v>
                </c:pt>
                <c:pt idx="138" formatCode="&quot;(&quot;0&quot;)&quot;">
                  <c:v>16</c:v>
                </c:pt>
                <c:pt idx="140">
                  <c:v>410</c:v>
                </c:pt>
                <c:pt idx="142">
                  <c:v>26</c:v>
                </c:pt>
              </c:numCache>
            </c:numRef>
          </c:val>
          <c:smooth val="0"/>
        </c:ser>
        <c:ser>
          <c:idx val="1"/>
          <c:order val="1"/>
          <c:tx>
            <c:strRef>
              <c:f>陸水!$I$97</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陸水!$I$98:$I$268</c:f>
              <c:numCache>
                <c:formatCode>0;"△ "0</c:formatCode>
                <c:ptCount val="171"/>
                <c:pt idx="1">
                  <c:v>27.037037037037038</c:v>
                </c:pt>
                <c:pt idx="2">
                  <c:v>51.851851851851848</c:v>
                </c:pt>
                <c:pt idx="4">
                  <c:v>37.407407407407412</c:v>
                </c:pt>
                <c:pt idx="6">
                  <c:v>15.185185185185183</c:v>
                </c:pt>
                <c:pt idx="8">
                  <c:v>18.148148148148149</c:v>
                </c:pt>
                <c:pt idx="10">
                  <c:v>24.814814814814817</c:v>
                </c:pt>
                <c:pt idx="12">
                  <c:v>14.814814814814815</c:v>
                </c:pt>
                <c:pt idx="14">
                  <c:v>14.814814814814815</c:v>
                </c:pt>
                <c:pt idx="16" formatCode="0.0">
                  <c:v>8</c:v>
                </c:pt>
                <c:pt idx="19">
                  <c:v>44.444444444444443</c:v>
                </c:pt>
                <c:pt idx="21">
                  <c:v>48.148148148148145</c:v>
                </c:pt>
                <c:pt idx="23">
                  <c:v>37.037037037037038</c:v>
                </c:pt>
                <c:pt idx="25">
                  <c:v>37</c:v>
                </c:pt>
                <c:pt idx="27">
                  <c:v>40</c:v>
                </c:pt>
                <c:pt idx="29">
                  <c:v>62</c:v>
                </c:pt>
                <c:pt idx="31">
                  <c:v>46</c:v>
                </c:pt>
                <c:pt idx="33">
                  <c:v>38</c:v>
                </c:pt>
                <c:pt idx="35">
                  <c:v>20</c:v>
                </c:pt>
                <c:pt idx="37">
                  <c:v>24</c:v>
                </c:pt>
                <c:pt idx="39">
                  <c:v>31</c:v>
                </c:pt>
                <c:pt idx="41" formatCode="0.0">
                  <c:v>8</c:v>
                </c:pt>
                <c:pt idx="43" formatCode="0.0">
                  <c:v>8</c:v>
                </c:pt>
                <c:pt idx="45">
                  <c:v>23</c:v>
                </c:pt>
                <c:pt idx="47">
                  <c:v>33</c:v>
                </c:pt>
                <c:pt idx="49" formatCode="0.0">
                  <c:v>8</c:v>
                </c:pt>
                <c:pt idx="51">
                  <c:v>21</c:v>
                </c:pt>
                <c:pt idx="53" formatCode="0.0">
                  <c:v>8</c:v>
                </c:pt>
                <c:pt idx="55">
                  <c:v>31</c:v>
                </c:pt>
                <c:pt idx="57">
                  <c:v>26</c:v>
                </c:pt>
                <c:pt idx="59">
                  <c:v>33</c:v>
                </c:pt>
                <c:pt idx="61">
                  <c:v>25</c:v>
                </c:pt>
                <c:pt idx="63">
                  <c:v>25</c:v>
                </c:pt>
                <c:pt idx="65" formatCode="0.0">
                  <c:v>8</c:v>
                </c:pt>
                <c:pt idx="67" formatCode="0.0">
                  <c:v>8</c:v>
                </c:pt>
                <c:pt idx="69">
                  <c:v>20</c:v>
                </c:pt>
                <c:pt idx="71">
                  <c:v>19</c:v>
                </c:pt>
                <c:pt idx="73" formatCode="0.0">
                  <c:v>8</c:v>
                </c:pt>
                <c:pt idx="75">
                  <c:v>26</c:v>
                </c:pt>
                <c:pt idx="77">
                  <c:v>8</c:v>
                </c:pt>
                <c:pt idx="79">
                  <c:v>21</c:v>
                </c:pt>
                <c:pt idx="81">
                  <c:v>29</c:v>
                </c:pt>
                <c:pt idx="83">
                  <c:v>16</c:v>
                </c:pt>
                <c:pt idx="85">
                  <c:v>19</c:v>
                </c:pt>
                <c:pt idx="87">
                  <c:v>26</c:v>
                </c:pt>
                <c:pt idx="89">
                  <c:v>17</c:v>
                </c:pt>
                <c:pt idx="91">
                  <c:v>29</c:v>
                </c:pt>
                <c:pt idx="93">
                  <c:v>24</c:v>
                </c:pt>
                <c:pt idx="95">
                  <c:v>17</c:v>
                </c:pt>
                <c:pt idx="97">
                  <c:v>22</c:v>
                </c:pt>
                <c:pt idx="99">
                  <c:v>30</c:v>
                </c:pt>
                <c:pt idx="101">
                  <c:v>21</c:v>
                </c:pt>
                <c:pt idx="103">
                  <c:v>27</c:v>
                </c:pt>
                <c:pt idx="105">
                  <c:v>21</c:v>
                </c:pt>
                <c:pt idx="107">
                  <c:v>17</c:v>
                </c:pt>
                <c:pt idx="109">
                  <c:v>26</c:v>
                </c:pt>
                <c:pt idx="111">
                  <c:v>26</c:v>
                </c:pt>
                <c:pt idx="113">
                  <c:v>16</c:v>
                </c:pt>
                <c:pt idx="115">
                  <c:v>30</c:v>
                </c:pt>
                <c:pt idx="122" formatCode="&quot;(&quot;0&quot;)&quot;">
                  <c:v>36</c:v>
                </c:pt>
                <c:pt idx="124" formatCode="&quot;(&quot;0&quot;)&quot;">
                  <c:v>43</c:v>
                </c:pt>
                <c:pt idx="126" formatCode="0.0">
                  <c:v>8</c:v>
                </c:pt>
                <c:pt idx="128" formatCode="0.0">
                  <c:v>8</c:v>
                </c:pt>
                <c:pt idx="130" formatCode="0.0">
                  <c:v>8</c:v>
                </c:pt>
                <c:pt idx="132" formatCode="&quot;(&quot;0&quot;)&quot;">
                  <c:v>39</c:v>
                </c:pt>
                <c:pt idx="134" formatCode="0.0">
                  <c:v>8</c:v>
                </c:pt>
                <c:pt idx="136" formatCode="0.0">
                  <c:v>8</c:v>
                </c:pt>
                <c:pt idx="138" formatCode="0.0">
                  <c:v>8</c:v>
                </c:pt>
                <c:pt idx="140">
                  <c:v>41</c:v>
                </c:pt>
                <c:pt idx="142" formatCode="&quot;(&quot;0&quot;)&quot;">
                  <c:v>38</c:v>
                </c:pt>
              </c:numCache>
            </c:numRef>
          </c:val>
          <c:smooth val="0"/>
        </c:ser>
        <c:ser>
          <c:idx val="5"/>
          <c:order val="2"/>
          <c:tx>
            <c:strRef>
              <c:f>陸水!$K$97</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陸水!$K$98:$K$268</c:f>
              <c:numCache>
                <c:formatCode>0;"△ "0</c:formatCode>
                <c:ptCount val="171"/>
                <c:pt idx="25" formatCode="0.000">
                  <c:v>0.86540966230442973</c:v>
                </c:pt>
                <c:pt idx="27" formatCode="0.000">
                  <c:v>0.85509446821751922</c:v>
                </c:pt>
                <c:pt idx="29" formatCode="0.000">
                  <c:v>0.84511554196220018</c:v>
                </c:pt>
                <c:pt idx="31" formatCode="0.000">
                  <c:v>0.8356748834700386</c:v>
                </c:pt>
                <c:pt idx="33" formatCode="0.000">
                  <c:v>0.8259225831739635</c:v>
                </c:pt>
                <c:pt idx="35" formatCode="0.000">
                  <c:v>0.81643865543804894</c:v>
                </c:pt>
                <c:pt idx="37" formatCode="0.000">
                  <c:v>0.80711456601336207</c:v>
                </c:pt>
                <c:pt idx="39" formatCode="0.000">
                  <c:v>0.79729292013231201</c:v>
                </c:pt>
                <c:pt idx="41" formatCode="0.000">
                  <c:v>0.78843623817468578</c:v>
                </c:pt>
                <c:pt idx="43" formatCode="0.000">
                  <c:v>0.77913686140553884</c:v>
                </c:pt>
                <c:pt idx="45" formatCode="0.000">
                  <c:v>0.77062775582450305</c:v>
                </c:pt>
                <c:pt idx="47" formatCode="0.000">
                  <c:v>0.762452136486792</c:v>
                </c:pt>
                <c:pt idx="49" formatCode="0.000">
                  <c:v>0.75331659405192963</c:v>
                </c:pt>
                <c:pt idx="51" formatCode="0.000">
                  <c:v>0.74508947664514857</c:v>
                </c:pt>
                <c:pt idx="53" formatCode="0.000">
                  <c:v>0.73597615452203413</c:v>
                </c:pt>
                <c:pt idx="55" formatCode="0.000">
                  <c:v>0.72775467569668351</c:v>
                </c:pt>
                <c:pt idx="57" formatCode="0.000">
                  <c:v>0.71926180092007652</c:v>
                </c:pt>
                <c:pt idx="59" formatCode="0.000">
                  <c:v>0.71059890823633154</c:v>
                </c:pt>
                <c:pt idx="61" formatCode="0.000">
                  <c:v>0.70283831900552052</c:v>
                </c:pt>
                <c:pt idx="63" formatCode="0.000">
                  <c:v>0.6921855660694135</c:v>
                </c:pt>
                <c:pt idx="65" formatCode="0.000">
                  <c:v>0.6867031654711413</c:v>
                </c:pt>
                <c:pt idx="67" formatCode="0.000">
                  <c:v>0.67903210778872403</c:v>
                </c:pt>
                <c:pt idx="69" formatCode="0.000">
                  <c:v>0.67110782388738799</c:v>
                </c:pt>
                <c:pt idx="71" formatCode="0.000">
                  <c:v>0.6639042110512785</c:v>
                </c:pt>
                <c:pt idx="73" formatCode="0.000">
                  <c:v>0.65582526868738178</c:v>
                </c:pt>
                <c:pt idx="75" formatCode="0.000">
                  <c:v>0.64882664410409063</c:v>
                </c:pt>
                <c:pt idx="77" formatCode="0.000">
                  <c:v>0.64060766274096681</c:v>
                </c:pt>
                <c:pt idx="79" formatCode="0.000">
                  <c:v>0.63357147512188572</c:v>
                </c:pt>
                <c:pt idx="81" formatCode="0.000">
                  <c:v>0.62665211750707683</c:v>
                </c:pt>
                <c:pt idx="83" formatCode="0.000">
                  <c:v>0.61969098896486907</c:v>
                </c:pt>
                <c:pt idx="85" formatCode="0.000">
                  <c:v>0.612072808495989</c:v>
                </c:pt>
                <c:pt idx="87" formatCode="0.000">
                  <c:v>0.6054646598356217</c:v>
                </c:pt>
                <c:pt idx="89" formatCode="0.000">
                  <c:v>0.59843667238914289</c:v>
                </c:pt>
                <c:pt idx="91" formatCode="0.000">
                  <c:v>0.59081871546724019</c:v>
                </c:pt>
                <c:pt idx="93" formatCode="0.000">
                  <c:v>0.58466138187785965</c:v>
                </c:pt>
                <c:pt idx="95" formatCode="0.000">
                  <c:v>0.57816670497625222</c:v>
                </c:pt>
                <c:pt idx="97" formatCode="0.000">
                  <c:v>0.57116713402294306</c:v>
                </c:pt>
                <c:pt idx="99" formatCode="0.000">
                  <c:v>0.56489365440260442</c:v>
                </c:pt>
                <c:pt idx="101" formatCode="0.000">
                  <c:v>0.55819566832365541</c:v>
                </c:pt>
                <c:pt idx="103" formatCode="0.000">
                  <c:v>0.5515422914224789</c:v>
                </c:pt>
                <c:pt idx="105" formatCode="0.000">
                  <c:v>0.54548436350806417</c:v>
                </c:pt>
                <c:pt idx="107" formatCode="0.000">
                  <c:v>0.53952702241458672</c:v>
                </c:pt>
                <c:pt idx="109" formatCode="0.000">
                  <c:v>0.53302888127991344</c:v>
                </c:pt>
                <c:pt idx="111" formatCode="0.000">
                  <c:v>0.52704123287883242</c:v>
                </c:pt>
                <c:pt idx="113" formatCode="0.000">
                  <c:v>0.52098930856013714</c:v>
                </c:pt>
                <c:pt idx="115" formatCode="0.000">
                  <c:v>0.51520192917581364</c:v>
                </c:pt>
                <c:pt idx="122" formatCode="0.0">
                  <c:v>3.6</c:v>
                </c:pt>
                <c:pt idx="124" formatCode="0.0">
                  <c:v>2.8</c:v>
                </c:pt>
                <c:pt idx="126" formatCode="0.0">
                  <c:v>2.1</c:v>
                </c:pt>
                <c:pt idx="128" formatCode="&quot;(&quot;0.0&quot;)&quot;">
                  <c:v>1.8</c:v>
                </c:pt>
                <c:pt idx="130" formatCode="0.00">
                  <c:v>0.84277201908649368</c:v>
                </c:pt>
                <c:pt idx="132" formatCode="0.0">
                  <c:v>2.1</c:v>
                </c:pt>
                <c:pt idx="134" formatCode="0.00">
                  <c:v>0.82368426445427056</c:v>
                </c:pt>
                <c:pt idx="136" formatCode="0.00">
                  <c:v>0.81463723401634625</c:v>
                </c:pt>
                <c:pt idx="138" formatCode="&quot;(&quot;0.0&quot;)&quot;">
                  <c:v>2.6</c:v>
                </c:pt>
                <c:pt idx="140">
                  <c:v>3.2</c:v>
                </c:pt>
                <c:pt idx="142" formatCode="0.0">
                  <c:v>1.17</c:v>
                </c:pt>
              </c:numCache>
            </c:numRef>
          </c:val>
          <c:smooth val="0"/>
        </c:ser>
        <c:ser>
          <c:idx val="2"/>
          <c:order val="3"/>
          <c:tx>
            <c:strRef>
              <c:f>陸水!$L$97</c:f>
              <c:strCache>
                <c:ptCount val="1"/>
                <c:pt idx="0">
                  <c:v>H-3</c:v>
                </c:pt>
              </c:strCache>
            </c:strRef>
          </c:tx>
          <c:spPr>
            <a:ln w="0">
              <a:solidFill>
                <a:srgbClr val="00B0F0"/>
              </a:solidFill>
              <a:prstDash val="sysDot"/>
            </a:ln>
          </c:spPr>
          <c:marker>
            <c:symbol val="circle"/>
            <c:size val="5"/>
            <c:spPr>
              <a:solidFill>
                <a:srgbClr val="00B0F0"/>
              </a:solidFill>
              <a:ln>
                <a:solidFill>
                  <a:srgbClr val="00B0F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陸水!$L$98:$L$268</c:f>
              <c:numCache>
                <c:formatCode>0.00;"△ "0.00</c:formatCode>
                <c:ptCount val="171"/>
                <c:pt idx="12">
                  <c:v>4.4444444444444446</c:v>
                </c:pt>
                <c:pt idx="14">
                  <c:v>3.5555555555555554</c:v>
                </c:pt>
                <c:pt idx="16">
                  <c:v>3.1111111111111112</c:v>
                </c:pt>
                <c:pt idx="19">
                  <c:v>2.7037037037037037</c:v>
                </c:pt>
                <c:pt idx="21">
                  <c:v>2.8888888888888888</c:v>
                </c:pt>
                <c:pt idx="23">
                  <c:v>3</c:v>
                </c:pt>
                <c:pt idx="25">
                  <c:v>2.6</c:v>
                </c:pt>
                <c:pt idx="27">
                  <c:v>3.9</c:v>
                </c:pt>
                <c:pt idx="29">
                  <c:v>3.1</c:v>
                </c:pt>
                <c:pt idx="31">
                  <c:v>3.5</c:v>
                </c:pt>
                <c:pt idx="33">
                  <c:v>2.7</c:v>
                </c:pt>
                <c:pt idx="35">
                  <c:v>3.2</c:v>
                </c:pt>
                <c:pt idx="37">
                  <c:v>2.1</c:v>
                </c:pt>
                <c:pt idx="39">
                  <c:v>1.3</c:v>
                </c:pt>
                <c:pt idx="41">
                  <c:v>2</c:v>
                </c:pt>
                <c:pt idx="43">
                  <c:v>2.2999999999999998</c:v>
                </c:pt>
                <c:pt idx="45">
                  <c:v>1.6</c:v>
                </c:pt>
                <c:pt idx="47">
                  <c:v>1</c:v>
                </c:pt>
                <c:pt idx="49">
                  <c:v>1.6</c:v>
                </c:pt>
                <c:pt idx="51">
                  <c:v>1.2</c:v>
                </c:pt>
                <c:pt idx="53">
                  <c:v>1.3</c:v>
                </c:pt>
                <c:pt idx="55">
                  <c:v>1.1000000000000001</c:v>
                </c:pt>
                <c:pt idx="57">
                  <c:v>1.2</c:v>
                </c:pt>
                <c:pt idx="59">
                  <c:v>1.1000000000000001</c:v>
                </c:pt>
                <c:pt idx="61">
                  <c:v>1.2</c:v>
                </c:pt>
                <c:pt idx="63">
                  <c:v>1.1000000000000001</c:v>
                </c:pt>
                <c:pt idx="65">
                  <c:v>0.9</c:v>
                </c:pt>
                <c:pt idx="67">
                  <c:v>0.56999999999999995</c:v>
                </c:pt>
                <c:pt idx="69">
                  <c:v>0.65</c:v>
                </c:pt>
                <c:pt idx="71">
                  <c:v>0.48</c:v>
                </c:pt>
                <c:pt idx="73">
                  <c:v>1.2</c:v>
                </c:pt>
                <c:pt idx="75">
                  <c:v>0.81</c:v>
                </c:pt>
                <c:pt idx="77">
                  <c:v>1.9</c:v>
                </c:pt>
                <c:pt idx="79" formatCode="0.000">
                  <c:v>8.2989565093948933E-2</c:v>
                </c:pt>
                <c:pt idx="81">
                  <c:v>2.2999999999999998</c:v>
                </c:pt>
                <c:pt idx="83">
                  <c:v>1</c:v>
                </c:pt>
                <c:pt idx="85">
                  <c:v>1</c:v>
                </c:pt>
                <c:pt idx="87">
                  <c:v>0.49</c:v>
                </c:pt>
                <c:pt idx="89">
                  <c:v>0.91</c:v>
                </c:pt>
                <c:pt idx="91" formatCode="0.000">
                  <c:v>6.9661539399282824E-2</c:v>
                </c:pt>
                <c:pt idx="93">
                  <c:v>0.51</c:v>
                </c:pt>
                <c:pt idx="95" formatCode="0.000">
                  <c:v>6.5983494574530885E-2</c:v>
                </c:pt>
                <c:pt idx="97">
                  <c:v>0.62</c:v>
                </c:pt>
                <c:pt idx="99" formatCode="0.000">
                  <c:v>6.2253033722259925E-2</c:v>
                </c:pt>
                <c:pt idx="101">
                  <c:v>0.68</c:v>
                </c:pt>
                <c:pt idx="103" formatCode="0.000">
                  <c:v>5.863139557379779E-2</c:v>
                </c:pt>
                <c:pt idx="105" formatCode="0.000">
                  <c:v>5.7030997671067951E-2</c:v>
                </c:pt>
                <c:pt idx="107" formatCode="0.000">
                  <c:v>5.5483057776377381E-2</c:v>
                </c:pt>
                <c:pt idx="109" formatCode="0.000">
                  <c:v>5.3823698832052194E-2</c:v>
                </c:pt>
                <c:pt idx="111" formatCode="0.000">
                  <c:v>5.2321423479964463E-2</c:v>
                </c:pt>
                <c:pt idx="113" formatCode="0.000">
                  <c:v>5.0828914666962814E-2</c:v>
                </c:pt>
                <c:pt idx="115" formatCode="0.000">
                  <c:v>4.9425857284584943E-2</c:v>
                </c:pt>
                <c:pt idx="122" formatCode="0.000">
                  <c:v>0.18950017000483674</c:v>
                </c:pt>
                <c:pt idx="124">
                  <c:v>0.42</c:v>
                </c:pt>
                <c:pt idx="126">
                  <c:v>0.38</c:v>
                </c:pt>
                <c:pt idx="128">
                  <c:v>0.45</c:v>
                </c:pt>
                <c:pt idx="130" formatCode="0.000">
                  <c:v>0.1696416755829887</c:v>
                </c:pt>
                <c:pt idx="132" formatCode="0.000">
                  <c:v>0.16485465005194283</c:v>
                </c:pt>
                <c:pt idx="134" formatCode="0.000">
                  <c:v>0.16017737371868612</c:v>
                </c:pt>
                <c:pt idx="136" formatCode="0.000">
                  <c:v>0.15580518488614331</c:v>
                </c:pt>
                <c:pt idx="138">
                  <c:v>0.43</c:v>
                </c:pt>
                <c:pt idx="140" formatCode="0.000">
                  <c:v>0.14704304133256016</c:v>
                </c:pt>
                <c:pt idx="142" formatCode="0.000">
                  <c:v>0.14273561632394258</c:v>
                </c:pt>
              </c:numCache>
            </c:numRef>
          </c:val>
          <c:smooth val="0"/>
        </c:ser>
        <c:ser>
          <c:idx val="6"/>
          <c:order val="4"/>
          <c:tx>
            <c:strRef>
              <c:f>陸水!$V$97</c:f>
              <c:strCache>
                <c:ptCount val="1"/>
                <c:pt idx="0">
                  <c:v>Be7崩壊</c:v>
                </c:pt>
              </c:strCache>
            </c:strRef>
          </c:tx>
          <c:spPr>
            <a:ln w="38100">
              <a:solidFill>
                <a:srgbClr val="0070C0"/>
              </a:solidFill>
              <a:prstDash val="sysDot"/>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陸水!$V$98:$V$268</c:f>
              <c:numCache>
                <c:formatCode>0.00</c:formatCode>
                <c:ptCount val="171"/>
                <c:pt idx="0">
                  <c:v>70</c:v>
                </c:pt>
                <c:pt idx="1">
                  <c:v>21.154220841764122</c:v>
                </c:pt>
                <c:pt idx="2">
                  <c:v>5.9903391048547654</c:v>
                </c:pt>
                <c:pt idx="3">
                  <c:v>1.9828637336369783</c:v>
                </c:pt>
                <c:pt idx="4">
                  <c:v>0.56884791108820909</c:v>
                </c:pt>
                <c:pt idx="5">
                  <c:v>0.18829449770845813</c:v>
                </c:pt>
                <c:pt idx="6">
                  <c:v>5.3320228681034164E-2</c:v>
                </c:pt>
                <c:pt idx="7">
                  <c:v>1.4711214552196998E-2</c:v>
                </c:pt>
                <c:pt idx="8">
                  <c:v>4.9333157767394121E-3</c:v>
                </c:pt>
                <c:pt idx="9">
                  <c:v>1.5301561670122822E-3</c:v>
                </c:pt>
                <c:pt idx="10">
                  <c:v>4.2770192701817626E-4</c:v>
                </c:pt>
                <c:pt idx="11">
                  <c:v>1.2593381296216539E-4</c:v>
                </c:pt>
                <c:pt idx="12">
                  <c:v>4.009009106195304E-5</c:v>
                </c:pt>
                <c:pt idx="13">
                  <c:v>1.180424428907855E-5</c:v>
                </c:pt>
                <c:pt idx="14">
                  <c:v>3.4307605743657998E-6</c:v>
                </c:pt>
                <c:pt idx="15">
                  <c:v>1.1504845645260963E-6</c:v>
                </c:pt>
                <c:pt idx="16">
                  <c:v>3.7590087280135957E-7</c:v>
                </c:pt>
                <c:pt idx="18">
                  <c:v>5.8516346789928418E-8</c:v>
                </c:pt>
                <c:pt idx="19">
                  <c:v>3.0142695204294427E-8</c:v>
                </c:pt>
                <c:pt idx="20">
                  <c:v>1.0108168382506885E-8</c:v>
                </c:pt>
                <c:pt idx="21">
                  <c:v>3.0947130456967952E-9</c:v>
                </c:pt>
                <c:pt idx="22">
                  <c:v>1.0377930821855407E-9</c:v>
                </c:pt>
                <c:pt idx="23">
                  <c:v>3.1362434355154214E-10</c:v>
                </c:pt>
                <c:pt idx="24">
                  <c:v>8.1081480758167907E-11</c:v>
                </c:pt>
                <c:pt idx="25">
                  <c:v>2.9397175224072114E-11</c:v>
                </c:pt>
                <c:pt idx="26">
                  <c:v>7.9024958986573077E-12</c:v>
                </c:pt>
                <c:pt idx="27">
                  <c:v>2.5157006902432341E-12</c:v>
                </c:pt>
                <c:pt idx="28">
                  <c:v>6.94089532598765E-13</c:v>
                </c:pt>
                <c:pt idx="29">
                  <c:v>2.3275867736751941E-13</c:v>
                </c:pt>
                <c:pt idx="30">
                  <c:v>7.6049859921920139E-14</c:v>
                </c:pt>
                <c:pt idx="31">
                  <c:v>2.3588224923412017E-14</c:v>
                </c:pt>
                <c:pt idx="32">
                  <c:v>6.1781164564264752E-15</c:v>
                </c:pt>
                <c:pt idx="33">
                  <c:v>1.9162533728114913E-15</c:v>
                </c:pt>
                <c:pt idx="34">
                  <c:v>6.3429953645330233E-16</c:v>
                </c:pt>
                <c:pt idx="35">
                  <c:v>1.9673935165742392E-16</c:v>
                </c:pt>
                <c:pt idx="36">
                  <c:v>6.0233646209320949E-17</c:v>
                </c:pt>
                <c:pt idx="37">
                  <c:v>1.7967564958514153E-17</c:v>
                </c:pt>
                <c:pt idx="38">
                  <c:v>5.6459235018188562E-18</c:v>
                </c:pt>
                <c:pt idx="39">
                  <c:v>1.6409192559532653E-18</c:v>
                </c:pt>
                <c:pt idx="40">
                  <c:v>4.2978182087834717E-19</c:v>
                </c:pt>
                <c:pt idx="41">
                  <c:v>1.6202377368761356E-19</c:v>
                </c:pt>
                <c:pt idx="42">
                  <c:v>4.9605137861754586E-20</c:v>
                </c:pt>
                <c:pt idx="43">
                  <c:v>1.4797104158526181E-20</c:v>
                </c:pt>
                <c:pt idx="44">
                  <c:v>4.2450228162140071E-21</c:v>
                </c:pt>
                <c:pt idx="45">
                  <c:v>1.4051461266876528E-21</c:v>
                </c:pt>
                <c:pt idx="46">
                  <c:v>4.2463959255571447E-22</c:v>
                </c:pt>
                <c:pt idx="47">
                  <c:v>1.1715936536608803E-22</c:v>
                </c:pt>
                <c:pt idx="48">
                  <c:v>3.232462806958717E-23</c:v>
                </c:pt>
                <c:pt idx="49">
                  <c:v>1.1418777699142345E-23</c:v>
                </c:pt>
                <c:pt idx="50">
                  <c:v>3.7797326304519475E-24</c:v>
                </c:pt>
                <c:pt idx="51">
                  <c:v>1.1129155892489145E-24</c:v>
                </c:pt>
                <c:pt idx="52">
                  <c:v>3.2769013840144783E-25</c:v>
                </c:pt>
                <c:pt idx="53">
                  <c:v>1.0032549002766389E-25</c:v>
                </c:pt>
                <c:pt idx="54">
                  <c:v>2.7322402932099446E-26</c:v>
                </c:pt>
                <c:pt idx="55">
                  <c:v>9.0439958308822382E-27</c:v>
                </c:pt>
                <c:pt idx="56">
                  <c:v>2.8418825105030429E-27</c:v>
                </c:pt>
                <c:pt idx="57">
                  <c:v>8.8146071449021632E-28</c:v>
                </c:pt>
                <c:pt idx="58">
                  <c:v>2.6986768217305686E-28</c:v>
                </c:pt>
                <c:pt idx="59">
                  <c:v>8.2622588487766789E-29</c:v>
                </c:pt>
                <c:pt idx="60">
                  <c:v>2.221045599396129E-29</c:v>
                </c:pt>
                <c:pt idx="61">
                  <c:v>7.7445222642358941E-30</c:v>
                </c:pt>
                <c:pt idx="62">
                  <c:v>2.3101740573989107E-30</c:v>
                </c:pt>
                <c:pt idx="63">
                  <c:v>6.0506987734629514E-31</c:v>
                </c:pt>
                <c:pt idx="64">
                  <c:v>1.9514127869390318E-31</c:v>
                </c:pt>
                <c:pt idx="65">
                  <c:v>6.8043446650859731E-32</c:v>
                </c:pt>
                <c:pt idx="66">
                  <c:v>2.083215613908919E-32</c:v>
                </c:pt>
                <c:pt idx="67">
                  <c:v>5.8229045614535339E-33</c:v>
                </c:pt>
                <c:pt idx="68">
                  <c:v>1.7827382794061035E-33</c:v>
                </c:pt>
                <c:pt idx="69">
                  <c:v>5.9010467002375954E-34</c:v>
                </c:pt>
                <c:pt idx="70">
                  <c:v>1.8303152299251236E-34</c:v>
                </c:pt>
                <c:pt idx="71">
                  <c:v>4.6707742321863682E-35</c:v>
                </c:pt>
                <c:pt idx="72">
                  <c:v>1.5663155565759707E-35</c:v>
                </c:pt>
                <c:pt idx="73">
                  <c:v>4.3780902649572556E-36</c:v>
                </c:pt>
                <c:pt idx="74">
                  <c:v>1.4681657792066968E-36</c:v>
                </c:pt>
                <c:pt idx="75">
                  <c:v>4.4949308502018705E-37</c:v>
                </c:pt>
                <c:pt idx="76">
                  <c:v>1.1322362965781143E-37</c:v>
                </c:pt>
                <c:pt idx="77">
                  <c:v>4.2132657282630814E-38</c:v>
                </c:pt>
                <c:pt idx="78">
                  <c:v>1.1776718676606087E-38</c:v>
                </c:pt>
                <c:pt idx="79">
                  <c:v>3.9492505421210185E-39</c:v>
                </c:pt>
                <c:pt idx="80">
                  <c:v>1.103875606658371E-39</c:v>
                </c:pt>
                <c:pt idx="81">
                  <c:v>3.7017792967149561E-40</c:v>
                </c:pt>
                <c:pt idx="82">
                  <c:v>1.1333353628793491E-40</c:v>
                </c:pt>
                <c:pt idx="83">
                  <c:v>3.4698153017732634E-41</c:v>
                </c:pt>
                <c:pt idx="84">
                  <c:v>9.5733267886449093E-42</c:v>
                </c:pt>
                <c:pt idx="85">
                  <c:v>2.9693386126908121E-42</c:v>
                </c:pt>
                <c:pt idx="86">
                  <c:v>8.9734349666913237E-43</c:v>
                </c:pt>
                <c:pt idx="87">
                  <c:v>2.7473034881561854E-43</c:v>
                </c:pt>
                <c:pt idx="88">
                  <c:v>8.302437815400734E-44</c:v>
                </c:pt>
                <c:pt idx="89">
                  <c:v>2.5418712516573982E-44</c:v>
                </c:pt>
                <c:pt idx="90">
                  <c:v>7.9872874657563563E-45</c:v>
                </c:pt>
                <c:pt idx="91">
                  <c:v>2.3214083225129184E-45</c:v>
                </c:pt>
                <c:pt idx="92">
                  <c:v>6.8352229211194739E-46</c:v>
                </c:pt>
                <c:pt idx="93">
                  <c:v>2.2332905117236614E-46</c:v>
                </c:pt>
                <c:pt idx="94">
                  <c:v>1.0640365686249938E-46</c:v>
                </c:pt>
                <c:pt idx="95">
                  <c:v>2.0933461910493763E-47</c:v>
                </c:pt>
                <c:pt idx="96">
                  <c:v>6.8396455246229564E-48</c:v>
                </c:pt>
                <c:pt idx="97">
                  <c:v>1.9621711786161105E-48</c:v>
                </c:pt>
                <c:pt idx="98">
                  <c:v>6.1657038099034887E-49</c:v>
                </c:pt>
                <c:pt idx="99">
                  <c:v>1.8632951434229355E-49</c:v>
                </c:pt>
                <c:pt idx="100">
                  <c:v>5.779343313306179E-50</c:v>
                </c:pt>
                <c:pt idx="101">
                  <c:v>1.7694015839903692E-50</c:v>
                </c:pt>
                <c:pt idx="102">
                  <c:v>5.6327581099009062E-51</c:v>
                </c:pt>
                <c:pt idx="103">
                  <c:v>1.6370928943131816E-51</c:v>
                </c:pt>
                <c:pt idx="104">
                  <c:v>5.0121174730491434E-52</c:v>
                </c:pt>
                <c:pt idx="105">
                  <c:v>1.4193046163939166E-52</c:v>
                </c:pt>
                <c:pt idx="106">
                  <c:v>4.6373316124691124E-53</c:v>
                </c:pt>
                <c:pt idx="107">
                  <c:v>1.4571824060199122E-53</c:v>
                </c:pt>
                <c:pt idx="108">
                  <c:v>4.2351241009625346E-54</c:v>
                </c:pt>
                <c:pt idx="109">
                  <c:v>1.3482202029193696E-54</c:v>
                </c:pt>
                <c:pt idx="110">
                  <c:v>4.1817462156276553E-55</c:v>
                </c:pt>
                <c:pt idx="111">
                  <c:v>1.1537566005004397E-55</c:v>
                </c:pt>
                <c:pt idx="112">
                  <c:v>3.7696995379255422E-56</c:v>
                </c:pt>
                <c:pt idx="113">
                  <c:v>1.1692397682989045E-56</c:v>
                </c:pt>
                <c:pt idx="114">
                  <c:v>3.6740862227810114E-57</c:v>
                </c:pt>
                <c:pt idx="115">
                  <c:v>1.0959718865696732E-57</c:v>
                </c:pt>
                <c:pt idx="116">
                  <c:v>3.3120616178371668E-58</c:v>
                </c:pt>
                <c:pt idx="117">
                  <c:v>8.7883665401337253E-59</c:v>
                </c:pt>
                <c:pt idx="119">
                  <c:v>2.7977110086045259E-59</c:v>
                </c:pt>
                <c:pt idx="120">
                  <c:v>2.6567311720022256E-60</c:v>
                </c:pt>
                <c:pt idx="121">
                  <c:v>8.2403271367714687E-61</c:v>
                </c:pt>
                <c:pt idx="122">
                  <c:v>2.2735315186758594E-61</c:v>
                </c:pt>
                <c:pt idx="123">
                  <c:v>6.6077438824847591E-62</c:v>
                </c:pt>
                <c:pt idx="124">
                  <c:v>2.3342065475441943E-62</c:v>
                </c:pt>
                <c:pt idx="125">
                  <c:v>5.956652502594398E-63</c:v>
                </c:pt>
                <c:pt idx="126">
                  <c:v>1.9717131225008041E-63</c:v>
                </c:pt>
                <c:pt idx="127">
                  <c:v>5.1642178794828646E-64</c:v>
                </c:pt>
                <c:pt idx="128">
                  <c:v>1.8723562579133942E-64</c:v>
                </c:pt>
                <c:pt idx="129">
                  <c:v>5.6583196820513949E-65</c:v>
                </c:pt>
                <c:pt idx="130">
                  <c:v>1.6660522843267623E-65</c:v>
                </c:pt>
                <c:pt idx="131">
                  <c:v>4.9055733328663665E-66</c:v>
                </c:pt>
                <c:pt idx="132">
                  <c:v>1.6665911911964914E-66</c:v>
                </c:pt>
                <c:pt idx="133">
                  <c:v>5.0364911587869985E-67</c:v>
                </c:pt>
                <c:pt idx="134">
                  <c:v>1.4637951297479758E-67</c:v>
                </c:pt>
                <c:pt idx="135">
                  <c:v>4.3100414199624087E-68</c:v>
                </c:pt>
                <c:pt idx="136">
                  <c:v>1.2047221457437526E-68</c:v>
                </c:pt>
                <c:pt idx="137">
                  <c:v>4.4829993033097622E-69</c:v>
                </c:pt>
                <c:pt idx="138">
                  <c:v>1.3725133874710484E-69</c:v>
                </c:pt>
                <c:pt idx="139">
                  <c:v>4.2570958746407393E-70</c:v>
                </c:pt>
                <c:pt idx="140">
                  <c:v>1.0048075031102732E-70</c:v>
                </c:pt>
                <c:pt idx="141">
                  <c:v>3.5036444462122733E-71</c:v>
                </c:pt>
                <c:pt idx="142">
                  <c:v>9.9214329341861986E-72</c:v>
                </c:pt>
                <c:pt idx="143">
                  <c:v>4.9055733328663665E-66</c:v>
                </c:pt>
                <c:pt idx="144">
                  <c:v>1.6665911911964914E-66</c:v>
                </c:pt>
                <c:pt idx="145">
                  <c:v>5.0364911587869985E-67</c:v>
                </c:pt>
                <c:pt idx="146">
                  <c:v>1.4637951297479758E-67</c:v>
                </c:pt>
                <c:pt idx="147">
                  <c:v>4.3100414199624087E-68</c:v>
                </c:pt>
                <c:pt idx="148">
                  <c:v>1.2047221457437526E-68</c:v>
                </c:pt>
                <c:pt idx="149">
                  <c:v>4.4829993033097622E-69</c:v>
                </c:pt>
                <c:pt idx="150">
                  <c:v>1.3725133874710484E-69</c:v>
                </c:pt>
                <c:pt idx="151">
                  <c:v>4.2570958746407393E-70</c:v>
                </c:pt>
                <c:pt idx="152">
                  <c:v>1.0048075031102732E-70</c:v>
                </c:pt>
                <c:pt idx="153">
                  <c:v>3.5036444462122733E-71</c:v>
                </c:pt>
                <c:pt idx="154">
                  <c:v>9.9214329341861986E-72</c:v>
                </c:pt>
                <c:pt idx="155">
                  <c:v>3.6919531270286005E-72</c:v>
                </c:pt>
                <c:pt idx="156">
                  <c:v>1.14512532773175E-72</c:v>
                </c:pt>
                <c:pt idx="157">
                  <c:v>3.0783053599104187E-73</c:v>
                </c:pt>
                <c:pt idx="158">
                  <c:v>9.6729170688529427E-74</c:v>
                </c:pt>
              </c:numCache>
            </c:numRef>
          </c:val>
          <c:smooth val="0"/>
        </c:ser>
        <c:ser>
          <c:idx val="7"/>
          <c:order val="5"/>
          <c:tx>
            <c:strRef>
              <c:f>陸水!$W$97</c:f>
              <c:strCache>
                <c:ptCount val="1"/>
                <c:pt idx="0">
                  <c:v>K40崩壊</c:v>
                </c:pt>
              </c:strCache>
            </c:strRef>
          </c:tx>
          <c:spPr>
            <a:ln w="38100">
              <a:solidFill>
                <a:srgbClr val="00B05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陸水!$W$98:$W$268</c:f>
              <c:numCache>
                <c:formatCode>0</c:formatCode>
                <c:ptCount val="171"/>
                <c:pt idx="0">
                  <c:v>70</c:v>
                </c:pt>
                <c:pt idx="1">
                  <c:v>69.999999990429572</c:v>
                </c:pt>
                <c:pt idx="2">
                  <c:v>69.999999980338998</c:v>
                </c:pt>
                <c:pt idx="3">
                  <c:v>69.999999971496749</c:v>
                </c:pt>
                <c:pt idx="4">
                  <c:v>69.999999961510213</c:v>
                </c:pt>
                <c:pt idx="5">
                  <c:v>69.999999952667963</c:v>
                </c:pt>
                <c:pt idx="6">
                  <c:v>69.999999942577389</c:v>
                </c:pt>
                <c:pt idx="7">
                  <c:v>69.999999932278769</c:v>
                </c:pt>
                <c:pt idx="8">
                  <c:v>69.999999923540557</c:v>
                </c:pt>
                <c:pt idx="9">
                  <c:v>69.999999914178161</c:v>
                </c:pt>
                <c:pt idx="10">
                  <c:v>69.999999903983579</c:v>
                </c:pt>
                <c:pt idx="11">
                  <c:v>69.999999894205089</c:v>
                </c:pt>
                <c:pt idx="12">
                  <c:v>69.999999885050741</c:v>
                </c:pt>
                <c:pt idx="13">
                  <c:v>69.999999875272266</c:v>
                </c:pt>
                <c:pt idx="14">
                  <c:v>69.999999865389753</c:v>
                </c:pt>
                <c:pt idx="15">
                  <c:v>69.999999856651527</c:v>
                </c:pt>
                <c:pt idx="16">
                  <c:v>69.999999847705254</c:v>
                </c:pt>
                <c:pt idx="18">
                  <c:v>69.999999832829459</c:v>
                </c:pt>
                <c:pt idx="19">
                  <c:v>69.999999827524107</c:v>
                </c:pt>
                <c:pt idx="20">
                  <c:v>69.999999818785895</c:v>
                </c:pt>
                <c:pt idx="21">
                  <c:v>69.999999809319476</c:v>
                </c:pt>
                <c:pt idx="22">
                  <c:v>69.999999800581264</c:v>
                </c:pt>
                <c:pt idx="23">
                  <c:v>69.999999791010836</c:v>
                </c:pt>
                <c:pt idx="24">
                  <c:v>69.99999978019207</c:v>
                </c:pt>
                <c:pt idx="25">
                  <c:v>69.999999772077999</c:v>
                </c:pt>
                <c:pt idx="26">
                  <c:v>69.999999761571331</c:v>
                </c:pt>
                <c:pt idx="27">
                  <c:v>69.999999752417011</c:v>
                </c:pt>
                <c:pt idx="28">
                  <c:v>69.999999742118391</c:v>
                </c:pt>
                <c:pt idx="29">
                  <c:v>69.999999733380164</c:v>
                </c:pt>
                <c:pt idx="30">
                  <c:v>69.999999724433891</c:v>
                </c:pt>
                <c:pt idx="31">
                  <c:v>69.999999715071496</c:v>
                </c:pt>
                <c:pt idx="32">
                  <c:v>69.999999704356767</c:v>
                </c:pt>
                <c:pt idx="33">
                  <c:v>69.999999694994386</c:v>
                </c:pt>
                <c:pt idx="34">
                  <c:v>69.999999686152137</c:v>
                </c:pt>
                <c:pt idx="35">
                  <c:v>69.99999967678977</c:v>
                </c:pt>
                <c:pt idx="36">
                  <c:v>69.999999667323351</c:v>
                </c:pt>
                <c:pt idx="37">
                  <c:v>69.9999996576489</c:v>
                </c:pt>
                <c:pt idx="38">
                  <c:v>69.999999648390542</c:v>
                </c:pt>
                <c:pt idx="39">
                  <c:v>69.999999638508029</c:v>
                </c:pt>
                <c:pt idx="40">
                  <c:v>69.999999627793301</c:v>
                </c:pt>
                <c:pt idx="41">
                  <c:v>69.999999619991314</c:v>
                </c:pt>
                <c:pt idx="42">
                  <c:v>69.999999610524895</c:v>
                </c:pt>
                <c:pt idx="43">
                  <c:v>69.999999600850444</c:v>
                </c:pt>
                <c:pt idx="44">
                  <c:v>69.999999590863894</c:v>
                </c:pt>
                <c:pt idx="45">
                  <c:v>69.999999582021644</c:v>
                </c:pt>
                <c:pt idx="46">
                  <c:v>69.999999572451216</c:v>
                </c:pt>
                <c:pt idx="47">
                  <c:v>69.999999562152595</c:v>
                </c:pt>
                <c:pt idx="48">
                  <c:v>69.999999551853961</c:v>
                </c:pt>
                <c:pt idx="49">
                  <c:v>69.999999543531857</c:v>
                </c:pt>
                <c:pt idx="50">
                  <c:v>69.999999534689607</c:v>
                </c:pt>
                <c:pt idx="51">
                  <c:v>69.999999524911118</c:v>
                </c:pt>
                <c:pt idx="52">
                  <c:v>69.999999515132629</c:v>
                </c:pt>
                <c:pt idx="53">
                  <c:v>69.999999505666224</c:v>
                </c:pt>
                <c:pt idx="54">
                  <c:v>69.999999495263566</c:v>
                </c:pt>
                <c:pt idx="55">
                  <c:v>69.999999486421316</c:v>
                </c:pt>
                <c:pt idx="56">
                  <c:v>69.999999477162973</c:v>
                </c:pt>
                <c:pt idx="57">
                  <c:v>69.999999467800592</c:v>
                </c:pt>
                <c:pt idx="58">
                  <c:v>69.999999458334187</c:v>
                </c:pt>
                <c:pt idx="59">
                  <c:v>69.999999448867783</c:v>
                </c:pt>
                <c:pt idx="60">
                  <c:v>69.999999438361115</c:v>
                </c:pt>
                <c:pt idx="61">
                  <c:v>69.999999429934959</c:v>
                </c:pt>
                <c:pt idx="62">
                  <c:v>69.999999420260494</c:v>
                </c:pt>
                <c:pt idx="63">
                  <c:v>69.999999409545779</c:v>
                </c:pt>
                <c:pt idx="64">
                  <c:v>69.999999400495469</c:v>
                </c:pt>
                <c:pt idx="65">
                  <c:v>69.999999392069327</c:v>
                </c:pt>
                <c:pt idx="66">
                  <c:v>69.999999382602908</c:v>
                </c:pt>
                <c:pt idx="67">
                  <c:v>69.999999372408311</c:v>
                </c:pt>
                <c:pt idx="68">
                  <c:v>69.999999362941921</c:v>
                </c:pt>
                <c:pt idx="69">
                  <c:v>69.999999354099671</c:v>
                </c:pt>
                <c:pt idx="70">
                  <c:v>69.99999934473729</c:v>
                </c:pt>
                <c:pt idx="71">
                  <c:v>69.999999333814515</c:v>
                </c:pt>
                <c:pt idx="72">
                  <c:v>69.999999325076274</c:v>
                </c:pt>
                <c:pt idx="73">
                  <c:v>69.999999314881677</c:v>
                </c:pt>
                <c:pt idx="74">
                  <c:v>69.999999306143465</c:v>
                </c:pt>
                <c:pt idx="75">
                  <c:v>69.999999296677046</c:v>
                </c:pt>
                <c:pt idx="76">
                  <c:v>69.999999285650247</c:v>
                </c:pt>
                <c:pt idx="77">
                  <c:v>69.999999277744237</c:v>
                </c:pt>
                <c:pt idx="78">
                  <c:v>69.99999926754964</c:v>
                </c:pt>
                <c:pt idx="79">
                  <c:v>69.999999258811428</c:v>
                </c:pt>
                <c:pt idx="80">
                  <c:v>69.999999248616831</c:v>
                </c:pt>
                <c:pt idx="81">
                  <c:v>69.999999239878605</c:v>
                </c:pt>
                <c:pt idx="82">
                  <c:v>69.9999992304122</c:v>
                </c:pt>
                <c:pt idx="83">
                  <c:v>69.999999220945782</c:v>
                </c:pt>
                <c:pt idx="84">
                  <c:v>69.999999210647161</c:v>
                </c:pt>
                <c:pt idx="85">
                  <c:v>69.999999201284794</c:v>
                </c:pt>
                <c:pt idx="86">
                  <c:v>69.999999191714338</c:v>
                </c:pt>
                <c:pt idx="87">
                  <c:v>69.999999182247947</c:v>
                </c:pt>
                <c:pt idx="88">
                  <c:v>69.999999172677505</c:v>
                </c:pt>
                <c:pt idx="89">
                  <c:v>69.9999991632111</c:v>
                </c:pt>
                <c:pt idx="90">
                  <c:v>69.999999153952729</c:v>
                </c:pt>
                <c:pt idx="91">
                  <c:v>69.99999914407023</c:v>
                </c:pt>
                <c:pt idx="92">
                  <c:v>69.999999134291741</c:v>
                </c:pt>
                <c:pt idx="93">
                  <c:v>69.999999125345454</c:v>
                </c:pt>
                <c:pt idx="94">
                  <c:v>69.999999119415946</c:v>
                </c:pt>
                <c:pt idx="95">
                  <c:v>69.999999106412645</c:v>
                </c:pt>
                <c:pt idx="96">
                  <c:v>69.999999097466372</c:v>
                </c:pt>
                <c:pt idx="97">
                  <c:v>69.999999087479821</c:v>
                </c:pt>
                <c:pt idx="98">
                  <c:v>69.999999078221464</c:v>
                </c:pt>
                <c:pt idx="99">
                  <c:v>69.999999068651036</c:v>
                </c:pt>
                <c:pt idx="100">
                  <c:v>69.999999059288655</c:v>
                </c:pt>
                <c:pt idx="101">
                  <c:v>69.99999904982225</c:v>
                </c:pt>
                <c:pt idx="102">
                  <c:v>69.999999040667916</c:v>
                </c:pt>
                <c:pt idx="103">
                  <c:v>69.999999030785403</c:v>
                </c:pt>
                <c:pt idx="104">
                  <c:v>69.999999021318999</c:v>
                </c:pt>
                <c:pt idx="105">
                  <c:v>69.999999011228425</c:v>
                </c:pt>
                <c:pt idx="106">
                  <c:v>69.999999002282152</c:v>
                </c:pt>
                <c:pt idx="107">
                  <c:v>69.999998993023809</c:v>
                </c:pt>
                <c:pt idx="108">
                  <c:v>69.999998983141282</c:v>
                </c:pt>
                <c:pt idx="109">
                  <c:v>69.999998973986948</c:v>
                </c:pt>
                <c:pt idx="110">
                  <c:v>69.999998964624581</c:v>
                </c:pt>
                <c:pt idx="111">
                  <c:v>69.999998954325946</c:v>
                </c:pt>
                <c:pt idx="112">
                  <c:v>69.999998945379673</c:v>
                </c:pt>
                <c:pt idx="113">
                  <c:v>69.999998936017292</c:v>
                </c:pt>
                <c:pt idx="114">
                  <c:v>69.999998926758934</c:v>
                </c:pt>
                <c:pt idx="115">
                  <c:v>69.999998917084483</c:v>
                </c:pt>
                <c:pt idx="116">
                  <c:v>69.999998907514026</c:v>
                </c:pt>
                <c:pt idx="117">
                  <c:v>69.999998896903335</c:v>
                </c:pt>
                <c:pt idx="119">
                  <c:v>69.999998887749015</c:v>
                </c:pt>
                <c:pt idx="120">
                  <c:v>69.99999886892023</c:v>
                </c:pt>
                <c:pt idx="121">
                  <c:v>69.999998859557849</c:v>
                </c:pt>
                <c:pt idx="122">
                  <c:v>69.999998849259214</c:v>
                </c:pt>
                <c:pt idx="123">
                  <c:v>69.999998839376701</c:v>
                </c:pt>
                <c:pt idx="124">
                  <c:v>69.999998831054597</c:v>
                </c:pt>
                <c:pt idx="125">
                  <c:v>69.999998820131822</c:v>
                </c:pt>
                <c:pt idx="126">
                  <c:v>69.999998811289572</c:v>
                </c:pt>
                <c:pt idx="127">
                  <c:v>69.999998800574843</c:v>
                </c:pt>
                <c:pt idx="128">
                  <c:v>69.999998792460772</c:v>
                </c:pt>
                <c:pt idx="129">
                  <c:v>69.999998782890344</c:v>
                </c:pt>
                <c:pt idx="130">
                  <c:v>69.999998773111855</c:v>
                </c:pt>
                <c:pt idx="131">
                  <c:v>69.999998763333366</c:v>
                </c:pt>
                <c:pt idx="132">
                  <c:v>69.999998754699163</c:v>
                </c:pt>
                <c:pt idx="133">
                  <c:v>69.999998745128735</c:v>
                </c:pt>
                <c:pt idx="134">
                  <c:v>69.999998735246209</c:v>
                </c:pt>
                <c:pt idx="135">
                  <c:v>69.999998725467719</c:v>
                </c:pt>
                <c:pt idx="136">
                  <c:v>69.999998715273122</c:v>
                </c:pt>
                <c:pt idx="137">
                  <c:v>69.999998707367112</c:v>
                </c:pt>
                <c:pt idx="138">
                  <c:v>69.999998697900708</c:v>
                </c:pt>
                <c:pt idx="139">
                  <c:v>69.999998688538341</c:v>
                </c:pt>
                <c:pt idx="140">
                  <c:v>69.999998676991396</c:v>
                </c:pt>
                <c:pt idx="141">
                  <c:v>69.999998668565254</c:v>
                </c:pt>
                <c:pt idx="142">
                  <c:v>69.999998658474667</c:v>
                </c:pt>
                <c:pt idx="143">
                  <c:v>69.999998763333366</c:v>
                </c:pt>
                <c:pt idx="144">
                  <c:v>69.999998754699163</c:v>
                </c:pt>
                <c:pt idx="145">
                  <c:v>69.999998745128735</c:v>
                </c:pt>
                <c:pt idx="146">
                  <c:v>69.999998735246209</c:v>
                </c:pt>
                <c:pt idx="147">
                  <c:v>69.999998725467719</c:v>
                </c:pt>
                <c:pt idx="148">
                  <c:v>69.999998715273122</c:v>
                </c:pt>
                <c:pt idx="149">
                  <c:v>69.999998707367112</c:v>
                </c:pt>
                <c:pt idx="150">
                  <c:v>69.999998697900708</c:v>
                </c:pt>
                <c:pt idx="151">
                  <c:v>69.999998688538341</c:v>
                </c:pt>
                <c:pt idx="152">
                  <c:v>69.999998676991396</c:v>
                </c:pt>
                <c:pt idx="153">
                  <c:v>69.999998668565254</c:v>
                </c:pt>
                <c:pt idx="154">
                  <c:v>69.999998658474667</c:v>
                </c:pt>
                <c:pt idx="155">
                  <c:v>69.999998650568656</c:v>
                </c:pt>
                <c:pt idx="156">
                  <c:v>69.999998641206275</c:v>
                </c:pt>
                <c:pt idx="157">
                  <c:v>69.999998630699608</c:v>
                </c:pt>
                <c:pt idx="158">
                  <c:v>69.99999862144125</c:v>
                </c:pt>
              </c:numCache>
            </c:numRef>
          </c:val>
          <c:smooth val="0"/>
        </c:ser>
        <c:ser>
          <c:idx val="4"/>
          <c:order val="6"/>
          <c:tx>
            <c:strRef>
              <c:f>陸水!$T$97</c:f>
              <c:strCache>
                <c:ptCount val="1"/>
                <c:pt idx="0">
                  <c:v>Cs137崩壊</c:v>
                </c:pt>
              </c:strCache>
            </c:strRef>
          </c:tx>
          <c:spPr>
            <a:ln w="25400">
              <a:solidFill>
                <a:srgbClr val="FF000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陸水!$T$98:$T$268</c:f>
              <c:numCache>
                <c:formatCode>0.00_);[Red]\(0.00\)</c:formatCode>
                <c:ptCount val="171"/>
                <c:pt idx="0">
                  <c:v>0.3</c:v>
                </c:pt>
                <c:pt idx="1">
                  <c:v>0.29826319053547068</c:v>
                </c:pt>
                <c:pt idx="2">
                  <c:v>0.29644287768498706</c:v>
                </c:pt>
                <c:pt idx="3">
                  <c:v>0.29485689339101101</c:v>
                </c:pt>
                <c:pt idx="4">
                  <c:v>0.29307586496738952</c:v>
                </c:pt>
                <c:pt idx="5">
                  <c:v>0.29150789436066882</c:v>
                </c:pt>
                <c:pt idx="6">
                  <c:v>0.28972880936808393</c:v>
                </c:pt>
                <c:pt idx="7">
                  <c:v>0.28792423768840969</c:v>
                </c:pt>
                <c:pt idx="8">
                  <c:v>0.28640190301264801</c:v>
                </c:pt>
                <c:pt idx="9">
                  <c:v>0.28477976094858476</c:v>
                </c:pt>
                <c:pt idx="10">
                  <c:v>0.28302387562811121</c:v>
                </c:pt>
                <c:pt idx="11">
                  <c:v>0.28134983250744644</c:v>
                </c:pt>
                <c:pt idx="12">
                  <c:v>0.2797916181791274</c:v>
                </c:pt>
                <c:pt idx="13">
                  <c:v>0.27813669336901042</c:v>
                </c:pt>
                <c:pt idx="14">
                  <c:v>0.27647410815053225</c:v>
                </c:pt>
                <c:pt idx="15">
                  <c:v>0.27501231346048843</c:v>
                </c:pt>
                <c:pt idx="16">
                  <c:v>0.27352372093257937</c:v>
                </c:pt>
                <c:pt idx="18">
                  <c:v>0.3</c:v>
                </c:pt>
                <c:pt idx="19">
                  <c:v>0.29903595794341031</c:v>
                </c:pt>
                <c:pt idx="20">
                  <c:v>0.29745487254493302</c:v>
                </c:pt>
                <c:pt idx="21">
                  <c:v>0.2957514622570197</c:v>
                </c:pt>
                <c:pt idx="22">
                  <c:v>0.29418774289106508</c:v>
                </c:pt>
                <c:pt idx="23">
                  <c:v>0.29248458270372613</c:v>
                </c:pt>
                <c:pt idx="24">
                  <c:v>0.2905711414606969</c:v>
                </c:pt>
                <c:pt idx="25">
                  <c:v>0.28914427980857649</c:v>
                </c:pt>
                <c:pt idx="26">
                  <c:v>0.28730708224801471</c:v>
                </c:pt>
                <c:pt idx="27">
                  <c:v>0.28571587457535841</c:v>
                </c:pt>
                <c:pt idx="28">
                  <c:v>0.28393629740173665</c:v>
                </c:pt>
                <c:pt idx="29">
                  <c:v>0.28243504806367359</c:v>
                </c:pt>
                <c:pt idx="30">
                  <c:v>0.28090627759926445</c:v>
                </c:pt>
                <c:pt idx="31">
                  <c:v>0.27931526202234253</c:v>
                </c:pt>
                <c:pt idx="32">
                  <c:v>0.27750548781949541</c:v>
                </c:pt>
                <c:pt idx="33">
                  <c:v>0.27593373386093129</c:v>
                </c:pt>
                <c:pt idx="34">
                  <c:v>0.27445747451714414</c:v>
                </c:pt>
                <c:pt idx="35">
                  <c:v>0.27290298409816399</c:v>
                </c:pt>
                <c:pt idx="36">
                  <c:v>0.2713401730850587</c:v>
                </c:pt>
                <c:pt idx="37">
                  <c:v>0.26975226101355898</c:v>
                </c:pt>
                <c:pt idx="38">
                  <c:v>0.26824134867062954</c:v>
                </c:pt>
                <c:pt idx="39">
                  <c:v>0.26663791369812578</c:v>
                </c:pt>
                <c:pt idx="40">
                  <c:v>0.26491028014807205</c:v>
                </c:pt>
                <c:pt idx="41">
                  <c:v>0.26365934170494965</c:v>
                </c:pt>
                <c:pt idx="42">
                  <c:v>0.2621494654964272</c:v>
                </c:pt>
                <c:pt idx="43">
                  <c:v>0.26061533844083457</c:v>
                </c:pt>
                <c:pt idx="44">
                  <c:v>0.25904113978447368</c:v>
                </c:pt>
                <c:pt idx="45">
                  <c:v>0.25765525666796851</c:v>
                </c:pt>
                <c:pt idx="46">
                  <c:v>0.25616359637341302</c:v>
                </c:pt>
                <c:pt idx="47">
                  <c:v>0.25456808513520651</c:v>
                </c:pt>
                <c:pt idx="48">
                  <c:v>0.252982511515566</c:v>
                </c:pt>
                <c:pt idx="49">
                  <c:v>0.25170845737119873</c:v>
                </c:pt>
                <c:pt idx="50">
                  <c:v>0.25036180447412393</c:v>
                </c:pt>
                <c:pt idx="51">
                  <c:v>0.24888095253000092</c:v>
                </c:pt>
                <c:pt idx="52">
                  <c:v>0.24740885959959813</c:v>
                </c:pt>
                <c:pt idx="53">
                  <c:v>0.24599204368679378</c:v>
                </c:pt>
                <c:pt idx="54">
                  <c:v>0.24444445825888239</c:v>
                </c:pt>
                <c:pt idx="55">
                  <c:v>0.24313666812212606</c:v>
                </c:pt>
                <c:pt idx="56">
                  <c:v>0.24177483266797956</c:v>
                </c:pt>
                <c:pt idx="57">
                  <c:v>0.24040545236017735</c:v>
                </c:pt>
                <c:pt idx="58">
                  <c:v>0.23902874228204968</c:v>
                </c:pt>
                <c:pt idx="59">
                  <c:v>0.23765991609599108</c:v>
                </c:pt>
                <c:pt idx="60">
                  <c:v>0.2361498456965907</c:v>
                </c:pt>
                <c:pt idx="61">
                  <c:v>0.23494573506648847</c:v>
                </c:pt>
                <c:pt idx="62">
                  <c:v>0.23357080718678039</c:v>
                </c:pt>
                <c:pt idx="63">
                  <c:v>0.23205742614800637</c:v>
                </c:pt>
                <c:pt idx="64">
                  <c:v>0.23078677516805712</c:v>
                </c:pt>
                <c:pt idx="65">
                  <c:v>0.22961001043866613</c:v>
                </c:pt>
                <c:pt idx="66">
                  <c:v>0.22829512172750532</c:v>
                </c:pt>
                <c:pt idx="67">
                  <c:v>0.22688750746572703</c:v>
                </c:pt>
                <c:pt idx="68">
                  <c:v>0.22558820948782038</c:v>
                </c:pt>
                <c:pt idx="69">
                  <c:v>0.22438130122964972</c:v>
                </c:pt>
                <c:pt idx="70">
                  <c:v>0.22311043555702256</c:v>
                </c:pt>
                <c:pt idx="71">
                  <c:v>0.22163685356181176</c:v>
                </c:pt>
                <c:pt idx="72">
                  <c:v>0.22046499852691545</c:v>
                </c:pt>
                <c:pt idx="73">
                  <c:v>0.21910566297124887</c:v>
                </c:pt>
                <c:pt idx="74">
                  <c:v>0.2179471910375389</c:v>
                </c:pt>
                <c:pt idx="75">
                  <c:v>0.21669909083242603</c:v>
                </c:pt>
                <c:pt idx="76">
                  <c:v>0.21525426868988348</c:v>
                </c:pt>
                <c:pt idx="77">
                  <c:v>0.2142242916693636</c:v>
                </c:pt>
                <c:pt idx="78">
                  <c:v>0.2129034348508238</c:v>
                </c:pt>
                <c:pt idx="79">
                  <c:v>0.21177775580391797</c:v>
                </c:pt>
                <c:pt idx="80">
                  <c:v>0.21047198375263076</c:v>
                </c:pt>
                <c:pt idx="81">
                  <c:v>0.20935916045676875</c:v>
                </c:pt>
                <c:pt idx="82">
                  <c:v>0.20816024061813987</c:v>
                </c:pt>
                <c:pt idx="83">
                  <c:v>0.20696818653487759</c:v>
                </c:pt>
                <c:pt idx="84">
                  <c:v>0.20567908819208944</c:v>
                </c:pt>
                <c:pt idx="85">
                  <c:v>0.20451414935214096</c:v>
                </c:pt>
                <c:pt idx="86">
                  <c:v>0.20333014231805782</c:v>
                </c:pt>
                <c:pt idx="87">
                  <c:v>0.20216574836039916</c:v>
                </c:pt>
                <c:pt idx="88">
                  <c:v>0.20099533707654585</c:v>
                </c:pt>
                <c:pt idx="89">
                  <c:v>0.19984431365551558</c:v>
                </c:pt>
                <c:pt idx="90">
                  <c:v>0.19872496348201993</c:v>
                </c:pt>
                <c:pt idx="91">
                  <c:v>0.19753706848396774</c:v>
                </c:pt>
                <c:pt idx="92">
                  <c:v>0.19636866680817985</c:v>
                </c:pt>
                <c:pt idx="93">
                  <c:v>0.19530575829165586</c:v>
                </c:pt>
                <c:pt idx="94">
                  <c:v>0.19460444467028473</c:v>
                </c:pt>
                <c:pt idx="95">
                  <c:v>0.19307528041883806</c:v>
                </c:pt>
                <c:pt idx="96">
                  <c:v>0.19203019841454907</c:v>
                </c:pt>
                <c:pt idx="97">
                  <c:v>0.19087027558677769</c:v>
                </c:pt>
                <c:pt idx="98">
                  <c:v>0.18980118999617385</c:v>
                </c:pt>
                <c:pt idx="99">
                  <c:v>0.18870236165229293</c:v>
                </c:pt>
                <c:pt idx="100">
                  <c:v>0.18763357672033407</c:v>
                </c:pt>
                <c:pt idx="101">
                  <c:v>0.18655907099040991</c:v>
                </c:pt>
                <c:pt idx="102">
                  <c:v>0.18552584123902036</c:v>
                </c:pt>
                <c:pt idx="103">
                  <c:v>0.18441684509200543</c:v>
                </c:pt>
                <c:pt idx="104">
                  <c:v>0.18336076035381779</c:v>
                </c:pt>
                <c:pt idx="105">
                  <c:v>0.18224170188821473</c:v>
                </c:pt>
                <c:pt idx="106">
                  <c:v>0.18125526010933343</c:v>
                </c:pt>
                <c:pt idx="107">
                  <c:v>0.18024002928720395</c:v>
                </c:pt>
                <c:pt idx="108">
                  <c:v>0.17916262952077547</c:v>
                </c:pt>
                <c:pt idx="109">
                  <c:v>0.1781703638637088</c:v>
                </c:pt>
                <c:pt idx="110">
                  <c:v>0.17716123075826282</c:v>
                </c:pt>
                <c:pt idx="111">
                  <c:v>0.17605778460646354</c:v>
                </c:pt>
                <c:pt idx="112">
                  <c:v>0.17510481526720867</c:v>
                </c:pt>
                <c:pt idx="113">
                  <c:v>0.17411304501890681</c:v>
                </c:pt>
                <c:pt idx="114">
                  <c:v>0.17313781853592702</c:v>
                </c:pt>
                <c:pt idx="115">
                  <c:v>0.17212459727583687</c:v>
                </c:pt>
                <c:pt idx="116">
                  <c:v>0.17112810517708035</c:v>
                </c:pt>
                <c:pt idx="117">
                  <c:v>0.17003004104671088</c:v>
                </c:pt>
                <c:pt idx="119">
                  <c:v>0.5</c:v>
                </c:pt>
                <c:pt idx="120">
                  <c:v>0.49432097552167281</c:v>
                </c:pt>
                <c:pt idx="121">
                  <c:v>0.49152120764615315</c:v>
                </c:pt>
                <c:pt idx="122">
                  <c:v>0.48845977494564918</c:v>
                </c:pt>
                <c:pt idx="123">
                  <c:v>0.48553996601354121</c:v>
                </c:pt>
                <c:pt idx="124">
                  <c:v>0.48309472107447576</c:v>
                </c:pt>
                <c:pt idx="125">
                  <c:v>0.47990401562325197</c:v>
                </c:pt>
                <c:pt idx="126">
                  <c:v>0.47733650502108005</c:v>
                </c:pt>
                <c:pt idx="127">
                  <c:v>0.47424368693942703</c:v>
                </c:pt>
                <c:pt idx="128">
                  <c:v>0.47191489362825229</c:v>
                </c:pt>
                <c:pt idx="129">
                  <c:v>0.46918280611589941</c:v>
                </c:pt>
                <c:pt idx="130">
                  <c:v>0.46640766127283839</c:v>
                </c:pt>
                <c:pt idx="131">
                  <c:v>0.46364893098887788</c:v>
                </c:pt>
                <c:pt idx="132">
                  <c:v>0.46122659893779561</c:v>
                </c:pt>
                <c:pt idx="133">
                  <c:v>0.45855638986336955</c:v>
                </c:pt>
                <c:pt idx="134">
                  <c:v>0.45581533090278836</c:v>
                </c:pt>
                <c:pt idx="135">
                  <c:v>0.45311925263978703</c:v>
                </c:pt>
                <c:pt idx="136">
                  <c:v>0.45032542543281157</c:v>
                </c:pt>
                <c:pt idx="137">
                  <c:v>0.44817064893163161</c:v>
                </c:pt>
                <c:pt idx="138">
                  <c:v>0.44560414703640516</c:v>
                </c:pt>
                <c:pt idx="139">
                  <c:v>0.44308030476013061</c:v>
                </c:pt>
                <c:pt idx="140">
                  <c:v>0.43998724425613051</c:v>
                </c:pt>
                <c:pt idx="141">
                  <c:v>0.43774378177850143</c:v>
                </c:pt>
                <c:pt idx="142">
                  <c:v>0.43507221298799742</c:v>
                </c:pt>
                <c:pt idx="143">
                  <c:v>0.46364893098887788</c:v>
                </c:pt>
                <c:pt idx="144">
                  <c:v>0.46122659893779561</c:v>
                </c:pt>
                <c:pt idx="145">
                  <c:v>0.45855638986336955</c:v>
                </c:pt>
                <c:pt idx="146">
                  <c:v>0.45581533090278836</c:v>
                </c:pt>
                <c:pt idx="147">
                  <c:v>0.45311925263978703</c:v>
                </c:pt>
                <c:pt idx="148">
                  <c:v>0.45032542543281157</c:v>
                </c:pt>
                <c:pt idx="149">
                  <c:v>0.44817064893163161</c:v>
                </c:pt>
                <c:pt idx="150">
                  <c:v>0.44560414703640516</c:v>
                </c:pt>
                <c:pt idx="151">
                  <c:v>0.44308030476013061</c:v>
                </c:pt>
                <c:pt idx="152">
                  <c:v>0.43998724425613051</c:v>
                </c:pt>
                <c:pt idx="153">
                  <c:v>0.43774378177850143</c:v>
                </c:pt>
                <c:pt idx="154">
                  <c:v>0.43507221298799742</c:v>
                </c:pt>
                <c:pt idx="155">
                  <c:v>0.43299042206988114</c:v>
                </c:pt>
                <c:pt idx="156">
                  <c:v>0.43053802224436372</c:v>
                </c:pt>
                <c:pt idx="157">
                  <c:v>0.42780242116409983</c:v>
                </c:pt>
                <c:pt idx="158">
                  <c:v>0.4254062523385142</c:v>
                </c:pt>
              </c:numCache>
            </c:numRef>
          </c:val>
          <c:smooth val="0"/>
        </c:ser>
        <c:ser>
          <c:idx val="3"/>
          <c:order val="7"/>
          <c:tx>
            <c:strRef>
              <c:f>陸水!$X$97</c:f>
              <c:strCache>
                <c:ptCount val="1"/>
                <c:pt idx="0">
                  <c:v>H3崩壊</c:v>
                </c:pt>
              </c:strCache>
            </c:strRef>
          </c:tx>
          <c:spPr>
            <a:ln w="25400">
              <a:solidFill>
                <a:srgbClr val="00B0F0"/>
              </a:solidFill>
              <a:prstDash val="solid"/>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陸水!$X$98:$X$268</c:f>
              <c:numCache>
                <c:formatCode>0.00_);[Red]\(0.00\)</c:formatCode>
                <c:ptCount val="171"/>
                <c:pt idx="0">
                  <c:v>5</c:v>
                </c:pt>
                <c:pt idx="1">
                  <c:v>4.9277799511300637</c:v>
                </c:pt>
                <c:pt idx="2">
                  <c:v>4.852764329798374</c:v>
                </c:pt>
                <c:pt idx="3">
                  <c:v>4.7879683744856969</c:v>
                </c:pt>
                <c:pt idx="4">
                  <c:v>4.7158268310200766</c:v>
                </c:pt>
                <c:pt idx="5">
                  <c:v>4.6528593172818216</c:v>
                </c:pt>
                <c:pt idx="6">
                  <c:v>4.582028814273098</c:v>
                </c:pt>
                <c:pt idx="7">
                  <c:v>4.5108496021285802</c:v>
                </c:pt>
                <c:pt idx="8">
                  <c:v>4.4513229211249712</c:v>
                </c:pt>
                <c:pt idx="9">
                  <c:v>4.3884157618798723</c:v>
                </c:pt>
                <c:pt idx="10">
                  <c:v>4.3209274974576797</c:v>
                </c:pt>
                <c:pt idx="11">
                  <c:v>4.2571692654224726</c:v>
                </c:pt>
                <c:pt idx="12">
                  <c:v>4.1983336129951612</c:v>
                </c:pt>
                <c:pt idx="13">
                  <c:v>4.1363843373324585</c:v>
                </c:pt>
                <c:pt idx="14">
                  <c:v>4.0747047203472899</c:v>
                </c:pt>
                <c:pt idx="15">
                  <c:v>4.0209335531690371</c:v>
                </c:pt>
                <c:pt idx="16">
                  <c:v>3.966617168536736</c:v>
                </c:pt>
                <c:pt idx="18">
                  <c:v>3.8779198855034531</c:v>
                </c:pt>
                <c:pt idx="19">
                  <c:v>3.8467687219905073</c:v>
                </c:pt>
                <c:pt idx="20">
                  <c:v>3.7960054745303093</c:v>
                </c:pt>
                <c:pt idx="21">
                  <c:v>3.7417676294067306</c:v>
                </c:pt>
                <c:pt idx="22">
                  <c:v>3.692390011505168</c:v>
                </c:pt>
                <c:pt idx="23">
                  <c:v>3.6390570940896136</c:v>
                </c:pt>
                <c:pt idx="24">
                  <c:v>3.5796947379083619</c:v>
                </c:pt>
                <c:pt idx="25">
                  <c:v>3.5358093202707246</c:v>
                </c:pt>
                <c:pt idx="26">
                  <c:v>3.4797817388122203</c:v>
                </c:pt>
                <c:pt idx="27">
                  <c:v>3.4316898692756812</c:v>
                </c:pt>
                <c:pt idx="28">
                  <c:v>3.3783805185229143</c:v>
                </c:pt>
                <c:pt idx="29">
                  <c:v>3.3337982785519737</c:v>
                </c:pt>
                <c:pt idx="30">
                  <c:v>3.288763993058343</c:v>
                </c:pt>
                <c:pt idx="31">
                  <c:v>3.2422863943990698</c:v>
                </c:pt>
                <c:pt idx="32">
                  <c:v>3.1899008131091442</c:v>
                </c:pt>
                <c:pt idx="33">
                  <c:v>3.1448203725340509</c:v>
                </c:pt>
                <c:pt idx="34">
                  <c:v>3.1028295346370087</c:v>
                </c:pt>
                <c:pt idx="35">
                  <c:v>3.0589796061765329</c:v>
                </c:pt>
                <c:pt idx="36">
                  <c:v>3.0152724874093977</c:v>
                </c:pt>
                <c:pt idx="37">
                  <c:v>2.9712499366524341</c:v>
                </c:pt>
                <c:pt idx="38">
                  <c:v>2.9297228068924319</c:v>
                </c:pt>
                <c:pt idx="39">
                  <c:v>2.8860363005465599</c:v>
                </c:pt>
                <c:pt idx="40">
                  <c:v>2.8394066476296773</c:v>
                </c:pt>
                <c:pt idx="41">
                  <c:v>2.80592773743727</c:v>
                </c:pt>
                <c:pt idx="42">
                  <c:v>2.7658362583621754</c:v>
                </c:pt>
                <c:pt idx="43">
                  <c:v>2.7254554411797747</c:v>
                </c:pt>
                <c:pt idx="44">
                  <c:v>2.6843903073285924</c:v>
                </c:pt>
                <c:pt idx="45">
                  <c:v>2.6485473068087897</c:v>
                </c:pt>
                <c:pt idx="46">
                  <c:v>2.6102916636223759</c:v>
                </c:pt>
                <c:pt idx="47">
                  <c:v>2.569742266921665</c:v>
                </c:pt>
                <c:pt idx="48">
                  <c:v>2.5298227820410419</c:v>
                </c:pt>
                <c:pt idx="49">
                  <c:v>2.4980180905349703</c:v>
                </c:pt>
                <c:pt idx="50">
                  <c:v>2.4646636027493898</c:v>
                </c:pt>
                <c:pt idx="51">
                  <c:v>2.4282958104258006</c:v>
                </c:pt>
                <c:pt idx="52">
                  <c:v>2.3924646496802557</c:v>
                </c:pt>
                <c:pt idx="53">
                  <c:v>2.3582807877222982</c:v>
                </c:pt>
                <c:pt idx="54">
                  <c:v>2.321279108964446</c:v>
                </c:pt>
                <c:pt idx="55">
                  <c:v>2.2902845072919265</c:v>
                </c:pt>
                <c:pt idx="56">
                  <c:v>2.2582747659543165</c:v>
                </c:pt>
                <c:pt idx="57">
                  <c:v>2.2263602873064334</c:v>
                </c:pt>
                <c:pt idx="58">
                  <c:v>2.1945497471840811</c:v>
                </c:pt>
                <c:pt idx="59">
                  <c:v>2.1631937204074108</c:v>
                </c:pt>
                <c:pt idx="60">
                  <c:v>2.1289162745944195</c:v>
                </c:pt>
                <c:pt idx="61">
                  <c:v>2.1018193230851452</c:v>
                </c:pt>
                <c:pt idx="62">
                  <c:v>2.0711330590016033</c:v>
                </c:pt>
                <c:pt idx="63">
                  <c:v>2.0376697877088485</c:v>
                </c:pt>
                <c:pt idx="64">
                  <c:v>2.0098262570909369</c:v>
                </c:pt>
                <c:pt idx="65">
                  <c:v>1.9842450892073693</c:v>
                </c:pt>
                <c:pt idx="66">
                  <c:v>1.9558939241319371</c:v>
                </c:pt>
                <c:pt idx="67">
                  <c:v>1.9258147580966227</c:v>
                </c:pt>
                <c:pt idx="68">
                  <c:v>1.8982984535793666</c:v>
                </c:pt>
                <c:pt idx="69">
                  <c:v>1.8729516505184889</c:v>
                </c:pt>
                <c:pt idx="70">
                  <c:v>1.8464826502178409</c:v>
                </c:pt>
                <c:pt idx="71">
                  <c:v>1.8160745557401334</c:v>
                </c:pt>
                <c:pt idx="72">
                  <c:v>1.7921090281137415</c:v>
                </c:pt>
                <c:pt idx="73">
                  <c:v>1.7645486658952512</c:v>
                </c:pt>
                <c:pt idx="74">
                  <c:v>1.7412630911555116</c:v>
                </c:pt>
                <c:pt idx="75">
                  <c:v>1.7163836860832149</c:v>
                </c:pt>
                <c:pt idx="76">
                  <c:v>1.6878511303962305</c:v>
                </c:pt>
                <c:pt idx="77">
                  <c:v>1.6676862378087778</c:v>
                </c:pt>
                <c:pt idx="78">
                  <c:v>1.6420393401815851</c:v>
                </c:pt>
                <c:pt idx="79">
                  <c:v>1.6203704395043736</c:v>
                </c:pt>
                <c:pt idx="80">
                  <c:v>1.5954511987995383</c:v>
                </c:pt>
                <c:pt idx="81">
                  <c:v>1.5743970908277389</c:v>
                </c:pt>
                <c:pt idx="82">
                  <c:v>1.5519018899782475</c:v>
                </c:pt>
                <c:pt idx="83">
                  <c:v>1.5297281036335255</c:v>
                </c:pt>
                <c:pt idx="84">
                  <c:v>1.5059646473949302</c:v>
                </c:pt>
                <c:pt idx="85">
                  <c:v>1.4846819951205767</c:v>
                </c:pt>
                <c:pt idx="86">
                  <c:v>1.4632372338717921</c:v>
                </c:pt>
                <c:pt idx="87">
                  <c:v>1.4423303002537335</c:v>
                </c:pt>
                <c:pt idx="88">
                  <c:v>1.4214972672995505</c:v>
                </c:pt>
                <c:pt idx="89">
                  <c:v>1.4011867200296144</c:v>
                </c:pt>
                <c:pt idx="90">
                  <c:v>1.3816032908394673</c:v>
                </c:pt>
                <c:pt idx="91">
                  <c:v>1.3610015394414374</c:v>
                </c:pt>
                <c:pt idx="92">
                  <c:v>1.3409190335435635</c:v>
                </c:pt>
                <c:pt idx="93">
                  <c:v>1.3228053609290717</c:v>
                </c:pt>
                <c:pt idx="94">
                  <c:v>1.3109348253405808</c:v>
                </c:pt>
                <c:pt idx="95">
                  <c:v>1.2852745651266533</c:v>
                </c:pt>
                <c:pt idx="96">
                  <c:v>1.2679125603299037</c:v>
                </c:pt>
                <c:pt idx="97">
                  <c:v>1.2488085976619228</c:v>
                </c:pt>
                <c:pt idx="98">
                  <c:v>1.2313548533502141</c:v>
                </c:pt>
                <c:pt idx="99">
                  <c:v>1.2135691518131768</c:v>
                </c:pt>
                <c:pt idx="100">
                  <c:v>1.1964187025555533</c:v>
                </c:pt>
                <c:pt idx="101">
                  <c:v>1.1793241085862991</c:v>
                </c:pt>
                <c:pt idx="102">
                  <c:v>1.1630254136024041</c:v>
                </c:pt>
                <c:pt idx="103">
                  <c:v>1.1456829820958401</c:v>
                </c:pt>
                <c:pt idx="104">
                  <c:v>1.1293133070359471</c:v>
                </c:pt>
                <c:pt idx="105">
                  <c:v>1.1121217643441881</c:v>
                </c:pt>
                <c:pt idx="106">
                  <c:v>1.0970987770922691</c:v>
                </c:pt>
                <c:pt idx="107">
                  <c:v>1.0817653772614961</c:v>
                </c:pt>
                <c:pt idx="108">
                  <c:v>1.0656346532533068</c:v>
                </c:pt>
                <c:pt idx="109">
                  <c:v>1.0509071885545109</c:v>
                </c:pt>
                <c:pt idx="110">
                  <c:v>1.0360555170326635</c:v>
                </c:pt>
                <c:pt idx="111">
                  <c:v>1.0199609837092045</c:v>
                </c:pt>
                <c:pt idx="112">
                  <c:v>1.006182941279872</c:v>
                </c:pt>
                <c:pt idx="113">
                  <c:v>0.99196332350817429</c:v>
                </c:pt>
                <c:pt idx="114">
                  <c:v>0.97809933006072347</c:v>
                </c:pt>
                <c:pt idx="115">
                  <c:v>0.96381921853423769</c:v>
                </c:pt>
                <c:pt idx="116">
                  <c:v>0.94989780432137227</c:v>
                </c:pt>
                <c:pt idx="117">
                  <c:v>0.93469812335798208</c:v>
                </c:pt>
                <c:pt idx="119">
                  <c:v>0.92178024988815799</c:v>
                </c:pt>
                <c:pt idx="120">
                  <c:v>0.89576903787280726</c:v>
                </c:pt>
                <c:pt idx="121">
                  <c:v>0.88310981576944814</c:v>
                </c:pt>
                <c:pt idx="122">
                  <c:v>0.86939120694539329</c:v>
                </c:pt>
                <c:pt idx="123">
                  <c:v>0.85642729636999282</c:v>
                </c:pt>
                <c:pt idx="124">
                  <c:v>0.84566037382040182</c:v>
                </c:pt>
                <c:pt idx="125">
                  <c:v>0.83173393885490077</c:v>
                </c:pt>
                <c:pt idx="126">
                  <c:v>0.82062831091349253</c:v>
                </c:pt>
                <c:pt idx="127">
                  <c:v>0.80736942941417922</c:v>
                </c:pt>
                <c:pt idx="128">
                  <c:v>0.79747145006345788</c:v>
                </c:pt>
                <c:pt idx="129">
                  <c:v>0.78595276464426556</c:v>
                </c:pt>
                <c:pt idx="130">
                  <c:v>0.77435549559349193</c:v>
                </c:pt>
                <c:pt idx="131">
                  <c:v>0.76292935215673285</c:v>
                </c:pt>
                <c:pt idx="132">
                  <c:v>0.75298055178845558</c:v>
                </c:pt>
                <c:pt idx="133">
                  <c:v>0.7421044933388008</c:v>
                </c:pt>
                <c:pt idx="134">
                  <c:v>0.73103861619121724</c:v>
                </c:pt>
                <c:pt idx="135">
                  <c:v>0.72025164285152543</c:v>
                </c:pt>
                <c:pt idx="136">
                  <c:v>0.70917508676367191</c:v>
                </c:pt>
                <c:pt idx="137">
                  <c:v>0.70070251522418459</c:v>
                </c:pt>
                <c:pt idx="138">
                  <c:v>0.69069078190255784</c:v>
                </c:pt>
                <c:pt idx="139">
                  <c:v>0.6809297747197125</c:v>
                </c:pt>
                <c:pt idx="140">
                  <c:v>0.66908097056633298</c:v>
                </c:pt>
                <c:pt idx="141">
                  <c:v>0.66056487492106464</c:v>
                </c:pt>
                <c:pt idx="142">
                  <c:v>0.65050909219263153</c:v>
                </c:pt>
                <c:pt idx="143">
                  <c:v>0.76292935215673285</c:v>
                </c:pt>
                <c:pt idx="144">
                  <c:v>0.75298055178845558</c:v>
                </c:pt>
                <c:pt idx="145">
                  <c:v>0.7421044933388008</c:v>
                </c:pt>
                <c:pt idx="146">
                  <c:v>0.73103861619121724</c:v>
                </c:pt>
                <c:pt idx="147">
                  <c:v>0.72025164285152543</c:v>
                </c:pt>
                <c:pt idx="148">
                  <c:v>0.70917508676367191</c:v>
                </c:pt>
                <c:pt idx="149">
                  <c:v>0.70070251522418459</c:v>
                </c:pt>
                <c:pt idx="150">
                  <c:v>0.69069078190255784</c:v>
                </c:pt>
                <c:pt idx="151">
                  <c:v>0.6809297747197125</c:v>
                </c:pt>
                <c:pt idx="152">
                  <c:v>0.66908097056633298</c:v>
                </c:pt>
                <c:pt idx="153">
                  <c:v>0.66056487492106464</c:v>
                </c:pt>
                <c:pt idx="154">
                  <c:v>0.65050909219263153</c:v>
                </c:pt>
                <c:pt idx="155">
                  <c:v>0.6427374079871967</c:v>
                </c:pt>
                <c:pt idx="156">
                  <c:v>0.63365408934384493</c:v>
                </c:pt>
                <c:pt idx="157">
                  <c:v>0.62361335951610952</c:v>
                </c:pt>
                <c:pt idx="158">
                  <c:v>0.61489754177851697</c:v>
                </c:pt>
              </c:numCache>
            </c:numRef>
          </c:val>
          <c:smooth val="0"/>
        </c:ser>
        <c:dLbls>
          <c:showLegendKey val="0"/>
          <c:showVal val="0"/>
          <c:showCatName val="0"/>
          <c:showSerName val="0"/>
          <c:showPercent val="0"/>
          <c:showBubbleSize val="0"/>
        </c:dLbls>
        <c:marker val="1"/>
        <c:smooth val="0"/>
        <c:axId val="232606720"/>
        <c:axId val="232719104"/>
      </c:lineChart>
      <c:dateAx>
        <c:axId val="2326067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719104"/>
        <c:crossesAt val="0.01"/>
        <c:auto val="0"/>
        <c:lblOffset val="100"/>
        <c:baseTimeUnit val="days"/>
        <c:majorUnit val="24"/>
        <c:majorTimeUnit val="months"/>
        <c:minorUnit val="3"/>
        <c:minorTimeUnit val="months"/>
      </c:dateAx>
      <c:valAx>
        <c:axId val="232719104"/>
        <c:scaling>
          <c:logBase val="10"/>
          <c:orientation val="minMax"/>
          <c:max val="400"/>
          <c:min val="1.0000000000000002E-2"/>
        </c:scaling>
        <c:delete val="0"/>
        <c:axPos val="l"/>
        <c:majorGridlines>
          <c:spPr>
            <a:ln w="3175">
              <a:solidFill>
                <a:schemeClr val="bg1">
                  <a:lumMod val="7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(m)Bq/L</a:t>
                </a:r>
              </a:p>
            </c:rich>
          </c:tx>
          <c:layout>
            <c:manualLayout>
              <c:xMode val="edge"/>
              <c:yMode val="edge"/>
              <c:x val="5.4406964091403701E-3"/>
              <c:y val="0.3367013971738381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606720"/>
        <c:crosses val="autoZero"/>
        <c:crossBetween val="between"/>
        <c:minorUnit val="10"/>
      </c:valAx>
      <c:spPr>
        <a:noFill/>
        <a:ln w="12700">
          <a:solidFill>
            <a:srgbClr val="808080"/>
          </a:solidFill>
          <a:prstDash val="solid"/>
        </a:ln>
      </c:spPr>
    </c:plotArea>
    <c:legend>
      <c:legendPos val="r"/>
      <c:layout>
        <c:manualLayout>
          <c:xMode val="edge"/>
          <c:yMode val="edge"/>
          <c:x val="0.19372885304659498"/>
          <c:y val="1.4273263888888922E-2"/>
          <c:w val="0.76518888888888892"/>
          <c:h val="0.10119166666666667"/>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陸水(飯子浜)</a:t>
            </a:r>
          </a:p>
        </c:rich>
      </c:tx>
      <c:layout>
        <c:manualLayout>
          <c:xMode val="edge"/>
          <c:yMode val="edge"/>
          <c:x val="0.18194121863799281"/>
          <c:y val="0.68985104166666666"/>
        </c:manualLayout>
      </c:layout>
      <c:overlay val="0"/>
      <c:spPr>
        <a:solidFill>
          <a:srgbClr val="FFFFFF"/>
        </a:solidFill>
        <a:ln w="25400">
          <a:noFill/>
        </a:ln>
      </c:spPr>
    </c:title>
    <c:autoTitleDeleted val="0"/>
    <c:plotArea>
      <c:layout>
        <c:manualLayout>
          <c:layoutTarget val="inner"/>
          <c:xMode val="edge"/>
          <c:yMode val="edge"/>
          <c:x val="4.1394379547057492E-2"/>
          <c:y val="5.3872231008756211E-2"/>
          <c:w val="0.91919012510704068"/>
          <c:h val="0.81481749400743764"/>
        </c:manualLayout>
      </c:layout>
      <c:lineChart>
        <c:grouping val="standard"/>
        <c:varyColors val="0"/>
        <c:ser>
          <c:idx val="0"/>
          <c:order val="0"/>
          <c:tx>
            <c:strRef>
              <c:f>陸水!$N$97</c:f>
              <c:strCache>
                <c:ptCount val="1"/>
                <c:pt idx="0">
                  <c:v>Be-7</c:v>
                </c:pt>
              </c:strCache>
            </c:strRef>
          </c:tx>
          <c:spPr>
            <a:ln w="12700">
              <a:solidFill>
                <a:srgbClr val="0070C0"/>
              </a:solidFill>
              <a:prstDash val="solid"/>
            </a:ln>
          </c:spPr>
          <c:marker>
            <c:symbol val="circle"/>
            <c:size val="5"/>
            <c:spPr>
              <a:solidFill>
                <a:srgbClr val="FFFFFF"/>
              </a:solidFill>
              <a:ln>
                <a:solidFill>
                  <a:srgbClr val="0070C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陸水!$N$99:$N$268</c:f>
              <c:numCache>
                <c:formatCode>0.0;"△ "0.0</c:formatCode>
                <c:ptCount val="170"/>
                <c:pt idx="0">
                  <c:v>4.5999999999999996</c:v>
                </c:pt>
                <c:pt idx="1">
                  <c:v>4.5999999999999996</c:v>
                </c:pt>
                <c:pt idx="2">
                  <c:v>4.5999999999999996</c:v>
                </c:pt>
                <c:pt idx="3">
                  <c:v>4.5999999999999996</c:v>
                </c:pt>
                <c:pt idx="4">
                  <c:v>4.5999999999999996</c:v>
                </c:pt>
                <c:pt idx="5">
                  <c:v>4.5999999999999996</c:v>
                </c:pt>
                <c:pt idx="6">
                  <c:v>4.5999999999999996</c:v>
                </c:pt>
                <c:pt idx="7">
                  <c:v>4.5999999999999996</c:v>
                </c:pt>
                <c:pt idx="8">
                  <c:v>4.5999999999999996</c:v>
                </c:pt>
                <c:pt idx="9">
                  <c:v>4.5999999999999996</c:v>
                </c:pt>
                <c:pt idx="10">
                  <c:v>4.5999999999999996</c:v>
                </c:pt>
                <c:pt idx="11">
                  <c:v>4.5999999999999996</c:v>
                </c:pt>
                <c:pt idx="12">
                  <c:v>4.5999999999999996</c:v>
                </c:pt>
                <c:pt idx="13">
                  <c:v>4.5999999999999996</c:v>
                </c:pt>
                <c:pt idx="14">
                  <c:v>4.5999999999999996</c:v>
                </c:pt>
                <c:pt idx="15">
                  <c:v>4.5999999999999996</c:v>
                </c:pt>
                <c:pt idx="16">
                  <c:v>4.5999999999999996</c:v>
                </c:pt>
                <c:pt idx="18">
                  <c:v>4.5999999999999996</c:v>
                </c:pt>
                <c:pt idx="19">
                  <c:v>4.5999999999999996</c:v>
                </c:pt>
                <c:pt idx="20">
                  <c:v>4.5999999999999996</c:v>
                </c:pt>
                <c:pt idx="21">
                  <c:v>4.5999999999999996</c:v>
                </c:pt>
                <c:pt idx="22">
                  <c:v>4.5999999999999996</c:v>
                </c:pt>
                <c:pt idx="23">
                  <c:v>4.5999999999999996</c:v>
                </c:pt>
                <c:pt idx="24">
                  <c:v>4.5999999999999996</c:v>
                </c:pt>
                <c:pt idx="25">
                  <c:v>4.5999999999999996</c:v>
                </c:pt>
                <c:pt idx="26">
                  <c:v>4.5999999999999996</c:v>
                </c:pt>
                <c:pt idx="27">
                  <c:v>4.5999999999999996</c:v>
                </c:pt>
                <c:pt idx="28" formatCode="0;&quot;△ &quot;0">
                  <c:v>46</c:v>
                </c:pt>
                <c:pt idx="29" formatCode="0;&quot;△ &quot;0">
                  <c:v>36</c:v>
                </c:pt>
                <c:pt idx="30" formatCode="0;&quot;△ &quot;0">
                  <c:v>68</c:v>
                </c:pt>
                <c:pt idx="31" formatCode="0;&quot;△ &quot;0">
                  <c:v>37</c:v>
                </c:pt>
                <c:pt idx="32">
                  <c:v>4.5999999999999996</c:v>
                </c:pt>
                <c:pt idx="33">
                  <c:v>4.5999999999999996</c:v>
                </c:pt>
                <c:pt idx="34" formatCode="0;&quot;△ &quot;0">
                  <c:v>52</c:v>
                </c:pt>
                <c:pt idx="35">
                  <c:v>4.5999999999999996</c:v>
                </c:pt>
                <c:pt idx="36" formatCode="0;&quot;△ &quot;0">
                  <c:v>61</c:v>
                </c:pt>
                <c:pt idx="37" formatCode="0;&quot;△ &quot;0">
                  <c:v>28</c:v>
                </c:pt>
                <c:pt idx="38" formatCode="0;&quot;△ &quot;0">
                  <c:v>34</c:v>
                </c:pt>
                <c:pt idx="39">
                  <c:v>4.5999999999999996</c:v>
                </c:pt>
                <c:pt idx="40" formatCode="0;&quot;△ &quot;0">
                  <c:v>24</c:v>
                </c:pt>
                <c:pt idx="41" formatCode="0;&quot;△ &quot;0">
                  <c:v>19</c:v>
                </c:pt>
                <c:pt idx="42">
                  <c:v>4.5999999999999996</c:v>
                </c:pt>
                <c:pt idx="43" formatCode="0;&quot;△ &quot;0">
                  <c:v>26</c:v>
                </c:pt>
                <c:pt idx="44">
                  <c:v>4.5999999999999996</c:v>
                </c:pt>
                <c:pt idx="45">
                  <c:v>4.5999999999999996</c:v>
                </c:pt>
                <c:pt idx="46">
                  <c:v>4.5999999999999996</c:v>
                </c:pt>
                <c:pt idx="47">
                  <c:v>4.5999999999999996</c:v>
                </c:pt>
                <c:pt idx="48">
                  <c:v>4.5999999999999996</c:v>
                </c:pt>
                <c:pt idx="49">
                  <c:v>4.5999999999999996</c:v>
                </c:pt>
                <c:pt idx="50">
                  <c:v>4.5999999999999996</c:v>
                </c:pt>
                <c:pt idx="51">
                  <c:v>4.5999999999999996</c:v>
                </c:pt>
                <c:pt idx="52">
                  <c:v>4.5999999999999996</c:v>
                </c:pt>
                <c:pt idx="53">
                  <c:v>4.5999999999999996</c:v>
                </c:pt>
                <c:pt idx="54">
                  <c:v>4.5999999999999996</c:v>
                </c:pt>
                <c:pt idx="55">
                  <c:v>4.5999999999999996</c:v>
                </c:pt>
                <c:pt idx="56">
                  <c:v>4.5999999999999996</c:v>
                </c:pt>
                <c:pt idx="57">
                  <c:v>4.5999999999999996</c:v>
                </c:pt>
                <c:pt idx="58">
                  <c:v>4.5999999999999996</c:v>
                </c:pt>
                <c:pt idx="59">
                  <c:v>4.5999999999999996</c:v>
                </c:pt>
                <c:pt idx="60">
                  <c:v>4.5999999999999996</c:v>
                </c:pt>
                <c:pt idx="61">
                  <c:v>4.5999999999999996</c:v>
                </c:pt>
                <c:pt idx="62">
                  <c:v>4.5999999999999996</c:v>
                </c:pt>
                <c:pt idx="63">
                  <c:v>4.5999999999999996</c:v>
                </c:pt>
                <c:pt idx="64">
                  <c:v>4.5999999999999996</c:v>
                </c:pt>
                <c:pt idx="65">
                  <c:v>4.5999999999999996</c:v>
                </c:pt>
                <c:pt idx="66">
                  <c:v>4.5999999999999996</c:v>
                </c:pt>
                <c:pt idx="67">
                  <c:v>4.5999999999999996</c:v>
                </c:pt>
                <c:pt idx="68">
                  <c:v>4.5999999999999996</c:v>
                </c:pt>
                <c:pt idx="69">
                  <c:v>4.5999999999999996</c:v>
                </c:pt>
                <c:pt idx="70">
                  <c:v>4.5999999999999996</c:v>
                </c:pt>
                <c:pt idx="71">
                  <c:v>4.5999999999999996</c:v>
                </c:pt>
                <c:pt idx="72">
                  <c:v>4.5999999999999996</c:v>
                </c:pt>
                <c:pt idx="73">
                  <c:v>4.5999999999999996</c:v>
                </c:pt>
                <c:pt idx="74">
                  <c:v>4.5999999999999996</c:v>
                </c:pt>
                <c:pt idx="75">
                  <c:v>4.5999999999999996</c:v>
                </c:pt>
                <c:pt idx="76">
                  <c:v>4.5999999999999996</c:v>
                </c:pt>
                <c:pt idx="77">
                  <c:v>4.5999999999999996</c:v>
                </c:pt>
                <c:pt idx="78">
                  <c:v>4.5999999999999996</c:v>
                </c:pt>
                <c:pt idx="79">
                  <c:v>4.5999999999999996</c:v>
                </c:pt>
                <c:pt idx="80">
                  <c:v>4.5999999999999996</c:v>
                </c:pt>
                <c:pt idx="81">
                  <c:v>4.5999999999999996</c:v>
                </c:pt>
                <c:pt idx="82">
                  <c:v>4.5999999999999996</c:v>
                </c:pt>
                <c:pt idx="83">
                  <c:v>4.5999999999999996</c:v>
                </c:pt>
                <c:pt idx="84">
                  <c:v>4.5999999999999996</c:v>
                </c:pt>
                <c:pt idx="85">
                  <c:v>4.5999999999999996</c:v>
                </c:pt>
                <c:pt idx="86">
                  <c:v>4.5999999999999996</c:v>
                </c:pt>
                <c:pt idx="87">
                  <c:v>4.5999999999999996</c:v>
                </c:pt>
                <c:pt idx="88">
                  <c:v>4.5999999999999996</c:v>
                </c:pt>
                <c:pt idx="89">
                  <c:v>4.5999999999999996</c:v>
                </c:pt>
                <c:pt idx="90" formatCode="&quot;(&quot;0.0&quot;)&quot;">
                  <c:v>9.1999999999999993</c:v>
                </c:pt>
                <c:pt idx="91">
                  <c:v>4.5999999999999996</c:v>
                </c:pt>
                <c:pt idx="92">
                  <c:v>4.5999999999999996</c:v>
                </c:pt>
                <c:pt idx="93">
                  <c:v>4.5999999999999996</c:v>
                </c:pt>
                <c:pt idx="94">
                  <c:v>4.5999999999999996</c:v>
                </c:pt>
                <c:pt idx="95">
                  <c:v>4.5999999999999996</c:v>
                </c:pt>
                <c:pt idx="96">
                  <c:v>4.5999999999999996</c:v>
                </c:pt>
                <c:pt idx="97">
                  <c:v>4.5999999999999996</c:v>
                </c:pt>
                <c:pt idx="98">
                  <c:v>4.5999999999999996</c:v>
                </c:pt>
                <c:pt idx="99">
                  <c:v>4.5999999999999996</c:v>
                </c:pt>
                <c:pt idx="100">
                  <c:v>4.5999999999999996</c:v>
                </c:pt>
                <c:pt idx="101">
                  <c:v>4.5999999999999996</c:v>
                </c:pt>
                <c:pt idx="102">
                  <c:v>4.5999999999999996</c:v>
                </c:pt>
                <c:pt idx="103">
                  <c:v>4.5999999999999996</c:v>
                </c:pt>
                <c:pt idx="104">
                  <c:v>4.5999999999999996</c:v>
                </c:pt>
                <c:pt idx="105">
                  <c:v>4.5999999999999996</c:v>
                </c:pt>
                <c:pt idx="106">
                  <c:v>4.5999999999999996</c:v>
                </c:pt>
                <c:pt idx="107">
                  <c:v>4.5999999999999996</c:v>
                </c:pt>
                <c:pt idx="108">
                  <c:v>4.5999999999999996</c:v>
                </c:pt>
                <c:pt idx="109">
                  <c:v>4.5999999999999996</c:v>
                </c:pt>
                <c:pt idx="110">
                  <c:v>4.5999999999999996</c:v>
                </c:pt>
                <c:pt idx="111">
                  <c:v>4.5999999999999996</c:v>
                </c:pt>
                <c:pt idx="112">
                  <c:v>4.5999999999999996</c:v>
                </c:pt>
                <c:pt idx="113">
                  <c:v>4.5999999999999996</c:v>
                </c:pt>
                <c:pt idx="114">
                  <c:v>4.5999999999999996</c:v>
                </c:pt>
                <c:pt idx="115">
                  <c:v>4.5999999999999996</c:v>
                </c:pt>
                <c:pt idx="116">
                  <c:v>4.5999999999999996</c:v>
                </c:pt>
                <c:pt idx="117">
                  <c:v>4.5999999999999996</c:v>
                </c:pt>
                <c:pt idx="119">
                  <c:v>4.5999999999999996</c:v>
                </c:pt>
                <c:pt idx="120">
                  <c:v>4.5999999999999996</c:v>
                </c:pt>
                <c:pt idx="121">
                  <c:v>4.5999999999999996</c:v>
                </c:pt>
                <c:pt idx="122">
                  <c:v>4.5999999999999996</c:v>
                </c:pt>
                <c:pt idx="123">
                  <c:v>4.5999999999999996</c:v>
                </c:pt>
                <c:pt idx="124">
                  <c:v>4.5999999999999996</c:v>
                </c:pt>
                <c:pt idx="125">
                  <c:v>4.5999999999999996</c:v>
                </c:pt>
                <c:pt idx="126">
                  <c:v>4.5999999999999996</c:v>
                </c:pt>
                <c:pt idx="127">
                  <c:v>4.5999999999999996</c:v>
                </c:pt>
                <c:pt idx="128">
                  <c:v>4.5999999999999996</c:v>
                </c:pt>
                <c:pt idx="129">
                  <c:v>4.5999999999999996</c:v>
                </c:pt>
                <c:pt idx="130">
                  <c:v>4.5999999999999996</c:v>
                </c:pt>
                <c:pt idx="131">
                  <c:v>4.5999999999999996</c:v>
                </c:pt>
                <c:pt idx="132">
                  <c:v>4.5999999999999996</c:v>
                </c:pt>
                <c:pt idx="133">
                  <c:v>4.5999999999999996</c:v>
                </c:pt>
                <c:pt idx="134">
                  <c:v>4.5999999999999996</c:v>
                </c:pt>
                <c:pt idx="135">
                  <c:v>4.5999999999999996</c:v>
                </c:pt>
                <c:pt idx="136">
                  <c:v>4.5999999999999996</c:v>
                </c:pt>
                <c:pt idx="137">
                  <c:v>4.5999999999999996</c:v>
                </c:pt>
                <c:pt idx="138">
                  <c:v>4.5999999999999996</c:v>
                </c:pt>
                <c:pt idx="139">
                  <c:v>4.5999999999999996</c:v>
                </c:pt>
                <c:pt idx="140">
                  <c:v>4.5999999999999996</c:v>
                </c:pt>
                <c:pt idx="141">
                  <c:v>4.5999999999999996</c:v>
                </c:pt>
                <c:pt idx="142">
                  <c:v>4.5999999999999996</c:v>
                </c:pt>
                <c:pt idx="143">
                  <c:v>4.5999999999999996</c:v>
                </c:pt>
                <c:pt idx="144">
                  <c:v>4.5999999999999996</c:v>
                </c:pt>
                <c:pt idx="145">
                  <c:v>4.5999999999999996</c:v>
                </c:pt>
                <c:pt idx="146">
                  <c:v>4.5999999999999996</c:v>
                </c:pt>
                <c:pt idx="147">
                  <c:v>4.5999999999999996</c:v>
                </c:pt>
                <c:pt idx="148">
                  <c:v>4.5999999999999996</c:v>
                </c:pt>
                <c:pt idx="149">
                  <c:v>4.5999999999999996</c:v>
                </c:pt>
                <c:pt idx="150">
                  <c:v>4.5999999999999996</c:v>
                </c:pt>
                <c:pt idx="151">
                  <c:v>4.5999999999999996</c:v>
                </c:pt>
                <c:pt idx="152">
                  <c:v>4.5999999999999996</c:v>
                </c:pt>
                <c:pt idx="153">
                  <c:v>4.5999999999999996</c:v>
                </c:pt>
                <c:pt idx="154">
                  <c:v>4.5999999999999996</c:v>
                </c:pt>
                <c:pt idx="155">
                  <c:v>4.5999999999999996</c:v>
                </c:pt>
                <c:pt idx="156">
                  <c:v>4.5999999999999996</c:v>
                </c:pt>
                <c:pt idx="157">
                  <c:v>4.5999999999999996</c:v>
                </c:pt>
              </c:numCache>
            </c:numRef>
          </c:val>
          <c:smooth val="0"/>
        </c:ser>
        <c:ser>
          <c:idx val="1"/>
          <c:order val="1"/>
          <c:tx>
            <c:strRef>
              <c:f>陸水!$O$97</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陸水!$O$99:$O$268</c:f>
              <c:numCache>
                <c:formatCode>0;"△ "0</c:formatCode>
                <c:ptCount val="170"/>
                <c:pt idx="0" formatCode="0.0;&quot;△ &quot;0.0">
                  <c:v>6</c:v>
                </c:pt>
                <c:pt idx="1">
                  <c:v>22.222222222222221</c:v>
                </c:pt>
                <c:pt idx="2" formatCode="0.0;&quot;△ &quot;0.0">
                  <c:v>6</c:v>
                </c:pt>
                <c:pt idx="3">
                  <c:v>22.222222222222221</c:v>
                </c:pt>
                <c:pt idx="4" formatCode="0.0;&quot;△ &quot;0.0">
                  <c:v>6</c:v>
                </c:pt>
                <c:pt idx="5" formatCode="&quot;(&quot;0&quot;)&quot;">
                  <c:v>22.222222222222221</c:v>
                </c:pt>
                <c:pt idx="6">
                  <c:v>22.222222222222221</c:v>
                </c:pt>
                <c:pt idx="7" formatCode="&quot;(&quot;0&quot;)&quot;">
                  <c:v>22.222222222222221</c:v>
                </c:pt>
                <c:pt idx="8" formatCode="0.0;&quot;△ &quot;0.0">
                  <c:v>6</c:v>
                </c:pt>
                <c:pt idx="9" formatCode="0.0;&quot;△ &quot;0.0">
                  <c:v>6</c:v>
                </c:pt>
                <c:pt idx="10" formatCode="0.0;&quot;△ &quot;0.0">
                  <c:v>6</c:v>
                </c:pt>
                <c:pt idx="11">
                  <c:v>29.62962962962963</c:v>
                </c:pt>
                <c:pt idx="12" formatCode="&quot;(&quot;0&quot;)&quot;">
                  <c:v>22.222222222222221</c:v>
                </c:pt>
                <c:pt idx="13" formatCode="0.0;&quot;△ &quot;0.0">
                  <c:v>6</c:v>
                </c:pt>
                <c:pt idx="14">
                  <c:v>37.037037037037038</c:v>
                </c:pt>
                <c:pt idx="15" formatCode="0.0;&quot;△ &quot;0.0">
                  <c:v>6</c:v>
                </c:pt>
                <c:pt idx="16">
                  <c:v>44.444444444444443</c:v>
                </c:pt>
                <c:pt idx="18" formatCode="0.0;&quot;△ &quot;0.0">
                  <c:v>6</c:v>
                </c:pt>
                <c:pt idx="19" formatCode="0.0;&quot;△ &quot;0.0">
                  <c:v>6</c:v>
                </c:pt>
                <c:pt idx="20">
                  <c:v>40.740740740740748</c:v>
                </c:pt>
                <c:pt idx="21" formatCode="0.0;&quot;△ &quot;0.0">
                  <c:v>6</c:v>
                </c:pt>
                <c:pt idx="22">
                  <c:v>48.148148148148145</c:v>
                </c:pt>
                <c:pt idx="23">
                  <c:v>33.333333333333336</c:v>
                </c:pt>
                <c:pt idx="24">
                  <c:v>33.333333333333336</c:v>
                </c:pt>
                <c:pt idx="25" formatCode="0.0;&quot;△ &quot;0.0">
                  <c:v>6</c:v>
                </c:pt>
                <c:pt idx="26" formatCode="&quot;(&quot;0&quot;)&quot;">
                  <c:v>44</c:v>
                </c:pt>
                <c:pt idx="27" formatCode="0.0;&quot;△ &quot;0.0">
                  <c:v>6</c:v>
                </c:pt>
                <c:pt idx="28" formatCode="0.0;&quot;△ &quot;0.0">
                  <c:v>6</c:v>
                </c:pt>
                <c:pt idx="29" formatCode="0.0;&quot;△ &quot;0.0">
                  <c:v>6</c:v>
                </c:pt>
                <c:pt idx="30" formatCode="0.0;&quot;△ &quot;0.0">
                  <c:v>6</c:v>
                </c:pt>
                <c:pt idx="31" formatCode="0.0;&quot;△ &quot;0.0">
                  <c:v>6</c:v>
                </c:pt>
                <c:pt idx="32" formatCode="0.0;&quot;△ &quot;0.0">
                  <c:v>6</c:v>
                </c:pt>
                <c:pt idx="33" formatCode="0.0;&quot;△ &quot;0.0">
                  <c:v>6</c:v>
                </c:pt>
                <c:pt idx="34">
                  <c:v>22</c:v>
                </c:pt>
                <c:pt idx="35" formatCode="&quot;(&quot;0&quot;)&quot;">
                  <c:v>16</c:v>
                </c:pt>
                <c:pt idx="36">
                  <c:v>24</c:v>
                </c:pt>
                <c:pt idx="37">
                  <c:v>21</c:v>
                </c:pt>
                <c:pt idx="38">
                  <c:v>18</c:v>
                </c:pt>
                <c:pt idx="39" formatCode="&quot;(&quot;0&quot;)&quot;">
                  <c:v>17</c:v>
                </c:pt>
                <c:pt idx="40">
                  <c:v>21</c:v>
                </c:pt>
                <c:pt idx="41" formatCode="0.0;&quot;△ &quot;0.0">
                  <c:v>6</c:v>
                </c:pt>
                <c:pt idx="42" formatCode="0.0;&quot;△ &quot;0.0">
                  <c:v>6</c:v>
                </c:pt>
                <c:pt idx="43" formatCode="&quot;(&quot;0&quot;)&quot;">
                  <c:v>17</c:v>
                </c:pt>
                <c:pt idx="44" formatCode="0.0;&quot;△ &quot;0.0">
                  <c:v>6</c:v>
                </c:pt>
                <c:pt idx="45" formatCode="0.0;&quot;△ &quot;0.0">
                  <c:v>6</c:v>
                </c:pt>
                <c:pt idx="46">
                  <c:v>16</c:v>
                </c:pt>
                <c:pt idx="47" formatCode="0.0;&quot;△ &quot;0.0">
                  <c:v>6</c:v>
                </c:pt>
                <c:pt idx="48">
                  <c:v>14</c:v>
                </c:pt>
                <c:pt idx="49" formatCode="&quot;(&quot;0&quot;)&quot;">
                  <c:v>10</c:v>
                </c:pt>
                <c:pt idx="50">
                  <c:v>17</c:v>
                </c:pt>
                <c:pt idx="51">
                  <c:v>14</c:v>
                </c:pt>
                <c:pt idx="52" formatCode="&quot;(&quot;0&quot;)&quot;">
                  <c:v>10</c:v>
                </c:pt>
                <c:pt idx="53" formatCode="0.0;&quot;△ &quot;0.0">
                  <c:v>6</c:v>
                </c:pt>
                <c:pt idx="54" formatCode="0.0;&quot;△ &quot;0.0">
                  <c:v>6</c:v>
                </c:pt>
                <c:pt idx="55">
                  <c:v>19</c:v>
                </c:pt>
                <c:pt idx="56" formatCode="&quot;(&quot;0&quot;)&quot;">
                  <c:v>10</c:v>
                </c:pt>
                <c:pt idx="57" formatCode="&quot;(&quot;0&quot;)&quot;">
                  <c:v>11</c:v>
                </c:pt>
                <c:pt idx="58" formatCode="&quot;(&quot;0&quot;)&quot;">
                  <c:v>12</c:v>
                </c:pt>
                <c:pt idx="59">
                  <c:v>15</c:v>
                </c:pt>
                <c:pt idx="60">
                  <c:v>15</c:v>
                </c:pt>
                <c:pt idx="61" formatCode="&quot;(&quot;0&quot;)&quot;">
                  <c:v>13</c:v>
                </c:pt>
                <c:pt idx="62">
                  <c:v>16</c:v>
                </c:pt>
                <c:pt idx="63">
                  <c:v>19</c:v>
                </c:pt>
                <c:pt idx="64">
                  <c:v>14</c:v>
                </c:pt>
                <c:pt idx="65">
                  <c:v>15</c:v>
                </c:pt>
                <c:pt idx="66">
                  <c:v>21</c:v>
                </c:pt>
                <c:pt idx="67">
                  <c:v>18</c:v>
                </c:pt>
                <c:pt idx="68">
                  <c:v>21</c:v>
                </c:pt>
                <c:pt idx="69">
                  <c:v>18</c:v>
                </c:pt>
                <c:pt idx="70" formatCode="&quot;(&quot;0&quot;)&quot;">
                  <c:v>20</c:v>
                </c:pt>
                <c:pt idx="71">
                  <c:v>10</c:v>
                </c:pt>
                <c:pt idx="72">
                  <c:v>16</c:v>
                </c:pt>
                <c:pt idx="73" formatCode="&quot;(&quot;0&quot;)&quot;">
                  <c:v>21</c:v>
                </c:pt>
                <c:pt idx="74">
                  <c:v>15</c:v>
                </c:pt>
                <c:pt idx="75">
                  <c:v>19</c:v>
                </c:pt>
                <c:pt idx="76">
                  <c:v>16</c:v>
                </c:pt>
                <c:pt idx="77" formatCode="&quot;(&quot;0&quot;)&quot;">
                  <c:v>18</c:v>
                </c:pt>
                <c:pt idx="78">
                  <c:v>28</c:v>
                </c:pt>
                <c:pt idx="79" formatCode="&quot;(&quot;0&quot;)&quot;">
                  <c:v>17</c:v>
                </c:pt>
                <c:pt idx="80" formatCode="&quot;(&quot;0&quot;)&quot;">
                  <c:v>16</c:v>
                </c:pt>
                <c:pt idx="81" formatCode="&quot;(&quot;0&quot;)&quot;">
                  <c:v>16</c:v>
                </c:pt>
                <c:pt idx="82">
                  <c:v>16</c:v>
                </c:pt>
                <c:pt idx="83">
                  <c:v>21</c:v>
                </c:pt>
                <c:pt idx="84" formatCode="&quot;(&quot;0&quot;)&quot;">
                  <c:v>15</c:v>
                </c:pt>
                <c:pt idx="85">
                  <c:v>16</c:v>
                </c:pt>
                <c:pt idx="86">
                  <c:v>21</c:v>
                </c:pt>
                <c:pt idx="87">
                  <c:v>20</c:v>
                </c:pt>
                <c:pt idx="88" formatCode="&quot;(&quot;0&quot;)&quot;">
                  <c:v>16</c:v>
                </c:pt>
                <c:pt idx="89" formatCode="&quot;(&quot;0&quot;)&quot;">
                  <c:v>15</c:v>
                </c:pt>
                <c:pt idx="90" formatCode="&quot;(&quot;0&quot;)&quot;">
                  <c:v>14</c:v>
                </c:pt>
                <c:pt idx="91">
                  <c:v>19</c:v>
                </c:pt>
                <c:pt idx="92" formatCode="&quot;(&quot;0&quot;)&quot;">
                  <c:v>14</c:v>
                </c:pt>
                <c:pt idx="93" formatCode="&quot;(&quot;0&quot;)&quot;">
                  <c:v>15</c:v>
                </c:pt>
                <c:pt idx="94" formatCode="&quot;(&quot;0&quot;)&quot;">
                  <c:v>15</c:v>
                </c:pt>
                <c:pt idx="95">
                  <c:v>26</c:v>
                </c:pt>
                <c:pt idx="96" formatCode="&quot;(&quot;0&quot;)&quot;">
                  <c:v>17</c:v>
                </c:pt>
                <c:pt idx="97">
                  <c:v>20</c:v>
                </c:pt>
                <c:pt idx="98" formatCode="&quot;(&quot;0&quot;)&quot;">
                  <c:v>14</c:v>
                </c:pt>
                <c:pt idx="99">
                  <c:v>15</c:v>
                </c:pt>
                <c:pt idx="100">
                  <c:v>17</c:v>
                </c:pt>
                <c:pt idx="101">
                  <c:v>22</c:v>
                </c:pt>
                <c:pt idx="102">
                  <c:v>19</c:v>
                </c:pt>
                <c:pt idx="103">
                  <c:v>16</c:v>
                </c:pt>
                <c:pt idx="104">
                  <c:v>20</c:v>
                </c:pt>
                <c:pt idx="105">
                  <c:v>13</c:v>
                </c:pt>
                <c:pt idx="106">
                  <c:v>20</c:v>
                </c:pt>
                <c:pt idx="107">
                  <c:v>21</c:v>
                </c:pt>
                <c:pt idx="108">
                  <c:v>16</c:v>
                </c:pt>
                <c:pt idx="109" formatCode="&quot;(&quot;0&quot;)&quot;">
                  <c:v>12</c:v>
                </c:pt>
                <c:pt idx="110">
                  <c:v>16</c:v>
                </c:pt>
                <c:pt idx="111" formatCode="&quot;(&quot;0&quot;)&quot;">
                  <c:v>14</c:v>
                </c:pt>
                <c:pt idx="112" formatCode="&quot;(&quot;0&quot;)&quot;">
                  <c:v>15</c:v>
                </c:pt>
                <c:pt idx="113" formatCode="&quot;(&quot;0&quot;)&quot;">
                  <c:v>12</c:v>
                </c:pt>
                <c:pt idx="114">
                  <c:v>16</c:v>
                </c:pt>
                <c:pt idx="115">
                  <c:v>19</c:v>
                </c:pt>
                <c:pt idx="116">
                  <c:v>19</c:v>
                </c:pt>
                <c:pt idx="117" formatCode="&quot;(&quot;0&quot;)&quot;">
                  <c:v>12</c:v>
                </c:pt>
                <c:pt idx="119">
                  <c:v>15</c:v>
                </c:pt>
                <c:pt idx="120">
                  <c:v>19</c:v>
                </c:pt>
                <c:pt idx="121">
                  <c:v>15</c:v>
                </c:pt>
                <c:pt idx="122">
                  <c:v>22</c:v>
                </c:pt>
                <c:pt idx="123">
                  <c:v>23</c:v>
                </c:pt>
                <c:pt idx="124">
                  <c:v>18</c:v>
                </c:pt>
                <c:pt idx="125">
                  <c:v>14</c:v>
                </c:pt>
                <c:pt idx="126" formatCode="&quot;(&quot;0&quot;)&quot;">
                  <c:v>15</c:v>
                </c:pt>
                <c:pt idx="127">
                  <c:v>16</c:v>
                </c:pt>
                <c:pt idx="128" formatCode="&quot;(&quot;0&quot;)&quot;">
                  <c:v>15</c:v>
                </c:pt>
                <c:pt idx="129">
                  <c:v>15</c:v>
                </c:pt>
                <c:pt idx="130">
                  <c:v>17</c:v>
                </c:pt>
                <c:pt idx="131" formatCode="&quot;(&quot;0&quot;)&quot;">
                  <c:v>15</c:v>
                </c:pt>
                <c:pt idx="132">
                  <c:v>13</c:v>
                </c:pt>
                <c:pt idx="133">
                  <c:v>17</c:v>
                </c:pt>
                <c:pt idx="134">
                  <c:v>25</c:v>
                </c:pt>
                <c:pt idx="135">
                  <c:v>28</c:v>
                </c:pt>
                <c:pt idx="136" formatCode="&quot;(&quot;0&quot;)&quot;">
                  <c:v>13</c:v>
                </c:pt>
                <c:pt idx="137" formatCode="&quot;(&quot;0&quot;)&quot;">
                  <c:v>14</c:v>
                </c:pt>
                <c:pt idx="138" formatCode="&quot;(&quot;0&quot;)&quot;">
                  <c:v>18</c:v>
                </c:pt>
                <c:pt idx="139">
                  <c:v>16</c:v>
                </c:pt>
                <c:pt idx="140">
                  <c:v>14</c:v>
                </c:pt>
                <c:pt idx="141">
                  <c:v>14</c:v>
                </c:pt>
                <c:pt idx="142">
                  <c:v>17</c:v>
                </c:pt>
                <c:pt idx="143">
                  <c:v>15</c:v>
                </c:pt>
                <c:pt idx="144">
                  <c:v>13</c:v>
                </c:pt>
                <c:pt idx="145">
                  <c:v>17</c:v>
                </c:pt>
                <c:pt idx="146" formatCode="&quot;(&quot;0&quot;)&quot;">
                  <c:v>25</c:v>
                </c:pt>
                <c:pt idx="147">
                  <c:v>28</c:v>
                </c:pt>
                <c:pt idx="148" formatCode="&quot;(&quot;0&quot;)&quot;">
                  <c:v>13</c:v>
                </c:pt>
                <c:pt idx="149">
                  <c:v>14</c:v>
                </c:pt>
                <c:pt idx="150">
                  <c:v>18</c:v>
                </c:pt>
                <c:pt idx="151">
                  <c:v>16</c:v>
                </c:pt>
                <c:pt idx="152">
                  <c:v>14</c:v>
                </c:pt>
                <c:pt idx="153">
                  <c:v>14</c:v>
                </c:pt>
                <c:pt idx="154">
                  <c:v>16</c:v>
                </c:pt>
                <c:pt idx="155">
                  <c:v>17</c:v>
                </c:pt>
                <c:pt idx="156">
                  <c:v>14</c:v>
                </c:pt>
                <c:pt idx="157">
                  <c:v>14</c:v>
                </c:pt>
              </c:numCache>
            </c:numRef>
          </c:val>
          <c:smooth val="0"/>
        </c:ser>
        <c:ser>
          <c:idx val="4"/>
          <c:order val="2"/>
          <c:tx>
            <c:strRef>
              <c:f>陸水!$Q$97</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陸水!$Q$98:$Q$268</c:f>
              <c:numCache>
                <c:formatCode>0;"△ "0</c:formatCode>
                <c:ptCount val="171"/>
                <c:pt idx="26" formatCode="0.000">
                  <c:v>0.52672965078802703</c:v>
                </c:pt>
                <c:pt idx="27" formatCode="0.000">
                  <c:v>0.52381243672149047</c:v>
                </c:pt>
                <c:pt idx="28" formatCode="0.000">
                  <c:v>0.52054987856985058</c:v>
                </c:pt>
                <c:pt idx="29" formatCode="0.000">
                  <c:v>0.51779758811673504</c:v>
                </c:pt>
                <c:pt idx="30" formatCode="0.000">
                  <c:v>0.51499484226531822</c:v>
                </c:pt>
                <c:pt idx="31" formatCode="0.000">
                  <c:v>0.51207798037429464</c:v>
                </c:pt>
                <c:pt idx="32" formatCode="0.000">
                  <c:v>0.50876006100240834</c:v>
                </c:pt>
                <c:pt idx="33" formatCode="0.000">
                  <c:v>0.50587851207837409</c:v>
                </c:pt>
                <c:pt idx="34" formatCode="0.000">
                  <c:v>0.5031720366147644</c:v>
                </c:pt>
                <c:pt idx="35" formatCode="0.000">
                  <c:v>0.50032213751330068</c:v>
                </c:pt>
                <c:pt idx="36" formatCode="0.000">
                  <c:v>0.49745698398927435</c:v>
                </c:pt>
                <c:pt idx="37" formatCode="0.000">
                  <c:v>0.49454581185819152</c:v>
                </c:pt>
                <c:pt idx="38" formatCode="0.000">
                  <c:v>0.49177580589615422</c:v>
                </c:pt>
                <c:pt idx="39" formatCode="0.000">
                  <c:v>0.48883617511323069</c:v>
                </c:pt>
                <c:pt idx="40" formatCode="0.000">
                  <c:v>0.48566884693813217</c:v>
                </c:pt>
                <c:pt idx="41" formatCode="0.000">
                  <c:v>0.48337545979240776</c:v>
                </c:pt>
                <c:pt idx="42" formatCode="0.000">
                  <c:v>0.48060735341011657</c:v>
                </c:pt>
                <c:pt idx="43" formatCode="0.000">
                  <c:v>0.47779478714153012</c:v>
                </c:pt>
                <c:pt idx="44" formatCode="0.000">
                  <c:v>0.47490875627153517</c:v>
                </c:pt>
                <c:pt idx="45" formatCode="0.000">
                  <c:v>0.47236797055794233</c:v>
                </c:pt>
                <c:pt idx="46" formatCode="0.000">
                  <c:v>0.46963326001792388</c:v>
                </c:pt>
                <c:pt idx="47" formatCode="0.000">
                  <c:v>0.46670815608121202</c:v>
                </c:pt>
                <c:pt idx="48" formatCode="0.000">
                  <c:v>0.46380127111187103</c:v>
                </c:pt>
                <c:pt idx="49" formatCode="0.000">
                  <c:v>0.46146550518053109</c:v>
                </c:pt>
                <c:pt idx="50" formatCode="0.000">
                  <c:v>0.45899664153589398</c:v>
                </c:pt>
                <c:pt idx="51" formatCode="0.000">
                  <c:v>0.45628174630500179</c:v>
                </c:pt>
                <c:pt idx="52" formatCode="0.000">
                  <c:v>0.45358290926592998</c:v>
                </c:pt>
                <c:pt idx="53" formatCode="0.000">
                  <c:v>0.45098541342578863</c:v>
                </c:pt>
                <c:pt idx="54" formatCode="0.000">
                  <c:v>0.44814817347461777</c:v>
                </c:pt>
                <c:pt idx="55" formatCode="0.000">
                  <c:v>0.44575055822389781</c:v>
                </c:pt>
                <c:pt idx="56" formatCode="0.000">
                  <c:v>0.44325385989129595</c:v>
                </c:pt>
                <c:pt idx="57" formatCode="0.000">
                  <c:v>0.44074332932699184</c:v>
                </c:pt>
                <c:pt idx="58" formatCode="0.000">
                  <c:v>0.43821936085042451</c:v>
                </c:pt>
                <c:pt idx="59" formatCode="0.000">
                  <c:v>0.43570984617598374</c:v>
                </c:pt>
                <c:pt idx="60" formatCode="0.000">
                  <c:v>0.43294138377708302</c:v>
                </c:pt>
                <c:pt idx="61" formatCode="0.000">
                  <c:v>0.43073384762189559</c:v>
                </c:pt>
                <c:pt idx="62" formatCode="0.000">
                  <c:v>0.42821314650909742</c:v>
                </c:pt>
                <c:pt idx="63" formatCode="0.000">
                  <c:v>0.42543861460467841</c:v>
                </c:pt>
                <c:pt idx="64" formatCode="0.000">
                  <c:v>0.4231090878081048</c:v>
                </c:pt>
                <c:pt idx="65" formatCode="0.000">
                  <c:v>0.42095168580422132</c:v>
                </c:pt>
                <c:pt idx="66" formatCode="0.000">
                  <c:v>0.4185410565004265</c:v>
                </c:pt>
                <c:pt idx="67" formatCode="0.000">
                  <c:v>0.41596043035383296</c:v>
                </c:pt>
                <c:pt idx="68" formatCode="0.000">
                  <c:v>0.41357838406100406</c:v>
                </c:pt>
                <c:pt idx="69" formatCode="0.000">
                  <c:v>0.41136571892102453</c:v>
                </c:pt>
                <c:pt idx="70" formatCode="0.000">
                  <c:v>0.40903579852120803</c:v>
                </c:pt>
                <c:pt idx="71" formatCode="0.000">
                  <c:v>0.40633423152998827</c:v>
                </c:pt>
                <c:pt idx="72" formatCode="0.000">
                  <c:v>0.40418583063267832</c:v>
                </c:pt>
                <c:pt idx="73" formatCode="0.000">
                  <c:v>0.40169371544728966</c:v>
                </c:pt>
                <c:pt idx="74" formatCode="0.000">
                  <c:v>0.39956985023548802</c:v>
                </c:pt>
                <c:pt idx="75" formatCode="0.000">
                  <c:v>0.39728166652611441</c:v>
                </c:pt>
                <c:pt idx="76" formatCode="0.000">
                  <c:v>0.39463282593145305</c:v>
                </c:pt>
                <c:pt idx="77" formatCode="0.000">
                  <c:v>0.39274453472716664</c:v>
                </c:pt>
                <c:pt idx="78" formatCode="0.000">
                  <c:v>0.390322963893177</c:v>
                </c:pt>
                <c:pt idx="79" formatCode="0.000">
                  <c:v>0.38825921897384968</c:v>
                </c:pt>
                <c:pt idx="80" formatCode="0.000">
                  <c:v>0.38586530354648979</c:v>
                </c:pt>
                <c:pt idx="81" formatCode="0.000">
                  <c:v>0.3838251275040761</c:v>
                </c:pt>
                <c:pt idx="82" formatCode="0.000">
                  <c:v>0.38162710779992315</c:v>
                </c:pt>
                <c:pt idx="83" formatCode="0.000">
                  <c:v>0.37944167531394229</c:v>
                </c:pt>
                <c:pt idx="84" formatCode="0.000">
                  <c:v>0.37707832835216404</c:v>
                </c:pt>
                <c:pt idx="85" formatCode="0.000">
                  <c:v>0.3749426071455918</c:v>
                </c:pt>
                <c:pt idx="86" formatCode="0.000">
                  <c:v>0.37277192758310607</c:v>
                </c:pt>
                <c:pt idx="87" formatCode="0.000">
                  <c:v>0.37063720532739852</c:v>
                </c:pt>
                <c:pt idx="88" formatCode="0.000">
                  <c:v>0.36849145130700078</c:v>
                </c:pt>
                <c:pt idx="89" formatCode="0.000">
                  <c:v>0.3663812417017786</c:v>
                </c:pt>
                <c:pt idx="90" formatCode="0.000">
                  <c:v>0.36432909971703653</c:v>
                </c:pt>
                <c:pt idx="91" formatCode="0.000">
                  <c:v>0.36215129222060755</c:v>
                </c:pt>
                <c:pt idx="92" formatCode="0.000">
                  <c:v>0.36000922248166306</c:v>
                </c:pt>
                <c:pt idx="93" formatCode="0.000">
                  <c:v>0.35806055686803578</c:v>
                </c:pt>
                <c:pt idx="94" formatCode="0.000">
                  <c:v>0.3567748152288554</c:v>
                </c:pt>
                <c:pt idx="95" formatCode="0.000">
                  <c:v>0.35397134743453651</c:v>
                </c:pt>
                <c:pt idx="96" formatCode="0.000">
                  <c:v>0.35205536376000668</c:v>
                </c:pt>
                <c:pt idx="97" formatCode="0.000">
                  <c:v>0.34992883857575913</c:v>
                </c:pt>
                <c:pt idx="98" formatCode="0.000">
                  <c:v>0.34796884832631875</c:v>
                </c:pt>
                <c:pt idx="99" formatCode="0.000">
                  <c:v>0.34595432969587042</c:v>
                </c:pt>
                <c:pt idx="100" formatCode="0.000">
                  <c:v>0.34399489065394578</c:v>
                </c:pt>
                <c:pt idx="101" formatCode="0.000">
                  <c:v>0.34202496348241818</c:v>
                </c:pt>
                <c:pt idx="102" formatCode="0.000">
                  <c:v>0.34013070893820402</c:v>
                </c:pt>
                <c:pt idx="103" formatCode="0.000">
                  <c:v>0.33809754933534331</c:v>
                </c:pt>
                <c:pt idx="104" formatCode="0.000">
                  <c:v>0.33616139398199935</c:v>
                </c:pt>
                <c:pt idx="105" formatCode="0.000">
                  <c:v>0.33410978679506037</c:v>
                </c:pt>
                <c:pt idx="106" formatCode="0.000">
                  <c:v>0.33230131020044462</c:v>
                </c:pt>
                <c:pt idx="107" formatCode="0.000">
                  <c:v>0.33044005369320728</c:v>
                </c:pt>
                <c:pt idx="108" formatCode="0.000">
                  <c:v>0.32846482078808842</c:v>
                </c:pt>
                <c:pt idx="109" formatCode="0.000">
                  <c:v>0.32664566708346615</c:v>
                </c:pt>
                <c:pt idx="110" formatCode="0.000">
                  <c:v>0.32479558972348183</c:v>
                </c:pt>
                <c:pt idx="111" formatCode="0.000">
                  <c:v>0.32277260511184985</c:v>
                </c:pt>
                <c:pt idx="112" formatCode="0.000">
                  <c:v>0.32102549465654923</c:v>
                </c:pt>
                <c:pt idx="113" formatCode="0.000">
                  <c:v>0.3192072492013292</c:v>
                </c:pt>
                <c:pt idx="114" formatCode="0.000">
                  <c:v>0.31741933398253291</c:v>
                </c:pt>
                <c:pt idx="115" formatCode="0.000">
                  <c:v>0.31556176167236766</c:v>
                </c:pt>
                <c:pt idx="116" formatCode="0.000">
                  <c:v>0.31373485949131402</c:v>
                </c:pt>
                <c:pt idx="117" formatCode="0.000">
                  <c:v>0.31172174191897001</c:v>
                </c:pt>
                <c:pt idx="118" formatCode="0.000">
                  <c:v>0.31013229576891455</c:v>
                </c:pt>
                <c:pt idx="120">
                  <c:v>72</c:v>
                </c:pt>
                <c:pt idx="121">
                  <c:v>21.8</c:v>
                </c:pt>
                <c:pt idx="122">
                  <c:v>12.2</c:v>
                </c:pt>
                <c:pt idx="123">
                  <c:v>48</c:v>
                </c:pt>
                <c:pt idx="124">
                  <c:v>10.199999999999999</c:v>
                </c:pt>
                <c:pt idx="125">
                  <c:v>9.1999999999999993</c:v>
                </c:pt>
                <c:pt idx="126">
                  <c:v>28.2</c:v>
                </c:pt>
                <c:pt idx="127">
                  <c:v>2.8</c:v>
                </c:pt>
                <c:pt idx="128">
                  <c:v>10</c:v>
                </c:pt>
                <c:pt idx="129" formatCode="&quot;(&quot;0.0&quot;)&quot;">
                  <c:v>1.4</c:v>
                </c:pt>
                <c:pt idx="130">
                  <c:v>2</c:v>
                </c:pt>
                <c:pt idx="131" formatCode="&quot;(&quot;0.0&quot;)&quot;">
                  <c:v>1.1000000000000001</c:v>
                </c:pt>
                <c:pt idx="132">
                  <c:v>120</c:v>
                </c:pt>
                <c:pt idx="133" formatCode="0.0">
                  <c:v>4.3</c:v>
                </c:pt>
                <c:pt idx="134" formatCode="0.0">
                  <c:v>1.9</c:v>
                </c:pt>
                <c:pt idx="135" formatCode="0.000">
                  <c:v>0.49843117790376579</c:v>
                </c:pt>
                <c:pt idx="136" formatCode="0.000">
                  <c:v>0.49535796797609277</c:v>
                </c:pt>
                <c:pt idx="137" formatCode="0.0">
                  <c:v>1.3</c:v>
                </c:pt>
                <c:pt idx="138" formatCode="0.0">
                  <c:v>1.4</c:v>
                </c:pt>
                <c:pt idx="139" formatCode="0.000">
                  <c:v>0.48738833523614372</c:v>
                </c:pt>
                <c:pt idx="140" formatCode="0.0">
                  <c:v>1.3</c:v>
                </c:pt>
                <c:pt idx="141" formatCode="0.000">
                  <c:v>0.48151815995635161</c:v>
                </c:pt>
                <c:pt idx="142" formatCode="0.000">
                  <c:v>0.47857943428679722</c:v>
                </c:pt>
                <c:pt idx="143" formatCode="0.0">
                  <c:v>1.1000000000000001</c:v>
                </c:pt>
                <c:pt idx="144">
                  <c:v>120</c:v>
                </c:pt>
                <c:pt idx="145" formatCode="0.0">
                  <c:v>4.3</c:v>
                </c:pt>
                <c:pt idx="146" formatCode="0.0">
                  <c:v>1.9</c:v>
                </c:pt>
                <c:pt idx="147" formatCode="0.000">
                  <c:v>0.49843117790376579</c:v>
                </c:pt>
                <c:pt idx="148" formatCode="0.000">
                  <c:v>0.49535796797609277</c:v>
                </c:pt>
                <c:pt idx="149" formatCode="&quot;(&quot;0.0&quot;)&quot;">
                  <c:v>1.3</c:v>
                </c:pt>
                <c:pt idx="150" formatCode="0.0">
                  <c:v>1.4</c:v>
                </c:pt>
                <c:pt idx="151" formatCode="0.000">
                  <c:v>0.48738833523614372</c:v>
                </c:pt>
                <c:pt idx="152" formatCode="0.0">
                  <c:v>1.3</c:v>
                </c:pt>
                <c:pt idx="153" formatCode="0.000">
                  <c:v>0.48151815995635161</c:v>
                </c:pt>
                <c:pt idx="154" formatCode="0.000">
                  <c:v>0.47857943428679722</c:v>
                </c:pt>
                <c:pt idx="155" formatCode="0.000">
                  <c:v>0.4762894642768693</c:v>
                </c:pt>
                <c:pt idx="156" formatCode="0.000">
                  <c:v>0.4735918244688001</c:v>
                </c:pt>
                <c:pt idx="157" formatCode="0.000">
                  <c:v>0.47058266328050985</c:v>
                </c:pt>
                <c:pt idx="158" formatCode="0.0">
                  <c:v>1.2</c:v>
                </c:pt>
              </c:numCache>
            </c:numRef>
          </c:val>
          <c:smooth val="0"/>
        </c:ser>
        <c:ser>
          <c:idx val="2"/>
          <c:order val="3"/>
          <c:tx>
            <c:strRef>
              <c:f>陸水!$R$97</c:f>
              <c:strCache>
                <c:ptCount val="1"/>
                <c:pt idx="0">
                  <c:v>H-3</c:v>
                </c:pt>
              </c:strCache>
            </c:strRef>
          </c:tx>
          <c:spPr>
            <a:ln w="0">
              <a:solidFill>
                <a:srgbClr val="00B0F0"/>
              </a:solidFill>
              <a:prstDash val="sysDot"/>
            </a:ln>
          </c:spPr>
          <c:marker>
            <c:symbol val="circle"/>
            <c:size val="5"/>
            <c:spPr>
              <a:solidFill>
                <a:srgbClr val="00B0F0"/>
              </a:solidFill>
              <a:ln>
                <a:solidFill>
                  <a:srgbClr val="00B0F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陸水!$R$99:$R$268</c:f>
              <c:numCache>
                <c:formatCode>0.000</c:formatCode>
                <c:ptCount val="170"/>
                <c:pt idx="1">
                  <c:v>0.19426591596189247</c:v>
                </c:pt>
                <c:pt idx="3">
                  <c:v>0.18892871515275961</c:v>
                </c:pt>
                <c:pt idx="4">
                  <c:v>0.18647314250336144</c:v>
                </c:pt>
                <c:pt idx="5">
                  <c:v>0.1837098695191505</c:v>
                </c:pt>
                <c:pt idx="7">
                  <c:v>0.17860769387357781</c:v>
                </c:pt>
                <c:pt idx="9">
                  <c:v>0.17351364008813039</c:v>
                </c:pt>
                <c:pt idx="11">
                  <c:v>0.16872061059966231</c:v>
                </c:pt>
                <c:pt idx="13" formatCode="0.00;&quot;△ &quot;0.00">
                  <c:v>1.1851851851851851</c:v>
                </c:pt>
                <c:pt idx="15" formatCode="0.00;&quot;△ &quot;0.00">
                  <c:v>2.074074074074074</c:v>
                </c:pt>
                <c:pt idx="18" formatCode="0.00;&quot;△ &quot;0.00">
                  <c:v>1.1481481481481481</c:v>
                </c:pt>
                <c:pt idx="20" formatCode="0.00;&quot;△ &quot;0.00">
                  <c:v>0.81481481481481477</c:v>
                </c:pt>
                <c:pt idx="22" formatCode="0.00;&quot;△ &quot;0.00">
                  <c:v>1.5185185185185186</c:v>
                </c:pt>
                <c:pt idx="24" formatCode="0.00;&quot;△ &quot;0.00">
                  <c:v>2.074074074074074</c:v>
                </c:pt>
                <c:pt idx="26" formatCode="0.00;&quot;△ &quot;0.00">
                  <c:v>2.2999999999999998</c:v>
                </c:pt>
                <c:pt idx="28" formatCode="0.00;&quot;△ &quot;0.00">
                  <c:v>1.9</c:v>
                </c:pt>
                <c:pt idx="30" formatCode="0.00;&quot;△ &quot;0.00">
                  <c:v>1.4</c:v>
                </c:pt>
                <c:pt idx="32" formatCode="0.00;&quot;△ &quot;0.00">
                  <c:v>1.6</c:v>
                </c:pt>
                <c:pt idx="34" formatCode="0.00;&quot;△ &quot;0.00">
                  <c:v>1.9</c:v>
                </c:pt>
                <c:pt idx="36" formatCode="0.00;&quot;△ &quot;0.00">
                  <c:v>1.4</c:v>
                </c:pt>
                <c:pt idx="38" formatCode="0.00;&quot;△ &quot;0.00">
                  <c:v>1</c:v>
                </c:pt>
                <c:pt idx="40" formatCode="0.00;&quot;△ &quot;0.00">
                  <c:v>0.8</c:v>
                </c:pt>
                <c:pt idx="42" formatCode="0.00;&quot;△ &quot;0.00">
                  <c:v>1.2</c:v>
                </c:pt>
                <c:pt idx="44" formatCode="0.00;&quot;△ &quot;0.00">
                  <c:v>0.78</c:v>
                </c:pt>
                <c:pt idx="46" formatCode="0.00;&quot;△ &quot;0.00">
                  <c:v>0.98</c:v>
                </c:pt>
                <c:pt idx="48" formatCode="0.00;&quot;△ &quot;0.00">
                  <c:v>1</c:v>
                </c:pt>
                <c:pt idx="50" formatCode="0.00;&quot;△ &quot;0.00">
                  <c:v>0.91</c:v>
                </c:pt>
                <c:pt idx="52" formatCode="0.00;&quot;△ &quot;0.00">
                  <c:v>0.94</c:v>
                </c:pt>
                <c:pt idx="54" formatCode="0.00;&quot;△ &quot;0.00">
                  <c:v>0.92</c:v>
                </c:pt>
                <c:pt idx="56">
                  <c:v>0.11654048521188556</c:v>
                </c:pt>
                <c:pt idx="58" formatCode="0.00;&quot;△ &quot;0.00">
                  <c:v>0.77</c:v>
                </c:pt>
                <c:pt idx="60" formatCode="0.00;&quot;△ &quot;0.00">
                  <c:v>0.83</c:v>
                </c:pt>
                <c:pt idx="62" formatCode="0.00;&quot;△ &quot;0.00">
                  <c:v>0.5</c:v>
                </c:pt>
                <c:pt idx="64">
                  <c:v>0.10418732614245479</c:v>
                </c:pt>
                <c:pt idx="66" formatCode="0.00;&quot;△ &quot;0.00">
                  <c:v>0.67</c:v>
                </c:pt>
                <c:pt idx="68" formatCode="0.00;&quot;△ &quot;0.00">
                  <c:v>0.97</c:v>
                </c:pt>
                <c:pt idx="70" formatCode="0.00;&quot;△ &quot;0.00">
                  <c:v>0.49</c:v>
                </c:pt>
                <c:pt idx="72">
                  <c:v>9.2943100628696346E-2</c:v>
                </c:pt>
                <c:pt idx="74" formatCode="0.00;&quot;△ &quot;0.00">
                  <c:v>0.72</c:v>
                </c:pt>
                <c:pt idx="76" formatCode="0.00;&quot;△ &quot;0.00">
                  <c:v>1.1000000000000001</c:v>
                </c:pt>
                <c:pt idx="78">
                  <c:v>8.5543814634177401E-2</c:v>
                </c:pt>
                <c:pt idx="80" formatCode="0.00;&quot;△ &quot;0.00">
                  <c:v>0.74</c:v>
                </c:pt>
                <c:pt idx="82" formatCode="0.00;&quot;△ &quot;0.00">
                  <c:v>0.73</c:v>
                </c:pt>
                <c:pt idx="84" formatCode="0.00;&quot;△ &quot;0.00">
                  <c:v>1</c:v>
                </c:pt>
                <c:pt idx="86">
                  <c:v>7.6382160217796008E-2</c:v>
                </c:pt>
                <c:pt idx="88">
                  <c:v>7.4260797883591925E-2</c:v>
                </c:pt>
                <c:pt idx="90">
                  <c:v>7.2187240794958057E-2</c:v>
                </c:pt>
                <c:pt idx="92" formatCode="0.00;&quot;△ &quot;0.00">
                  <c:v>1</c:v>
                </c:pt>
                <c:pt idx="94" formatCode="0.00;&quot;△ &quot;0.00">
                  <c:v>0.51</c:v>
                </c:pt>
                <c:pt idx="96">
                  <c:v>6.638923765101705E-2</c:v>
                </c:pt>
                <c:pt idx="98">
                  <c:v>6.4565280570567429E-2</c:v>
                </c:pt>
                <c:pt idx="100">
                  <c:v>6.2791434314538014E-2</c:v>
                </c:pt>
                <c:pt idx="102" formatCode="0.00;&quot;△ &quot;0.00">
                  <c:v>0.44</c:v>
                </c:pt>
                <c:pt idx="104">
                  <c:v>5.9306396345431438E-2</c:v>
                </c:pt>
                <c:pt idx="106">
                  <c:v>5.7730318889978809E-2</c:v>
                </c:pt>
                <c:pt idx="108">
                  <c:v>5.6126974291114497E-2</c:v>
                </c:pt>
                <c:pt idx="110" formatCode="0.00;&quot;△ &quot;0.00">
                  <c:v>0.71</c:v>
                </c:pt>
                <c:pt idx="112">
                  <c:v>5.3060803563566308E-2</c:v>
                </c:pt>
                <c:pt idx="114">
                  <c:v>5.1595085963308418E-2</c:v>
                </c:pt>
                <c:pt idx="116">
                  <c:v>5.0077280762180036E-2</c:v>
                </c:pt>
                <c:pt idx="117">
                  <c:v>4.9456847532809566E-2</c:v>
                </c:pt>
                <c:pt idx="119">
                  <c:v>0.19450526276551794</c:v>
                </c:pt>
                <c:pt idx="120">
                  <c:v>0.19182952823329902</c:v>
                </c:pt>
                <c:pt idx="121" formatCode="0.00;&quot;△ &quot;0.00">
                  <c:v>0.61</c:v>
                </c:pt>
                <c:pt idx="122" formatCode="0.00;&quot;△ &quot;0.00">
                  <c:v>0.42</c:v>
                </c:pt>
                <c:pt idx="124">
                  <c:v>0.18095969031746317</c:v>
                </c:pt>
                <c:pt idx="126" formatCode="0.00;&quot;△ &quot;0.00">
                  <c:v>0.49</c:v>
                </c:pt>
                <c:pt idx="128">
                  <c:v>0.17125842256572557</c:v>
                </c:pt>
                <c:pt idx="131" formatCode="0.00;&quot;△ &quot;0.00">
                  <c:v>0.45</c:v>
                </c:pt>
                <c:pt idx="133">
                  <c:v>0.1596017700852333</c:v>
                </c:pt>
                <c:pt idx="135" formatCode="0.00">
                  <c:v>0.35</c:v>
                </c:pt>
                <c:pt idx="137" formatCode="0.00">
                  <c:v>0.33</c:v>
                </c:pt>
                <c:pt idx="139" formatCode="0.00">
                  <c:v>0.28999999999999998</c:v>
                </c:pt>
                <c:pt idx="141" formatCode="0.00">
                  <c:v>0.45</c:v>
                </c:pt>
              </c:numCache>
            </c:numRef>
          </c:val>
          <c:smooth val="0"/>
        </c:ser>
        <c:ser>
          <c:idx val="5"/>
          <c:order val="4"/>
          <c:tx>
            <c:strRef>
              <c:f>陸水!$V$97</c:f>
              <c:strCache>
                <c:ptCount val="1"/>
                <c:pt idx="0">
                  <c:v>Be7崩壊</c:v>
                </c:pt>
              </c:strCache>
            </c:strRef>
          </c:tx>
          <c:spPr>
            <a:ln>
              <a:solidFill>
                <a:srgbClr val="0070C0"/>
              </a:solidFill>
              <a:prstDash val="sysDot"/>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陸水!$V$98:$V$268</c:f>
              <c:numCache>
                <c:formatCode>0.00</c:formatCode>
                <c:ptCount val="171"/>
                <c:pt idx="0">
                  <c:v>70</c:v>
                </c:pt>
                <c:pt idx="1">
                  <c:v>21.154220841764122</c:v>
                </c:pt>
                <c:pt idx="2">
                  <c:v>5.9903391048547654</c:v>
                </c:pt>
                <c:pt idx="3">
                  <c:v>1.9828637336369783</c:v>
                </c:pt>
                <c:pt idx="4">
                  <c:v>0.56884791108820909</c:v>
                </c:pt>
                <c:pt idx="5">
                  <c:v>0.18829449770845813</c:v>
                </c:pt>
                <c:pt idx="6">
                  <c:v>5.3320228681034164E-2</c:v>
                </c:pt>
                <c:pt idx="7">
                  <c:v>1.4711214552196998E-2</c:v>
                </c:pt>
                <c:pt idx="8">
                  <c:v>4.9333157767394121E-3</c:v>
                </c:pt>
                <c:pt idx="9">
                  <c:v>1.5301561670122822E-3</c:v>
                </c:pt>
                <c:pt idx="10">
                  <c:v>4.2770192701817626E-4</c:v>
                </c:pt>
                <c:pt idx="11">
                  <c:v>1.2593381296216539E-4</c:v>
                </c:pt>
                <c:pt idx="12">
                  <c:v>4.009009106195304E-5</c:v>
                </c:pt>
                <c:pt idx="13">
                  <c:v>1.180424428907855E-5</c:v>
                </c:pt>
                <c:pt idx="14">
                  <c:v>3.4307605743657998E-6</c:v>
                </c:pt>
                <c:pt idx="15">
                  <c:v>1.1504845645260963E-6</c:v>
                </c:pt>
                <c:pt idx="16">
                  <c:v>3.7590087280135957E-7</c:v>
                </c:pt>
                <c:pt idx="18">
                  <c:v>5.8516346789928418E-8</c:v>
                </c:pt>
                <c:pt idx="19">
                  <c:v>3.0142695204294427E-8</c:v>
                </c:pt>
                <c:pt idx="20">
                  <c:v>1.0108168382506885E-8</c:v>
                </c:pt>
                <c:pt idx="21">
                  <c:v>3.0947130456967952E-9</c:v>
                </c:pt>
                <c:pt idx="22">
                  <c:v>1.0377930821855407E-9</c:v>
                </c:pt>
                <c:pt idx="23">
                  <c:v>3.1362434355154214E-10</c:v>
                </c:pt>
                <c:pt idx="24">
                  <c:v>8.1081480758167907E-11</c:v>
                </c:pt>
                <c:pt idx="25">
                  <c:v>2.9397175224072114E-11</c:v>
                </c:pt>
                <c:pt idx="26">
                  <c:v>7.9024958986573077E-12</c:v>
                </c:pt>
                <c:pt idx="27">
                  <c:v>2.5157006902432341E-12</c:v>
                </c:pt>
                <c:pt idx="28">
                  <c:v>6.94089532598765E-13</c:v>
                </c:pt>
                <c:pt idx="29">
                  <c:v>2.3275867736751941E-13</c:v>
                </c:pt>
                <c:pt idx="30">
                  <c:v>7.6049859921920139E-14</c:v>
                </c:pt>
                <c:pt idx="31">
                  <c:v>2.3588224923412017E-14</c:v>
                </c:pt>
                <c:pt idx="32">
                  <c:v>6.1781164564264752E-15</c:v>
                </c:pt>
                <c:pt idx="33">
                  <c:v>1.9162533728114913E-15</c:v>
                </c:pt>
                <c:pt idx="34">
                  <c:v>6.3429953645330233E-16</c:v>
                </c:pt>
                <c:pt idx="35">
                  <c:v>1.9673935165742392E-16</c:v>
                </c:pt>
                <c:pt idx="36">
                  <c:v>6.0233646209320949E-17</c:v>
                </c:pt>
                <c:pt idx="37">
                  <c:v>1.7967564958514153E-17</c:v>
                </c:pt>
                <c:pt idx="38">
                  <c:v>5.6459235018188562E-18</c:v>
                </c:pt>
                <c:pt idx="39">
                  <c:v>1.6409192559532653E-18</c:v>
                </c:pt>
                <c:pt idx="40">
                  <c:v>4.2978182087834717E-19</c:v>
                </c:pt>
                <c:pt idx="41">
                  <c:v>1.6202377368761356E-19</c:v>
                </c:pt>
                <c:pt idx="42">
                  <c:v>4.9605137861754586E-20</c:v>
                </c:pt>
                <c:pt idx="43">
                  <c:v>1.4797104158526181E-20</c:v>
                </c:pt>
                <c:pt idx="44">
                  <c:v>4.2450228162140071E-21</c:v>
                </c:pt>
                <c:pt idx="45">
                  <c:v>1.4051461266876528E-21</c:v>
                </c:pt>
                <c:pt idx="46">
                  <c:v>4.2463959255571447E-22</c:v>
                </c:pt>
                <c:pt idx="47">
                  <c:v>1.1715936536608803E-22</c:v>
                </c:pt>
                <c:pt idx="48">
                  <c:v>3.232462806958717E-23</c:v>
                </c:pt>
                <c:pt idx="49">
                  <c:v>1.1418777699142345E-23</c:v>
                </c:pt>
                <c:pt idx="50">
                  <c:v>3.7797326304519475E-24</c:v>
                </c:pt>
                <c:pt idx="51">
                  <c:v>1.1129155892489145E-24</c:v>
                </c:pt>
                <c:pt idx="52">
                  <c:v>3.2769013840144783E-25</c:v>
                </c:pt>
                <c:pt idx="53">
                  <c:v>1.0032549002766389E-25</c:v>
                </c:pt>
                <c:pt idx="54">
                  <c:v>2.7322402932099446E-26</c:v>
                </c:pt>
                <c:pt idx="55">
                  <c:v>9.0439958308822382E-27</c:v>
                </c:pt>
                <c:pt idx="56">
                  <c:v>2.8418825105030429E-27</c:v>
                </c:pt>
                <c:pt idx="57">
                  <c:v>8.8146071449021632E-28</c:v>
                </c:pt>
                <c:pt idx="58">
                  <c:v>2.6986768217305686E-28</c:v>
                </c:pt>
                <c:pt idx="59">
                  <c:v>8.2622588487766789E-29</c:v>
                </c:pt>
                <c:pt idx="60">
                  <c:v>2.221045599396129E-29</c:v>
                </c:pt>
                <c:pt idx="61">
                  <c:v>7.7445222642358941E-30</c:v>
                </c:pt>
                <c:pt idx="62">
                  <c:v>2.3101740573989107E-30</c:v>
                </c:pt>
                <c:pt idx="63">
                  <c:v>6.0506987734629514E-31</c:v>
                </c:pt>
                <c:pt idx="64">
                  <c:v>1.9514127869390318E-31</c:v>
                </c:pt>
                <c:pt idx="65">
                  <c:v>6.8043446650859731E-32</c:v>
                </c:pt>
                <c:pt idx="66">
                  <c:v>2.083215613908919E-32</c:v>
                </c:pt>
                <c:pt idx="67">
                  <c:v>5.8229045614535339E-33</c:v>
                </c:pt>
                <c:pt idx="68">
                  <c:v>1.7827382794061035E-33</c:v>
                </c:pt>
                <c:pt idx="69">
                  <c:v>5.9010467002375954E-34</c:v>
                </c:pt>
                <c:pt idx="70">
                  <c:v>1.8303152299251236E-34</c:v>
                </c:pt>
                <c:pt idx="71">
                  <c:v>4.6707742321863682E-35</c:v>
                </c:pt>
                <c:pt idx="72">
                  <c:v>1.5663155565759707E-35</c:v>
                </c:pt>
                <c:pt idx="73">
                  <c:v>4.3780902649572556E-36</c:v>
                </c:pt>
                <c:pt idx="74">
                  <c:v>1.4681657792066968E-36</c:v>
                </c:pt>
                <c:pt idx="75">
                  <c:v>4.4949308502018705E-37</c:v>
                </c:pt>
                <c:pt idx="76">
                  <c:v>1.1322362965781143E-37</c:v>
                </c:pt>
                <c:pt idx="77">
                  <c:v>4.2132657282630814E-38</c:v>
                </c:pt>
                <c:pt idx="78">
                  <c:v>1.1776718676606087E-38</c:v>
                </c:pt>
                <c:pt idx="79">
                  <c:v>3.9492505421210185E-39</c:v>
                </c:pt>
                <c:pt idx="80">
                  <c:v>1.103875606658371E-39</c:v>
                </c:pt>
                <c:pt idx="81">
                  <c:v>3.7017792967149561E-40</c:v>
                </c:pt>
                <c:pt idx="82">
                  <c:v>1.1333353628793491E-40</c:v>
                </c:pt>
                <c:pt idx="83">
                  <c:v>3.4698153017732634E-41</c:v>
                </c:pt>
                <c:pt idx="84">
                  <c:v>9.5733267886449093E-42</c:v>
                </c:pt>
                <c:pt idx="85">
                  <c:v>2.9693386126908121E-42</c:v>
                </c:pt>
                <c:pt idx="86">
                  <c:v>8.9734349666913237E-43</c:v>
                </c:pt>
                <c:pt idx="87">
                  <c:v>2.7473034881561854E-43</c:v>
                </c:pt>
                <c:pt idx="88">
                  <c:v>8.302437815400734E-44</c:v>
                </c:pt>
                <c:pt idx="89">
                  <c:v>2.5418712516573982E-44</c:v>
                </c:pt>
                <c:pt idx="90">
                  <c:v>7.9872874657563563E-45</c:v>
                </c:pt>
                <c:pt idx="91">
                  <c:v>2.3214083225129184E-45</c:v>
                </c:pt>
                <c:pt idx="92">
                  <c:v>6.8352229211194739E-46</c:v>
                </c:pt>
                <c:pt idx="93">
                  <c:v>2.2332905117236614E-46</c:v>
                </c:pt>
                <c:pt idx="94">
                  <c:v>1.0640365686249938E-46</c:v>
                </c:pt>
                <c:pt idx="95">
                  <c:v>2.0933461910493763E-47</c:v>
                </c:pt>
                <c:pt idx="96">
                  <c:v>6.8396455246229564E-48</c:v>
                </c:pt>
                <c:pt idx="97">
                  <c:v>1.9621711786161105E-48</c:v>
                </c:pt>
                <c:pt idx="98">
                  <c:v>6.1657038099034887E-49</c:v>
                </c:pt>
                <c:pt idx="99">
                  <c:v>1.8632951434229355E-49</c:v>
                </c:pt>
                <c:pt idx="100">
                  <c:v>5.779343313306179E-50</c:v>
                </c:pt>
                <c:pt idx="101">
                  <c:v>1.7694015839903692E-50</c:v>
                </c:pt>
                <c:pt idx="102">
                  <c:v>5.6327581099009062E-51</c:v>
                </c:pt>
                <c:pt idx="103">
                  <c:v>1.6370928943131816E-51</c:v>
                </c:pt>
                <c:pt idx="104">
                  <c:v>5.0121174730491434E-52</c:v>
                </c:pt>
                <c:pt idx="105">
                  <c:v>1.4193046163939166E-52</c:v>
                </c:pt>
                <c:pt idx="106">
                  <c:v>4.6373316124691124E-53</c:v>
                </c:pt>
                <c:pt idx="107">
                  <c:v>1.4571824060199122E-53</c:v>
                </c:pt>
                <c:pt idx="108">
                  <c:v>4.2351241009625346E-54</c:v>
                </c:pt>
                <c:pt idx="109">
                  <c:v>1.3482202029193696E-54</c:v>
                </c:pt>
                <c:pt idx="110">
                  <c:v>4.1817462156276553E-55</c:v>
                </c:pt>
                <c:pt idx="111">
                  <c:v>1.1537566005004397E-55</c:v>
                </c:pt>
                <c:pt idx="112">
                  <c:v>3.7696995379255422E-56</c:v>
                </c:pt>
                <c:pt idx="113">
                  <c:v>1.1692397682989045E-56</c:v>
                </c:pt>
                <c:pt idx="114">
                  <c:v>3.6740862227810114E-57</c:v>
                </c:pt>
                <c:pt idx="115">
                  <c:v>1.0959718865696732E-57</c:v>
                </c:pt>
                <c:pt idx="116">
                  <c:v>3.3120616178371668E-58</c:v>
                </c:pt>
                <c:pt idx="117">
                  <c:v>8.7883665401337253E-59</c:v>
                </c:pt>
                <c:pt idx="119">
                  <c:v>2.7977110086045259E-59</c:v>
                </c:pt>
                <c:pt idx="120">
                  <c:v>2.6567311720022256E-60</c:v>
                </c:pt>
                <c:pt idx="121">
                  <c:v>8.2403271367714687E-61</c:v>
                </c:pt>
                <c:pt idx="122">
                  <c:v>2.2735315186758594E-61</c:v>
                </c:pt>
                <c:pt idx="123">
                  <c:v>6.6077438824847591E-62</c:v>
                </c:pt>
                <c:pt idx="124">
                  <c:v>2.3342065475441943E-62</c:v>
                </c:pt>
                <c:pt idx="125">
                  <c:v>5.956652502594398E-63</c:v>
                </c:pt>
                <c:pt idx="126">
                  <c:v>1.9717131225008041E-63</c:v>
                </c:pt>
                <c:pt idx="127">
                  <c:v>5.1642178794828646E-64</c:v>
                </c:pt>
                <c:pt idx="128">
                  <c:v>1.8723562579133942E-64</c:v>
                </c:pt>
                <c:pt idx="129">
                  <c:v>5.6583196820513949E-65</c:v>
                </c:pt>
                <c:pt idx="130">
                  <c:v>1.6660522843267623E-65</c:v>
                </c:pt>
                <c:pt idx="131">
                  <c:v>4.9055733328663665E-66</c:v>
                </c:pt>
                <c:pt idx="132">
                  <c:v>1.6665911911964914E-66</c:v>
                </c:pt>
                <c:pt idx="133">
                  <c:v>5.0364911587869985E-67</c:v>
                </c:pt>
                <c:pt idx="134">
                  <c:v>1.4637951297479758E-67</c:v>
                </c:pt>
                <c:pt idx="135">
                  <c:v>4.3100414199624087E-68</c:v>
                </c:pt>
                <c:pt idx="136">
                  <c:v>1.2047221457437526E-68</c:v>
                </c:pt>
                <c:pt idx="137">
                  <c:v>4.4829993033097622E-69</c:v>
                </c:pt>
                <c:pt idx="138">
                  <c:v>1.3725133874710484E-69</c:v>
                </c:pt>
                <c:pt idx="139">
                  <c:v>4.2570958746407393E-70</c:v>
                </c:pt>
                <c:pt idx="140">
                  <c:v>1.0048075031102732E-70</c:v>
                </c:pt>
                <c:pt idx="141">
                  <c:v>3.5036444462122733E-71</c:v>
                </c:pt>
                <c:pt idx="142">
                  <c:v>9.9214329341861986E-72</c:v>
                </c:pt>
                <c:pt idx="143">
                  <c:v>4.9055733328663665E-66</c:v>
                </c:pt>
                <c:pt idx="144">
                  <c:v>1.6665911911964914E-66</c:v>
                </c:pt>
                <c:pt idx="145">
                  <c:v>5.0364911587869985E-67</c:v>
                </c:pt>
                <c:pt idx="146">
                  <c:v>1.4637951297479758E-67</c:v>
                </c:pt>
                <c:pt idx="147">
                  <c:v>4.3100414199624087E-68</c:v>
                </c:pt>
                <c:pt idx="148">
                  <c:v>1.2047221457437526E-68</c:v>
                </c:pt>
                <c:pt idx="149">
                  <c:v>4.4829993033097622E-69</c:v>
                </c:pt>
                <c:pt idx="150">
                  <c:v>1.3725133874710484E-69</c:v>
                </c:pt>
                <c:pt idx="151">
                  <c:v>4.2570958746407393E-70</c:v>
                </c:pt>
                <c:pt idx="152">
                  <c:v>1.0048075031102732E-70</c:v>
                </c:pt>
                <c:pt idx="153">
                  <c:v>3.5036444462122733E-71</c:v>
                </c:pt>
                <c:pt idx="154">
                  <c:v>9.9214329341861986E-72</c:v>
                </c:pt>
                <c:pt idx="155">
                  <c:v>3.6919531270286005E-72</c:v>
                </c:pt>
                <c:pt idx="156">
                  <c:v>1.14512532773175E-72</c:v>
                </c:pt>
                <c:pt idx="157">
                  <c:v>3.0783053599104187E-73</c:v>
                </c:pt>
                <c:pt idx="158">
                  <c:v>9.6729170688529427E-74</c:v>
                </c:pt>
              </c:numCache>
            </c:numRef>
          </c:val>
          <c:smooth val="0"/>
        </c:ser>
        <c:ser>
          <c:idx val="6"/>
          <c:order val="5"/>
          <c:tx>
            <c:strRef>
              <c:f>陸水!$W$97</c:f>
              <c:strCache>
                <c:ptCount val="1"/>
                <c:pt idx="0">
                  <c:v>K40崩壊</c:v>
                </c:pt>
              </c:strCache>
            </c:strRef>
          </c:tx>
          <c:spPr>
            <a:ln w="38100">
              <a:solidFill>
                <a:srgbClr val="00B05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陸水!$W$98:$W$268</c:f>
              <c:numCache>
                <c:formatCode>0</c:formatCode>
                <c:ptCount val="171"/>
                <c:pt idx="0">
                  <c:v>70</c:v>
                </c:pt>
                <c:pt idx="1">
                  <c:v>69.999999990429572</c:v>
                </c:pt>
                <c:pt idx="2">
                  <c:v>69.999999980338998</c:v>
                </c:pt>
                <c:pt idx="3">
                  <c:v>69.999999971496749</c:v>
                </c:pt>
                <c:pt idx="4">
                  <c:v>69.999999961510213</c:v>
                </c:pt>
                <c:pt idx="5">
                  <c:v>69.999999952667963</c:v>
                </c:pt>
                <c:pt idx="6">
                  <c:v>69.999999942577389</c:v>
                </c:pt>
                <c:pt idx="7">
                  <c:v>69.999999932278769</c:v>
                </c:pt>
                <c:pt idx="8">
                  <c:v>69.999999923540557</c:v>
                </c:pt>
                <c:pt idx="9">
                  <c:v>69.999999914178161</c:v>
                </c:pt>
                <c:pt idx="10">
                  <c:v>69.999999903983579</c:v>
                </c:pt>
                <c:pt idx="11">
                  <c:v>69.999999894205089</c:v>
                </c:pt>
                <c:pt idx="12">
                  <c:v>69.999999885050741</c:v>
                </c:pt>
                <c:pt idx="13">
                  <c:v>69.999999875272266</c:v>
                </c:pt>
                <c:pt idx="14">
                  <c:v>69.999999865389753</c:v>
                </c:pt>
                <c:pt idx="15">
                  <c:v>69.999999856651527</c:v>
                </c:pt>
                <c:pt idx="16">
                  <c:v>69.999999847705254</c:v>
                </c:pt>
                <c:pt idx="18">
                  <c:v>69.999999832829459</c:v>
                </c:pt>
                <c:pt idx="19">
                  <c:v>69.999999827524107</c:v>
                </c:pt>
                <c:pt idx="20">
                  <c:v>69.999999818785895</c:v>
                </c:pt>
                <c:pt idx="21">
                  <c:v>69.999999809319476</c:v>
                </c:pt>
                <c:pt idx="22">
                  <c:v>69.999999800581264</c:v>
                </c:pt>
                <c:pt idx="23">
                  <c:v>69.999999791010836</c:v>
                </c:pt>
                <c:pt idx="24">
                  <c:v>69.99999978019207</c:v>
                </c:pt>
                <c:pt idx="25">
                  <c:v>69.999999772077999</c:v>
                </c:pt>
                <c:pt idx="26">
                  <c:v>69.999999761571331</c:v>
                </c:pt>
                <c:pt idx="27">
                  <c:v>69.999999752417011</c:v>
                </c:pt>
                <c:pt idx="28">
                  <c:v>69.999999742118391</c:v>
                </c:pt>
                <c:pt idx="29">
                  <c:v>69.999999733380164</c:v>
                </c:pt>
                <c:pt idx="30">
                  <c:v>69.999999724433891</c:v>
                </c:pt>
                <c:pt idx="31">
                  <c:v>69.999999715071496</c:v>
                </c:pt>
                <c:pt idx="32">
                  <c:v>69.999999704356767</c:v>
                </c:pt>
                <c:pt idx="33">
                  <c:v>69.999999694994386</c:v>
                </c:pt>
                <c:pt idx="34">
                  <c:v>69.999999686152137</c:v>
                </c:pt>
                <c:pt idx="35">
                  <c:v>69.99999967678977</c:v>
                </c:pt>
                <c:pt idx="36">
                  <c:v>69.999999667323351</c:v>
                </c:pt>
                <c:pt idx="37">
                  <c:v>69.9999996576489</c:v>
                </c:pt>
                <c:pt idx="38">
                  <c:v>69.999999648390542</c:v>
                </c:pt>
                <c:pt idx="39">
                  <c:v>69.999999638508029</c:v>
                </c:pt>
                <c:pt idx="40">
                  <c:v>69.999999627793301</c:v>
                </c:pt>
                <c:pt idx="41">
                  <c:v>69.999999619991314</c:v>
                </c:pt>
                <c:pt idx="42">
                  <c:v>69.999999610524895</c:v>
                </c:pt>
                <c:pt idx="43">
                  <c:v>69.999999600850444</c:v>
                </c:pt>
                <c:pt idx="44">
                  <c:v>69.999999590863894</c:v>
                </c:pt>
                <c:pt idx="45">
                  <c:v>69.999999582021644</c:v>
                </c:pt>
                <c:pt idx="46">
                  <c:v>69.999999572451216</c:v>
                </c:pt>
                <c:pt idx="47">
                  <c:v>69.999999562152595</c:v>
                </c:pt>
                <c:pt idx="48">
                  <c:v>69.999999551853961</c:v>
                </c:pt>
                <c:pt idx="49">
                  <c:v>69.999999543531857</c:v>
                </c:pt>
                <c:pt idx="50">
                  <c:v>69.999999534689607</c:v>
                </c:pt>
                <c:pt idx="51">
                  <c:v>69.999999524911118</c:v>
                </c:pt>
                <c:pt idx="52">
                  <c:v>69.999999515132629</c:v>
                </c:pt>
                <c:pt idx="53">
                  <c:v>69.999999505666224</c:v>
                </c:pt>
                <c:pt idx="54">
                  <c:v>69.999999495263566</c:v>
                </c:pt>
                <c:pt idx="55">
                  <c:v>69.999999486421316</c:v>
                </c:pt>
                <c:pt idx="56">
                  <c:v>69.999999477162973</c:v>
                </c:pt>
                <c:pt idx="57">
                  <c:v>69.999999467800592</c:v>
                </c:pt>
                <c:pt idx="58">
                  <c:v>69.999999458334187</c:v>
                </c:pt>
                <c:pt idx="59">
                  <c:v>69.999999448867783</c:v>
                </c:pt>
                <c:pt idx="60">
                  <c:v>69.999999438361115</c:v>
                </c:pt>
                <c:pt idx="61">
                  <c:v>69.999999429934959</c:v>
                </c:pt>
                <c:pt idx="62">
                  <c:v>69.999999420260494</c:v>
                </c:pt>
                <c:pt idx="63">
                  <c:v>69.999999409545779</c:v>
                </c:pt>
                <c:pt idx="64">
                  <c:v>69.999999400495469</c:v>
                </c:pt>
                <c:pt idx="65">
                  <c:v>69.999999392069327</c:v>
                </c:pt>
                <c:pt idx="66">
                  <c:v>69.999999382602908</c:v>
                </c:pt>
                <c:pt idx="67">
                  <c:v>69.999999372408311</c:v>
                </c:pt>
                <c:pt idx="68">
                  <c:v>69.999999362941921</c:v>
                </c:pt>
                <c:pt idx="69">
                  <c:v>69.999999354099671</c:v>
                </c:pt>
                <c:pt idx="70">
                  <c:v>69.99999934473729</c:v>
                </c:pt>
                <c:pt idx="71">
                  <c:v>69.999999333814515</c:v>
                </c:pt>
                <c:pt idx="72">
                  <c:v>69.999999325076274</c:v>
                </c:pt>
                <c:pt idx="73">
                  <c:v>69.999999314881677</c:v>
                </c:pt>
                <c:pt idx="74">
                  <c:v>69.999999306143465</c:v>
                </c:pt>
                <c:pt idx="75">
                  <c:v>69.999999296677046</c:v>
                </c:pt>
                <c:pt idx="76">
                  <c:v>69.999999285650247</c:v>
                </c:pt>
                <c:pt idx="77">
                  <c:v>69.999999277744237</c:v>
                </c:pt>
                <c:pt idx="78">
                  <c:v>69.99999926754964</c:v>
                </c:pt>
                <c:pt idx="79">
                  <c:v>69.999999258811428</c:v>
                </c:pt>
                <c:pt idx="80">
                  <c:v>69.999999248616831</c:v>
                </c:pt>
                <c:pt idx="81">
                  <c:v>69.999999239878605</c:v>
                </c:pt>
                <c:pt idx="82">
                  <c:v>69.9999992304122</c:v>
                </c:pt>
                <c:pt idx="83">
                  <c:v>69.999999220945782</c:v>
                </c:pt>
                <c:pt idx="84">
                  <c:v>69.999999210647161</c:v>
                </c:pt>
                <c:pt idx="85">
                  <c:v>69.999999201284794</c:v>
                </c:pt>
                <c:pt idx="86">
                  <c:v>69.999999191714338</c:v>
                </c:pt>
                <c:pt idx="87">
                  <c:v>69.999999182247947</c:v>
                </c:pt>
                <c:pt idx="88">
                  <c:v>69.999999172677505</c:v>
                </c:pt>
                <c:pt idx="89">
                  <c:v>69.9999991632111</c:v>
                </c:pt>
                <c:pt idx="90">
                  <c:v>69.999999153952729</c:v>
                </c:pt>
                <c:pt idx="91">
                  <c:v>69.99999914407023</c:v>
                </c:pt>
                <c:pt idx="92">
                  <c:v>69.999999134291741</c:v>
                </c:pt>
                <c:pt idx="93">
                  <c:v>69.999999125345454</c:v>
                </c:pt>
                <c:pt idx="94">
                  <c:v>69.999999119415946</c:v>
                </c:pt>
                <c:pt idx="95">
                  <c:v>69.999999106412645</c:v>
                </c:pt>
                <c:pt idx="96">
                  <c:v>69.999999097466372</c:v>
                </c:pt>
                <c:pt idx="97">
                  <c:v>69.999999087479821</c:v>
                </c:pt>
                <c:pt idx="98">
                  <c:v>69.999999078221464</c:v>
                </c:pt>
                <c:pt idx="99">
                  <c:v>69.999999068651036</c:v>
                </c:pt>
                <c:pt idx="100">
                  <c:v>69.999999059288655</c:v>
                </c:pt>
                <c:pt idx="101">
                  <c:v>69.99999904982225</c:v>
                </c:pt>
                <c:pt idx="102">
                  <c:v>69.999999040667916</c:v>
                </c:pt>
                <c:pt idx="103">
                  <c:v>69.999999030785403</c:v>
                </c:pt>
                <c:pt idx="104">
                  <c:v>69.999999021318999</c:v>
                </c:pt>
                <c:pt idx="105">
                  <c:v>69.999999011228425</c:v>
                </c:pt>
                <c:pt idx="106">
                  <c:v>69.999999002282152</c:v>
                </c:pt>
                <c:pt idx="107">
                  <c:v>69.999998993023809</c:v>
                </c:pt>
                <c:pt idx="108">
                  <c:v>69.999998983141282</c:v>
                </c:pt>
                <c:pt idx="109">
                  <c:v>69.999998973986948</c:v>
                </c:pt>
                <c:pt idx="110">
                  <c:v>69.999998964624581</c:v>
                </c:pt>
                <c:pt idx="111">
                  <c:v>69.999998954325946</c:v>
                </c:pt>
                <c:pt idx="112">
                  <c:v>69.999998945379673</c:v>
                </c:pt>
                <c:pt idx="113">
                  <c:v>69.999998936017292</c:v>
                </c:pt>
                <c:pt idx="114">
                  <c:v>69.999998926758934</c:v>
                </c:pt>
                <c:pt idx="115">
                  <c:v>69.999998917084483</c:v>
                </c:pt>
                <c:pt idx="116">
                  <c:v>69.999998907514026</c:v>
                </c:pt>
                <c:pt idx="117">
                  <c:v>69.999998896903335</c:v>
                </c:pt>
                <c:pt idx="119">
                  <c:v>69.999998887749015</c:v>
                </c:pt>
                <c:pt idx="120">
                  <c:v>69.99999886892023</c:v>
                </c:pt>
                <c:pt idx="121">
                  <c:v>69.999998859557849</c:v>
                </c:pt>
                <c:pt idx="122">
                  <c:v>69.999998849259214</c:v>
                </c:pt>
                <c:pt idx="123">
                  <c:v>69.999998839376701</c:v>
                </c:pt>
                <c:pt idx="124">
                  <c:v>69.999998831054597</c:v>
                </c:pt>
                <c:pt idx="125">
                  <c:v>69.999998820131822</c:v>
                </c:pt>
                <c:pt idx="126">
                  <c:v>69.999998811289572</c:v>
                </c:pt>
                <c:pt idx="127">
                  <c:v>69.999998800574843</c:v>
                </c:pt>
                <c:pt idx="128">
                  <c:v>69.999998792460772</c:v>
                </c:pt>
                <c:pt idx="129">
                  <c:v>69.999998782890344</c:v>
                </c:pt>
                <c:pt idx="130">
                  <c:v>69.999998773111855</c:v>
                </c:pt>
                <c:pt idx="131">
                  <c:v>69.999998763333366</c:v>
                </c:pt>
                <c:pt idx="132">
                  <c:v>69.999998754699163</c:v>
                </c:pt>
                <c:pt idx="133">
                  <c:v>69.999998745128735</c:v>
                </c:pt>
                <c:pt idx="134">
                  <c:v>69.999998735246209</c:v>
                </c:pt>
                <c:pt idx="135">
                  <c:v>69.999998725467719</c:v>
                </c:pt>
                <c:pt idx="136">
                  <c:v>69.999998715273122</c:v>
                </c:pt>
                <c:pt idx="137">
                  <c:v>69.999998707367112</c:v>
                </c:pt>
                <c:pt idx="138">
                  <c:v>69.999998697900708</c:v>
                </c:pt>
                <c:pt idx="139">
                  <c:v>69.999998688538341</c:v>
                </c:pt>
                <c:pt idx="140">
                  <c:v>69.999998676991396</c:v>
                </c:pt>
                <c:pt idx="141">
                  <c:v>69.999998668565254</c:v>
                </c:pt>
                <c:pt idx="142">
                  <c:v>69.999998658474667</c:v>
                </c:pt>
                <c:pt idx="143">
                  <c:v>69.999998763333366</c:v>
                </c:pt>
                <c:pt idx="144">
                  <c:v>69.999998754699163</c:v>
                </c:pt>
                <c:pt idx="145">
                  <c:v>69.999998745128735</c:v>
                </c:pt>
                <c:pt idx="146">
                  <c:v>69.999998735246209</c:v>
                </c:pt>
                <c:pt idx="147">
                  <c:v>69.999998725467719</c:v>
                </c:pt>
                <c:pt idx="148">
                  <c:v>69.999998715273122</c:v>
                </c:pt>
                <c:pt idx="149">
                  <c:v>69.999998707367112</c:v>
                </c:pt>
                <c:pt idx="150">
                  <c:v>69.999998697900708</c:v>
                </c:pt>
                <c:pt idx="151">
                  <c:v>69.999998688538341</c:v>
                </c:pt>
                <c:pt idx="152">
                  <c:v>69.999998676991396</c:v>
                </c:pt>
                <c:pt idx="153">
                  <c:v>69.999998668565254</c:v>
                </c:pt>
                <c:pt idx="154">
                  <c:v>69.999998658474667</c:v>
                </c:pt>
                <c:pt idx="155">
                  <c:v>69.999998650568656</c:v>
                </c:pt>
                <c:pt idx="156">
                  <c:v>69.999998641206275</c:v>
                </c:pt>
                <c:pt idx="157">
                  <c:v>69.999998630699608</c:v>
                </c:pt>
                <c:pt idx="158">
                  <c:v>69.99999862144125</c:v>
                </c:pt>
              </c:numCache>
            </c:numRef>
          </c:val>
          <c:smooth val="0"/>
        </c:ser>
        <c:ser>
          <c:idx val="7"/>
          <c:order val="6"/>
          <c:tx>
            <c:strRef>
              <c:f>陸水!$T$97</c:f>
              <c:strCache>
                <c:ptCount val="1"/>
                <c:pt idx="0">
                  <c:v>Cs137崩壊</c:v>
                </c:pt>
              </c:strCache>
            </c:strRef>
          </c:tx>
          <c:spPr>
            <a:ln w="25400">
              <a:solidFill>
                <a:srgbClr val="FF000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陸水!$T$98:$T$268</c:f>
              <c:numCache>
                <c:formatCode>0.00_);[Red]\(0.00\)</c:formatCode>
                <c:ptCount val="171"/>
                <c:pt idx="0">
                  <c:v>0.3</c:v>
                </c:pt>
                <c:pt idx="1">
                  <c:v>0.29826319053547068</c:v>
                </c:pt>
                <c:pt idx="2">
                  <c:v>0.29644287768498706</c:v>
                </c:pt>
                <c:pt idx="3">
                  <c:v>0.29485689339101101</c:v>
                </c:pt>
                <c:pt idx="4">
                  <c:v>0.29307586496738952</c:v>
                </c:pt>
                <c:pt idx="5">
                  <c:v>0.29150789436066882</c:v>
                </c:pt>
                <c:pt idx="6">
                  <c:v>0.28972880936808393</c:v>
                </c:pt>
                <c:pt idx="7">
                  <c:v>0.28792423768840969</c:v>
                </c:pt>
                <c:pt idx="8">
                  <c:v>0.28640190301264801</c:v>
                </c:pt>
                <c:pt idx="9">
                  <c:v>0.28477976094858476</c:v>
                </c:pt>
                <c:pt idx="10">
                  <c:v>0.28302387562811121</c:v>
                </c:pt>
                <c:pt idx="11">
                  <c:v>0.28134983250744644</c:v>
                </c:pt>
                <c:pt idx="12">
                  <c:v>0.2797916181791274</c:v>
                </c:pt>
                <c:pt idx="13">
                  <c:v>0.27813669336901042</c:v>
                </c:pt>
                <c:pt idx="14">
                  <c:v>0.27647410815053225</c:v>
                </c:pt>
                <c:pt idx="15">
                  <c:v>0.27501231346048843</c:v>
                </c:pt>
                <c:pt idx="16">
                  <c:v>0.27352372093257937</c:v>
                </c:pt>
                <c:pt idx="18">
                  <c:v>0.3</c:v>
                </c:pt>
                <c:pt idx="19">
                  <c:v>0.29903595794341031</c:v>
                </c:pt>
                <c:pt idx="20">
                  <c:v>0.29745487254493302</c:v>
                </c:pt>
                <c:pt idx="21">
                  <c:v>0.2957514622570197</c:v>
                </c:pt>
                <c:pt idx="22">
                  <c:v>0.29418774289106508</c:v>
                </c:pt>
                <c:pt idx="23">
                  <c:v>0.29248458270372613</c:v>
                </c:pt>
                <c:pt idx="24">
                  <c:v>0.2905711414606969</c:v>
                </c:pt>
                <c:pt idx="25">
                  <c:v>0.28914427980857649</c:v>
                </c:pt>
                <c:pt idx="26">
                  <c:v>0.28730708224801471</c:v>
                </c:pt>
                <c:pt idx="27">
                  <c:v>0.28571587457535841</c:v>
                </c:pt>
                <c:pt idx="28">
                  <c:v>0.28393629740173665</c:v>
                </c:pt>
                <c:pt idx="29">
                  <c:v>0.28243504806367359</c:v>
                </c:pt>
                <c:pt idx="30">
                  <c:v>0.28090627759926445</c:v>
                </c:pt>
                <c:pt idx="31">
                  <c:v>0.27931526202234253</c:v>
                </c:pt>
                <c:pt idx="32">
                  <c:v>0.27750548781949541</c:v>
                </c:pt>
                <c:pt idx="33">
                  <c:v>0.27593373386093129</c:v>
                </c:pt>
                <c:pt idx="34">
                  <c:v>0.27445747451714414</c:v>
                </c:pt>
                <c:pt idx="35">
                  <c:v>0.27290298409816399</c:v>
                </c:pt>
                <c:pt idx="36">
                  <c:v>0.2713401730850587</c:v>
                </c:pt>
                <c:pt idx="37">
                  <c:v>0.26975226101355898</c:v>
                </c:pt>
                <c:pt idx="38">
                  <c:v>0.26824134867062954</c:v>
                </c:pt>
                <c:pt idx="39">
                  <c:v>0.26663791369812578</c:v>
                </c:pt>
                <c:pt idx="40">
                  <c:v>0.26491028014807205</c:v>
                </c:pt>
                <c:pt idx="41">
                  <c:v>0.26365934170494965</c:v>
                </c:pt>
                <c:pt idx="42">
                  <c:v>0.2621494654964272</c:v>
                </c:pt>
                <c:pt idx="43">
                  <c:v>0.26061533844083457</c:v>
                </c:pt>
                <c:pt idx="44">
                  <c:v>0.25904113978447368</c:v>
                </c:pt>
                <c:pt idx="45">
                  <c:v>0.25765525666796851</c:v>
                </c:pt>
                <c:pt idx="46">
                  <c:v>0.25616359637341302</c:v>
                </c:pt>
                <c:pt idx="47">
                  <c:v>0.25456808513520651</c:v>
                </c:pt>
                <c:pt idx="48">
                  <c:v>0.252982511515566</c:v>
                </c:pt>
                <c:pt idx="49">
                  <c:v>0.25170845737119873</c:v>
                </c:pt>
                <c:pt idx="50">
                  <c:v>0.25036180447412393</c:v>
                </c:pt>
                <c:pt idx="51">
                  <c:v>0.24888095253000092</c:v>
                </c:pt>
                <c:pt idx="52">
                  <c:v>0.24740885959959813</c:v>
                </c:pt>
                <c:pt idx="53">
                  <c:v>0.24599204368679378</c:v>
                </c:pt>
                <c:pt idx="54">
                  <c:v>0.24444445825888239</c:v>
                </c:pt>
                <c:pt idx="55">
                  <c:v>0.24313666812212606</c:v>
                </c:pt>
                <c:pt idx="56">
                  <c:v>0.24177483266797956</c:v>
                </c:pt>
                <c:pt idx="57">
                  <c:v>0.24040545236017735</c:v>
                </c:pt>
                <c:pt idx="58">
                  <c:v>0.23902874228204968</c:v>
                </c:pt>
                <c:pt idx="59">
                  <c:v>0.23765991609599108</c:v>
                </c:pt>
                <c:pt idx="60">
                  <c:v>0.2361498456965907</c:v>
                </c:pt>
                <c:pt idx="61">
                  <c:v>0.23494573506648847</c:v>
                </c:pt>
                <c:pt idx="62">
                  <c:v>0.23357080718678039</c:v>
                </c:pt>
                <c:pt idx="63">
                  <c:v>0.23205742614800637</c:v>
                </c:pt>
                <c:pt idx="64">
                  <c:v>0.23078677516805712</c:v>
                </c:pt>
                <c:pt idx="65">
                  <c:v>0.22961001043866613</c:v>
                </c:pt>
                <c:pt idx="66">
                  <c:v>0.22829512172750532</c:v>
                </c:pt>
                <c:pt idx="67">
                  <c:v>0.22688750746572703</c:v>
                </c:pt>
                <c:pt idx="68">
                  <c:v>0.22558820948782038</c:v>
                </c:pt>
                <c:pt idx="69">
                  <c:v>0.22438130122964972</c:v>
                </c:pt>
                <c:pt idx="70">
                  <c:v>0.22311043555702256</c:v>
                </c:pt>
                <c:pt idx="71">
                  <c:v>0.22163685356181176</c:v>
                </c:pt>
                <c:pt idx="72">
                  <c:v>0.22046499852691545</c:v>
                </c:pt>
                <c:pt idx="73">
                  <c:v>0.21910566297124887</c:v>
                </c:pt>
                <c:pt idx="74">
                  <c:v>0.2179471910375389</c:v>
                </c:pt>
                <c:pt idx="75">
                  <c:v>0.21669909083242603</c:v>
                </c:pt>
                <c:pt idx="76">
                  <c:v>0.21525426868988348</c:v>
                </c:pt>
                <c:pt idx="77">
                  <c:v>0.2142242916693636</c:v>
                </c:pt>
                <c:pt idx="78">
                  <c:v>0.2129034348508238</c:v>
                </c:pt>
                <c:pt idx="79">
                  <c:v>0.21177775580391797</c:v>
                </c:pt>
                <c:pt idx="80">
                  <c:v>0.21047198375263076</c:v>
                </c:pt>
                <c:pt idx="81">
                  <c:v>0.20935916045676875</c:v>
                </c:pt>
                <c:pt idx="82">
                  <c:v>0.20816024061813987</c:v>
                </c:pt>
                <c:pt idx="83">
                  <c:v>0.20696818653487759</c:v>
                </c:pt>
                <c:pt idx="84">
                  <c:v>0.20567908819208944</c:v>
                </c:pt>
                <c:pt idx="85">
                  <c:v>0.20451414935214096</c:v>
                </c:pt>
                <c:pt idx="86">
                  <c:v>0.20333014231805782</c:v>
                </c:pt>
                <c:pt idx="87">
                  <c:v>0.20216574836039916</c:v>
                </c:pt>
                <c:pt idx="88">
                  <c:v>0.20099533707654585</c:v>
                </c:pt>
                <c:pt idx="89">
                  <c:v>0.19984431365551558</c:v>
                </c:pt>
                <c:pt idx="90">
                  <c:v>0.19872496348201993</c:v>
                </c:pt>
                <c:pt idx="91">
                  <c:v>0.19753706848396774</c:v>
                </c:pt>
                <c:pt idx="92">
                  <c:v>0.19636866680817985</c:v>
                </c:pt>
                <c:pt idx="93">
                  <c:v>0.19530575829165586</c:v>
                </c:pt>
                <c:pt idx="94">
                  <c:v>0.19460444467028473</c:v>
                </c:pt>
                <c:pt idx="95">
                  <c:v>0.19307528041883806</c:v>
                </c:pt>
                <c:pt idx="96">
                  <c:v>0.19203019841454907</c:v>
                </c:pt>
                <c:pt idx="97">
                  <c:v>0.19087027558677769</c:v>
                </c:pt>
                <c:pt idx="98">
                  <c:v>0.18980118999617385</c:v>
                </c:pt>
                <c:pt idx="99">
                  <c:v>0.18870236165229293</c:v>
                </c:pt>
                <c:pt idx="100">
                  <c:v>0.18763357672033407</c:v>
                </c:pt>
                <c:pt idx="101">
                  <c:v>0.18655907099040991</c:v>
                </c:pt>
                <c:pt idx="102">
                  <c:v>0.18552584123902036</c:v>
                </c:pt>
                <c:pt idx="103">
                  <c:v>0.18441684509200543</c:v>
                </c:pt>
                <c:pt idx="104">
                  <c:v>0.18336076035381779</c:v>
                </c:pt>
                <c:pt idx="105">
                  <c:v>0.18224170188821473</c:v>
                </c:pt>
                <c:pt idx="106">
                  <c:v>0.18125526010933343</c:v>
                </c:pt>
                <c:pt idx="107">
                  <c:v>0.18024002928720395</c:v>
                </c:pt>
                <c:pt idx="108">
                  <c:v>0.17916262952077547</c:v>
                </c:pt>
                <c:pt idx="109">
                  <c:v>0.1781703638637088</c:v>
                </c:pt>
                <c:pt idx="110">
                  <c:v>0.17716123075826282</c:v>
                </c:pt>
                <c:pt idx="111">
                  <c:v>0.17605778460646354</c:v>
                </c:pt>
                <c:pt idx="112">
                  <c:v>0.17510481526720867</c:v>
                </c:pt>
                <c:pt idx="113">
                  <c:v>0.17411304501890681</c:v>
                </c:pt>
                <c:pt idx="114">
                  <c:v>0.17313781853592702</c:v>
                </c:pt>
                <c:pt idx="115">
                  <c:v>0.17212459727583687</c:v>
                </c:pt>
                <c:pt idx="116">
                  <c:v>0.17112810517708035</c:v>
                </c:pt>
                <c:pt idx="117">
                  <c:v>0.17003004104671088</c:v>
                </c:pt>
                <c:pt idx="119">
                  <c:v>0.5</c:v>
                </c:pt>
                <c:pt idx="120">
                  <c:v>0.49432097552167281</c:v>
                </c:pt>
                <c:pt idx="121">
                  <c:v>0.49152120764615315</c:v>
                </c:pt>
                <c:pt idx="122">
                  <c:v>0.48845977494564918</c:v>
                </c:pt>
                <c:pt idx="123">
                  <c:v>0.48553996601354121</c:v>
                </c:pt>
                <c:pt idx="124">
                  <c:v>0.48309472107447576</c:v>
                </c:pt>
                <c:pt idx="125">
                  <c:v>0.47990401562325197</c:v>
                </c:pt>
                <c:pt idx="126">
                  <c:v>0.47733650502108005</c:v>
                </c:pt>
                <c:pt idx="127">
                  <c:v>0.47424368693942703</c:v>
                </c:pt>
                <c:pt idx="128">
                  <c:v>0.47191489362825229</c:v>
                </c:pt>
                <c:pt idx="129">
                  <c:v>0.46918280611589941</c:v>
                </c:pt>
                <c:pt idx="130">
                  <c:v>0.46640766127283839</c:v>
                </c:pt>
                <c:pt idx="131">
                  <c:v>0.46364893098887788</c:v>
                </c:pt>
                <c:pt idx="132">
                  <c:v>0.46122659893779561</c:v>
                </c:pt>
                <c:pt idx="133">
                  <c:v>0.45855638986336955</c:v>
                </c:pt>
                <c:pt idx="134">
                  <c:v>0.45581533090278836</c:v>
                </c:pt>
                <c:pt idx="135">
                  <c:v>0.45311925263978703</c:v>
                </c:pt>
                <c:pt idx="136">
                  <c:v>0.45032542543281157</c:v>
                </c:pt>
                <c:pt idx="137">
                  <c:v>0.44817064893163161</c:v>
                </c:pt>
                <c:pt idx="138">
                  <c:v>0.44560414703640516</c:v>
                </c:pt>
                <c:pt idx="139">
                  <c:v>0.44308030476013061</c:v>
                </c:pt>
                <c:pt idx="140">
                  <c:v>0.43998724425613051</c:v>
                </c:pt>
                <c:pt idx="141">
                  <c:v>0.43774378177850143</c:v>
                </c:pt>
                <c:pt idx="142">
                  <c:v>0.43507221298799742</c:v>
                </c:pt>
                <c:pt idx="143">
                  <c:v>0.46364893098887788</c:v>
                </c:pt>
                <c:pt idx="144">
                  <c:v>0.46122659893779561</c:v>
                </c:pt>
                <c:pt idx="145">
                  <c:v>0.45855638986336955</c:v>
                </c:pt>
                <c:pt idx="146">
                  <c:v>0.45581533090278836</c:v>
                </c:pt>
                <c:pt idx="147">
                  <c:v>0.45311925263978703</c:v>
                </c:pt>
                <c:pt idx="148">
                  <c:v>0.45032542543281157</c:v>
                </c:pt>
                <c:pt idx="149">
                  <c:v>0.44817064893163161</c:v>
                </c:pt>
                <c:pt idx="150">
                  <c:v>0.44560414703640516</c:v>
                </c:pt>
                <c:pt idx="151">
                  <c:v>0.44308030476013061</c:v>
                </c:pt>
                <c:pt idx="152">
                  <c:v>0.43998724425613051</c:v>
                </c:pt>
                <c:pt idx="153">
                  <c:v>0.43774378177850143</c:v>
                </c:pt>
                <c:pt idx="154">
                  <c:v>0.43507221298799742</c:v>
                </c:pt>
                <c:pt idx="155">
                  <c:v>0.43299042206988114</c:v>
                </c:pt>
                <c:pt idx="156">
                  <c:v>0.43053802224436372</c:v>
                </c:pt>
                <c:pt idx="157">
                  <c:v>0.42780242116409983</c:v>
                </c:pt>
                <c:pt idx="158">
                  <c:v>0.4254062523385142</c:v>
                </c:pt>
              </c:numCache>
            </c:numRef>
          </c:val>
          <c:smooth val="0"/>
        </c:ser>
        <c:ser>
          <c:idx val="3"/>
          <c:order val="7"/>
          <c:tx>
            <c:strRef>
              <c:f>陸水!$X$97</c:f>
              <c:strCache>
                <c:ptCount val="1"/>
                <c:pt idx="0">
                  <c:v>H3崩壊</c:v>
                </c:pt>
              </c:strCache>
            </c:strRef>
          </c:tx>
          <c:spPr>
            <a:ln w="28575">
              <a:solidFill>
                <a:srgbClr val="00B0F0"/>
              </a:solidFill>
              <a:prstDash val="solid"/>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陸水!$X$98:$X$268</c:f>
              <c:numCache>
                <c:formatCode>0.00_);[Red]\(0.00\)</c:formatCode>
                <c:ptCount val="171"/>
                <c:pt idx="0">
                  <c:v>5</c:v>
                </c:pt>
                <c:pt idx="1">
                  <c:v>4.9277799511300637</c:v>
                </c:pt>
                <c:pt idx="2">
                  <c:v>4.852764329798374</c:v>
                </c:pt>
                <c:pt idx="3">
                  <c:v>4.7879683744856969</c:v>
                </c:pt>
                <c:pt idx="4">
                  <c:v>4.7158268310200766</c:v>
                </c:pt>
                <c:pt idx="5">
                  <c:v>4.6528593172818216</c:v>
                </c:pt>
                <c:pt idx="6">
                  <c:v>4.582028814273098</c:v>
                </c:pt>
                <c:pt idx="7">
                  <c:v>4.5108496021285802</c:v>
                </c:pt>
                <c:pt idx="8">
                  <c:v>4.4513229211249712</c:v>
                </c:pt>
                <c:pt idx="9">
                  <c:v>4.3884157618798723</c:v>
                </c:pt>
                <c:pt idx="10">
                  <c:v>4.3209274974576797</c:v>
                </c:pt>
                <c:pt idx="11">
                  <c:v>4.2571692654224726</c:v>
                </c:pt>
                <c:pt idx="12">
                  <c:v>4.1983336129951612</c:v>
                </c:pt>
                <c:pt idx="13">
                  <c:v>4.1363843373324585</c:v>
                </c:pt>
                <c:pt idx="14">
                  <c:v>4.0747047203472899</c:v>
                </c:pt>
                <c:pt idx="15">
                  <c:v>4.0209335531690371</c:v>
                </c:pt>
                <c:pt idx="16">
                  <c:v>3.966617168536736</c:v>
                </c:pt>
                <c:pt idx="18">
                  <c:v>3.8779198855034531</c:v>
                </c:pt>
                <c:pt idx="19">
                  <c:v>3.8467687219905073</c:v>
                </c:pt>
                <c:pt idx="20">
                  <c:v>3.7960054745303093</c:v>
                </c:pt>
                <c:pt idx="21">
                  <c:v>3.7417676294067306</c:v>
                </c:pt>
                <c:pt idx="22">
                  <c:v>3.692390011505168</c:v>
                </c:pt>
                <c:pt idx="23">
                  <c:v>3.6390570940896136</c:v>
                </c:pt>
                <c:pt idx="24">
                  <c:v>3.5796947379083619</c:v>
                </c:pt>
                <c:pt idx="25">
                  <c:v>3.5358093202707246</c:v>
                </c:pt>
                <c:pt idx="26">
                  <c:v>3.4797817388122203</c:v>
                </c:pt>
                <c:pt idx="27">
                  <c:v>3.4316898692756812</c:v>
                </c:pt>
                <c:pt idx="28">
                  <c:v>3.3783805185229143</c:v>
                </c:pt>
                <c:pt idx="29">
                  <c:v>3.3337982785519737</c:v>
                </c:pt>
                <c:pt idx="30">
                  <c:v>3.288763993058343</c:v>
                </c:pt>
                <c:pt idx="31">
                  <c:v>3.2422863943990698</c:v>
                </c:pt>
                <c:pt idx="32">
                  <c:v>3.1899008131091442</c:v>
                </c:pt>
                <c:pt idx="33">
                  <c:v>3.1448203725340509</c:v>
                </c:pt>
                <c:pt idx="34">
                  <c:v>3.1028295346370087</c:v>
                </c:pt>
                <c:pt idx="35">
                  <c:v>3.0589796061765329</c:v>
                </c:pt>
                <c:pt idx="36">
                  <c:v>3.0152724874093977</c:v>
                </c:pt>
                <c:pt idx="37">
                  <c:v>2.9712499366524341</c:v>
                </c:pt>
                <c:pt idx="38">
                  <c:v>2.9297228068924319</c:v>
                </c:pt>
                <c:pt idx="39">
                  <c:v>2.8860363005465599</c:v>
                </c:pt>
                <c:pt idx="40">
                  <c:v>2.8394066476296773</c:v>
                </c:pt>
                <c:pt idx="41">
                  <c:v>2.80592773743727</c:v>
                </c:pt>
                <c:pt idx="42">
                  <c:v>2.7658362583621754</c:v>
                </c:pt>
                <c:pt idx="43">
                  <c:v>2.7254554411797747</c:v>
                </c:pt>
                <c:pt idx="44">
                  <c:v>2.6843903073285924</c:v>
                </c:pt>
                <c:pt idx="45">
                  <c:v>2.6485473068087897</c:v>
                </c:pt>
                <c:pt idx="46">
                  <c:v>2.6102916636223759</c:v>
                </c:pt>
                <c:pt idx="47">
                  <c:v>2.569742266921665</c:v>
                </c:pt>
                <c:pt idx="48">
                  <c:v>2.5298227820410419</c:v>
                </c:pt>
                <c:pt idx="49">
                  <c:v>2.4980180905349703</c:v>
                </c:pt>
                <c:pt idx="50">
                  <c:v>2.4646636027493898</c:v>
                </c:pt>
                <c:pt idx="51">
                  <c:v>2.4282958104258006</c:v>
                </c:pt>
                <c:pt idx="52">
                  <c:v>2.3924646496802557</c:v>
                </c:pt>
                <c:pt idx="53">
                  <c:v>2.3582807877222982</c:v>
                </c:pt>
                <c:pt idx="54">
                  <c:v>2.321279108964446</c:v>
                </c:pt>
                <c:pt idx="55">
                  <c:v>2.2902845072919265</c:v>
                </c:pt>
                <c:pt idx="56">
                  <c:v>2.2582747659543165</c:v>
                </c:pt>
                <c:pt idx="57">
                  <c:v>2.2263602873064334</c:v>
                </c:pt>
                <c:pt idx="58">
                  <c:v>2.1945497471840811</c:v>
                </c:pt>
                <c:pt idx="59">
                  <c:v>2.1631937204074108</c:v>
                </c:pt>
                <c:pt idx="60">
                  <c:v>2.1289162745944195</c:v>
                </c:pt>
                <c:pt idx="61">
                  <c:v>2.1018193230851452</c:v>
                </c:pt>
                <c:pt idx="62">
                  <c:v>2.0711330590016033</c:v>
                </c:pt>
                <c:pt idx="63">
                  <c:v>2.0376697877088485</c:v>
                </c:pt>
                <c:pt idx="64">
                  <c:v>2.0098262570909369</c:v>
                </c:pt>
                <c:pt idx="65">
                  <c:v>1.9842450892073693</c:v>
                </c:pt>
                <c:pt idx="66">
                  <c:v>1.9558939241319371</c:v>
                </c:pt>
                <c:pt idx="67">
                  <c:v>1.9258147580966227</c:v>
                </c:pt>
                <c:pt idx="68">
                  <c:v>1.8982984535793666</c:v>
                </c:pt>
                <c:pt idx="69">
                  <c:v>1.8729516505184889</c:v>
                </c:pt>
                <c:pt idx="70">
                  <c:v>1.8464826502178409</c:v>
                </c:pt>
                <c:pt idx="71">
                  <c:v>1.8160745557401334</c:v>
                </c:pt>
                <c:pt idx="72">
                  <c:v>1.7921090281137415</c:v>
                </c:pt>
                <c:pt idx="73">
                  <c:v>1.7645486658952512</c:v>
                </c:pt>
                <c:pt idx="74">
                  <c:v>1.7412630911555116</c:v>
                </c:pt>
                <c:pt idx="75">
                  <c:v>1.7163836860832149</c:v>
                </c:pt>
                <c:pt idx="76">
                  <c:v>1.6878511303962305</c:v>
                </c:pt>
                <c:pt idx="77">
                  <c:v>1.6676862378087778</c:v>
                </c:pt>
                <c:pt idx="78">
                  <c:v>1.6420393401815851</c:v>
                </c:pt>
                <c:pt idx="79">
                  <c:v>1.6203704395043736</c:v>
                </c:pt>
                <c:pt idx="80">
                  <c:v>1.5954511987995383</c:v>
                </c:pt>
                <c:pt idx="81">
                  <c:v>1.5743970908277389</c:v>
                </c:pt>
                <c:pt idx="82">
                  <c:v>1.5519018899782475</c:v>
                </c:pt>
                <c:pt idx="83">
                  <c:v>1.5297281036335255</c:v>
                </c:pt>
                <c:pt idx="84">
                  <c:v>1.5059646473949302</c:v>
                </c:pt>
                <c:pt idx="85">
                  <c:v>1.4846819951205767</c:v>
                </c:pt>
                <c:pt idx="86">
                  <c:v>1.4632372338717921</c:v>
                </c:pt>
                <c:pt idx="87">
                  <c:v>1.4423303002537335</c:v>
                </c:pt>
                <c:pt idx="88">
                  <c:v>1.4214972672995505</c:v>
                </c:pt>
                <c:pt idx="89">
                  <c:v>1.4011867200296144</c:v>
                </c:pt>
                <c:pt idx="90">
                  <c:v>1.3816032908394673</c:v>
                </c:pt>
                <c:pt idx="91">
                  <c:v>1.3610015394414374</c:v>
                </c:pt>
                <c:pt idx="92">
                  <c:v>1.3409190335435635</c:v>
                </c:pt>
                <c:pt idx="93">
                  <c:v>1.3228053609290717</c:v>
                </c:pt>
                <c:pt idx="94">
                  <c:v>1.3109348253405808</c:v>
                </c:pt>
                <c:pt idx="95">
                  <c:v>1.2852745651266533</c:v>
                </c:pt>
                <c:pt idx="96">
                  <c:v>1.2679125603299037</c:v>
                </c:pt>
                <c:pt idx="97">
                  <c:v>1.2488085976619228</c:v>
                </c:pt>
                <c:pt idx="98">
                  <c:v>1.2313548533502141</c:v>
                </c:pt>
                <c:pt idx="99">
                  <c:v>1.2135691518131768</c:v>
                </c:pt>
                <c:pt idx="100">
                  <c:v>1.1964187025555533</c:v>
                </c:pt>
                <c:pt idx="101">
                  <c:v>1.1793241085862991</c:v>
                </c:pt>
                <c:pt idx="102">
                  <c:v>1.1630254136024041</c:v>
                </c:pt>
                <c:pt idx="103">
                  <c:v>1.1456829820958401</c:v>
                </c:pt>
                <c:pt idx="104">
                  <c:v>1.1293133070359471</c:v>
                </c:pt>
                <c:pt idx="105">
                  <c:v>1.1121217643441881</c:v>
                </c:pt>
                <c:pt idx="106">
                  <c:v>1.0970987770922691</c:v>
                </c:pt>
                <c:pt idx="107">
                  <c:v>1.0817653772614961</c:v>
                </c:pt>
                <c:pt idx="108">
                  <c:v>1.0656346532533068</c:v>
                </c:pt>
                <c:pt idx="109">
                  <c:v>1.0509071885545109</c:v>
                </c:pt>
                <c:pt idx="110">
                  <c:v>1.0360555170326635</c:v>
                </c:pt>
                <c:pt idx="111">
                  <c:v>1.0199609837092045</c:v>
                </c:pt>
                <c:pt idx="112">
                  <c:v>1.006182941279872</c:v>
                </c:pt>
                <c:pt idx="113">
                  <c:v>0.99196332350817429</c:v>
                </c:pt>
                <c:pt idx="114">
                  <c:v>0.97809933006072347</c:v>
                </c:pt>
                <c:pt idx="115">
                  <c:v>0.96381921853423769</c:v>
                </c:pt>
                <c:pt idx="116">
                  <c:v>0.94989780432137227</c:v>
                </c:pt>
                <c:pt idx="117">
                  <c:v>0.93469812335798208</c:v>
                </c:pt>
                <c:pt idx="119">
                  <c:v>0.92178024988815799</c:v>
                </c:pt>
                <c:pt idx="120">
                  <c:v>0.89576903787280726</c:v>
                </c:pt>
                <c:pt idx="121">
                  <c:v>0.88310981576944814</c:v>
                </c:pt>
                <c:pt idx="122">
                  <c:v>0.86939120694539329</c:v>
                </c:pt>
                <c:pt idx="123">
                  <c:v>0.85642729636999282</c:v>
                </c:pt>
                <c:pt idx="124">
                  <c:v>0.84566037382040182</c:v>
                </c:pt>
                <c:pt idx="125">
                  <c:v>0.83173393885490077</c:v>
                </c:pt>
                <c:pt idx="126">
                  <c:v>0.82062831091349253</c:v>
                </c:pt>
                <c:pt idx="127">
                  <c:v>0.80736942941417922</c:v>
                </c:pt>
                <c:pt idx="128">
                  <c:v>0.79747145006345788</c:v>
                </c:pt>
                <c:pt idx="129">
                  <c:v>0.78595276464426556</c:v>
                </c:pt>
                <c:pt idx="130">
                  <c:v>0.77435549559349193</c:v>
                </c:pt>
                <c:pt idx="131">
                  <c:v>0.76292935215673285</c:v>
                </c:pt>
                <c:pt idx="132">
                  <c:v>0.75298055178845558</c:v>
                </c:pt>
                <c:pt idx="133">
                  <c:v>0.7421044933388008</c:v>
                </c:pt>
                <c:pt idx="134">
                  <c:v>0.73103861619121724</c:v>
                </c:pt>
                <c:pt idx="135">
                  <c:v>0.72025164285152543</c:v>
                </c:pt>
                <c:pt idx="136">
                  <c:v>0.70917508676367191</c:v>
                </c:pt>
                <c:pt idx="137">
                  <c:v>0.70070251522418459</c:v>
                </c:pt>
                <c:pt idx="138">
                  <c:v>0.69069078190255784</c:v>
                </c:pt>
                <c:pt idx="139">
                  <c:v>0.6809297747197125</c:v>
                </c:pt>
                <c:pt idx="140">
                  <c:v>0.66908097056633298</c:v>
                </c:pt>
                <c:pt idx="141">
                  <c:v>0.66056487492106464</c:v>
                </c:pt>
                <c:pt idx="142">
                  <c:v>0.65050909219263153</c:v>
                </c:pt>
                <c:pt idx="143">
                  <c:v>0.76292935215673285</c:v>
                </c:pt>
                <c:pt idx="144">
                  <c:v>0.75298055178845558</c:v>
                </c:pt>
                <c:pt idx="145">
                  <c:v>0.7421044933388008</c:v>
                </c:pt>
                <c:pt idx="146">
                  <c:v>0.73103861619121724</c:v>
                </c:pt>
                <c:pt idx="147">
                  <c:v>0.72025164285152543</c:v>
                </c:pt>
                <c:pt idx="148">
                  <c:v>0.70917508676367191</c:v>
                </c:pt>
                <c:pt idx="149">
                  <c:v>0.70070251522418459</c:v>
                </c:pt>
                <c:pt idx="150">
                  <c:v>0.69069078190255784</c:v>
                </c:pt>
                <c:pt idx="151">
                  <c:v>0.6809297747197125</c:v>
                </c:pt>
                <c:pt idx="152">
                  <c:v>0.66908097056633298</c:v>
                </c:pt>
                <c:pt idx="153">
                  <c:v>0.66056487492106464</c:v>
                </c:pt>
                <c:pt idx="154">
                  <c:v>0.65050909219263153</c:v>
                </c:pt>
                <c:pt idx="155">
                  <c:v>0.6427374079871967</c:v>
                </c:pt>
                <c:pt idx="156">
                  <c:v>0.63365408934384493</c:v>
                </c:pt>
                <c:pt idx="157">
                  <c:v>0.62361335951610952</c:v>
                </c:pt>
                <c:pt idx="158">
                  <c:v>0.61489754177851697</c:v>
                </c:pt>
              </c:numCache>
            </c:numRef>
          </c:val>
          <c:smooth val="0"/>
        </c:ser>
        <c:dLbls>
          <c:showLegendKey val="0"/>
          <c:showVal val="0"/>
          <c:showCatName val="0"/>
          <c:showSerName val="0"/>
          <c:showPercent val="0"/>
          <c:showBubbleSize val="0"/>
        </c:dLbls>
        <c:marker val="1"/>
        <c:smooth val="0"/>
        <c:axId val="232741888"/>
        <c:axId val="232764160"/>
      </c:lineChart>
      <c:dateAx>
        <c:axId val="232741888"/>
        <c:scaling>
          <c:orientation val="minMax"/>
          <c:min val="29677"/>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32764160"/>
        <c:crossesAt val="0.01"/>
        <c:auto val="0"/>
        <c:lblOffset val="100"/>
        <c:baseTimeUnit val="days"/>
        <c:majorUnit val="24"/>
        <c:majorTimeUnit val="months"/>
        <c:minorUnit val="3"/>
        <c:minorTimeUnit val="months"/>
      </c:dateAx>
      <c:valAx>
        <c:axId val="232764160"/>
        <c:scaling>
          <c:logBase val="10"/>
          <c:orientation val="minMax"/>
          <c:max val="400"/>
          <c:min val="1.0000000000000002E-2"/>
        </c:scaling>
        <c:delete val="0"/>
        <c:axPos val="l"/>
        <c:majorGridlines>
          <c:spPr>
            <a:ln w="3175">
              <a:solidFill>
                <a:schemeClr val="bg1">
                  <a:lumMod val="7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en-US" altLang="en-US"/>
                  <a:t>(m)Bq/L</a:t>
                </a:r>
              </a:p>
            </c:rich>
          </c:tx>
          <c:layout>
            <c:manualLayout>
              <c:xMode val="edge"/>
              <c:yMode val="edge"/>
              <c:x val="3.3588677198231223E-3"/>
              <c:y val="0.4152368766404199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2741888"/>
        <c:crosses val="autoZero"/>
        <c:crossBetween val="between"/>
        <c:minorUnit val="10"/>
      </c:valAx>
      <c:spPr>
        <a:noFill/>
        <a:ln w="12700">
          <a:solidFill>
            <a:srgbClr val="808080"/>
          </a:solidFill>
          <a:prstDash val="solid"/>
        </a:ln>
      </c:spPr>
    </c:plotArea>
    <c:legend>
      <c:legendPos val="r"/>
      <c:layout>
        <c:manualLayout>
          <c:xMode val="edge"/>
          <c:yMode val="edge"/>
          <c:x val="0.11155179211469532"/>
          <c:y val="9.9184027777777777E-3"/>
          <c:w val="0.8288455197132617"/>
          <c:h val="0.11379895833333334"/>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陸水のBe-7</a:t>
            </a:r>
          </a:p>
        </c:rich>
      </c:tx>
      <c:layout>
        <c:manualLayout>
          <c:xMode val="edge"/>
          <c:yMode val="edge"/>
          <c:x val="0.3856213724918372"/>
          <c:y val="9.2936879393572314E-2"/>
        </c:manualLayout>
      </c:layout>
      <c:overlay val="0"/>
      <c:spPr>
        <a:solidFill>
          <a:srgbClr val="FFFFFF"/>
        </a:solidFill>
        <a:ln w="25400">
          <a:noFill/>
        </a:ln>
      </c:spPr>
    </c:title>
    <c:autoTitleDeleted val="0"/>
    <c:plotArea>
      <c:layout>
        <c:manualLayout>
          <c:layoutTarget val="inner"/>
          <c:xMode val="edge"/>
          <c:yMode val="edge"/>
          <c:x val="3.3769099104178482E-2"/>
          <c:y val="5.9479553903345722E-2"/>
          <c:w val="0.94989207802721398"/>
          <c:h val="0.80672512526843232"/>
        </c:manualLayout>
      </c:layout>
      <c:lineChart>
        <c:grouping val="standard"/>
        <c:varyColors val="0"/>
        <c:ser>
          <c:idx val="1"/>
          <c:order val="0"/>
          <c:tx>
            <c:strRef>
              <c:f>陸水!$C$96</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陸水!$C$98:$C$268</c:f>
              <c:numCache>
                <c:formatCode>0.0</c:formatCode>
                <c:ptCount val="171"/>
                <c:pt idx="1">
                  <c:v>5</c:v>
                </c:pt>
                <c:pt idx="2" formatCode="0;&quot;△ &quot;0">
                  <c:v>77.777777777777786</c:v>
                </c:pt>
                <c:pt idx="4">
                  <c:v>5</c:v>
                </c:pt>
                <c:pt idx="6" formatCode="0;&quot;△ &quot;0">
                  <c:v>20.740740740740744</c:v>
                </c:pt>
                <c:pt idx="8">
                  <c:v>5</c:v>
                </c:pt>
                <c:pt idx="10" formatCode="0;&quot;△ &quot;0">
                  <c:v>12.222222222222223</c:v>
                </c:pt>
                <c:pt idx="12">
                  <c:v>5</c:v>
                </c:pt>
                <c:pt idx="14" formatCode="0;&quot;△ &quot;0">
                  <c:v>11.111111111111111</c:v>
                </c:pt>
                <c:pt idx="16">
                  <c:v>5</c:v>
                </c:pt>
                <c:pt idx="19">
                  <c:v>5</c:v>
                </c:pt>
                <c:pt idx="21">
                  <c:v>5</c:v>
                </c:pt>
                <c:pt idx="23">
                  <c:v>5</c:v>
                </c:pt>
                <c:pt idx="25">
                  <c:v>5</c:v>
                </c:pt>
                <c:pt idx="27" formatCode="0;&quot;△ &quot;0">
                  <c:v>13</c:v>
                </c:pt>
                <c:pt idx="29">
                  <c:v>5</c:v>
                </c:pt>
                <c:pt idx="31">
                  <c:v>5</c:v>
                </c:pt>
                <c:pt idx="33" formatCode="0;&quot;△ &quot;0">
                  <c:v>14</c:v>
                </c:pt>
                <c:pt idx="35">
                  <c:v>5</c:v>
                </c:pt>
                <c:pt idx="37">
                  <c:v>5</c:v>
                </c:pt>
                <c:pt idx="39">
                  <c:v>5</c:v>
                </c:pt>
                <c:pt idx="41">
                  <c:v>5</c:v>
                </c:pt>
                <c:pt idx="43">
                  <c:v>5</c:v>
                </c:pt>
                <c:pt idx="45">
                  <c:v>5</c:v>
                </c:pt>
                <c:pt idx="47" formatCode="0;&quot;△ &quot;0">
                  <c:v>16</c:v>
                </c:pt>
                <c:pt idx="49">
                  <c:v>5</c:v>
                </c:pt>
                <c:pt idx="51">
                  <c:v>5</c:v>
                </c:pt>
                <c:pt idx="53">
                  <c:v>5</c:v>
                </c:pt>
                <c:pt idx="55" formatCode="0;&quot;△ &quot;0">
                  <c:v>23</c:v>
                </c:pt>
                <c:pt idx="57">
                  <c:v>5</c:v>
                </c:pt>
                <c:pt idx="59">
                  <c:v>5</c:v>
                </c:pt>
                <c:pt idx="61">
                  <c:v>5</c:v>
                </c:pt>
                <c:pt idx="63" formatCode="0;&quot;△ &quot;0">
                  <c:v>34</c:v>
                </c:pt>
                <c:pt idx="65">
                  <c:v>5</c:v>
                </c:pt>
                <c:pt idx="67">
                  <c:v>5</c:v>
                </c:pt>
                <c:pt idx="69">
                  <c:v>5</c:v>
                </c:pt>
                <c:pt idx="71">
                  <c:v>5</c:v>
                </c:pt>
                <c:pt idx="73" formatCode="0;&quot;△ &quot;0">
                  <c:v>24</c:v>
                </c:pt>
                <c:pt idx="75" formatCode="&quot;(&quot;0&quot;)&quot;">
                  <c:v>27</c:v>
                </c:pt>
                <c:pt idx="77">
                  <c:v>5</c:v>
                </c:pt>
                <c:pt idx="79">
                  <c:v>5</c:v>
                </c:pt>
                <c:pt idx="81" formatCode="&quot;(&quot;0&quot;)&quot;">
                  <c:v>17</c:v>
                </c:pt>
                <c:pt idx="83">
                  <c:v>5</c:v>
                </c:pt>
                <c:pt idx="85">
                  <c:v>5</c:v>
                </c:pt>
                <c:pt idx="87">
                  <c:v>5</c:v>
                </c:pt>
                <c:pt idx="89">
                  <c:v>5</c:v>
                </c:pt>
                <c:pt idx="91" formatCode="&quot;(&quot;0&quot;)&quot;">
                  <c:v>18</c:v>
                </c:pt>
                <c:pt idx="93">
                  <c:v>5</c:v>
                </c:pt>
                <c:pt idx="95">
                  <c:v>5</c:v>
                </c:pt>
                <c:pt idx="97">
                  <c:v>5</c:v>
                </c:pt>
                <c:pt idx="99" formatCode="&quot;(&quot;0&quot;)&quot;">
                  <c:v>19</c:v>
                </c:pt>
                <c:pt idx="101">
                  <c:v>5</c:v>
                </c:pt>
                <c:pt idx="103" formatCode="&quot;(&quot;0&quot;)&quot;">
                  <c:v>10</c:v>
                </c:pt>
                <c:pt idx="105" formatCode="0;&quot;△ &quot;0">
                  <c:v>39</c:v>
                </c:pt>
                <c:pt idx="107" formatCode="0;&quot;△ &quot;0">
                  <c:v>23</c:v>
                </c:pt>
                <c:pt idx="109" formatCode="0;&quot;△ &quot;0">
                  <c:v>16</c:v>
                </c:pt>
                <c:pt idx="111" formatCode="0;&quot;△ &quot;0">
                  <c:v>20</c:v>
                </c:pt>
                <c:pt idx="113" formatCode="&quot;(&quot;0&quot;)&quot;">
                  <c:v>10</c:v>
                </c:pt>
                <c:pt idx="115" formatCode="0;&quot;△ &quot;0">
                  <c:v>22</c:v>
                </c:pt>
                <c:pt idx="122">
                  <c:v>5</c:v>
                </c:pt>
                <c:pt idx="124">
                  <c:v>5</c:v>
                </c:pt>
                <c:pt idx="126">
                  <c:v>5</c:v>
                </c:pt>
                <c:pt idx="128">
                  <c:v>5</c:v>
                </c:pt>
                <c:pt idx="130">
                  <c:v>5</c:v>
                </c:pt>
                <c:pt idx="132">
                  <c:v>5</c:v>
                </c:pt>
                <c:pt idx="134">
                  <c:v>5</c:v>
                </c:pt>
                <c:pt idx="136">
                  <c:v>5</c:v>
                </c:pt>
                <c:pt idx="138" formatCode="&quot;(&quot;0&quot;)&quot;">
                  <c:v>17</c:v>
                </c:pt>
                <c:pt idx="140" formatCode="0;&quot;△ &quot;0">
                  <c:v>23</c:v>
                </c:pt>
                <c:pt idx="142" formatCode="0;&quot;△ &quot;0">
                  <c:v>27</c:v>
                </c:pt>
                <c:pt idx="144">
                  <c:v>5</c:v>
                </c:pt>
                <c:pt idx="146">
                  <c:v>5</c:v>
                </c:pt>
                <c:pt idx="148">
                  <c:v>5</c:v>
                </c:pt>
                <c:pt idx="150" formatCode="0;&quot;△ &quot;0">
                  <c:v>17</c:v>
                </c:pt>
                <c:pt idx="152" formatCode="0;&quot;△ &quot;0">
                  <c:v>23</c:v>
                </c:pt>
                <c:pt idx="154" formatCode="0;&quot;△ &quot;0">
                  <c:v>27</c:v>
                </c:pt>
                <c:pt idx="156" formatCode="0;&quot;△ &quot;0">
                  <c:v>34</c:v>
                </c:pt>
                <c:pt idx="158" formatCode="0;&quot;△ &quot;0">
                  <c:v>37</c:v>
                </c:pt>
              </c:numCache>
            </c:numRef>
          </c:val>
          <c:smooth val="0"/>
        </c:ser>
        <c:ser>
          <c:idx val="2"/>
          <c:order val="1"/>
          <c:tx>
            <c:strRef>
              <c:f>陸水!$H$96</c:f>
              <c:strCache>
                <c:ptCount val="1"/>
                <c:pt idx="0">
                  <c:v>前網浜←寄磯(県)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陸水!$H$98:$H$268</c:f>
              <c:numCache>
                <c:formatCode>0;"△ "0</c:formatCode>
                <c:ptCount val="171"/>
                <c:pt idx="1">
                  <c:v>5.185185185185186</c:v>
                </c:pt>
                <c:pt idx="2">
                  <c:v>10</c:v>
                </c:pt>
                <c:pt idx="4" formatCode="0.0">
                  <c:v>6.5</c:v>
                </c:pt>
                <c:pt idx="6" formatCode="&quot;(&quot;0&quot;)&quot;">
                  <c:v>12.222222222222223</c:v>
                </c:pt>
                <c:pt idx="8" formatCode="0.0">
                  <c:v>6.5</c:v>
                </c:pt>
                <c:pt idx="10" formatCode="0.0">
                  <c:v>6.5</c:v>
                </c:pt>
                <c:pt idx="12">
                  <c:v>14.814814814814815</c:v>
                </c:pt>
                <c:pt idx="14" formatCode="0.0">
                  <c:v>6.5</c:v>
                </c:pt>
                <c:pt idx="16" formatCode="0.0">
                  <c:v>6.5</c:v>
                </c:pt>
                <c:pt idx="19" formatCode="0.0">
                  <c:v>6.5</c:v>
                </c:pt>
                <c:pt idx="21" formatCode="0.0">
                  <c:v>6.5</c:v>
                </c:pt>
                <c:pt idx="23">
                  <c:v>22.222222222222221</c:v>
                </c:pt>
                <c:pt idx="25" formatCode="0.0">
                  <c:v>6.5</c:v>
                </c:pt>
                <c:pt idx="27" formatCode="0.0">
                  <c:v>6.5</c:v>
                </c:pt>
                <c:pt idx="29">
                  <c:v>16</c:v>
                </c:pt>
                <c:pt idx="31" formatCode="0.0">
                  <c:v>6.5</c:v>
                </c:pt>
                <c:pt idx="33" formatCode="0.0">
                  <c:v>6.5</c:v>
                </c:pt>
                <c:pt idx="35" formatCode="0.0">
                  <c:v>6.5</c:v>
                </c:pt>
                <c:pt idx="37" formatCode="0.0">
                  <c:v>6.5</c:v>
                </c:pt>
                <c:pt idx="39">
                  <c:v>18</c:v>
                </c:pt>
                <c:pt idx="41">
                  <c:v>25</c:v>
                </c:pt>
                <c:pt idx="43" formatCode="0.0">
                  <c:v>6.5</c:v>
                </c:pt>
                <c:pt idx="45" formatCode="&quot;(&quot;0&quot;)&quot;">
                  <c:v>9.3000000000000007</c:v>
                </c:pt>
                <c:pt idx="47" formatCode="0.0">
                  <c:v>6.5</c:v>
                </c:pt>
                <c:pt idx="49" formatCode="0.0">
                  <c:v>6.5</c:v>
                </c:pt>
                <c:pt idx="51" formatCode="0.0">
                  <c:v>6.5</c:v>
                </c:pt>
                <c:pt idx="53" formatCode="0.0">
                  <c:v>6.5</c:v>
                </c:pt>
                <c:pt idx="55">
                  <c:v>29</c:v>
                </c:pt>
                <c:pt idx="57" formatCode="0.0">
                  <c:v>6.5</c:v>
                </c:pt>
                <c:pt idx="59" formatCode="0.0">
                  <c:v>6.5</c:v>
                </c:pt>
                <c:pt idx="61">
                  <c:v>44</c:v>
                </c:pt>
                <c:pt idx="63">
                  <c:v>32</c:v>
                </c:pt>
                <c:pt idx="65" formatCode="0.0">
                  <c:v>6.5</c:v>
                </c:pt>
                <c:pt idx="67" formatCode="0.0">
                  <c:v>6.5</c:v>
                </c:pt>
                <c:pt idx="69" formatCode="0.0">
                  <c:v>6.5</c:v>
                </c:pt>
                <c:pt idx="71" formatCode="0.0">
                  <c:v>6.5</c:v>
                </c:pt>
                <c:pt idx="73" formatCode="0.0">
                  <c:v>6.5</c:v>
                </c:pt>
                <c:pt idx="75">
                  <c:v>35</c:v>
                </c:pt>
                <c:pt idx="77" formatCode="0.0">
                  <c:v>6.5</c:v>
                </c:pt>
                <c:pt idx="79" formatCode="0.0">
                  <c:v>6.5</c:v>
                </c:pt>
                <c:pt idx="81">
                  <c:v>37</c:v>
                </c:pt>
                <c:pt idx="83" formatCode="0.0">
                  <c:v>6.5</c:v>
                </c:pt>
                <c:pt idx="85" formatCode="0.0">
                  <c:v>6.5</c:v>
                </c:pt>
                <c:pt idx="87" formatCode="0.0">
                  <c:v>6.5</c:v>
                </c:pt>
                <c:pt idx="89" formatCode="0.0">
                  <c:v>6.5</c:v>
                </c:pt>
                <c:pt idx="91" formatCode="0.0">
                  <c:v>6.5</c:v>
                </c:pt>
                <c:pt idx="93" formatCode="0.0">
                  <c:v>6.5</c:v>
                </c:pt>
                <c:pt idx="95" formatCode="0.0">
                  <c:v>6.5</c:v>
                </c:pt>
                <c:pt idx="97">
                  <c:v>14</c:v>
                </c:pt>
                <c:pt idx="99" formatCode="0.0">
                  <c:v>6.5</c:v>
                </c:pt>
                <c:pt idx="101">
                  <c:v>25</c:v>
                </c:pt>
                <c:pt idx="103">
                  <c:v>25</c:v>
                </c:pt>
                <c:pt idx="105">
                  <c:v>59</c:v>
                </c:pt>
                <c:pt idx="107">
                  <c:v>63</c:v>
                </c:pt>
                <c:pt idx="109">
                  <c:v>42</c:v>
                </c:pt>
                <c:pt idx="111">
                  <c:v>23</c:v>
                </c:pt>
                <c:pt idx="113" formatCode="0.0">
                  <c:v>6.5</c:v>
                </c:pt>
                <c:pt idx="115" formatCode="&quot;(&quot;0&quot;)&quot;">
                  <c:v>13</c:v>
                </c:pt>
                <c:pt idx="122" formatCode="0.0">
                  <c:v>6.5</c:v>
                </c:pt>
                <c:pt idx="124" formatCode="0.0">
                  <c:v>6.5</c:v>
                </c:pt>
                <c:pt idx="126" formatCode="0.0">
                  <c:v>6.5</c:v>
                </c:pt>
                <c:pt idx="128" formatCode="0.0">
                  <c:v>6.5</c:v>
                </c:pt>
                <c:pt idx="130" formatCode="0.0">
                  <c:v>6.5</c:v>
                </c:pt>
                <c:pt idx="132" formatCode="0.0">
                  <c:v>6.5</c:v>
                </c:pt>
                <c:pt idx="134" formatCode="0.0">
                  <c:v>6.5</c:v>
                </c:pt>
                <c:pt idx="136" formatCode="0.0">
                  <c:v>6.5</c:v>
                </c:pt>
                <c:pt idx="138" formatCode="&quot;(&quot;0&quot;)&quot;">
                  <c:v>16</c:v>
                </c:pt>
                <c:pt idx="140">
                  <c:v>410</c:v>
                </c:pt>
                <c:pt idx="142">
                  <c:v>26</c:v>
                </c:pt>
              </c:numCache>
            </c:numRef>
          </c:val>
          <c:smooth val="0"/>
        </c:ser>
        <c:ser>
          <c:idx val="3"/>
          <c:order val="2"/>
          <c:tx>
            <c:strRef>
              <c:f>陸水!$N$96</c:f>
              <c:strCache>
                <c:ptCount val="1"/>
                <c:pt idx="0">
                  <c:v>飯子浜(電力)</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陸水!$N$98:$N$268</c:f>
              <c:numCache>
                <c:formatCode>0.0;"△ "0.0</c:formatCode>
                <c:ptCount val="171"/>
                <c:pt idx="0" formatCode="0;&quot;△ &quot;0">
                  <c:v>29.62962962962963</c:v>
                </c:pt>
                <c:pt idx="1">
                  <c:v>4.5999999999999996</c:v>
                </c:pt>
                <c:pt idx="2">
                  <c:v>4.5999999999999996</c:v>
                </c:pt>
                <c:pt idx="3">
                  <c:v>4.5999999999999996</c:v>
                </c:pt>
                <c:pt idx="4">
                  <c:v>4.5999999999999996</c:v>
                </c:pt>
                <c:pt idx="5">
                  <c:v>4.5999999999999996</c:v>
                </c:pt>
                <c:pt idx="6">
                  <c:v>4.5999999999999996</c:v>
                </c:pt>
                <c:pt idx="7">
                  <c:v>4.5999999999999996</c:v>
                </c:pt>
                <c:pt idx="8">
                  <c:v>4.5999999999999996</c:v>
                </c:pt>
                <c:pt idx="9">
                  <c:v>4.5999999999999996</c:v>
                </c:pt>
                <c:pt idx="10">
                  <c:v>4.5999999999999996</c:v>
                </c:pt>
                <c:pt idx="11">
                  <c:v>4.5999999999999996</c:v>
                </c:pt>
                <c:pt idx="12">
                  <c:v>4.5999999999999996</c:v>
                </c:pt>
                <c:pt idx="13">
                  <c:v>4.5999999999999996</c:v>
                </c:pt>
                <c:pt idx="14">
                  <c:v>4.5999999999999996</c:v>
                </c:pt>
                <c:pt idx="15">
                  <c:v>4.5999999999999996</c:v>
                </c:pt>
                <c:pt idx="16">
                  <c:v>4.5999999999999996</c:v>
                </c:pt>
                <c:pt idx="17">
                  <c:v>4.5999999999999996</c:v>
                </c:pt>
                <c:pt idx="19">
                  <c:v>4.5999999999999996</c:v>
                </c:pt>
                <c:pt idx="20">
                  <c:v>4.5999999999999996</c:v>
                </c:pt>
                <c:pt idx="21">
                  <c:v>4.5999999999999996</c:v>
                </c:pt>
                <c:pt idx="22">
                  <c:v>4.5999999999999996</c:v>
                </c:pt>
                <c:pt idx="23">
                  <c:v>4.5999999999999996</c:v>
                </c:pt>
                <c:pt idx="24">
                  <c:v>4.5999999999999996</c:v>
                </c:pt>
                <c:pt idx="25">
                  <c:v>4.5999999999999996</c:v>
                </c:pt>
                <c:pt idx="26">
                  <c:v>4.5999999999999996</c:v>
                </c:pt>
                <c:pt idx="27">
                  <c:v>4.5999999999999996</c:v>
                </c:pt>
                <c:pt idx="28">
                  <c:v>4.5999999999999996</c:v>
                </c:pt>
                <c:pt idx="29" formatCode="0;&quot;△ &quot;0">
                  <c:v>46</c:v>
                </c:pt>
                <c:pt idx="30" formatCode="0;&quot;△ &quot;0">
                  <c:v>36</c:v>
                </c:pt>
                <c:pt idx="31" formatCode="0;&quot;△ &quot;0">
                  <c:v>68</c:v>
                </c:pt>
                <c:pt idx="32" formatCode="0;&quot;△ &quot;0">
                  <c:v>37</c:v>
                </c:pt>
                <c:pt idx="33">
                  <c:v>4.5999999999999996</c:v>
                </c:pt>
                <c:pt idx="34">
                  <c:v>4.5999999999999996</c:v>
                </c:pt>
                <c:pt idx="35" formatCode="0;&quot;△ &quot;0">
                  <c:v>52</c:v>
                </c:pt>
                <c:pt idx="36">
                  <c:v>4.5999999999999996</c:v>
                </c:pt>
                <c:pt idx="37" formatCode="0;&quot;△ &quot;0">
                  <c:v>61</c:v>
                </c:pt>
                <c:pt idx="38" formatCode="0;&quot;△ &quot;0">
                  <c:v>28</c:v>
                </c:pt>
                <c:pt idx="39" formatCode="0;&quot;△ &quot;0">
                  <c:v>34</c:v>
                </c:pt>
                <c:pt idx="40">
                  <c:v>4.5999999999999996</c:v>
                </c:pt>
                <c:pt idx="41" formatCode="0;&quot;△ &quot;0">
                  <c:v>24</c:v>
                </c:pt>
                <c:pt idx="42" formatCode="0;&quot;△ &quot;0">
                  <c:v>19</c:v>
                </c:pt>
                <c:pt idx="43">
                  <c:v>4.5999999999999996</c:v>
                </c:pt>
                <c:pt idx="44" formatCode="0;&quot;△ &quot;0">
                  <c:v>26</c:v>
                </c:pt>
                <c:pt idx="45">
                  <c:v>4.5999999999999996</c:v>
                </c:pt>
                <c:pt idx="46">
                  <c:v>4.5999999999999996</c:v>
                </c:pt>
                <c:pt idx="47">
                  <c:v>4.5999999999999996</c:v>
                </c:pt>
                <c:pt idx="48">
                  <c:v>4.5999999999999996</c:v>
                </c:pt>
                <c:pt idx="49">
                  <c:v>4.5999999999999996</c:v>
                </c:pt>
                <c:pt idx="50">
                  <c:v>4.5999999999999996</c:v>
                </c:pt>
                <c:pt idx="51">
                  <c:v>4.5999999999999996</c:v>
                </c:pt>
                <c:pt idx="52">
                  <c:v>4.5999999999999996</c:v>
                </c:pt>
                <c:pt idx="53">
                  <c:v>4.5999999999999996</c:v>
                </c:pt>
                <c:pt idx="54">
                  <c:v>4.5999999999999996</c:v>
                </c:pt>
                <c:pt idx="55">
                  <c:v>4.5999999999999996</c:v>
                </c:pt>
                <c:pt idx="56">
                  <c:v>4.5999999999999996</c:v>
                </c:pt>
                <c:pt idx="57">
                  <c:v>4.5999999999999996</c:v>
                </c:pt>
                <c:pt idx="58">
                  <c:v>4.5999999999999996</c:v>
                </c:pt>
                <c:pt idx="59">
                  <c:v>4.5999999999999996</c:v>
                </c:pt>
                <c:pt idx="60">
                  <c:v>4.5999999999999996</c:v>
                </c:pt>
                <c:pt idx="61">
                  <c:v>4.5999999999999996</c:v>
                </c:pt>
                <c:pt idx="62">
                  <c:v>4.5999999999999996</c:v>
                </c:pt>
                <c:pt idx="63">
                  <c:v>4.5999999999999996</c:v>
                </c:pt>
                <c:pt idx="64">
                  <c:v>4.5999999999999996</c:v>
                </c:pt>
                <c:pt idx="65">
                  <c:v>4.5999999999999996</c:v>
                </c:pt>
                <c:pt idx="66">
                  <c:v>4.5999999999999996</c:v>
                </c:pt>
                <c:pt idx="67">
                  <c:v>4.5999999999999996</c:v>
                </c:pt>
                <c:pt idx="68">
                  <c:v>4.5999999999999996</c:v>
                </c:pt>
                <c:pt idx="69">
                  <c:v>4.5999999999999996</c:v>
                </c:pt>
                <c:pt idx="70">
                  <c:v>4.5999999999999996</c:v>
                </c:pt>
                <c:pt idx="71">
                  <c:v>4.5999999999999996</c:v>
                </c:pt>
                <c:pt idx="72">
                  <c:v>4.5999999999999996</c:v>
                </c:pt>
                <c:pt idx="73">
                  <c:v>4.5999999999999996</c:v>
                </c:pt>
                <c:pt idx="74">
                  <c:v>4.5999999999999996</c:v>
                </c:pt>
                <c:pt idx="75">
                  <c:v>4.5999999999999996</c:v>
                </c:pt>
                <c:pt idx="76">
                  <c:v>4.5999999999999996</c:v>
                </c:pt>
                <c:pt idx="77">
                  <c:v>4.5999999999999996</c:v>
                </c:pt>
                <c:pt idx="78">
                  <c:v>4.5999999999999996</c:v>
                </c:pt>
                <c:pt idx="79">
                  <c:v>4.5999999999999996</c:v>
                </c:pt>
                <c:pt idx="80">
                  <c:v>4.5999999999999996</c:v>
                </c:pt>
                <c:pt idx="81">
                  <c:v>4.5999999999999996</c:v>
                </c:pt>
                <c:pt idx="82">
                  <c:v>4.5999999999999996</c:v>
                </c:pt>
                <c:pt idx="83">
                  <c:v>4.5999999999999996</c:v>
                </c:pt>
                <c:pt idx="84">
                  <c:v>4.5999999999999996</c:v>
                </c:pt>
                <c:pt idx="85">
                  <c:v>4.5999999999999996</c:v>
                </c:pt>
                <c:pt idx="86">
                  <c:v>4.5999999999999996</c:v>
                </c:pt>
                <c:pt idx="87">
                  <c:v>4.5999999999999996</c:v>
                </c:pt>
                <c:pt idx="88">
                  <c:v>4.5999999999999996</c:v>
                </c:pt>
                <c:pt idx="89">
                  <c:v>4.5999999999999996</c:v>
                </c:pt>
                <c:pt idx="90">
                  <c:v>4.5999999999999996</c:v>
                </c:pt>
                <c:pt idx="91" formatCode="&quot;(&quot;0.0&quot;)&quot;">
                  <c:v>9.1999999999999993</c:v>
                </c:pt>
                <c:pt idx="92">
                  <c:v>4.5999999999999996</c:v>
                </c:pt>
                <c:pt idx="93">
                  <c:v>4.5999999999999996</c:v>
                </c:pt>
                <c:pt idx="94">
                  <c:v>4.5999999999999996</c:v>
                </c:pt>
                <c:pt idx="95">
                  <c:v>4.5999999999999996</c:v>
                </c:pt>
                <c:pt idx="96">
                  <c:v>4.5999999999999996</c:v>
                </c:pt>
                <c:pt idx="97">
                  <c:v>4.5999999999999996</c:v>
                </c:pt>
                <c:pt idx="98">
                  <c:v>4.5999999999999996</c:v>
                </c:pt>
                <c:pt idx="99">
                  <c:v>4.5999999999999996</c:v>
                </c:pt>
                <c:pt idx="100">
                  <c:v>4.5999999999999996</c:v>
                </c:pt>
                <c:pt idx="101">
                  <c:v>4.5999999999999996</c:v>
                </c:pt>
                <c:pt idx="102">
                  <c:v>4.5999999999999996</c:v>
                </c:pt>
                <c:pt idx="103">
                  <c:v>4.5999999999999996</c:v>
                </c:pt>
                <c:pt idx="104">
                  <c:v>4.5999999999999996</c:v>
                </c:pt>
                <c:pt idx="105">
                  <c:v>4.5999999999999996</c:v>
                </c:pt>
                <c:pt idx="106">
                  <c:v>4.5999999999999996</c:v>
                </c:pt>
                <c:pt idx="107">
                  <c:v>4.5999999999999996</c:v>
                </c:pt>
                <c:pt idx="108">
                  <c:v>4.5999999999999996</c:v>
                </c:pt>
                <c:pt idx="109">
                  <c:v>4.5999999999999996</c:v>
                </c:pt>
                <c:pt idx="110">
                  <c:v>4.5999999999999996</c:v>
                </c:pt>
                <c:pt idx="111">
                  <c:v>4.5999999999999996</c:v>
                </c:pt>
                <c:pt idx="112">
                  <c:v>4.5999999999999996</c:v>
                </c:pt>
                <c:pt idx="113">
                  <c:v>4.5999999999999996</c:v>
                </c:pt>
                <c:pt idx="114">
                  <c:v>4.5999999999999996</c:v>
                </c:pt>
                <c:pt idx="115">
                  <c:v>4.5999999999999996</c:v>
                </c:pt>
                <c:pt idx="116">
                  <c:v>4.5999999999999996</c:v>
                </c:pt>
                <c:pt idx="117">
                  <c:v>4.5999999999999996</c:v>
                </c:pt>
                <c:pt idx="118">
                  <c:v>4.5999999999999996</c:v>
                </c:pt>
                <c:pt idx="120">
                  <c:v>4.5999999999999996</c:v>
                </c:pt>
                <c:pt idx="121">
                  <c:v>4.5999999999999996</c:v>
                </c:pt>
                <c:pt idx="122">
                  <c:v>4.5999999999999996</c:v>
                </c:pt>
                <c:pt idx="123">
                  <c:v>4.5999999999999996</c:v>
                </c:pt>
                <c:pt idx="124">
                  <c:v>4.5999999999999996</c:v>
                </c:pt>
                <c:pt idx="125">
                  <c:v>4.5999999999999996</c:v>
                </c:pt>
                <c:pt idx="126">
                  <c:v>4.5999999999999996</c:v>
                </c:pt>
                <c:pt idx="127">
                  <c:v>4.5999999999999996</c:v>
                </c:pt>
                <c:pt idx="128">
                  <c:v>4.5999999999999996</c:v>
                </c:pt>
                <c:pt idx="129">
                  <c:v>4.5999999999999996</c:v>
                </c:pt>
                <c:pt idx="130">
                  <c:v>4.5999999999999996</c:v>
                </c:pt>
                <c:pt idx="131">
                  <c:v>4.5999999999999996</c:v>
                </c:pt>
                <c:pt idx="132">
                  <c:v>4.5999999999999996</c:v>
                </c:pt>
                <c:pt idx="133">
                  <c:v>4.5999999999999996</c:v>
                </c:pt>
                <c:pt idx="134">
                  <c:v>4.5999999999999996</c:v>
                </c:pt>
                <c:pt idx="135">
                  <c:v>4.5999999999999996</c:v>
                </c:pt>
                <c:pt idx="136">
                  <c:v>4.5999999999999996</c:v>
                </c:pt>
                <c:pt idx="137">
                  <c:v>4.5999999999999996</c:v>
                </c:pt>
                <c:pt idx="138">
                  <c:v>4.5999999999999996</c:v>
                </c:pt>
                <c:pt idx="139">
                  <c:v>4.5999999999999996</c:v>
                </c:pt>
                <c:pt idx="140">
                  <c:v>4.5999999999999996</c:v>
                </c:pt>
                <c:pt idx="141">
                  <c:v>4.5999999999999996</c:v>
                </c:pt>
                <c:pt idx="142">
                  <c:v>4.5999999999999996</c:v>
                </c:pt>
                <c:pt idx="143">
                  <c:v>4.5999999999999996</c:v>
                </c:pt>
                <c:pt idx="144">
                  <c:v>4.5999999999999996</c:v>
                </c:pt>
                <c:pt idx="145">
                  <c:v>4.5999999999999996</c:v>
                </c:pt>
                <c:pt idx="146">
                  <c:v>4.5999999999999996</c:v>
                </c:pt>
                <c:pt idx="147">
                  <c:v>4.5999999999999996</c:v>
                </c:pt>
                <c:pt idx="148">
                  <c:v>4.5999999999999996</c:v>
                </c:pt>
                <c:pt idx="149">
                  <c:v>4.5999999999999996</c:v>
                </c:pt>
                <c:pt idx="150">
                  <c:v>4.5999999999999996</c:v>
                </c:pt>
                <c:pt idx="151">
                  <c:v>4.5999999999999996</c:v>
                </c:pt>
                <c:pt idx="152">
                  <c:v>4.5999999999999996</c:v>
                </c:pt>
                <c:pt idx="153">
                  <c:v>4.5999999999999996</c:v>
                </c:pt>
                <c:pt idx="154">
                  <c:v>4.5999999999999996</c:v>
                </c:pt>
                <c:pt idx="155">
                  <c:v>4.5999999999999996</c:v>
                </c:pt>
                <c:pt idx="156">
                  <c:v>4.5999999999999996</c:v>
                </c:pt>
                <c:pt idx="157">
                  <c:v>4.5999999999999996</c:v>
                </c:pt>
                <c:pt idx="158">
                  <c:v>4.5999999999999996</c:v>
                </c:pt>
              </c:numCache>
            </c:numRef>
          </c:val>
          <c:smooth val="0"/>
        </c:ser>
        <c:ser>
          <c:idx val="0"/>
          <c:order val="3"/>
          <c:tx>
            <c:strRef>
              <c:f>陸水!$V$97</c:f>
              <c:strCache>
                <c:ptCount val="1"/>
                <c:pt idx="0">
                  <c:v>Be7崩壊</c:v>
                </c:pt>
              </c:strCache>
            </c:strRef>
          </c:tx>
          <c:spPr>
            <a:ln w="38100">
              <a:solidFill>
                <a:srgbClr val="0070C0"/>
              </a:solidFill>
              <a:prstDash val="sysDot"/>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陸水!$V$98:$V$268</c:f>
              <c:numCache>
                <c:formatCode>0.00</c:formatCode>
                <c:ptCount val="171"/>
                <c:pt idx="0">
                  <c:v>70</c:v>
                </c:pt>
                <c:pt idx="1">
                  <c:v>21.154220841764122</c:v>
                </c:pt>
                <c:pt idx="2">
                  <c:v>5.9903391048547654</c:v>
                </c:pt>
                <c:pt idx="3">
                  <c:v>1.9828637336369783</c:v>
                </c:pt>
                <c:pt idx="4">
                  <c:v>0.56884791108820909</c:v>
                </c:pt>
                <c:pt idx="5">
                  <c:v>0.18829449770845813</c:v>
                </c:pt>
                <c:pt idx="6">
                  <c:v>5.3320228681034164E-2</c:v>
                </c:pt>
                <c:pt idx="7">
                  <c:v>1.4711214552196998E-2</c:v>
                </c:pt>
                <c:pt idx="8">
                  <c:v>4.9333157767394121E-3</c:v>
                </c:pt>
                <c:pt idx="9">
                  <c:v>1.5301561670122822E-3</c:v>
                </c:pt>
                <c:pt idx="10">
                  <c:v>4.2770192701817626E-4</c:v>
                </c:pt>
                <c:pt idx="11">
                  <c:v>1.2593381296216539E-4</c:v>
                </c:pt>
                <c:pt idx="12">
                  <c:v>4.009009106195304E-5</c:v>
                </c:pt>
                <c:pt idx="13">
                  <c:v>1.180424428907855E-5</c:v>
                </c:pt>
                <c:pt idx="14">
                  <c:v>3.4307605743657998E-6</c:v>
                </c:pt>
                <c:pt idx="15">
                  <c:v>1.1504845645260963E-6</c:v>
                </c:pt>
                <c:pt idx="16">
                  <c:v>3.7590087280135957E-7</c:v>
                </c:pt>
                <c:pt idx="18">
                  <c:v>5.8516346789928418E-8</c:v>
                </c:pt>
                <c:pt idx="19">
                  <c:v>3.0142695204294427E-8</c:v>
                </c:pt>
                <c:pt idx="20">
                  <c:v>1.0108168382506885E-8</c:v>
                </c:pt>
                <c:pt idx="21">
                  <c:v>3.0947130456967952E-9</c:v>
                </c:pt>
                <c:pt idx="22">
                  <c:v>1.0377930821855407E-9</c:v>
                </c:pt>
                <c:pt idx="23">
                  <c:v>3.1362434355154214E-10</c:v>
                </c:pt>
                <c:pt idx="24">
                  <c:v>8.1081480758167907E-11</c:v>
                </c:pt>
                <c:pt idx="25">
                  <c:v>2.9397175224072114E-11</c:v>
                </c:pt>
                <c:pt idx="26">
                  <c:v>7.9024958986573077E-12</c:v>
                </c:pt>
                <c:pt idx="27">
                  <c:v>2.5157006902432341E-12</c:v>
                </c:pt>
                <c:pt idx="28">
                  <c:v>6.94089532598765E-13</c:v>
                </c:pt>
                <c:pt idx="29">
                  <c:v>2.3275867736751941E-13</c:v>
                </c:pt>
                <c:pt idx="30">
                  <c:v>7.6049859921920139E-14</c:v>
                </c:pt>
                <c:pt idx="31">
                  <c:v>2.3588224923412017E-14</c:v>
                </c:pt>
                <c:pt idx="32">
                  <c:v>6.1781164564264752E-15</c:v>
                </c:pt>
                <c:pt idx="33">
                  <c:v>1.9162533728114913E-15</c:v>
                </c:pt>
                <c:pt idx="34">
                  <c:v>6.3429953645330233E-16</c:v>
                </c:pt>
                <c:pt idx="35">
                  <c:v>1.9673935165742392E-16</c:v>
                </c:pt>
                <c:pt idx="36">
                  <c:v>6.0233646209320949E-17</c:v>
                </c:pt>
                <c:pt idx="37">
                  <c:v>1.7967564958514153E-17</c:v>
                </c:pt>
                <c:pt idx="38">
                  <c:v>5.6459235018188562E-18</c:v>
                </c:pt>
                <c:pt idx="39">
                  <c:v>1.6409192559532653E-18</c:v>
                </c:pt>
                <c:pt idx="40">
                  <c:v>4.2978182087834717E-19</c:v>
                </c:pt>
                <c:pt idx="41">
                  <c:v>1.6202377368761356E-19</c:v>
                </c:pt>
                <c:pt idx="42">
                  <c:v>4.9605137861754586E-20</c:v>
                </c:pt>
                <c:pt idx="43">
                  <c:v>1.4797104158526181E-20</c:v>
                </c:pt>
                <c:pt idx="44">
                  <c:v>4.2450228162140071E-21</c:v>
                </c:pt>
                <c:pt idx="45">
                  <c:v>1.4051461266876528E-21</c:v>
                </c:pt>
                <c:pt idx="46">
                  <c:v>4.2463959255571447E-22</c:v>
                </c:pt>
                <c:pt idx="47">
                  <c:v>1.1715936536608803E-22</c:v>
                </c:pt>
                <c:pt idx="48">
                  <c:v>3.232462806958717E-23</c:v>
                </c:pt>
                <c:pt idx="49">
                  <c:v>1.1418777699142345E-23</c:v>
                </c:pt>
                <c:pt idx="50">
                  <c:v>3.7797326304519475E-24</c:v>
                </c:pt>
                <c:pt idx="51">
                  <c:v>1.1129155892489145E-24</c:v>
                </c:pt>
                <c:pt idx="52">
                  <c:v>3.2769013840144783E-25</c:v>
                </c:pt>
                <c:pt idx="53">
                  <c:v>1.0032549002766389E-25</c:v>
                </c:pt>
                <c:pt idx="54">
                  <c:v>2.7322402932099446E-26</c:v>
                </c:pt>
                <c:pt idx="55">
                  <c:v>9.0439958308822382E-27</c:v>
                </c:pt>
                <c:pt idx="56">
                  <c:v>2.8418825105030429E-27</c:v>
                </c:pt>
                <c:pt idx="57">
                  <c:v>8.8146071449021632E-28</c:v>
                </c:pt>
                <c:pt idx="58">
                  <c:v>2.6986768217305686E-28</c:v>
                </c:pt>
                <c:pt idx="59">
                  <c:v>8.2622588487766789E-29</c:v>
                </c:pt>
                <c:pt idx="60">
                  <c:v>2.221045599396129E-29</c:v>
                </c:pt>
                <c:pt idx="61">
                  <c:v>7.7445222642358941E-30</c:v>
                </c:pt>
                <c:pt idx="62">
                  <c:v>2.3101740573989107E-30</c:v>
                </c:pt>
                <c:pt idx="63">
                  <c:v>6.0506987734629514E-31</c:v>
                </c:pt>
                <c:pt idx="64">
                  <c:v>1.9514127869390318E-31</c:v>
                </c:pt>
                <c:pt idx="65">
                  <c:v>6.8043446650859731E-32</c:v>
                </c:pt>
                <c:pt idx="66">
                  <c:v>2.083215613908919E-32</c:v>
                </c:pt>
                <c:pt idx="67">
                  <c:v>5.8229045614535339E-33</c:v>
                </c:pt>
                <c:pt idx="68">
                  <c:v>1.7827382794061035E-33</c:v>
                </c:pt>
                <c:pt idx="69">
                  <c:v>5.9010467002375954E-34</c:v>
                </c:pt>
                <c:pt idx="70">
                  <c:v>1.8303152299251236E-34</c:v>
                </c:pt>
                <c:pt idx="71">
                  <c:v>4.6707742321863682E-35</c:v>
                </c:pt>
                <c:pt idx="72">
                  <c:v>1.5663155565759707E-35</c:v>
                </c:pt>
                <c:pt idx="73">
                  <c:v>4.3780902649572556E-36</c:v>
                </c:pt>
                <c:pt idx="74">
                  <c:v>1.4681657792066968E-36</c:v>
                </c:pt>
                <c:pt idx="75">
                  <c:v>4.4949308502018705E-37</c:v>
                </c:pt>
                <c:pt idx="76">
                  <c:v>1.1322362965781143E-37</c:v>
                </c:pt>
                <c:pt idx="77">
                  <c:v>4.2132657282630814E-38</c:v>
                </c:pt>
                <c:pt idx="78">
                  <c:v>1.1776718676606087E-38</c:v>
                </c:pt>
                <c:pt idx="79">
                  <c:v>3.9492505421210185E-39</c:v>
                </c:pt>
                <c:pt idx="80">
                  <c:v>1.103875606658371E-39</c:v>
                </c:pt>
                <c:pt idx="81">
                  <c:v>3.7017792967149561E-40</c:v>
                </c:pt>
                <c:pt idx="82">
                  <c:v>1.1333353628793491E-40</c:v>
                </c:pt>
                <c:pt idx="83">
                  <c:v>3.4698153017732634E-41</c:v>
                </c:pt>
                <c:pt idx="84">
                  <c:v>9.5733267886449093E-42</c:v>
                </c:pt>
                <c:pt idx="85">
                  <c:v>2.9693386126908121E-42</c:v>
                </c:pt>
                <c:pt idx="86">
                  <c:v>8.9734349666913237E-43</c:v>
                </c:pt>
                <c:pt idx="87">
                  <c:v>2.7473034881561854E-43</c:v>
                </c:pt>
                <c:pt idx="88">
                  <c:v>8.302437815400734E-44</c:v>
                </c:pt>
                <c:pt idx="89">
                  <c:v>2.5418712516573982E-44</c:v>
                </c:pt>
                <c:pt idx="90">
                  <c:v>7.9872874657563563E-45</c:v>
                </c:pt>
                <c:pt idx="91">
                  <c:v>2.3214083225129184E-45</c:v>
                </c:pt>
                <c:pt idx="92">
                  <c:v>6.8352229211194739E-46</c:v>
                </c:pt>
                <c:pt idx="93">
                  <c:v>2.2332905117236614E-46</c:v>
                </c:pt>
                <c:pt idx="94">
                  <c:v>1.0640365686249938E-46</c:v>
                </c:pt>
                <c:pt idx="95">
                  <c:v>2.0933461910493763E-47</c:v>
                </c:pt>
                <c:pt idx="96">
                  <c:v>6.8396455246229564E-48</c:v>
                </c:pt>
                <c:pt idx="97">
                  <c:v>1.9621711786161105E-48</c:v>
                </c:pt>
                <c:pt idx="98">
                  <c:v>6.1657038099034887E-49</c:v>
                </c:pt>
                <c:pt idx="99">
                  <c:v>1.8632951434229355E-49</c:v>
                </c:pt>
                <c:pt idx="100">
                  <c:v>5.779343313306179E-50</c:v>
                </c:pt>
                <c:pt idx="101">
                  <c:v>1.7694015839903692E-50</c:v>
                </c:pt>
                <c:pt idx="102">
                  <c:v>5.6327581099009062E-51</c:v>
                </c:pt>
                <c:pt idx="103">
                  <c:v>1.6370928943131816E-51</c:v>
                </c:pt>
                <c:pt idx="104">
                  <c:v>5.0121174730491434E-52</c:v>
                </c:pt>
                <c:pt idx="105">
                  <c:v>1.4193046163939166E-52</c:v>
                </c:pt>
                <c:pt idx="106">
                  <c:v>4.6373316124691124E-53</c:v>
                </c:pt>
                <c:pt idx="107">
                  <c:v>1.4571824060199122E-53</c:v>
                </c:pt>
                <c:pt idx="108">
                  <c:v>4.2351241009625346E-54</c:v>
                </c:pt>
                <c:pt idx="109">
                  <c:v>1.3482202029193696E-54</c:v>
                </c:pt>
                <c:pt idx="110">
                  <c:v>4.1817462156276553E-55</c:v>
                </c:pt>
                <c:pt idx="111">
                  <c:v>1.1537566005004397E-55</c:v>
                </c:pt>
                <c:pt idx="112">
                  <c:v>3.7696995379255422E-56</c:v>
                </c:pt>
                <c:pt idx="113">
                  <c:v>1.1692397682989045E-56</c:v>
                </c:pt>
                <c:pt idx="114">
                  <c:v>3.6740862227810114E-57</c:v>
                </c:pt>
                <c:pt idx="115">
                  <c:v>1.0959718865696732E-57</c:v>
                </c:pt>
                <c:pt idx="116">
                  <c:v>3.3120616178371668E-58</c:v>
                </c:pt>
                <c:pt idx="117">
                  <c:v>8.7883665401337253E-59</c:v>
                </c:pt>
                <c:pt idx="119">
                  <c:v>2.7977110086045259E-59</c:v>
                </c:pt>
                <c:pt idx="120">
                  <c:v>2.6567311720022256E-60</c:v>
                </c:pt>
                <c:pt idx="121">
                  <c:v>8.2403271367714687E-61</c:v>
                </c:pt>
                <c:pt idx="122">
                  <c:v>2.2735315186758594E-61</c:v>
                </c:pt>
                <c:pt idx="123">
                  <c:v>6.6077438824847591E-62</c:v>
                </c:pt>
                <c:pt idx="124">
                  <c:v>2.3342065475441943E-62</c:v>
                </c:pt>
                <c:pt idx="125">
                  <c:v>5.956652502594398E-63</c:v>
                </c:pt>
                <c:pt idx="126">
                  <c:v>1.9717131225008041E-63</c:v>
                </c:pt>
                <c:pt idx="127">
                  <c:v>5.1642178794828646E-64</c:v>
                </c:pt>
                <c:pt idx="128">
                  <c:v>1.8723562579133942E-64</c:v>
                </c:pt>
                <c:pt idx="129">
                  <c:v>5.6583196820513949E-65</c:v>
                </c:pt>
                <c:pt idx="130">
                  <c:v>1.6660522843267623E-65</c:v>
                </c:pt>
                <c:pt idx="131">
                  <c:v>4.9055733328663665E-66</c:v>
                </c:pt>
                <c:pt idx="132">
                  <c:v>1.6665911911964914E-66</c:v>
                </c:pt>
                <c:pt idx="133">
                  <c:v>5.0364911587869985E-67</c:v>
                </c:pt>
                <c:pt idx="134">
                  <c:v>1.4637951297479758E-67</c:v>
                </c:pt>
                <c:pt idx="135">
                  <c:v>4.3100414199624087E-68</c:v>
                </c:pt>
                <c:pt idx="136">
                  <c:v>1.2047221457437526E-68</c:v>
                </c:pt>
                <c:pt idx="137">
                  <c:v>4.4829993033097622E-69</c:v>
                </c:pt>
                <c:pt idx="138">
                  <c:v>1.3725133874710484E-69</c:v>
                </c:pt>
                <c:pt idx="139">
                  <c:v>4.2570958746407393E-70</c:v>
                </c:pt>
                <c:pt idx="140">
                  <c:v>1.0048075031102732E-70</c:v>
                </c:pt>
                <c:pt idx="141">
                  <c:v>3.5036444462122733E-71</c:v>
                </c:pt>
                <c:pt idx="142">
                  <c:v>9.9214329341861986E-72</c:v>
                </c:pt>
                <c:pt idx="143">
                  <c:v>4.9055733328663665E-66</c:v>
                </c:pt>
                <c:pt idx="144">
                  <c:v>1.6665911911964914E-66</c:v>
                </c:pt>
                <c:pt idx="145">
                  <c:v>5.0364911587869985E-67</c:v>
                </c:pt>
                <c:pt idx="146">
                  <c:v>1.4637951297479758E-67</c:v>
                </c:pt>
                <c:pt idx="147">
                  <c:v>4.3100414199624087E-68</c:v>
                </c:pt>
                <c:pt idx="148">
                  <c:v>1.2047221457437526E-68</c:v>
                </c:pt>
                <c:pt idx="149">
                  <c:v>4.4829993033097622E-69</c:v>
                </c:pt>
                <c:pt idx="150">
                  <c:v>1.3725133874710484E-69</c:v>
                </c:pt>
                <c:pt idx="151">
                  <c:v>4.2570958746407393E-70</c:v>
                </c:pt>
                <c:pt idx="152">
                  <c:v>1.0048075031102732E-70</c:v>
                </c:pt>
                <c:pt idx="153">
                  <c:v>3.5036444462122733E-71</c:v>
                </c:pt>
                <c:pt idx="154">
                  <c:v>9.9214329341861986E-72</c:v>
                </c:pt>
                <c:pt idx="155">
                  <c:v>3.6919531270286005E-72</c:v>
                </c:pt>
                <c:pt idx="156">
                  <c:v>1.14512532773175E-72</c:v>
                </c:pt>
                <c:pt idx="157">
                  <c:v>3.0783053599104187E-73</c:v>
                </c:pt>
                <c:pt idx="158">
                  <c:v>9.6729170688529427E-74</c:v>
                </c:pt>
              </c:numCache>
            </c:numRef>
          </c:val>
          <c:smooth val="0"/>
        </c:ser>
        <c:dLbls>
          <c:showLegendKey val="0"/>
          <c:showVal val="0"/>
          <c:showCatName val="0"/>
          <c:showSerName val="0"/>
          <c:showPercent val="0"/>
          <c:showBubbleSize val="0"/>
        </c:dLbls>
        <c:marker val="1"/>
        <c:smooth val="0"/>
        <c:axId val="232778752"/>
        <c:axId val="232784640"/>
      </c:lineChart>
      <c:dateAx>
        <c:axId val="232778752"/>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784640"/>
        <c:crossesAt val="1.0000000000000002E-2"/>
        <c:auto val="0"/>
        <c:lblOffset val="100"/>
        <c:baseTimeUnit val="days"/>
        <c:majorUnit val="24"/>
        <c:majorTimeUnit val="months"/>
      </c:dateAx>
      <c:valAx>
        <c:axId val="232784640"/>
        <c:scaling>
          <c:logBase val="10"/>
          <c:orientation val="minMax"/>
          <c:min val="1.0000000000000002E-2"/>
        </c:scaling>
        <c:delete val="0"/>
        <c:axPos val="l"/>
        <c:minorGridlines>
          <c:spPr>
            <a:ln>
              <a:solidFill>
                <a:schemeClr val="bg1">
                  <a:lumMod val="85000"/>
                </a:schemeClr>
              </a:solidFill>
            </a:ln>
          </c:spPr>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mBq/L</a:t>
                </a:r>
              </a:p>
            </c:rich>
          </c:tx>
          <c:layout>
            <c:manualLayout>
              <c:xMode val="edge"/>
              <c:yMode val="edge"/>
              <c:x val="4.6840958605664486E-2"/>
              <c:y val="7.0631940238239446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778752"/>
        <c:crosses val="autoZero"/>
        <c:crossBetween val="midCat"/>
      </c:valAx>
      <c:spPr>
        <a:solidFill>
          <a:srgbClr val="FFFFFF"/>
        </a:solidFill>
        <a:ln w="12700">
          <a:solidFill>
            <a:srgbClr val="808080"/>
          </a:solidFill>
          <a:prstDash val="solid"/>
        </a:ln>
      </c:spPr>
    </c:plotArea>
    <c:legend>
      <c:legendPos val="r"/>
      <c:layout>
        <c:manualLayout>
          <c:xMode val="edge"/>
          <c:yMode val="edge"/>
          <c:x val="0.37486914193159854"/>
          <c:y val="0.53499888006340568"/>
          <c:w val="0.28031634270392825"/>
          <c:h val="0.19538517203949068"/>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陸水のK-40</a:t>
            </a:r>
          </a:p>
        </c:rich>
      </c:tx>
      <c:layout>
        <c:manualLayout>
          <c:xMode val="edge"/>
          <c:yMode val="edge"/>
          <c:x val="0.19616196064663891"/>
          <c:y val="0.6495590895776977"/>
        </c:manualLayout>
      </c:layout>
      <c:overlay val="0"/>
      <c:spPr>
        <a:solidFill>
          <a:srgbClr val="FFFFFF"/>
        </a:solidFill>
        <a:ln w="25400">
          <a:noFill/>
        </a:ln>
      </c:spPr>
    </c:title>
    <c:autoTitleDeleted val="0"/>
    <c:plotArea>
      <c:layout>
        <c:manualLayout>
          <c:layoutTarget val="inner"/>
          <c:xMode val="edge"/>
          <c:yMode val="edge"/>
          <c:x val="3.3769099104178482E-2"/>
          <c:y val="5.7761834671555365E-2"/>
          <c:w val="0.94989207802721398"/>
          <c:h val="0.8043615888796023"/>
        </c:manualLayout>
      </c:layout>
      <c:lineChart>
        <c:grouping val="standard"/>
        <c:varyColors val="0"/>
        <c:ser>
          <c:idx val="1"/>
          <c:order val="0"/>
          <c:tx>
            <c:strRef>
              <c:f>陸水!$C$96</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陸水!$D$98:$D$268</c:f>
              <c:numCache>
                <c:formatCode>0;"△ "0</c:formatCode>
                <c:ptCount val="171"/>
                <c:pt idx="1">
                  <c:v>15.555555555555555</c:v>
                </c:pt>
                <c:pt idx="2">
                  <c:v>9.6296296296296298</c:v>
                </c:pt>
                <c:pt idx="4" formatCode="&quot;(&quot;0&quot;)&quot;">
                  <c:v>12.962962962962962</c:v>
                </c:pt>
                <c:pt idx="6" formatCode="&quot;(&quot;0&quot;)&quot;">
                  <c:v>15.185185185185183</c:v>
                </c:pt>
                <c:pt idx="8" formatCode="0.0">
                  <c:v>5.5555555555555554</c:v>
                </c:pt>
                <c:pt idx="10">
                  <c:v>15.555555555555555</c:v>
                </c:pt>
                <c:pt idx="12" formatCode="&quot;(&quot;0&quot;)&quot;">
                  <c:v>11.111111111111111</c:v>
                </c:pt>
                <c:pt idx="14" formatCode="&quot;(&quot;0&quot;)&quot;">
                  <c:v>14.814814814814815</c:v>
                </c:pt>
                <c:pt idx="16" formatCode="0.0">
                  <c:v>5.5555555555555554</c:v>
                </c:pt>
                <c:pt idx="19">
                  <c:v>29.62962962962963</c:v>
                </c:pt>
                <c:pt idx="21">
                  <c:v>22.962962962962962</c:v>
                </c:pt>
                <c:pt idx="23">
                  <c:v>51.851851851851848</c:v>
                </c:pt>
                <c:pt idx="25">
                  <c:v>35</c:v>
                </c:pt>
                <c:pt idx="27">
                  <c:v>29</c:v>
                </c:pt>
                <c:pt idx="29" formatCode="0.0">
                  <c:v>5.5555555555555554</c:v>
                </c:pt>
                <c:pt idx="31">
                  <c:v>26</c:v>
                </c:pt>
                <c:pt idx="33">
                  <c:v>27</c:v>
                </c:pt>
                <c:pt idx="35">
                  <c:v>24</c:v>
                </c:pt>
                <c:pt idx="37">
                  <c:v>14</c:v>
                </c:pt>
                <c:pt idx="39">
                  <c:v>23</c:v>
                </c:pt>
                <c:pt idx="41" formatCode="0.0">
                  <c:v>5.5555555555555554</c:v>
                </c:pt>
                <c:pt idx="43">
                  <c:v>14</c:v>
                </c:pt>
                <c:pt idx="45">
                  <c:v>22</c:v>
                </c:pt>
                <c:pt idx="47">
                  <c:v>14</c:v>
                </c:pt>
                <c:pt idx="49">
                  <c:v>40</c:v>
                </c:pt>
                <c:pt idx="51">
                  <c:v>26</c:v>
                </c:pt>
                <c:pt idx="53" formatCode="0.0">
                  <c:v>5.5555555555555554</c:v>
                </c:pt>
                <c:pt idx="55">
                  <c:v>34</c:v>
                </c:pt>
                <c:pt idx="57">
                  <c:v>20</c:v>
                </c:pt>
                <c:pt idx="59" formatCode="0.0">
                  <c:v>5.5555555555555554</c:v>
                </c:pt>
                <c:pt idx="61" formatCode="0.0">
                  <c:v>5.5555555555555554</c:v>
                </c:pt>
                <c:pt idx="63" formatCode="0.0">
                  <c:v>5.5555555555555554</c:v>
                </c:pt>
                <c:pt idx="65">
                  <c:v>18</c:v>
                </c:pt>
                <c:pt idx="67" formatCode="0.0">
                  <c:v>5.5555555555555554</c:v>
                </c:pt>
                <c:pt idx="69" formatCode="0.0">
                  <c:v>5.5555555555555554</c:v>
                </c:pt>
                <c:pt idx="71" formatCode="0.0">
                  <c:v>5.5555555555555554</c:v>
                </c:pt>
                <c:pt idx="73" formatCode="0.0">
                  <c:v>5.5555555555555554</c:v>
                </c:pt>
                <c:pt idx="75" formatCode="0.0">
                  <c:v>5.5555555555555554</c:v>
                </c:pt>
                <c:pt idx="77" formatCode="0.0">
                  <c:v>5.5555555555555554</c:v>
                </c:pt>
                <c:pt idx="79">
                  <c:v>28</c:v>
                </c:pt>
                <c:pt idx="81">
                  <c:v>27</c:v>
                </c:pt>
                <c:pt idx="83">
                  <c:v>21</c:v>
                </c:pt>
                <c:pt idx="85" formatCode="0.0">
                  <c:v>5.5555555555555554</c:v>
                </c:pt>
                <c:pt idx="87">
                  <c:v>20</c:v>
                </c:pt>
                <c:pt idx="89">
                  <c:v>14</c:v>
                </c:pt>
                <c:pt idx="91">
                  <c:v>17</c:v>
                </c:pt>
                <c:pt idx="93" formatCode="0.0">
                  <c:v>5.5555555555555554</c:v>
                </c:pt>
                <c:pt idx="95" formatCode="0.0">
                  <c:v>5.5555555555555554</c:v>
                </c:pt>
                <c:pt idx="97">
                  <c:v>17</c:v>
                </c:pt>
                <c:pt idx="99" formatCode="&quot;(&quot;0&quot;)&quot;">
                  <c:v>16</c:v>
                </c:pt>
                <c:pt idx="101">
                  <c:v>13</c:v>
                </c:pt>
                <c:pt idx="103">
                  <c:v>17</c:v>
                </c:pt>
                <c:pt idx="105">
                  <c:v>22</c:v>
                </c:pt>
                <c:pt idx="107" formatCode="&quot;(&quot;0&quot;)&quot;">
                  <c:v>15</c:v>
                </c:pt>
                <c:pt idx="109">
                  <c:v>15</c:v>
                </c:pt>
                <c:pt idx="111">
                  <c:v>22</c:v>
                </c:pt>
                <c:pt idx="113" formatCode="&quot;(&quot;0&quot;)&quot;">
                  <c:v>15</c:v>
                </c:pt>
                <c:pt idx="115">
                  <c:v>22</c:v>
                </c:pt>
                <c:pt idx="122" formatCode="0.0">
                  <c:v>5.5555555555555554</c:v>
                </c:pt>
                <c:pt idx="124" formatCode="&quot;(&quot;0&quot;)&quot;">
                  <c:v>43</c:v>
                </c:pt>
                <c:pt idx="126" formatCode="0.0">
                  <c:v>5.5555555555555554</c:v>
                </c:pt>
                <c:pt idx="128" formatCode="0.0">
                  <c:v>5.5555555555555554</c:v>
                </c:pt>
                <c:pt idx="130" formatCode="0.0">
                  <c:v>5.5555555555555554</c:v>
                </c:pt>
                <c:pt idx="132" formatCode="0.0">
                  <c:v>5.5555555555555554</c:v>
                </c:pt>
                <c:pt idx="134" formatCode="0.0">
                  <c:v>5.5555555555555554</c:v>
                </c:pt>
                <c:pt idx="136" formatCode="0.0">
                  <c:v>5.5555555555555554</c:v>
                </c:pt>
                <c:pt idx="138" formatCode="0.0">
                  <c:v>5.5555555555555554</c:v>
                </c:pt>
                <c:pt idx="140" formatCode="&quot;(&quot;0&quot;)&quot;">
                  <c:v>32</c:v>
                </c:pt>
                <c:pt idx="142">
                  <c:v>36</c:v>
                </c:pt>
                <c:pt idx="144" formatCode="0.0">
                  <c:v>5.5555555555555554</c:v>
                </c:pt>
                <c:pt idx="146" formatCode="0.0">
                  <c:v>5.5555555555555554</c:v>
                </c:pt>
                <c:pt idx="148" formatCode="0.0">
                  <c:v>5.5555555555555554</c:v>
                </c:pt>
                <c:pt idx="150" formatCode="0.0">
                  <c:v>5.5555555555555554</c:v>
                </c:pt>
                <c:pt idx="152">
                  <c:v>32</c:v>
                </c:pt>
                <c:pt idx="154">
                  <c:v>36</c:v>
                </c:pt>
                <c:pt idx="156" formatCode="0.0">
                  <c:v>5.5555555555555554</c:v>
                </c:pt>
                <c:pt idx="158" formatCode="0.0">
                  <c:v>5.5555555555555554</c:v>
                </c:pt>
              </c:numCache>
            </c:numRef>
          </c:val>
          <c:smooth val="0"/>
        </c:ser>
        <c:ser>
          <c:idx val="2"/>
          <c:order val="1"/>
          <c:tx>
            <c:strRef>
              <c:f>陸水!$H$96</c:f>
              <c:strCache>
                <c:ptCount val="1"/>
                <c:pt idx="0">
                  <c:v>前網浜←寄磯(県)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陸水!$I$98:$I$268</c:f>
              <c:numCache>
                <c:formatCode>0;"△ "0</c:formatCode>
                <c:ptCount val="171"/>
                <c:pt idx="1">
                  <c:v>27.037037037037038</c:v>
                </c:pt>
                <c:pt idx="2">
                  <c:v>51.851851851851848</c:v>
                </c:pt>
                <c:pt idx="4">
                  <c:v>37.407407407407412</c:v>
                </c:pt>
                <c:pt idx="6">
                  <c:v>15.185185185185183</c:v>
                </c:pt>
                <c:pt idx="8">
                  <c:v>18.148148148148149</c:v>
                </c:pt>
                <c:pt idx="10">
                  <c:v>24.814814814814817</c:v>
                </c:pt>
                <c:pt idx="12">
                  <c:v>14.814814814814815</c:v>
                </c:pt>
                <c:pt idx="14">
                  <c:v>14.814814814814815</c:v>
                </c:pt>
                <c:pt idx="16" formatCode="0.0">
                  <c:v>8</c:v>
                </c:pt>
                <c:pt idx="19">
                  <c:v>44.444444444444443</c:v>
                </c:pt>
                <c:pt idx="21">
                  <c:v>48.148148148148145</c:v>
                </c:pt>
                <c:pt idx="23">
                  <c:v>37.037037037037038</c:v>
                </c:pt>
                <c:pt idx="25">
                  <c:v>37</c:v>
                </c:pt>
                <c:pt idx="27">
                  <c:v>40</c:v>
                </c:pt>
                <c:pt idx="29">
                  <c:v>62</c:v>
                </c:pt>
                <c:pt idx="31">
                  <c:v>46</c:v>
                </c:pt>
                <c:pt idx="33">
                  <c:v>38</c:v>
                </c:pt>
                <c:pt idx="35">
                  <c:v>20</c:v>
                </c:pt>
                <c:pt idx="37">
                  <c:v>24</c:v>
                </c:pt>
                <c:pt idx="39">
                  <c:v>31</c:v>
                </c:pt>
                <c:pt idx="41" formatCode="0.0">
                  <c:v>8</c:v>
                </c:pt>
                <c:pt idx="43" formatCode="0.0">
                  <c:v>8</c:v>
                </c:pt>
                <c:pt idx="45">
                  <c:v>23</c:v>
                </c:pt>
                <c:pt idx="47">
                  <c:v>33</c:v>
                </c:pt>
                <c:pt idx="49" formatCode="0.0">
                  <c:v>8</c:v>
                </c:pt>
                <c:pt idx="51">
                  <c:v>21</c:v>
                </c:pt>
                <c:pt idx="53" formatCode="0.0">
                  <c:v>8</c:v>
                </c:pt>
                <c:pt idx="55">
                  <c:v>31</c:v>
                </c:pt>
                <c:pt idx="57">
                  <c:v>26</c:v>
                </c:pt>
                <c:pt idx="59">
                  <c:v>33</c:v>
                </c:pt>
                <c:pt idx="61">
                  <c:v>25</c:v>
                </c:pt>
                <c:pt idx="63">
                  <c:v>25</c:v>
                </c:pt>
                <c:pt idx="65" formatCode="0.0">
                  <c:v>8</c:v>
                </c:pt>
                <c:pt idx="67" formatCode="0.0">
                  <c:v>8</c:v>
                </c:pt>
                <c:pt idx="69">
                  <c:v>20</c:v>
                </c:pt>
                <c:pt idx="71">
                  <c:v>19</c:v>
                </c:pt>
                <c:pt idx="73" formatCode="0.0">
                  <c:v>8</c:v>
                </c:pt>
                <c:pt idx="75">
                  <c:v>26</c:v>
                </c:pt>
                <c:pt idx="77">
                  <c:v>8</c:v>
                </c:pt>
                <c:pt idx="79">
                  <c:v>21</c:v>
                </c:pt>
                <c:pt idx="81">
                  <c:v>29</c:v>
                </c:pt>
                <c:pt idx="83">
                  <c:v>16</c:v>
                </c:pt>
                <c:pt idx="85">
                  <c:v>19</c:v>
                </c:pt>
                <c:pt idx="87">
                  <c:v>26</c:v>
                </c:pt>
                <c:pt idx="89">
                  <c:v>17</c:v>
                </c:pt>
                <c:pt idx="91">
                  <c:v>29</c:v>
                </c:pt>
                <c:pt idx="93">
                  <c:v>24</c:v>
                </c:pt>
                <c:pt idx="95">
                  <c:v>17</c:v>
                </c:pt>
                <c:pt idx="97">
                  <c:v>22</c:v>
                </c:pt>
                <c:pt idx="99">
                  <c:v>30</c:v>
                </c:pt>
                <c:pt idx="101">
                  <c:v>21</c:v>
                </c:pt>
                <c:pt idx="103">
                  <c:v>27</c:v>
                </c:pt>
                <c:pt idx="105">
                  <c:v>21</c:v>
                </c:pt>
                <c:pt idx="107">
                  <c:v>17</c:v>
                </c:pt>
                <c:pt idx="109">
                  <c:v>26</c:v>
                </c:pt>
                <c:pt idx="111">
                  <c:v>26</c:v>
                </c:pt>
                <c:pt idx="113">
                  <c:v>16</c:v>
                </c:pt>
                <c:pt idx="115">
                  <c:v>30</c:v>
                </c:pt>
                <c:pt idx="122" formatCode="&quot;(&quot;0&quot;)&quot;">
                  <c:v>36</c:v>
                </c:pt>
                <c:pt idx="124" formatCode="&quot;(&quot;0&quot;)&quot;">
                  <c:v>43</c:v>
                </c:pt>
                <c:pt idx="126" formatCode="0.0">
                  <c:v>8</c:v>
                </c:pt>
                <c:pt idx="128" formatCode="0.0">
                  <c:v>8</c:v>
                </c:pt>
                <c:pt idx="130" formatCode="0.0">
                  <c:v>8</c:v>
                </c:pt>
                <c:pt idx="132" formatCode="&quot;(&quot;0&quot;)&quot;">
                  <c:v>39</c:v>
                </c:pt>
                <c:pt idx="134" formatCode="0.0">
                  <c:v>8</c:v>
                </c:pt>
                <c:pt idx="136" formatCode="0.0">
                  <c:v>8</c:v>
                </c:pt>
                <c:pt idx="138" formatCode="0.0">
                  <c:v>8</c:v>
                </c:pt>
                <c:pt idx="140">
                  <c:v>41</c:v>
                </c:pt>
                <c:pt idx="142" formatCode="&quot;(&quot;0&quot;)&quot;">
                  <c:v>38</c:v>
                </c:pt>
              </c:numCache>
            </c:numRef>
          </c:val>
          <c:smooth val="0"/>
        </c:ser>
        <c:ser>
          <c:idx val="3"/>
          <c:order val="2"/>
          <c:tx>
            <c:strRef>
              <c:f>陸水!$N$96</c:f>
              <c:strCache>
                <c:ptCount val="1"/>
                <c:pt idx="0">
                  <c:v>飯子浜(電力)</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陸水!$O$98:$O$268</c:f>
              <c:numCache>
                <c:formatCode>0.0;"△ "0.0</c:formatCode>
                <c:ptCount val="171"/>
                <c:pt idx="0">
                  <c:v>6</c:v>
                </c:pt>
                <c:pt idx="1">
                  <c:v>6</c:v>
                </c:pt>
                <c:pt idx="2" formatCode="0;&quot;△ &quot;0">
                  <c:v>22.222222222222221</c:v>
                </c:pt>
                <c:pt idx="3">
                  <c:v>6</c:v>
                </c:pt>
                <c:pt idx="4" formatCode="0;&quot;△ &quot;0">
                  <c:v>22.222222222222221</c:v>
                </c:pt>
                <c:pt idx="5">
                  <c:v>6</c:v>
                </c:pt>
                <c:pt idx="6" formatCode="&quot;(&quot;0&quot;)&quot;">
                  <c:v>22.222222222222221</c:v>
                </c:pt>
                <c:pt idx="7" formatCode="0;&quot;△ &quot;0">
                  <c:v>22.222222222222221</c:v>
                </c:pt>
                <c:pt idx="8" formatCode="&quot;(&quot;0&quot;)&quot;">
                  <c:v>22.222222222222221</c:v>
                </c:pt>
                <c:pt idx="9">
                  <c:v>6</c:v>
                </c:pt>
                <c:pt idx="10">
                  <c:v>6</c:v>
                </c:pt>
                <c:pt idx="11">
                  <c:v>6</c:v>
                </c:pt>
                <c:pt idx="12" formatCode="0;&quot;△ &quot;0">
                  <c:v>29.62962962962963</c:v>
                </c:pt>
                <c:pt idx="13" formatCode="&quot;(&quot;0&quot;)&quot;">
                  <c:v>22.222222222222221</c:v>
                </c:pt>
                <c:pt idx="14">
                  <c:v>6</c:v>
                </c:pt>
                <c:pt idx="15" formatCode="0;&quot;△ &quot;0">
                  <c:v>37.037037037037038</c:v>
                </c:pt>
                <c:pt idx="16">
                  <c:v>6</c:v>
                </c:pt>
                <c:pt idx="17" formatCode="0;&quot;△ &quot;0">
                  <c:v>44.444444444444443</c:v>
                </c:pt>
                <c:pt idx="19">
                  <c:v>6</c:v>
                </c:pt>
                <c:pt idx="20">
                  <c:v>6</c:v>
                </c:pt>
                <c:pt idx="21" formatCode="0;&quot;△ &quot;0">
                  <c:v>40.740740740740748</c:v>
                </c:pt>
                <c:pt idx="22">
                  <c:v>6</c:v>
                </c:pt>
                <c:pt idx="23" formatCode="0;&quot;△ &quot;0">
                  <c:v>48.148148148148145</c:v>
                </c:pt>
                <c:pt idx="24" formatCode="0;&quot;△ &quot;0">
                  <c:v>33.333333333333336</c:v>
                </c:pt>
                <c:pt idx="25" formatCode="0;&quot;△ &quot;0">
                  <c:v>33.333333333333336</c:v>
                </c:pt>
                <c:pt idx="26">
                  <c:v>6</c:v>
                </c:pt>
                <c:pt idx="27" formatCode="&quot;(&quot;0&quot;)&quot;">
                  <c:v>44</c:v>
                </c:pt>
                <c:pt idx="28">
                  <c:v>6</c:v>
                </c:pt>
                <c:pt idx="29">
                  <c:v>6</c:v>
                </c:pt>
                <c:pt idx="30">
                  <c:v>6</c:v>
                </c:pt>
                <c:pt idx="31">
                  <c:v>6</c:v>
                </c:pt>
                <c:pt idx="32">
                  <c:v>6</c:v>
                </c:pt>
                <c:pt idx="33">
                  <c:v>6</c:v>
                </c:pt>
                <c:pt idx="34">
                  <c:v>6</c:v>
                </c:pt>
                <c:pt idx="35" formatCode="0;&quot;△ &quot;0">
                  <c:v>22</c:v>
                </c:pt>
                <c:pt idx="36" formatCode="&quot;(&quot;0&quot;)&quot;">
                  <c:v>16</c:v>
                </c:pt>
                <c:pt idx="37" formatCode="0;&quot;△ &quot;0">
                  <c:v>24</c:v>
                </c:pt>
                <c:pt idx="38" formatCode="0;&quot;△ &quot;0">
                  <c:v>21</c:v>
                </c:pt>
                <c:pt idx="39" formatCode="0;&quot;△ &quot;0">
                  <c:v>18</c:v>
                </c:pt>
                <c:pt idx="40" formatCode="&quot;(&quot;0&quot;)&quot;">
                  <c:v>17</c:v>
                </c:pt>
                <c:pt idx="41" formatCode="0;&quot;△ &quot;0">
                  <c:v>21</c:v>
                </c:pt>
                <c:pt idx="42">
                  <c:v>6</c:v>
                </c:pt>
                <c:pt idx="43">
                  <c:v>6</c:v>
                </c:pt>
                <c:pt idx="44" formatCode="&quot;(&quot;0&quot;)&quot;">
                  <c:v>17</c:v>
                </c:pt>
                <c:pt idx="45">
                  <c:v>6</c:v>
                </c:pt>
                <c:pt idx="46">
                  <c:v>6</c:v>
                </c:pt>
                <c:pt idx="47" formatCode="0;&quot;△ &quot;0">
                  <c:v>16</c:v>
                </c:pt>
                <c:pt idx="48">
                  <c:v>6</c:v>
                </c:pt>
                <c:pt idx="49" formatCode="0;&quot;△ &quot;0">
                  <c:v>14</c:v>
                </c:pt>
                <c:pt idx="50" formatCode="&quot;(&quot;0&quot;)&quot;">
                  <c:v>10</c:v>
                </c:pt>
                <c:pt idx="51" formatCode="0;&quot;△ &quot;0">
                  <c:v>17</c:v>
                </c:pt>
                <c:pt idx="52" formatCode="0;&quot;△ &quot;0">
                  <c:v>14</c:v>
                </c:pt>
                <c:pt idx="53" formatCode="&quot;(&quot;0&quot;)&quot;">
                  <c:v>10</c:v>
                </c:pt>
                <c:pt idx="54">
                  <c:v>6</c:v>
                </c:pt>
                <c:pt idx="55">
                  <c:v>6</c:v>
                </c:pt>
                <c:pt idx="56" formatCode="0;&quot;△ &quot;0">
                  <c:v>19</c:v>
                </c:pt>
                <c:pt idx="57" formatCode="&quot;(&quot;0&quot;)&quot;">
                  <c:v>10</c:v>
                </c:pt>
                <c:pt idx="58" formatCode="&quot;(&quot;0&quot;)&quot;">
                  <c:v>11</c:v>
                </c:pt>
                <c:pt idx="59" formatCode="&quot;(&quot;0&quot;)&quot;">
                  <c:v>12</c:v>
                </c:pt>
                <c:pt idx="60" formatCode="0;&quot;△ &quot;0">
                  <c:v>15</c:v>
                </c:pt>
                <c:pt idx="61" formatCode="0;&quot;△ &quot;0">
                  <c:v>15</c:v>
                </c:pt>
                <c:pt idx="62" formatCode="&quot;(&quot;0&quot;)&quot;">
                  <c:v>13</c:v>
                </c:pt>
                <c:pt idx="63" formatCode="0;&quot;△ &quot;0">
                  <c:v>16</c:v>
                </c:pt>
                <c:pt idx="64" formatCode="0;&quot;△ &quot;0">
                  <c:v>19</c:v>
                </c:pt>
                <c:pt idx="65" formatCode="0;&quot;△ &quot;0">
                  <c:v>14</c:v>
                </c:pt>
                <c:pt idx="66" formatCode="0;&quot;△ &quot;0">
                  <c:v>15</c:v>
                </c:pt>
                <c:pt idx="67" formatCode="0;&quot;△ &quot;0">
                  <c:v>21</c:v>
                </c:pt>
                <c:pt idx="68" formatCode="0;&quot;△ &quot;0">
                  <c:v>18</c:v>
                </c:pt>
                <c:pt idx="69" formatCode="0;&quot;△ &quot;0">
                  <c:v>21</c:v>
                </c:pt>
                <c:pt idx="70" formatCode="0;&quot;△ &quot;0">
                  <c:v>18</c:v>
                </c:pt>
                <c:pt idx="71" formatCode="&quot;(&quot;0&quot;)&quot;">
                  <c:v>20</c:v>
                </c:pt>
                <c:pt idx="72" formatCode="0;&quot;△ &quot;0">
                  <c:v>10</c:v>
                </c:pt>
                <c:pt idx="73" formatCode="0;&quot;△ &quot;0">
                  <c:v>16</c:v>
                </c:pt>
                <c:pt idx="74" formatCode="&quot;(&quot;0&quot;)&quot;">
                  <c:v>21</c:v>
                </c:pt>
                <c:pt idx="75" formatCode="0;&quot;△ &quot;0">
                  <c:v>15</c:v>
                </c:pt>
                <c:pt idx="76" formatCode="0;&quot;△ &quot;0">
                  <c:v>19</c:v>
                </c:pt>
                <c:pt idx="77" formatCode="0;&quot;△ &quot;0">
                  <c:v>16</c:v>
                </c:pt>
                <c:pt idx="78" formatCode="&quot;(&quot;0&quot;)&quot;">
                  <c:v>18</c:v>
                </c:pt>
                <c:pt idx="79" formatCode="0;&quot;△ &quot;0">
                  <c:v>28</c:v>
                </c:pt>
                <c:pt idx="80" formatCode="&quot;(&quot;0&quot;)&quot;">
                  <c:v>17</c:v>
                </c:pt>
                <c:pt idx="81" formatCode="&quot;(&quot;0&quot;)&quot;">
                  <c:v>16</c:v>
                </c:pt>
                <c:pt idx="82" formatCode="&quot;(&quot;0&quot;)&quot;">
                  <c:v>16</c:v>
                </c:pt>
                <c:pt idx="83" formatCode="0;&quot;△ &quot;0">
                  <c:v>16</c:v>
                </c:pt>
                <c:pt idx="84" formatCode="0;&quot;△ &quot;0">
                  <c:v>21</c:v>
                </c:pt>
                <c:pt idx="85" formatCode="&quot;(&quot;0&quot;)&quot;">
                  <c:v>15</c:v>
                </c:pt>
                <c:pt idx="86" formatCode="0;&quot;△ &quot;0">
                  <c:v>16</c:v>
                </c:pt>
                <c:pt idx="87" formatCode="0;&quot;△ &quot;0">
                  <c:v>21</c:v>
                </c:pt>
                <c:pt idx="88" formatCode="0;&quot;△ &quot;0">
                  <c:v>20</c:v>
                </c:pt>
                <c:pt idx="89" formatCode="&quot;(&quot;0&quot;)&quot;">
                  <c:v>16</c:v>
                </c:pt>
                <c:pt idx="90" formatCode="&quot;(&quot;0&quot;)&quot;">
                  <c:v>15</c:v>
                </c:pt>
                <c:pt idx="91" formatCode="&quot;(&quot;0&quot;)&quot;">
                  <c:v>14</c:v>
                </c:pt>
                <c:pt idx="92" formatCode="0;&quot;△ &quot;0">
                  <c:v>19</c:v>
                </c:pt>
                <c:pt idx="93" formatCode="&quot;(&quot;0&quot;)&quot;">
                  <c:v>14</c:v>
                </c:pt>
                <c:pt idx="94" formatCode="&quot;(&quot;0&quot;)&quot;">
                  <c:v>15</c:v>
                </c:pt>
                <c:pt idx="95" formatCode="&quot;(&quot;0&quot;)&quot;">
                  <c:v>15</c:v>
                </c:pt>
                <c:pt idx="96" formatCode="0;&quot;△ &quot;0">
                  <c:v>26</c:v>
                </c:pt>
                <c:pt idx="97" formatCode="&quot;(&quot;0&quot;)&quot;">
                  <c:v>17</c:v>
                </c:pt>
                <c:pt idx="98" formatCode="0;&quot;△ &quot;0">
                  <c:v>20</c:v>
                </c:pt>
                <c:pt idx="99" formatCode="&quot;(&quot;0&quot;)&quot;">
                  <c:v>14</c:v>
                </c:pt>
                <c:pt idx="100" formatCode="0;&quot;△ &quot;0">
                  <c:v>15</c:v>
                </c:pt>
                <c:pt idx="101" formatCode="0;&quot;△ &quot;0">
                  <c:v>17</c:v>
                </c:pt>
                <c:pt idx="102" formatCode="0;&quot;△ &quot;0">
                  <c:v>22</c:v>
                </c:pt>
                <c:pt idx="103" formatCode="0;&quot;△ &quot;0">
                  <c:v>19</c:v>
                </c:pt>
                <c:pt idx="104" formatCode="0;&quot;△ &quot;0">
                  <c:v>16</c:v>
                </c:pt>
                <c:pt idx="105" formatCode="0;&quot;△ &quot;0">
                  <c:v>20</c:v>
                </c:pt>
                <c:pt idx="106" formatCode="0;&quot;△ &quot;0">
                  <c:v>13</c:v>
                </c:pt>
                <c:pt idx="107" formatCode="0;&quot;△ &quot;0">
                  <c:v>20</c:v>
                </c:pt>
                <c:pt idx="108" formatCode="0;&quot;△ &quot;0">
                  <c:v>21</c:v>
                </c:pt>
                <c:pt idx="109" formatCode="0;&quot;△ &quot;0">
                  <c:v>16</c:v>
                </c:pt>
                <c:pt idx="110" formatCode="&quot;(&quot;0&quot;)&quot;">
                  <c:v>12</c:v>
                </c:pt>
                <c:pt idx="111" formatCode="0;&quot;△ &quot;0">
                  <c:v>16</c:v>
                </c:pt>
                <c:pt idx="112" formatCode="&quot;(&quot;0&quot;)&quot;">
                  <c:v>14</c:v>
                </c:pt>
                <c:pt idx="113" formatCode="&quot;(&quot;0&quot;)&quot;">
                  <c:v>15</c:v>
                </c:pt>
                <c:pt idx="114" formatCode="&quot;(&quot;0&quot;)&quot;">
                  <c:v>12</c:v>
                </c:pt>
                <c:pt idx="115" formatCode="0;&quot;△ &quot;0">
                  <c:v>16</c:v>
                </c:pt>
                <c:pt idx="116" formatCode="0;&quot;△ &quot;0">
                  <c:v>19</c:v>
                </c:pt>
                <c:pt idx="117" formatCode="0;&quot;△ &quot;0">
                  <c:v>19</c:v>
                </c:pt>
                <c:pt idx="118" formatCode="&quot;(&quot;0&quot;)&quot;">
                  <c:v>12</c:v>
                </c:pt>
                <c:pt idx="120" formatCode="0;&quot;△ &quot;0">
                  <c:v>15</c:v>
                </c:pt>
                <c:pt idx="121" formatCode="0;&quot;△ &quot;0">
                  <c:v>19</c:v>
                </c:pt>
                <c:pt idx="122" formatCode="0;&quot;△ &quot;0">
                  <c:v>15</c:v>
                </c:pt>
                <c:pt idx="123" formatCode="0;&quot;△ &quot;0">
                  <c:v>22</c:v>
                </c:pt>
                <c:pt idx="124" formatCode="0;&quot;△ &quot;0">
                  <c:v>23</c:v>
                </c:pt>
                <c:pt idx="125" formatCode="0;&quot;△ &quot;0">
                  <c:v>18</c:v>
                </c:pt>
                <c:pt idx="126" formatCode="0;&quot;△ &quot;0">
                  <c:v>14</c:v>
                </c:pt>
                <c:pt idx="127" formatCode="&quot;(&quot;0&quot;)&quot;">
                  <c:v>15</c:v>
                </c:pt>
                <c:pt idx="128" formatCode="0;&quot;△ &quot;0">
                  <c:v>16</c:v>
                </c:pt>
                <c:pt idx="129" formatCode="&quot;(&quot;0&quot;)&quot;">
                  <c:v>15</c:v>
                </c:pt>
                <c:pt idx="130" formatCode="0;&quot;△ &quot;0">
                  <c:v>15</c:v>
                </c:pt>
                <c:pt idx="131" formatCode="0;&quot;△ &quot;0">
                  <c:v>17</c:v>
                </c:pt>
                <c:pt idx="132" formatCode="&quot;(&quot;0&quot;)&quot;">
                  <c:v>15</c:v>
                </c:pt>
                <c:pt idx="133" formatCode="0;&quot;△ &quot;0">
                  <c:v>13</c:v>
                </c:pt>
                <c:pt idx="134" formatCode="0;&quot;△ &quot;0">
                  <c:v>17</c:v>
                </c:pt>
                <c:pt idx="135" formatCode="0;&quot;△ &quot;0">
                  <c:v>25</c:v>
                </c:pt>
                <c:pt idx="136" formatCode="0;&quot;△ &quot;0">
                  <c:v>28</c:v>
                </c:pt>
                <c:pt idx="137" formatCode="&quot;(&quot;0&quot;)&quot;">
                  <c:v>13</c:v>
                </c:pt>
                <c:pt idx="138" formatCode="&quot;(&quot;0&quot;)&quot;">
                  <c:v>14</c:v>
                </c:pt>
                <c:pt idx="139" formatCode="&quot;(&quot;0&quot;)&quot;">
                  <c:v>18</c:v>
                </c:pt>
                <c:pt idx="140" formatCode="0;&quot;△ &quot;0">
                  <c:v>16</c:v>
                </c:pt>
                <c:pt idx="141" formatCode="0;&quot;△ &quot;0">
                  <c:v>14</c:v>
                </c:pt>
                <c:pt idx="142" formatCode="0;&quot;△ &quot;0">
                  <c:v>14</c:v>
                </c:pt>
                <c:pt idx="143" formatCode="0;&quot;△ &quot;0">
                  <c:v>17</c:v>
                </c:pt>
                <c:pt idx="144" formatCode="0;&quot;△ &quot;0">
                  <c:v>15</c:v>
                </c:pt>
                <c:pt idx="145" formatCode="0;&quot;△ &quot;0">
                  <c:v>13</c:v>
                </c:pt>
                <c:pt idx="146" formatCode="0;&quot;△ &quot;0">
                  <c:v>17</c:v>
                </c:pt>
                <c:pt idx="147" formatCode="&quot;(&quot;0&quot;)&quot;">
                  <c:v>25</c:v>
                </c:pt>
                <c:pt idx="148" formatCode="0;&quot;△ &quot;0">
                  <c:v>28</c:v>
                </c:pt>
                <c:pt idx="149" formatCode="&quot;(&quot;0&quot;)&quot;">
                  <c:v>13</c:v>
                </c:pt>
                <c:pt idx="150" formatCode="0;&quot;△ &quot;0">
                  <c:v>14</c:v>
                </c:pt>
                <c:pt idx="151" formatCode="0;&quot;△ &quot;0">
                  <c:v>18</c:v>
                </c:pt>
                <c:pt idx="152" formatCode="0;&quot;△ &quot;0">
                  <c:v>16</c:v>
                </c:pt>
                <c:pt idx="153" formatCode="0;&quot;△ &quot;0">
                  <c:v>14</c:v>
                </c:pt>
                <c:pt idx="154" formatCode="0;&quot;△ &quot;0">
                  <c:v>14</c:v>
                </c:pt>
                <c:pt idx="155" formatCode="0;&quot;△ &quot;0">
                  <c:v>16</c:v>
                </c:pt>
                <c:pt idx="156" formatCode="0;&quot;△ &quot;0">
                  <c:v>17</c:v>
                </c:pt>
                <c:pt idx="157" formatCode="0;&quot;△ &quot;0">
                  <c:v>14</c:v>
                </c:pt>
                <c:pt idx="158" formatCode="0;&quot;△ &quot;0">
                  <c:v>14</c:v>
                </c:pt>
              </c:numCache>
            </c:numRef>
          </c:val>
          <c:smooth val="0"/>
        </c:ser>
        <c:ser>
          <c:idx val="0"/>
          <c:order val="3"/>
          <c:tx>
            <c:strRef>
              <c:f>陸水!$W$97</c:f>
              <c:strCache>
                <c:ptCount val="1"/>
                <c:pt idx="0">
                  <c:v>K40崩壊</c:v>
                </c:pt>
              </c:strCache>
            </c:strRef>
          </c:tx>
          <c:spPr>
            <a:ln w="38100">
              <a:solidFill>
                <a:srgbClr val="00B05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陸水!$W$98:$W$268</c:f>
              <c:numCache>
                <c:formatCode>0</c:formatCode>
                <c:ptCount val="171"/>
                <c:pt idx="0">
                  <c:v>70</c:v>
                </c:pt>
                <c:pt idx="1">
                  <c:v>69.999999990429572</c:v>
                </c:pt>
                <c:pt idx="2">
                  <c:v>69.999999980338998</c:v>
                </c:pt>
                <c:pt idx="3">
                  <c:v>69.999999971496749</c:v>
                </c:pt>
                <c:pt idx="4">
                  <c:v>69.999999961510213</c:v>
                </c:pt>
                <c:pt idx="5">
                  <c:v>69.999999952667963</c:v>
                </c:pt>
                <c:pt idx="6">
                  <c:v>69.999999942577389</c:v>
                </c:pt>
                <c:pt idx="7">
                  <c:v>69.999999932278769</c:v>
                </c:pt>
                <c:pt idx="8">
                  <c:v>69.999999923540557</c:v>
                </c:pt>
                <c:pt idx="9">
                  <c:v>69.999999914178161</c:v>
                </c:pt>
                <c:pt idx="10">
                  <c:v>69.999999903983579</c:v>
                </c:pt>
                <c:pt idx="11">
                  <c:v>69.999999894205089</c:v>
                </c:pt>
                <c:pt idx="12">
                  <c:v>69.999999885050741</c:v>
                </c:pt>
                <c:pt idx="13">
                  <c:v>69.999999875272266</c:v>
                </c:pt>
                <c:pt idx="14">
                  <c:v>69.999999865389753</c:v>
                </c:pt>
                <c:pt idx="15">
                  <c:v>69.999999856651527</c:v>
                </c:pt>
                <c:pt idx="16">
                  <c:v>69.999999847705254</c:v>
                </c:pt>
                <c:pt idx="18">
                  <c:v>69.999999832829459</c:v>
                </c:pt>
                <c:pt idx="19">
                  <c:v>69.999999827524107</c:v>
                </c:pt>
                <c:pt idx="20">
                  <c:v>69.999999818785895</c:v>
                </c:pt>
                <c:pt idx="21">
                  <c:v>69.999999809319476</c:v>
                </c:pt>
                <c:pt idx="22">
                  <c:v>69.999999800581264</c:v>
                </c:pt>
                <c:pt idx="23">
                  <c:v>69.999999791010836</c:v>
                </c:pt>
                <c:pt idx="24">
                  <c:v>69.99999978019207</c:v>
                </c:pt>
                <c:pt idx="25">
                  <c:v>69.999999772077999</c:v>
                </c:pt>
                <c:pt idx="26">
                  <c:v>69.999999761571331</c:v>
                </c:pt>
                <c:pt idx="27">
                  <c:v>69.999999752417011</c:v>
                </c:pt>
                <c:pt idx="28">
                  <c:v>69.999999742118391</c:v>
                </c:pt>
                <c:pt idx="29">
                  <c:v>69.999999733380164</c:v>
                </c:pt>
                <c:pt idx="30">
                  <c:v>69.999999724433891</c:v>
                </c:pt>
                <c:pt idx="31">
                  <c:v>69.999999715071496</c:v>
                </c:pt>
                <c:pt idx="32">
                  <c:v>69.999999704356767</c:v>
                </c:pt>
                <c:pt idx="33">
                  <c:v>69.999999694994386</c:v>
                </c:pt>
                <c:pt idx="34">
                  <c:v>69.999999686152137</c:v>
                </c:pt>
                <c:pt idx="35">
                  <c:v>69.99999967678977</c:v>
                </c:pt>
                <c:pt idx="36">
                  <c:v>69.999999667323351</c:v>
                </c:pt>
                <c:pt idx="37">
                  <c:v>69.9999996576489</c:v>
                </c:pt>
                <c:pt idx="38">
                  <c:v>69.999999648390542</c:v>
                </c:pt>
                <c:pt idx="39">
                  <c:v>69.999999638508029</c:v>
                </c:pt>
                <c:pt idx="40">
                  <c:v>69.999999627793301</c:v>
                </c:pt>
                <c:pt idx="41">
                  <c:v>69.999999619991314</c:v>
                </c:pt>
                <c:pt idx="42">
                  <c:v>69.999999610524895</c:v>
                </c:pt>
                <c:pt idx="43">
                  <c:v>69.999999600850444</c:v>
                </c:pt>
                <c:pt idx="44">
                  <c:v>69.999999590863894</c:v>
                </c:pt>
                <c:pt idx="45">
                  <c:v>69.999999582021644</c:v>
                </c:pt>
                <c:pt idx="46">
                  <c:v>69.999999572451216</c:v>
                </c:pt>
                <c:pt idx="47">
                  <c:v>69.999999562152595</c:v>
                </c:pt>
                <c:pt idx="48">
                  <c:v>69.999999551853961</c:v>
                </c:pt>
                <c:pt idx="49">
                  <c:v>69.999999543531857</c:v>
                </c:pt>
                <c:pt idx="50">
                  <c:v>69.999999534689607</c:v>
                </c:pt>
                <c:pt idx="51">
                  <c:v>69.999999524911118</c:v>
                </c:pt>
                <c:pt idx="52">
                  <c:v>69.999999515132629</c:v>
                </c:pt>
                <c:pt idx="53">
                  <c:v>69.999999505666224</c:v>
                </c:pt>
                <c:pt idx="54">
                  <c:v>69.999999495263566</c:v>
                </c:pt>
                <c:pt idx="55">
                  <c:v>69.999999486421316</c:v>
                </c:pt>
                <c:pt idx="56">
                  <c:v>69.999999477162973</c:v>
                </c:pt>
                <c:pt idx="57">
                  <c:v>69.999999467800592</c:v>
                </c:pt>
                <c:pt idx="58">
                  <c:v>69.999999458334187</c:v>
                </c:pt>
                <c:pt idx="59">
                  <c:v>69.999999448867783</c:v>
                </c:pt>
                <c:pt idx="60">
                  <c:v>69.999999438361115</c:v>
                </c:pt>
                <c:pt idx="61">
                  <c:v>69.999999429934959</c:v>
                </c:pt>
                <c:pt idx="62">
                  <c:v>69.999999420260494</c:v>
                </c:pt>
                <c:pt idx="63">
                  <c:v>69.999999409545779</c:v>
                </c:pt>
                <c:pt idx="64">
                  <c:v>69.999999400495469</c:v>
                </c:pt>
                <c:pt idx="65">
                  <c:v>69.999999392069327</c:v>
                </c:pt>
                <c:pt idx="66">
                  <c:v>69.999999382602908</c:v>
                </c:pt>
                <c:pt idx="67">
                  <c:v>69.999999372408311</c:v>
                </c:pt>
                <c:pt idx="68">
                  <c:v>69.999999362941921</c:v>
                </c:pt>
                <c:pt idx="69">
                  <c:v>69.999999354099671</c:v>
                </c:pt>
                <c:pt idx="70">
                  <c:v>69.99999934473729</c:v>
                </c:pt>
                <c:pt idx="71">
                  <c:v>69.999999333814515</c:v>
                </c:pt>
                <c:pt idx="72">
                  <c:v>69.999999325076274</c:v>
                </c:pt>
                <c:pt idx="73">
                  <c:v>69.999999314881677</c:v>
                </c:pt>
                <c:pt idx="74">
                  <c:v>69.999999306143465</c:v>
                </c:pt>
                <c:pt idx="75">
                  <c:v>69.999999296677046</c:v>
                </c:pt>
                <c:pt idx="76">
                  <c:v>69.999999285650247</c:v>
                </c:pt>
                <c:pt idx="77">
                  <c:v>69.999999277744237</c:v>
                </c:pt>
                <c:pt idx="78">
                  <c:v>69.99999926754964</c:v>
                </c:pt>
                <c:pt idx="79">
                  <c:v>69.999999258811428</c:v>
                </c:pt>
                <c:pt idx="80">
                  <c:v>69.999999248616831</c:v>
                </c:pt>
                <c:pt idx="81">
                  <c:v>69.999999239878605</c:v>
                </c:pt>
                <c:pt idx="82">
                  <c:v>69.9999992304122</c:v>
                </c:pt>
                <c:pt idx="83">
                  <c:v>69.999999220945782</c:v>
                </c:pt>
                <c:pt idx="84">
                  <c:v>69.999999210647161</c:v>
                </c:pt>
                <c:pt idx="85">
                  <c:v>69.999999201284794</c:v>
                </c:pt>
                <c:pt idx="86">
                  <c:v>69.999999191714338</c:v>
                </c:pt>
                <c:pt idx="87">
                  <c:v>69.999999182247947</c:v>
                </c:pt>
                <c:pt idx="88">
                  <c:v>69.999999172677505</c:v>
                </c:pt>
                <c:pt idx="89">
                  <c:v>69.9999991632111</c:v>
                </c:pt>
                <c:pt idx="90">
                  <c:v>69.999999153952729</c:v>
                </c:pt>
                <c:pt idx="91">
                  <c:v>69.99999914407023</c:v>
                </c:pt>
                <c:pt idx="92">
                  <c:v>69.999999134291741</c:v>
                </c:pt>
                <c:pt idx="93">
                  <c:v>69.999999125345454</c:v>
                </c:pt>
                <c:pt idx="94">
                  <c:v>69.999999119415946</c:v>
                </c:pt>
                <c:pt idx="95">
                  <c:v>69.999999106412645</c:v>
                </c:pt>
                <c:pt idx="96">
                  <c:v>69.999999097466372</c:v>
                </c:pt>
                <c:pt idx="97">
                  <c:v>69.999999087479821</c:v>
                </c:pt>
                <c:pt idx="98">
                  <c:v>69.999999078221464</c:v>
                </c:pt>
                <c:pt idx="99">
                  <c:v>69.999999068651036</c:v>
                </c:pt>
                <c:pt idx="100">
                  <c:v>69.999999059288655</c:v>
                </c:pt>
                <c:pt idx="101">
                  <c:v>69.99999904982225</c:v>
                </c:pt>
                <c:pt idx="102">
                  <c:v>69.999999040667916</c:v>
                </c:pt>
                <c:pt idx="103">
                  <c:v>69.999999030785403</c:v>
                </c:pt>
                <c:pt idx="104">
                  <c:v>69.999999021318999</c:v>
                </c:pt>
                <c:pt idx="105">
                  <c:v>69.999999011228425</c:v>
                </c:pt>
                <c:pt idx="106">
                  <c:v>69.999999002282152</c:v>
                </c:pt>
                <c:pt idx="107">
                  <c:v>69.999998993023809</c:v>
                </c:pt>
                <c:pt idx="108">
                  <c:v>69.999998983141282</c:v>
                </c:pt>
                <c:pt idx="109">
                  <c:v>69.999998973986948</c:v>
                </c:pt>
                <c:pt idx="110">
                  <c:v>69.999998964624581</c:v>
                </c:pt>
                <c:pt idx="111">
                  <c:v>69.999998954325946</c:v>
                </c:pt>
                <c:pt idx="112">
                  <c:v>69.999998945379673</c:v>
                </c:pt>
                <c:pt idx="113">
                  <c:v>69.999998936017292</c:v>
                </c:pt>
                <c:pt idx="114">
                  <c:v>69.999998926758934</c:v>
                </c:pt>
                <c:pt idx="115">
                  <c:v>69.999998917084483</c:v>
                </c:pt>
                <c:pt idx="116">
                  <c:v>69.999998907514026</c:v>
                </c:pt>
                <c:pt idx="117">
                  <c:v>69.999998896903335</c:v>
                </c:pt>
                <c:pt idx="119">
                  <c:v>69.999998887749015</c:v>
                </c:pt>
                <c:pt idx="120">
                  <c:v>69.99999886892023</c:v>
                </c:pt>
                <c:pt idx="121">
                  <c:v>69.999998859557849</c:v>
                </c:pt>
                <c:pt idx="122">
                  <c:v>69.999998849259214</c:v>
                </c:pt>
                <c:pt idx="123">
                  <c:v>69.999998839376701</c:v>
                </c:pt>
                <c:pt idx="124">
                  <c:v>69.999998831054597</c:v>
                </c:pt>
                <c:pt idx="125">
                  <c:v>69.999998820131822</c:v>
                </c:pt>
                <c:pt idx="126">
                  <c:v>69.999998811289572</c:v>
                </c:pt>
                <c:pt idx="127">
                  <c:v>69.999998800574843</c:v>
                </c:pt>
                <c:pt idx="128">
                  <c:v>69.999998792460772</c:v>
                </c:pt>
                <c:pt idx="129">
                  <c:v>69.999998782890344</c:v>
                </c:pt>
                <c:pt idx="130">
                  <c:v>69.999998773111855</c:v>
                </c:pt>
                <c:pt idx="131">
                  <c:v>69.999998763333366</c:v>
                </c:pt>
                <c:pt idx="132">
                  <c:v>69.999998754699163</c:v>
                </c:pt>
                <c:pt idx="133">
                  <c:v>69.999998745128735</c:v>
                </c:pt>
                <c:pt idx="134">
                  <c:v>69.999998735246209</c:v>
                </c:pt>
                <c:pt idx="135">
                  <c:v>69.999998725467719</c:v>
                </c:pt>
                <c:pt idx="136">
                  <c:v>69.999998715273122</c:v>
                </c:pt>
                <c:pt idx="137">
                  <c:v>69.999998707367112</c:v>
                </c:pt>
                <c:pt idx="138">
                  <c:v>69.999998697900708</c:v>
                </c:pt>
                <c:pt idx="139">
                  <c:v>69.999998688538341</c:v>
                </c:pt>
                <c:pt idx="140">
                  <c:v>69.999998676991396</c:v>
                </c:pt>
                <c:pt idx="141">
                  <c:v>69.999998668565254</c:v>
                </c:pt>
                <c:pt idx="142">
                  <c:v>69.999998658474667</c:v>
                </c:pt>
                <c:pt idx="143">
                  <c:v>69.999998763333366</c:v>
                </c:pt>
                <c:pt idx="144">
                  <c:v>69.999998754699163</c:v>
                </c:pt>
                <c:pt idx="145">
                  <c:v>69.999998745128735</c:v>
                </c:pt>
                <c:pt idx="146">
                  <c:v>69.999998735246209</c:v>
                </c:pt>
                <c:pt idx="147">
                  <c:v>69.999998725467719</c:v>
                </c:pt>
                <c:pt idx="148">
                  <c:v>69.999998715273122</c:v>
                </c:pt>
                <c:pt idx="149">
                  <c:v>69.999998707367112</c:v>
                </c:pt>
                <c:pt idx="150">
                  <c:v>69.999998697900708</c:v>
                </c:pt>
                <c:pt idx="151">
                  <c:v>69.999998688538341</c:v>
                </c:pt>
                <c:pt idx="152">
                  <c:v>69.999998676991396</c:v>
                </c:pt>
                <c:pt idx="153">
                  <c:v>69.999998668565254</c:v>
                </c:pt>
                <c:pt idx="154">
                  <c:v>69.999998658474667</c:v>
                </c:pt>
                <c:pt idx="155">
                  <c:v>69.999998650568656</c:v>
                </c:pt>
                <c:pt idx="156">
                  <c:v>69.999998641206275</c:v>
                </c:pt>
                <c:pt idx="157">
                  <c:v>69.999998630699608</c:v>
                </c:pt>
                <c:pt idx="158">
                  <c:v>69.99999862144125</c:v>
                </c:pt>
              </c:numCache>
            </c:numRef>
          </c:val>
          <c:smooth val="0"/>
        </c:ser>
        <c:dLbls>
          <c:showLegendKey val="0"/>
          <c:showVal val="0"/>
          <c:showCatName val="0"/>
          <c:showSerName val="0"/>
          <c:showPercent val="0"/>
          <c:showBubbleSize val="0"/>
        </c:dLbls>
        <c:marker val="1"/>
        <c:smooth val="0"/>
        <c:axId val="232820096"/>
        <c:axId val="232834176"/>
      </c:lineChart>
      <c:dateAx>
        <c:axId val="232820096"/>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2834176"/>
        <c:crossesAt val="0.01"/>
        <c:auto val="0"/>
        <c:lblOffset val="100"/>
        <c:baseTimeUnit val="months"/>
        <c:majorUnit val="24"/>
        <c:majorTimeUnit val="months"/>
      </c:dateAx>
      <c:valAx>
        <c:axId val="232834176"/>
        <c:scaling>
          <c:logBase val="10"/>
          <c:orientation val="minMax"/>
        </c:scaling>
        <c:delete val="0"/>
        <c:axPos val="l"/>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mBq/L</a:t>
                </a:r>
              </a:p>
            </c:rich>
          </c:tx>
          <c:layout>
            <c:manualLayout>
              <c:xMode val="edge"/>
              <c:yMode val="edge"/>
              <c:x val="1.5428673835125448E-2"/>
              <c:y val="0.6621197916666666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2820096"/>
        <c:crosses val="autoZero"/>
        <c:crossBetween val="midCat"/>
      </c:valAx>
      <c:spPr>
        <a:solidFill>
          <a:srgbClr val="FFFFFF"/>
        </a:solidFill>
        <a:ln w="12700">
          <a:solidFill>
            <a:srgbClr val="808080"/>
          </a:solidFill>
          <a:prstDash val="solid"/>
        </a:ln>
      </c:spPr>
    </c:plotArea>
    <c:legend>
      <c:legendPos val="r"/>
      <c:layout>
        <c:manualLayout>
          <c:xMode val="edge"/>
          <c:yMode val="edge"/>
          <c:x val="0.50660614875369869"/>
          <c:y val="0.60886024914281778"/>
          <c:w val="0.24086580737917315"/>
          <c:h val="0.2057764428930919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陸水の</a:t>
            </a:r>
            <a:r>
              <a:rPr lang="en-US" altLang="ja-JP" sz="1200" b="0" i="0" u="none" strike="noStrike" baseline="0">
                <a:solidFill>
                  <a:srgbClr val="000000"/>
                </a:solidFill>
                <a:latin typeface="Meiryo UI"/>
                <a:ea typeface="Meiryo UI"/>
              </a:rPr>
              <a:t>H-3</a:t>
            </a:r>
            <a:endParaRPr lang="ja-JP" altLang="en-US" sz="1200" b="0" i="0" u="none" strike="noStrike" baseline="0">
              <a:solidFill>
                <a:srgbClr val="000000"/>
              </a:solidFill>
              <a:latin typeface="Meiryo UI"/>
              <a:ea typeface="Meiryo UI"/>
            </a:endParaRPr>
          </a:p>
        </c:rich>
      </c:tx>
      <c:layout>
        <c:manualLayout>
          <c:xMode val="edge"/>
          <c:yMode val="edge"/>
          <c:x val="0.39064223065696763"/>
          <c:y val="9.2150170648464161E-2"/>
        </c:manualLayout>
      </c:layout>
      <c:overlay val="0"/>
      <c:spPr>
        <a:solidFill>
          <a:srgbClr val="FFFFFF"/>
        </a:solidFill>
        <a:ln w="25400">
          <a:noFill/>
        </a:ln>
      </c:spPr>
    </c:title>
    <c:autoTitleDeleted val="0"/>
    <c:plotArea>
      <c:layout>
        <c:manualLayout>
          <c:layoutTarget val="inner"/>
          <c:xMode val="edge"/>
          <c:yMode val="edge"/>
          <c:x val="2.6115356639433061E-2"/>
          <c:y val="5.4607508532423209E-2"/>
          <c:w val="0.95756307677921226"/>
          <c:h val="0.80509000122213104"/>
        </c:manualLayout>
      </c:layout>
      <c:lineChart>
        <c:grouping val="standard"/>
        <c:varyColors val="0"/>
        <c:ser>
          <c:idx val="1"/>
          <c:order val="0"/>
          <c:tx>
            <c:strRef>
              <c:f>陸水!$C$96</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陸水!$G$98:$G$268</c:f>
              <c:numCache>
                <c:formatCode>0.00;"△ "0.00</c:formatCode>
                <c:ptCount val="171"/>
                <c:pt idx="12">
                  <c:v>4.4444444444444446</c:v>
                </c:pt>
                <c:pt idx="14">
                  <c:v>1.8518518518518519</c:v>
                </c:pt>
                <c:pt idx="16">
                  <c:v>2.3333333333333335</c:v>
                </c:pt>
                <c:pt idx="19">
                  <c:v>2.6666666666666665</c:v>
                </c:pt>
                <c:pt idx="21">
                  <c:v>1.7777777777777777</c:v>
                </c:pt>
                <c:pt idx="23">
                  <c:v>2.074074074074074</c:v>
                </c:pt>
                <c:pt idx="25">
                  <c:v>2.2000000000000002</c:v>
                </c:pt>
                <c:pt idx="27">
                  <c:v>2.9</c:v>
                </c:pt>
                <c:pt idx="29">
                  <c:v>1.1000000000000001</c:v>
                </c:pt>
                <c:pt idx="31">
                  <c:v>1.6</c:v>
                </c:pt>
                <c:pt idx="33">
                  <c:v>2.1</c:v>
                </c:pt>
                <c:pt idx="35">
                  <c:v>3.2</c:v>
                </c:pt>
                <c:pt idx="37" formatCode="0.000">
                  <c:v>0.14567400097765934</c:v>
                </c:pt>
                <c:pt idx="39">
                  <c:v>1.7</c:v>
                </c:pt>
                <c:pt idx="41">
                  <c:v>1.7</c:v>
                </c:pt>
                <c:pt idx="43">
                  <c:v>1.6</c:v>
                </c:pt>
                <c:pt idx="45">
                  <c:v>0.62</c:v>
                </c:pt>
                <c:pt idx="47">
                  <c:v>0.66</c:v>
                </c:pt>
                <c:pt idx="49">
                  <c:v>1.1000000000000001</c:v>
                </c:pt>
                <c:pt idx="51">
                  <c:v>0.77</c:v>
                </c:pt>
                <c:pt idx="53">
                  <c:v>1.1000000000000001</c:v>
                </c:pt>
                <c:pt idx="55">
                  <c:v>0.6</c:v>
                </c:pt>
                <c:pt idx="57">
                  <c:v>1.1000000000000001</c:v>
                </c:pt>
                <c:pt idx="59" formatCode="0.000">
                  <c:v>0.10678057359517226</c:v>
                </c:pt>
                <c:pt idx="61">
                  <c:v>0.71</c:v>
                </c:pt>
                <c:pt idx="63">
                  <c:v>0.72</c:v>
                </c:pt>
                <c:pt idx="65">
                  <c:v>0.9</c:v>
                </c:pt>
                <c:pt idx="67" formatCode="0.000">
                  <c:v>9.5579568700811843E-2</c:v>
                </c:pt>
                <c:pt idx="69">
                  <c:v>0.56999999999999995</c:v>
                </c:pt>
                <c:pt idx="71" formatCode="0.00">
                  <c:v>9.0469461418529643E-2</c:v>
                </c:pt>
                <c:pt idx="73">
                  <c:v>1.2</c:v>
                </c:pt>
                <c:pt idx="75" formatCode="0.000">
                  <c:v>8.5540353399311236E-2</c:v>
                </c:pt>
                <c:pt idx="77">
                  <c:v>0.54</c:v>
                </c:pt>
                <c:pt idx="79" formatCode="0.000">
                  <c:v>8.0718133786451846E-2</c:v>
                </c:pt>
                <c:pt idx="81">
                  <c:v>0.98</c:v>
                </c:pt>
                <c:pt idx="83">
                  <c:v>0.81</c:v>
                </c:pt>
                <c:pt idx="85">
                  <c:v>0.47</c:v>
                </c:pt>
                <c:pt idx="87" formatCode="0.000">
                  <c:v>7.2262132334980106E-2</c:v>
                </c:pt>
                <c:pt idx="89" formatCode="0.000">
                  <c:v>7.023357260294405E-2</c:v>
                </c:pt>
                <c:pt idx="91" formatCode="0.000">
                  <c:v>6.8073106277594303E-2</c:v>
                </c:pt>
                <c:pt idx="93" formatCode="0.000">
                  <c:v>6.6355905373611218E-2</c:v>
                </c:pt>
                <c:pt idx="95" formatCode="0.000">
                  <c:v>6.4572605920098863E-2</c:v>
                </c:pt>
                <c:pt idx="97" formatCode="0.000">
                  <c:v>6.2682679725172316E-2</c:v>
                </c:pt>
                <c:pt idx="99" formatCode="0.000">
                  <c:v>6.1016876971169531E-2</c:v>
                </c:pt>
                <c:pt idx="101">
                  <c:v>0.82</c:v>
                </c:pt>
                <c:pt idx="103" formatCode="0.000">
                  <c:v>5.5699825795107898E-2</c:v>
                </c:pt>
                <c:pt idx="105" formatCode="0.000">
                  <c:v>5.6029762527949598E-2</c:v>
                </c:pt>
                <c:pt idx="107" formatCode="0.000">
                  <c:v>5.4549157313281305E-2</c:v>
                </c:pt>
                <c:pt idx="109" formatCode="0.000">
                  <c:v>5.2960750455578381E-2</c:v>
                </c:pt>
                <c:pt idx="111" formatCode="0.000">
                  <c:v>5.1521580598481845E-2</c:v>
                </c:pt>
                <c:pt idx="113" formatCode="0.000">
                  <c:v>5.0090671336834459E-2</c:v>
                </c:pt>
                <c:pt idx="115" formatCode="0.000">
                  <c:v>4.8744496247848809E-2</c:v>
                </c:pt>
                <c:pt idx="122" formatCode="0.000">
                  <c:v>0.1802851818707619</c:v>
                </c:pt>
                <c:pt idx="124">
                  <c:v>0.42</c:v>
                </c:pt>
                <c:pt idx="126">
                  <c:v>0.51</c:v>
                </c:pt>
                <c:pt idx="128" formatCode="0.000">
                  <c:v>0.16682879167567943</c:v>
                </c:pt>
                <c:pt idx="130" formatCode="0.000">
                  <c:v>0.16187124818197551</c:v>
                </c:pt>
                <c:pt idx="132">
                  <c:v>0.38</c:v>
                </c:pt>
                <c:pt idx="134" formatCode="0.000">
                  <c:v>0.15307546738279132</c:v>
                </c:pt>
                <c:pt idx="136">
                  <c:v>0.41</c:v>
                </c:pt>
                <c:pt idx="138" formatCode="0.000">
                  <c:v>0.14482448827856886</c:v>
                </c:pt>
                <c:pt idx="140" formatCode="0.000">
                  <c:v>0.14084562573752354</c:v>
                </c:pt>
                <c:pt idx="142" formatCode="0.000">
                  <c:v>0.1368285804614125</c:v>
                </c:pt>
              </c:numCache>
            </c:numRef>
          </c:val>
          <c:smooth val="0"/>
        </c:ser>
        <c:ser>
          <c:idx val="2"/>
          <c:order val="1"/>
          <c:tx>
            <c:strRef>
              <c:f>陸水!$H$96</c:f>
              <c:strCache>
                <c:ptCount val="1"/>
                <c:pt idx="0">
                  <c:v>前網浜←寄磯(県)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陸水!$L$98:$L$268</c:f>
              <c:numCache>
                <c:formatCode>0.00;"△ "0.00</c:formatCode>
                <c:ptCount val="171"/>
                <c:pt idx="12">
                  <c:v>4.4444444444444446</c:v>
                </c:pt>
                <c:pt idx="14">
                  <c:v>3.5555555555555554</c:v>
                </c:pt>
                <c:pt idx="16">
                  <c:v>3.1111111111111112</c:v>
                </c:pt>
                <c:pt idx="19">
                  <c:v>2.7037037037037037</c:v>
                </c:pt>
                <c:pt idx="21">
                  <c:v>2.8888888888888888</c:v>
                </c:pt>
                <c:pt idx="23">
                  <c:v>3</c:v>
                </c:pt>
                <c:pt idx="25">
                  <c:v>2.6</c:v>
                </c:pt>
                <c:pt idx="27">
                  <c:v>3.9</c:v>
                </c:pt>
                <c:pt idx="29">
                  <c:v>3.1</c:v>
                </c:pt>
                <c:pt idx="31">
                  <c:v>3.5</c:v>
                </c:pt>
                <c:pt idx="33">
                  <c:v>2.7</c:v>
                </c:pt>
                <c:pt idx="35">
                  <c:v>3.2</c:v>
                </c:pt>
                <c:pt idx="37">
                  <c:v>2.1</c:v>
                </c:pt>
                <c:pt idx="39">
                  <c:v>1.3</c:v>
                </c:pt>
                <c:pt idx="41">
                  <c:v>2</c:v>
                </c:pt>
                <c:pt idx="43">
                  <c:v>2.2999999999999998</c:v>
                </c:pt>
                <c:pt idx="45">
                  <c:v>1.6</c:v>
                </c:pt>
                <c:pt idx="47">
                  <c:v>1</c:v>
                </c:pt>
                <c:pt idx="49">
                  <c:v>1.6</c:v>
                </c:pt>
                <c:pt idx="51">
                  <c:v>1.2</c:v>
                </c:pt>
                <c:pt idx="53">
                  <c:v>1.3</c:v>
                </c:pt>
                <c:pt idx="55">
                  <c:v>1.1000000000000001</c:v>
                </c:pt>
                <c:pt idx="57">
                  <c:v>1.2</c:v>
                </c:pt>
                <c:pt idx="59">
                  <c:v>1.1000000000000001</c:v>
                </c:pt>
                <c:pt idx="61">
                  <c:v>1.2</c:v>
                </c:pt>
                <c:pt idx="63">
                  <c:v>1.1000000000000001</c:v>
                </c:pt>
                <c:pt idx="65">
                  <c:v>0.9</c:v>
                </c:pt>
                <c:pt idx="67">
                  <c:v>0.56999999999999995</c:v>
                </c:pt>
                <c:pt idx="69">
                  <c:v>0.65</c:v>
                </c:pt>
                <c:pt idx="71">
                  <c:v>0.48</c:v>
                </c:pt>
                <c:pt idx="73">
                  <c:v>1.2</c:v>
                </c:pt>
                <c:pt idx="75">
                  <c:v>0.81</c:v>
                </c:pt>
                <c:pt idx="77">
                  <c:v>1.9</c:v>
                </c:pt>
                <c:pt idx="79" formatCode="0.000">
                  <c:v>8.2989565093948933E-2</c:v>
                </c:pt>
                <c:pt idx="81">
                  <c:v>2.2999999999999998</c:v>
                </c:pt>
                <c:pt idx="83">
                  <c:v>1</c:v>
                </c:pt>
                <c:pt idx="85">
                  <c:v>1</c:v>
                </c:pt>
                <c:pt idx="87">
                  <c:v>0.49</c:v>
                </c:pt>
                <c:pt idx="89">
                  <c:v>0.91</c:v>
                </c:pt>
                <c:pt idx="91" formatCode="0.000">
                  <c:v>6.9661539399282824E-2</c:v>
                </c:pt>
                <c:pt idx="93">
                  <c:v>0.51</c:v>
                </c:pt>
                <c:pt idx="95" formatCode="0.000">
                  <c:v>6.5983494574530885E-2</c:v>
                </c:pt>
                <c:pt idx="97">
                  <c:v>0.62</c:v>
                </c:pt>
                <c:pt idx="99" formatCode="0.000">
                  <c:v>6.2253033722259925E-2</c:v>
                </c:pt>
                <c:pt idx="101">
                  <c:v>0.68</c:v>
                </c:pt>
                <c:pt idx="103" formatCode="0.000">
                  <c:v>5.863139557379779E-2</c:v>
                </c:pt>
                <c:pt idx="105" formatCode="0.000">
                  <c:v>5.7030997671067951E-2</c:v>
                </c:pt>
                <c:pt idx="107" formatCode="0.000">
                  <c:v>5.5483057776377381E-2</c:v>
                </c:pt>
                <c:pt idx="109" formatCode="0.000">
                  <c:v>5.3823698832052194E-2</c:v>
                </c:pt>
                <c:pt idx="111" formatCode="0.000">
                  <c:v>5.2321423479964463E-2</c:v>
                </c:pt>
                <c:pt idx="113" formatCode="0.000">
                  <c:v>5.0828914666962814E-2</c:v>
                </c:pt>
                <c:pt idx="115" formatCode="0.000">
                  <c:v>4.9425857284584943E-2</c:v>
                </c:pt>
                <c:pt idx="122" formatCode="0.000">
                  <c:v>0.18950017000483674</c:v>
                </c:pt>
                <c:pt idx="124">
                  <c:v>0.42</c:v>
                </c:pt>
                <c:pt idx="126">
                  <c:v>0.38</c:v>
                </c:pt>
                <c:pt idx="128">
                  <c:v>0.45</c:v>
                </c:pt>
                <c:pt idx="130" formatCode="0.000">
                  <c:v>0.1696416755829887</c:v>
                </c:pt>
                <c:pt idx="132" formatCode="0.000">
                  <c:v>0.16485465005194283</c:v>
                </c:pt>
                <c:pt idx="134" formatCode="0.000">
                  <c:v>0.16017737371868612</c:v>
                </c:pt>
                <c:pt idx="136" formatCode="0.000">
                  <c:v>0.15580518488614331</c:v>
                </c:pt>
                <c:pt idx="138">
                  <c:v>0.43</c:v>
                </c:pt>
                <c:pt idx="140" formatCode="0.000">
                  <c:v>0.14704304133256016</c:v>
                </c:pt>
                <c:pt idx="142" formatCode="0.000">
                  <c:v>0.14273561632394258</c:v>
                </c:pt>
              </c:numCache>
            </c:numRef>
          </c:val>
          <c:smooth val="0"/>
        </c:ser>
        <c:ser>
          <c:idx val="3"/>
          <c:order val="2"/>
          <c:tx>
            <c:strRef>
              <c:f>陸水!$N$96</c:f>
              <c:strCache>
                <c:ptCount val="1"/>
                <c:pt idx="0">
                  <c:v>飯子浜(電力)</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陸水!$R$98:$R$268</c:f>
              <c:numCache>
                <c:formatCode>0.00;"△ "0.00</c:formatCode>
                <c:ptCount val="171"/>
                <c:pt idx="0" formatCode="0.000">
                  <c:v>0.2</c:v>
                </c:pt>
                <c:pt idx="2" formatCode="0.000">
                  <c:v>0.19426591596189247</c:v>
                </c:pt>
                <c:pt idx="4" formatCode="0.000">
                  <c:v>0.18892871515275961</c:v>
                </c:pt>
                <c:pt idx="5" formatCode="0.000">
                  <c:v>0.18647314250336144</c:v>
                </c:pt>
                <c:pt idx="6" formatCode="0.000">
                  <c:v>0.1837098695191505</c:v>
                </c:pt>
                <c:pt idx="8" formatCode="0.000">
                  <c:v>0.17860769387357781</c:v>
                </c:pt>
                <c:pt idx="10" formatCode="0.000">
                  <c:v>0.17351364008813039</c:v>
                </c:pt>
                <c:pt idx="12" formatCode="0.000">
                  <c:v>0.16872061059966231</c:v>
                </c:pt>
                <c:pt idx="14">
                  <c:v>1.1851851851851851</c:v>
                </c:pt>
                <c:pt idx="16">
                  <c:v>2.074074074074074</c:v>
                </c:pt>
                <c:pt idx="19">
                  <c:v>1.1481481481481481</c:v>
                </c:pt>
                <c:pt idx="21">
                  <c:v>0.81481481481481477</c:v>
                </c:pt>
                <c:pt idx="23">
                  <c:v>1.5185185185185186</c:v>
                </c:pt>
                <c:pt idx="25">
                  <c:v>2.074074074074074</c:v>
                </c:pt>
                <c:pt idx="27">
                  <c:v>2.2999999999999998</c:v>
                </c:pt>
                <c:pt idx="29">
                  <c:v>1.9</c:v>
                </c:pt>
                <c:pt idx="31">
                  <c:v>1.4</c:v>
                </c:pt>
                <c:pt idx="33">
                  <c:v>1.6</c:v>
                </c:pt>
                <c:pt idx="35">
                  <c:v>1.9</c:v>
                </c:pt>
                <c:pt idx="37">
                  <c:v>1.4</c:v>
                </c:pt>
                <c:pt idx="39">
                  <c:v>1</c:v>
                </c:pt>
                <c:pt idx="41">
                  <c:v>0.8</c:v>
                </c:pt>
                <c:pt idx="43">
                  <c:v>1.2</c:v>
                </c:pt>
                <c:pt idx="45">
                  <c:v>0.78</c:v>
                </c:pt>
                <c:pt idx="47">
                  <c:v>0.98</c:v>
                </c:pt>
                <c:pt idx="49">
                  <c:v>1</c:v>
                </c:pt>
                <c:pt idx="51">
                  <c:v>0.91</c:v>
                </c:pt>
                <c:pt idx="53">
                  <c:v>0.94</c:v>
                </c:pt>
                <c:pt idx="55">
                  <c:v>0.92</c:v>
                </c:pt>
                <c:pt idx="57" formatCode="0.000">
                  <c:v>0.11654048521188556</c:v>
                </c:pt>
                <c:pt idx="59">
                  <c:v>0.77</c:v>
                </c:pt>
                <c:pt idx="61">
                  <c:v>0.83</c:v>
                </c:pt>
                <c:pt idx="63">
                  <c:v>0.5</c:v>
                </c:pt>
                <c:pt idx="65" formatCode="0.000">
                  <c:v>0.10418732614245479</c:v>
                </c:pt>
                <c:pt idx="67">
                  <c:v>0.67</c:v>
                </c:pt>
                <c:pt idx="69">
                  <c:v>0.97</c:v>
                </c:pt>
                <c:pt idx="71">
                  <c:v>0.49</c:v>
                </c:pt>
                <c:pt idx="73" formatCode="0.000">
                  <c:v>9.2943100628696346E-2</c:v>
                </c:pt>
                <c:pt idx="75">
                  <c:v>0.72</c:v>
                </c:pt>
                <c:pt idx="77">
                  <c:v>1.1000000000000001</c:v>
                </c:pt>
                <c:pt idx="79" formatCode="0.000">
                  <c:v>8.5543814634177401E-2</c:v>
                </c:pt>
                <c:pt idx="81">
                  <c:v>0.74</c:v>
                </c:pt>
                <c:pt idx="83">
                  <c:v>0.73</c:v>
                </c:pt>
                <c:pt idx="85">
                  <c:v>1</c:v>
                </c:pt>
                <c:pt idx="87" formatCode="0.000">
                  <c:v>7.6382160217796008E-2</c:v>
                </c:pt>
                <c:pt idx="89" formatCode="0.000">
                  <c:v>7.4260797883591925E-2</c:v>
                </c:pt>
                <c:pt idx="91" formatCode="0.000">
                  <c:v>7.2187240794958057E-2</c:v>
                </c:pt>
                <c:pt idx="93">
                  <c:v>1</c:v>
                </c:pt>
                <c:pt idx="95">
                  <c:v>0.51</c:v>
                </c:pt>
                <c:pt idx="97" formatCode="0.000">
                  <c:v>6.638923765101705E-2</c:v>
                </c:pt>
                <c:pt idx="99" formatCode="0.000">
                  <c:v>6.4565280570567429E-2</c:v>
                </c:pt>
                <c:pt idx="101" formatCode="0.000">
                  <c:v>6.2791434314538014E-2</c:v>
                </c:pt>
                <c:pt idx="103">
                  <c:v>0.44</c:v>
                </c:pt>
                <c:pt idx="105" formatCode="0.000">
                  <c:v>5.9306396345431438E-2</c:v>
                </c:pt>
                <c:pt idx="107" formatCode="0.000">
                  <c:v>5.7730318889978809E-2</c:v>
                </c:pt>
                <c:pt idx="109" formatCode="0.000">
                  <c:v>5.6126974291114497E-2</c:v>
                </c:pt>
                <c:pt idx="111">
                  <c:v>0.71</c:v>
                </c:pt>
                <c:pt idx="113" formatCode="0.000">
                  <c:v>5.3060803563566308E-2</c:v>
                </c:pt>
                <c:pt idx="115" formatCode="0.000">
                  <c:v>5.1595085963308418E-2</c:v>
                </c:pt>
                <c:pt idx="117" formatCode="0.000">
                  <c:v>5.0077280762180036E-2</c:v>
                </c:pt>
                <c:pt idx="118" formatCode="0.000">
                  <c:v>4.9456847532809566E-2</c:v>
                </c:pt>
                <c:pt idx="120" formatCode="0.000">
                  <c:v>0.19450526276551794</c:v>
                </c:pt>
                <c:pt idx="121" formatCode="0.000">
                  <c:v>0.19182952823329902</c:v>
                </c:pt>
                <c:pt idx="122">
                  <c:v>0.61</c:v>
                </c:pt>
                <c:pt idx="123">
                  <c:v>0.42</c:v>
                </c:pt>
                <c:pt idx="125" formatCode="0.000">
                  <c:v>0.18095969031746317</c:v>
                </c:pt>
                <c:pt idx="127">
                  <c:v>0.49</c:v>
                </c:pt>
                <c:pt idx="129" formatCode="0.000">
                  <c:v>0.17125842256572557</c:v>
                </c:pt>
                <c:pt idx="132">
                  <c:v>0.45</c:v>
                </c:pt>
                <c:pt idx="134" formatCode="0.000">
                  <c:v>0.1596017700852333</c:v>
                </c:pt>
                <c:pt idx="136" formatCode="0.00">
                  <c:v>0.35</c:v>
                </c:pt>
                <c:pt idx="138" formatCode="0.00">
                  <c:v>0.33</c:v>
                </c:pt>
                <c:pt idx="140" formatCode="0.00">
                  <c:v>0.28999999999999998</c:v>
                </c:pt>
                <c:pt idx="142" formatCode="0.00">
                  <c:v>0.45</c:v>
                </c:pt>
              </c:numCache>
            </c:numRef>
          </c:val>
          <c:smooth val="0"/>
        </c:ser>
        <c:ser>
          <c:idx val="4"/>
          <c:order val="3"/>
          <c:tx>
            <c:strRef>
              <c:f>陸水!$X$97</c:f>
              <c:strCache>
                <c:ptCount val="1"/>
                <c:pt idx="0">
                  <c:v>H3崩壊</c:v>
                </c:pt>
              </c:strCache>
            </c:strRef>
          </c:tx>
          <c:spPr>
            <a:ln w="25400">
              <a:solidFill>
                <a:srgbClr val="00B0F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陸水!$X$98:$X$268</c:f>
              <c:numCache>
                <c:formatCode>0.00_);[Red]\(0.00\)</c:formatCode>
                <c:ptCount val="171"/>
                <c:pt idx="0">
                  <c:v>5</c:v>
                </c:pt>
                <c:pt idx="1">
                  <c:v>4.9277799511300637</c:v>
                </c:pt>
                <c:pt idx="2">
                  <c:v>4.852764329798374</c:v>
                </c:pt>
                <c:pt idx="3">
                  <c:v>4.7879683744856969</c:v>
                </c:pt>
                <c:pt idx="4">
                  <c:v>4.7158268310200766</c:v>
                </c:pt>
                <c:pt idx="5">
                  <c:v>4.6528593172818216</c:v>
                </c:pt>
                <c:pt idx="6">
                  <c:v>4.582028814273098</c:v>
                </c:pt>
                <c:pt idx="7">
                  <c:v>4.5108496021285802</c:v>
                </c:pt>
                <c:pt idx="8">
                  <c:v>4.4513229211249712</c:v>
                </c:pt>
                <c:pt idx="9">
                  <c:v>4.3884157618798723</c:v>
                </c:pt>
                <c:pt idx="10">
                  <c:v>4.3209274974576797</c:v>
                </c:pt>
                <c:pt idx="11">
                  <c:v>4.2571692654224726</c:v>
                </c:pt>
                <c:pt idx="12">
                  <c:v>4.1983336129951612</c:v>
                </c:pt>
                <c:pt idx="13">
                  <c:v>4.1363843373324585</c:v>
                </c:pt>
                <c:pt idx="14">
                  <c:v>4.0747047203472899</c:v>
                </c:pt>
                <c:pt idx="15">
                  <c:v>4.0209335531690371</c:v>
                </c:pt>
                <c:pt idx="16">
                  <c:v>3.966617168536736</c:v>
                </c:pt>
                <c:pt idx="18">
                  <c:v>3.8779198855034531</c:v>
                </c:pt>
                <c:pt idx="19">
                  <c:v>3.8467687219905073</c:v>
                </c:pt>
                <c:pt idx="20">
                  <c:v>3.7960054745303093</c:v>
                </c:pt>
                <c:pt idx="21">
                  <c:v>3.7417676294067306</c:v>
                </c:pt>
                <c:pt idx="22">
                  <c:v>3.692390011505168</c:v>
                </c:pt>
                <c:pt idx="23">
                  <c:v>3.6390570940896136</c:v>
                </c:pt>
                <c:pt idx="24">
                  <c:v>3.5796947379083619</c:v>
                </c:pt>
                <c:pt idx="25">
                  <c:v>3.5358093202707246</c:v>
                </c:pt>
                <c:pt idx="26">
                  <c:v>3.4797817388122203</c:v>
                </c:pt>
                <c:pt idx="27">
                  <c:v>3.4316898692756812</c:v>
                </c:pt>
                <c:pt idx="28">
                  <c:v>3.3783805185229143</c:v>
                </c:pt>
                <c:pt idx="29">
                  <c:v>3.3337982785519737</c:v>
                </c:pt>
                <c:pt idx="30">
                  <c:v>3.288763993058343</c:v>
                </c:pt>
                <c:pt idx="31">
                  <c:v>3.2422863943990698</c:v>
                </c:pt>
                <c:pt idx="32">
                  <c:v>3.1899008131091442</c:v>
                </c:pt>
                <c:pt idx="33">
                  <c:v>3.1448203725340509</c:v>
                </c:pt>
                <c:pt idx="34">
                  <c:v>3.1028295346370087</c:v>
                </c:pt>
                <c:pt idx="35">
                  <c:v>3.0589796061765329</c:v>
                </c:pt>
                <c:pt idx="36">
                  <c:v>3.0152724874093977</c:v>
                </c:pt>
                <c:pt idx="37">
                  <c:v>2.9712499366524341</c:v>
                </c:pt>
                <c:pt idx="38">
                  <c:v>2.9297228068924319</c:v>
                </c:pt>
                <c:pt idx="39">
                  <c:v>2.8860363005465599</c:v>
                </c:pt>
                <c:pt idx="40">
                  <c:v>2.8394066476296773</c:v>
                </c:pt>
                <c:pt idx="41">
                  <c:v>2.80592773743727</c:v>
                </c:pt>
                <c:pt idx="42">
                  <c:v>2.7658362583621754</c:v>
                </c:pt>
                <c:pt idx="43">
                  <c:v>2.7254554411797747</c:v>
                </c:pt>
                <c:pt idx="44">
                  <c:v>2.6843903073285924</c:v>
                </c:pt>
                <c:pt idx="45">
                  <c:v>2.6485473068087897</c:v>
                </c:pt>
                <c:pt idx="46">
                  <c:v>2.6102916636223759</c:v>
                </c:pt>
                <c:pt idx="47">
                  <c:v>2.569742266921665</c:v>
                </c:pt>
                <c:pt idx="48">
                  <c:v>2.5298227820410419</c:v>
                </c:pt>
                <c:pt idx="49">
                  <c:v>2.4980180905349703</c:v>
                </c:pt>
                <c:pt idx="50">
                  <c:v>2.4646636027493898</c:v>
                </c:pt>
                <c:pt idx="51">
                  <c:v>2.4282958104258006</c:v>
                </c:pt>
                <c:pt idx="52">
                  <c:v>2.3924646496802557</c:v>
                </c:pt>
                <c:pt idx="53">
                  <c:v>2.3582807877222982</c:v>
                </c:pt>
                <c:pt idx="54">
                  <c:v>2.321279108964446</c:v>
                </c:pt>
                <c:pt idx="55">
                  <c:v>2.2902845072919265</c:v>
                </c:pt>
                <c:pt idx="56">
                  <c:v>2.2582747659543165</c:v>
                </c:pt>
                <c:pt idx="57">
                  <c:v>2.2263602873064334</c:v>
                </c:pt>
                <c:pt idx="58">
                  <c:v>2.1945497471840811</c:v>
                </c:pt>
                <c:pt idx="59">
                  <c:v>2.1631937204074108</c:v>
                </c:pt>
                <c:pt idx="60">
                  <c:v>2.1289162745944195</c:v>
                </c:pt>
                <c:pt idx="61">
                  <c:v>2.1018193230851452</c:v>
                </c:pt>
                <c:pt idx="62">
                  <c:v>2.0711330590016033</c:v>
                </c:pt>
                <c:pt idx="63">
                  <c:v>2.0376697877088485</c:v>
                </c:pt>
                <c:pt idx="64">
                  <c:v>2.0098262570909369</c:v>
                </c:pt>
                <c:pt idx="65">
                  <c:v>1.9842450892073693</c:v>
                </c:pt>
                <c:pt idx="66">
                  <c:v>1.9558939241319371</c:v>
                </c:pt>
                <c:pt idx="67">
                  <c:v>1.9258147580966227</c:v>
                </c:pt>
                <c:pt idx="68">
                  <c:v>1.8982984535793666</c:v>
                </c:pt>
                <c:pt idx="69">
                  <c:v>1.8729516505184889</c:v>
                </c:pt>
                <c:pt idx="70">
                  <c:v>1.8464826502178409</c:v>
                </c:pt>
                <c:pt idx="71">
                  <c:v>1.8160745557401334</c:v>
                </c:pt>
                <c:pt idx="72">
                  <c:v>1.7921090281137415</c:v>
                </c:pt>
                <c:pt idx="73">
                  <c:v>1.7645486658952512</c:v>
                </c:pt>
                <c:pt idx="74">
                  <c:v>1.7412630911555116</c:v>
                </c:pt>
                <c:pt idx="75">
                  <c:v>1.7163836860832149</c:v>
                </c:pt>
                <c:pt idx="76">
                  <c:v>1.6878511303962305</c:v>
                </c:pt>
                <c:pt idx="77">
                  <c:v>1.6676862378087778</c:v>
                </c:pt>
                <c:pt idx="78">
                  <c:v>1.6420393401815851</c:v>
                </c:pt>
                <c:pt idx="79">
                  <c:v>1.6203704395043736</c:v>
                </c:pt>
                <c:pt idx="80">
                  <c:v>1.5954511987995383</c:v>
                </c:pt>
                <c:pt idx="81">
                  <c:v>1.5743970908277389</c:v>
                </c:pt>
                <c:pt idx="82">
                  <c:v>1.5519018899782475</c:v>
                </c:pt>
                <c:pt idx="83">
                  <c:v>1.5297281036335255</c:v>
                </c:pt>
                <c:pt idx="84">
                  <c:v>1.5059646473949302</c:v>
                </c:pt>
                <c:pt idx="85">
                  <c:v>1.4846819951205767</c:v>
                </c:pt>
                <c:pt idx="86">
                  <c:v>1.4632372338717921</c:v>
                </c:pt>
                <c:pt idx="87">
                  <c:v>1.4423303002537335</c:v>
                </c:pt>
                <c:pt idx="88">
                  <c:v>1.4214972672995505</c:v>
                </c:pt>
                <c:pt idx="89">
                  <c:v>1.4011867200296144</c:v>
                </c:pt>
                <c:pt idx="90">
                  <c:v>1.3816032908394673</c:v>
                </c:pt>
                <c:pt idx="91">
                  <c:v>1.3610015394414374</c:v>
                </c:pt>
                <c:pt idx="92">
                  <c:v>1.3409190335435635</c:v>
                </c:pt>
                <c:pt idx="93">
                  <c:v>1.3228053609290717</c:v>
                </c:pt>
                <c:pt idx="94">
                  <c:v>1.3109348253405808</c:v>
                </c:pt>
                <c:pt idx="95">
                  <c:v>1.2852745651266533</c:v>
                </c:pt>
                <c:pt idx="96">
                  <c:v>1.2679125603299037</c:v>
                </c:pt>
                <c:pt idx="97">
                  <c:v>1.2488085976619228</c:v>
                </c:pt>
                <c:pt idx="98">
                  <c:v>1.2313548533502141</c:v>
                </c:pt>
                <c:pt idx="99">
                  <c:v>1.2135691518131768</c:v>
                </c:pt>
                <c:pt idx="100">
                  <c:v>1.1964187025555533</c:v>
                </c:pt>
                <c:pt idx="101">
                  <c:v>1.1793241085862991</c:v>
                </c:pt>
                <c:pt idx="102">
                  <c:v>1.1630254136024041</c:v>
                </c:pt>
                <c:pt idx="103">
                  <c:v>1.1456829820958401</c:v>
                </c:pt>
                <c:pt idx="104">
                  <c:v>1.1293133070359471</c:v>
                </c:pt>
                <c:pt idx="105">
                  <c:v>1.1121217643441881</c:v>
                </c:pt>
                <c:pt idx="106">
                  <c:v>1.0970987770922691</c:v>
                </c:pt>
                <c:pt idx="107">
                  <c:v>1.0817653772614961</c:v>
                </c:pt>
                <c:pt idx="108">
                  <c:v>1.0656346532533068</c:v>
                </c:pt>
                <c:pt idx="109">
                  <c:v>1.0509071885545109</c:v>
                </c:pt>
                <c:pt idx="110">
                  <c:v>1.0360555170326635</c:v>
                </c:pt>
                <c:pt idx="111">
                  <c:v>1.0199609837092045</c:v>
                </c:pt>
                <c:pt idx="112">
                  <c:v>1.006182941279872</c:v>
                </c:pt>
                <c:pt idx="113">
                  <c:v>0.99196332350817429</c:v>
                </c:pt>
                <c:pt idx="114">
                  <c:v>0.97809933006072347</c:v>
                </c:pt>
                <c:pt idx="115">
                  <c:v>0.96381921853423769</c:v>
                </c:pt>
                <c:pt idx="116">
                  <c:v>0.94989780432137227</c:v>
                </c:pt>
                <c:pt idx="117">
                  <c:v>0.93469812335798208</c:v>
                </c:pt>
                <c:pt idx="119">
                  <c:v>0.92178024988815799</c:v>
                </c:pt>
                <c:pt idx="120">
                  <c:v>0.89576903787280726</c:v>
                </c:pt>
                <c:pt idx="121">
                  <c:v>0.88310981576944814</c:v>
                </c:pt>
                <c:pt idx="122">
                  <c:v>0.86939120694539329</c:v>
                </c:pt>
                <c:pt idx="123">
                  <c:v>0.85642729636999282</c:v>
                </c:pt>
                <c:pt idx="124">
                  <c:v>0.84566037382040182</c:v>
                </c:pt>
                <c:pt idx="125">
                  <c:v>0.83173393885490077</c:v>
                </c:pt>
                <c:pt idx="126">
                  <c:v>0.82062831091349253</c:v>
                </c:pt>
                <c:pt idx="127">
                  <c:v>0.80736942941417922</c:v>
                </c:pt>
                <c:pt idx="128">
                  <c:v>0.79747145006345788</c:v>
                </c:pt>
                <c:pt idx="129">
                  <c:v>0.78595276464426556</c:v>
                </c:pt>
                <c:pt idx="130">
                  <c:v>0.77435549559349193</c:v>
                </c:pt>
                <c:pt idx="131">
                  <c:v>0.76292935215673285</c:v>
                </c:pt>
                <c:pt idx="132">
                  <c:v>0.75298055178845558</c:v>
                </c:pt>
                <c:pt idx="133">
                  <c:v>0.7421044933388008</c:v>
                </c:pt>
                <c:pt idx="134">
                  <c:v>0.73103861619121724</c:v>
                </c:pt>
                <c:pt idx="135">
                  <c:v>0.72025164285152543</c:v>
                </c:pt>
                <c:pt idx="136">
                  <c:v>0.70917508676367191</c:v>
                </c:pt>
                <c:pt idx="137">
                  <c:v>0.70070251522418459</c:v>
                </c:pt>
                <c:pt idx="138">
                  <c:v>0.69069078190255784</c:v>
                </c:pt>
                <c:pt idx="139">
                  <c:v>0.6809297747197125</c:v>
                </c:pt>
                <c:pt idx="140">
                  <c:v>0.66908097056633298</c:v>
                </c:pt>
                <c:pt idx="141">
                  <c:v>0.66056487492106464</c:v>
                </c:pt>
                <c:pt idx="142">
                  <c:v>0.65050909219263153</c:v>
                </c:pt>
                <c:pt idx="143">
                  <c:v>0.76292935215673285</c:v>
                </c:pt>
                <c:pt idx="144">
                  <c:v>0.75298055178845558</c:v>
                </c:pt>
                <c:pt idx="145">
                  <c:v>0.7421044933388008</c:v>
                </c:pt>
                <c:pt idx="146">
                  <c:v>0.73103861619121724</c:v>
                </c:pt>
                <c:pt idx="147">
                  <c:v>0.72025164285152543</c:v>
                </c:pt>
                <c:pt idx="148">
                  <c:v>0.70917508676367191</c:v>
                </c:pt>
                <c:pt idx="149">
                  <c:v>0.70070251522418459</c:v>
                </c:pt>
                <c:pt idx="150">
                  <c:v>0.69069078190255784</c:v>
                </c:pt>
                <c:pt idx="151">
                  <c:v>0.6809297747197125</c:v>
                </c:pt>
                <c:pt idx="152">
                  <c:v>0.66908097056633298</c:v>
                </c:pt>
                <c:pt idx="153">
                  <c:v>0.66056487492106464</c:v>
                </c:pt>
                <c:pt idx="154">
                  <c:v>0.65050909219263153</c:v>
                </c:pt>
                <c:pt idx="155">
                  <c:v>0.6427374079871967</c:v>
                </c:pt>
                <c:pt idx="156">
                  <c:v>0.63365408934384493</c:v>
                </c:pt>
                <c:pt idx="157">
                  <c:v>0.62361335951610952</c:v>
                </c:pt>
                <c:pt idx="158">
                  <c:v>0.61489754177851697</c:v>
                </c:pt>
              </c:numCache>
            </c:numRef>
          </c:val>
          <c:smooth val="0"/>
        </c:ser>
        <c:dLbls>
          <c:showLegendKey val="0"/>
          <c:showVal val="0"/>
          <c:showCatName val="0"/>
          <c:showSerName val="0"/>
          <c:showPercent val="0"/>
          <c:showBubbleSize val="0"/>
        </c:dLbls>
        <c:marker val="1"/>
        <c:smooth val="0"/>
        <c:axId val="233246720"/>
        <c:axId val="233248256"/>
      </c:lineChart>
      <c:dateAx>
        <c:axId val="233246720"/>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3248256"/>
        <c:crossesAt val="0.01"/>
        <c:auto val="0"/>
        <c:lblOffset val="100"/>
        <c:baseTimeUnit val="days"/>
        <c:majorUnit val="24"/>
        <c:majorTimeUnit val="months"/>
      </c:dateAx>
      <c:valAx>
        <c:axId val="233248256"/>
        <c:scaling>
          <c:logBase val="10"/>
          <c:orientation val="minMax"/>
        </c:scaling>
        <c:delete val="0"/>
        <c:axPos val="l"/>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Bq/L</a:t>
                </a:r>
              </a:p>
            </c:rich>
          </c:tx>
          <c:layout>
            <c:manualLayout>
              <c:xMode val="edge"/>
              <c:yMode val="edge"/>
              <c:x val="2.5999967259809773E-2"/>
              <c:y val="0.1867803934580120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246720"/>
        <c:crosses val="autoZero"/>
        <c:crossBetween val="midCat"/>
      </c:valAx>
      <c:spPr>
        <a:solidFill>
          <a:srgbClr val="FFFFFF"/>
        </a:solidFill>
        <a:ln w="12700">
          <a:solidFill>
            <a:srgbClr val="808080"/>
          </a:solidFill>
          <a:prstDash val="solid"/>
        </a:ln>
      </c:spPr>
    </c:plotArea>
    <c:legend>
      <c:legendPos val="r"/>
      <c:layout>
        <c:manualLayout>
          <c:xMode val="edge"/>
          <c:yMode val="edge"/>
          <c:x val="0.67292058866862015"/>
          <c:y val="2.0477815699658702E-2"/>
          <c:w val="0.2938882249905872"/>
          <c:h val="0.20929499318914249"/>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陸水の</a:t>
            </a:r>
            <a:r>
              <a:rPr lang="en-US" altLang="ja-JP"/>
              <a:t>Cs-137</a:t>
            </a:r>
            <a:endParaRPr lang="ja-JP" altLang="en-US"/>
          </a:p>
        </c:rich>
      </c:tx>
      <c:layout>
        <c:manualLayout>
          <c:xMode val="edge"/>
          <c:yMode val="edge"/>
          <c:x val="0.39064223065696763"/>
          <c:y val="9.2150170648464161E-2"/>
        </c:manualLayout>
      </c:layout>
      <c:overlay val="0"/>
      <c:spPr>
        <a:solidFill>
          <a:srgbClr val="FFFFFF"/>
        </a:solidFill>
        <a:ln w="25400">
          <a:noFill/>
        </a:ln>
      </c:spPr>
    </c:title>
    <c:autoTitleDeleted val="0"/>
    <c:plotArea>
      <c:layout>
        <c:manualLayout>
          <c:layoutTarget val="inner"/>
          <c:xMode val="edge"/>
          <c:yMode val="edge"/>
          <c:x val="2.6115356639433061E-2"/>
          <c:y val="5.4607508532423209E-2"/>
          <c:w val="0.95756307677921226"/>
          <c:h val="0.80509000122213104"/>
        </c:manualLayout>
      </c:layout>
      <c:lineChart>
        <c:grouping val="standard"/>
        <c:varyColors val="0"/>
        <c:ser>
          <c:idx val="1"/>
          <c:order val="0"/>
          <c:tx>
            <c:strRef>
              <c:f>陸水!$C$96</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陸水!$F$98:$F$268</c:f>
              <c:numCache>
                <c:formatCode>0;"△ "0</c:formatCode>
                <c:ptCount val="171"/>
                <c:pt idx="25" formatCode="0.000">
                  <c:v>0.76925303315949312</c:v>
                </c:pt>
                <c:pt idx="27" formatCode="0.000">
                  <c:v>0.76008397174890607</c:v>
                </c:pt>
                <c:pt idx="29" formatCode="0.000">
                  <c:v>0.75121381507751128</c:v>
                </c:pt>
                <c:pt idx="31" formatCode="0.000">
                  <c:v>0.74282211864003433</c:v>
                </c:pt>
                <c:pt idx="33" formatCode="0.000">
                  <c:v>0.73415340726574541</c:v>
                </c:pt>
                <c:pt idx="35" formatCode="0.000">
                  <c:v>0.72572324927826581</c:v>
                </c:pt>
                <c:pt idx="37" formatCode="0.000">
                  <c:v>0.71743516978965527</c:v>
                </c:pt>
                <c:pt idx="39" formatCode="0.000">
                  <c:v>0.70870481789538853</c:v>
                </c:pt>
                <c:pt idx="41" formatCode="0.000">
                  <c:v>0.70083221171083188</c:v>
                </c:pt>
                <c:pt idx="43" formatCode="0.000">
                  <c:v>0.69256609902714572</c:v>
                </c:pt>
                <c:pt idx="45" formatCode="0.000">
                  <c:v>0.68500244962178058</c:v>
                </c:pt>
                <c:pt idx="47" formatCode="0.000">
                  <c:v>0.67773523243270395</c:v>
                </c:pt>
                <c:pt idx="49" formatCode="0.000">
                  <c:v>0.66961475026838191</c:v>
                </c:pt>
                <c:pt idx="51" formatCode="0.000">
                  <c:v>0.66230175701790994</c:v>
                </c:pt>
                <c:pt idx="53" formatCode="0.000">
                  <c:v>0.6542010262418082</c:v>
                </c:pt>
                <c:pt idx="55" formatCode="0.000">
                  <c:v>0.6468930450637187</c:v>
                </c:pt>
                <c:pt idx="57" formatCode="0.000">
                  <c:v>0.63934382304006798</c:v>
                </c:pt>
                <c:pt idx="59" formatCode="0.000">
                  <c:v>0.63164347398785026</c:v>
                </c:pt>
                <c:pt idx="61" formatCode="0.000">
                  <c:v>0.62474517244935157</c:v>
                </c:pt>
                <c:pt idx="63" formatCode="0.000">
                  <c:v>0.61527605872836766</c:v>
                </c:pt>
                <c:pt idx="65" formatCode="0.000">
                  <c:v>0.61040281375212568</c:v>
                </c:pt>
                <c:pt idx="67" formatCode="0.000">
                  <c:v>0.60358409581219918</c:v>
                </c:pt>
                <c:pt idx="69" formatCode="0.000">
                  <c:v>0.59654028789990043</c:v>
                </c:pt>
                <c:pt idx="71" formatCode="0.000">
                  <c:v>0.59013707649002534</c:v>
                </c:pt>
                <c:pt idx="73" formatCode="0.000">
                  <c:v>0.58295579438878375</c:v>
                </c:pt>
                <c:pt idx="75" formatCode="0.000">
                  <c:v>0.57673479475919176</c:v>
                </c:pt>
                <c:pt idx="77" formatCode="0.000">
                  <c:v>0.56942903354752605</c:v>
                </c:pt>
                <c:pt idx="79" formatCode="0.000">
                  <c:v>0.56317464455278732</c:v>
                </c:pt>
                <c:pt idx="81" formatCode="0.000">
                  <c:v>0.55702410445073491</c:v>
                </c:pt>
                <c:pt idx="83" formatCode="0.000">
                  <c:v>0.55083643463543919</c:v>
                </c:pt>
                <c:pt idx="85" formatCode="0.000">
                  <c:v>0.54406471866310135</c:v>
                </c:pt>
                <c:pt idx="87" formatCode="0.000">
                  <c:v>0.53819080874277492</c:v>
                </c:pt>
                <c:pt idx="89" formatCode="0.000">
                  <c:v>0.53194370879034925</c:v>
                </c:pt>
                <c:pt idx="91" formatCode="0.000">
                  <c:v>0.52517219152643579</c:v>
                </c:pt>
                <c:pt idx="93" formatCode="0.000">
                  <c:v>0.51969900611365305</c:v>
                </c:pt>
                <c:pt idx="95" formatCode="0.000">
                  <c:v>0.5139259599788909</c:v>
                </c:pt>
                <c:pt idx="97" formatCode="0.000">
                  <c:v>0.50770411913150493</c:v>
                </c:pt>
                <c:pt idx="99" formatCode="0.000">
                  <c:v>0.50212769280231506</c:v>
                </c:pt>
                <c:pt idx="101" formatCode="0.000">
                  <c:v>0.49617392739880484</c:v>
                </c:pt>
                <c:pt idx="103" formatCode="0.000">
                  <c:v>0.49025981459775902</c:v>
                </c:pt>
                <c:pt idx="105" formatCode="0.000">
                  <c:v>0.48487498978494598</c:v>
                </c:pt>
                <c:pt idx="107" formatCode="0.000">
                  <c:v>0.47957957547963259</c:v>
                </c:pt>
                <c:pt idx="109" formatCode="0.000">
                  <c:v>0.47380345002658975</c:v>
                </c:pt>
                <c:pt idx="111" formatCode="0.000">
                  <c:v>0.46848109589229553</c:v>
                </c:pt>
                <c:pt idx="113" formatCode="0.000">
                  <c:v>0.46310160760901076</c:v>
                </c:pt>
                <c:pt idx="115" formatCode="0.000">
                  <c:v>0.45795727037850109</c:v>
                </c:pt>
                <c:pt idx="122" formatCode="0.000">
                  <c:v>2</c:v>
                </c:pt>
                <c:pt idx="124" formatCode="0.000">
                  <c:v>0.77544342061910321</c:v>
                </c:pt>
                <c:pt idx="126" formatCode="0.000">
                  <c:v>0.76586215964121851</c:v>
                </c:pt>
                <c:pt idx="128" formatCode="0.000">
                  <c:v>0.75845475858474887</c:v>
                </c:pt>
                <c:pt idx="130" formatCode="0.000">
                  <c:v>0.74913068363243884</c:v>
                </c:pt>
                <c:pt idx="132" formatCode="0.000">
                  <c:v>0.74062202065280947</c:v>
                </c:pt>
                <c:pt idx="134" formatCode="0.000">
                  <c:v>0.73216379062601833</c:v>
                </c:pt>
                <c:pt idx="136" formatCode="0.000">
                  <c:v>0.7241219857923078</c:v>
                </c:pt>
                <c:pt idx="138" formatCode="0.000">
                  <c:v>1.6</c:v>
                </c:pt>
                <c:pt idx="140" formatCode="0.000">
                  <c:v>0.70758752737622166</c:v>
                </c:pt>
                <c:pt idx="142" formatCode="0.000">
                  <c:v>0.69924173770342057</c:v>
                </c:pt>
                <c:pt idx="144" formatCode="0.000">
                  <c:v>0.74062202065280947</c:v>
                </c:pt>
                <c:pt idx="146" formatCode="0.000">
                  <c:v>0.73216379062601833</c:v>
                </c:pt>
                <c:pt idx="148" formatCode="0.000">
                  <c:v>0.7241219857923078</c:v>
                </c:pt>
                <c:pt idx="150" formatCode="0.000">
                  <c:v>1.6</c:v>
                </c:pt>
                <c:pt idx="152" formatCode="0.000">
                  <c:v>0.70758752737622166</c:v>
                </c:pt>
                <c:pt idx="154" formatCode="0.000">
                  <c:v>0.69924173770342057</c:v>
                </c:pt>
                <c:pt idx="156" formatCode="0.000">
                  <c:v>0.69151789242373896</c:v>
                </c:pt>
                <c:pt idx="158" formatCode="0.000">
                  <c:v>0.68331851333583504</c:v>
                </c:pt>
              </c:numCache>
            </c:numRef>
          </c:val>
          <c:smooth val="0"/>
        </c:ser>
        <c:ser>
          <c:idx val="2"/>
          <c:order val="1"/>
          <c:tx>
            <c:strRef>
              <c:f>陸水!$H$96</c:f>
              <c:strCache>
                <c:ptCount val="1"/>
                <c:pt idx="0">
                  <c:v>前網浜←寄磯(県)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陸水!$K$98:$K$268</c:f>
              <c:numCache>
                <c:formatCode>0;"△ "0</c:formatCode>
                <c:ptCount val="171"/>
                <c:pt idx="25" formatCode="0.000">
                  <c:v>0.86540966230442973</c:v>
                </c:pt>
                <c:pt idx="27" formatCode="0.000">
                  <c:v>0.85509446821751922</c:v>
                </c:pt>
                <c:pt idx="29" formatCode="0.000">
                  <c:v>0.84511554196220018</c:v>
                </c:pt>
                <c:pt idx="31" formatCode="0.000">
                  <c:v>0.8356748834700386</c:v>
                </c:pt>
                <c:pt idx="33" formatCode="0.000">
                  <c:v>0.8259225831739635</c:v>
                </c:pt>
                <c:pt idx="35" formatCode="0.000">
                  <c:v>0.81643865543804894</c:v>
                </c:pt>
                <c:pt idx="37" formatCode="0.000">
                  <c:v>0.80711456601336207</c:v>
                </c:pt>
                <c:pt idx="39" formatCode="0.000">
                  <c:v>0.79729292013231201</c:v>
                </c:pt>
                <c:pt idx="41" formatCode="0.000">
                  <c:v>0.78843623817468578</c:v>
                </c:pt>
                <c:pt idx="43" formatCode="0.000">
                  <c:v>0.77913686140553884</c:v>
                </c:pt>
                <c:pt idx="45" formatCode="0.000">
                  <c:v>0.77062775582450305</c:v>
                </c:pt>
                <c:pt idx="47" formatCode="0.000">
                  <c:v>0.762452136486792</c:v>
                </c:pt>
                <c:pt idx="49" formatCode="0.000">
                  <c:v>0.75331659405192963</c:v>
                </c:pt>
                <c:pt idx="51" formatCode="0.000">
                  <c:v>0.74508947664514857</c:v>
                </c:pt>
                <c:pt idx="53" formatCode="0.000">
                  <c:v>0.73597615452203413</c:v>
                </c:pt>
                <c:pt idx="55" formatCode="0.000">
                  <c:v>0.72775467569668351</c:v>
                </c:pt>
                <c:pt idx="57" formatCode="0.000">
                  <c:v>0.71926180092007652</c:v>
                </c:pt>
                <c:pt idx="59" formatCode="0.000">
                  <c:v>0.71059890823633154</c:v>
                </c:pt>
                <c:pt idx="61" formatCode="0.000">
                  <c:v>0.70283831900552052</c:v>
                </c:pt>
                <c:pt idx="63" formatCode="0.000">
                  <c:v>0.6921855660694135</c:v>
                </c:pt>
                <c:pt idx="65" formatCode="0.000">
                  <c:v>0.6867031654711413</c:v>
                </c:pt>
                <c:pt idx="67" formatCode="0.000">
                  <c:v>0.67903210778872403</c:v>
                </c:pt>
                <c:pt idx="69" formatCode="0.000">
                  <c:v>0.67110782388738799</c:v>
                </c:pt>
                <c:pt idx="71" formatCode="0.000">
                  <c:v>0.6639042110512785</c:v>
                </c:pt>
                <c:pt idx="73" formatCode="0.000">
                  <c:v>0.65582526868738178</c:v>
                </c:pt>
                <c:pt idx="75" formatCode="0.000">
                  <c:v>0.64882664410409063</c:v>
                </c:pt>
                <c:pt idx="77" formatCode="0.000">
                  <c:v>0.64060766274096681</c:v>
                </c:pt>
                <c:pt idx="79" formatCode="0.000">
                  <c:v>0.63357147512188572</c:v>
                </c:pt>
                <c:pt idx="81" formatCode="0.000">
                  <c:v>0.62665211750707683</c:v>
                </c:pt>
                <c:pt idx="83" formatCode="0.000">
                  <c:v>0.61969098896486907</c:v>
                </c:pt>
                <c:pt idx="85" formatCode="0.000">
                  <c:v>0.612072808495989</c:v>
                </c:pt>
                <c:pt idx="87" formatCode="0.000">
                  <c:v>0.6054646598356217</c:v>
                </c:pt>
                <c:pt idx="89" formatCode="0.000">
                  <c:v>0.59843667238914289</c:v>
                </c:pt>
                <c:pt idx="91" formatCode="0.000">
                  <c:v>0.59081871546724019</c:v>
                </c:pt>
                <c:pt idx="93" formatCode="0.000">
                  <c:v>0.58466138187785965</c:v>
                </c:pt>
                <c:pt idx="95" formatCode="0.000">
                  <c:v>0.57816670497625222</c:v>
                </c:pt>
                <c:pt idx="97" formatCode="0.000">
                  <c:v>0.57116713402294306</c:v>
                </c:pt>
                <c:pt idx="99" formatCode="0.000">
                  <c:v>0.56489365440260442</c:v>
                </c:pt>
                <c:pt idx="101" formatCode="0.000">
                  <c:v>0.55819566832365541</c:v>
                </c:pt>
                <c:pt idx="103" formatCode="0.000">
                  <c:v>0.5515422914224789</c:v>
                </c:pt>
                <c:pt idx="105" formatCode="0.000">
                  <c:v>0.54548436350806417</c:v>
                </c:pt>
                <c:pt idx="107" formatCode="0.000">
                  <c:v>0.53952702241458672</c:v>
                </c:pt>
                <c:pt idx="109" formatCode="0.000">
                  <c:v>0.53302888127991344</c:v>
                </c:pt>
                <c:pt idx="111" formatCode="0.000">
                  <c:v>0.52704123287883242</c:v>
                </c:pt>
                <c:pt idx="113" formatCode="0.000">
                  <c:v>0.52098930856013714</c:v>
                </c:pt>
                <c:pt idx="115" formatCode="0.000">
                  <c:v>0.51520192917581364</c:v>
                </c:pt>
                <c:pt idx="122" formatCode="0.0">
                  <c:v>3.6</c:v>
                </c:pt>
                <c:pt idx="124" formatCode="0.0">
                  <c:v>2.8</c:v>
                </c:pt>
                <c:pt idx="126" formatCode="0.0">
                  <c:v>2.1</c:v>
                </c:pt>
                <c:pt idx="128" formatCode="&quot;(&quot;0.0&quot;)&quot;">
                  <c:v>1.8</c:v>
                </c:pt>
                <c:pt idx="130" formatCode="0.00">
                  <c:v>0.84277201908649368</c:v>
                </c:pt>
                <c:pt idx="132" formatCode="0.0">
                  <c:v>2.1</c:v>
                </c:pt>
                <c:pt idx="134" formatCode="0.00">
                  <c:v>0.82368426445427056</c:v>
                </c:pt>
                <c:pt idx="136" formatCode="0.00">
                  <c:v>0.81463723401634625</c:v>
                </c:pt>
                <c:pt idx="138" formatCode="&quot;(&quot;0.0&quot;)&quot;">
                  <c:v>2.6</c:v>
                </c:pt>
                <c:pt idx="140">
                  <c:v>3.2</c:v>
                </c:pt>
                <c:pt idx="142" formatCode="0.0">
                  <c:v>1.17</c:v>
                </c:pt>
              </c:numCache>
            </c:numRef>
          </c:val>
          <c:smooth val="0"/>
        </c:ser>
        <c:ser>
          <c:idx val="3"/>
          <c:order val="2"/>
          <c:tx>
            <c:strRef>
              <c:f>陸水!$N$96</c:f>
              <c:strCache>
                <c:ptCount val="1"/>
                <c:pt idx="0">
                  <c:v>飯子浜(電力)</c:v>
                </c:pt>
              </c:strCache>
            </c:strRef>
          </c:tx>
          <c:spPr>
            <a:ln w="12700">
              <a:solidFill>
                <a:srgbClr val="FF00FF"/>
              </a:solidFill>
              <a:prstDash val="solid"/>
            </a:ln>
          </c:spPr>
          <c:marker>
            <c:symbol val="circle"/>
            <c:size val="4"/>
            <c:spPr>
              <a:solidFill>
                <a:srgbClr val="FF00FF"/>
              </a:solidFill>
              <a:ln>
                <a:solidFill>
                  <a:srgbClr val="FF00FF"/>
                </a:solidFill>
                <a:prstDash val="solid"/>
              </a:ln>
            </c:spPr>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陸水!$Q$98:$Q$268</c:f>
              <c:numCache>
                <c:formatCode>0;"△ "0</c:formatCode>
                <c:ptCount val="171"/>
                <c:pt idx="26" formatCode="0.000">
                  <c:v>0.52672965078802703</c:v>
                </c:pt>
                <c:pt idx="27" formatCode="0.000">
                  <c:v>0.52381243672149047</c:v>
                </c:pt>
                <c:pt idx="28" formatCode="0.000">
                  <c:v>0.52054987856985058</c:v>
                </c:pt>
                <c:pt idx="29" formatCode="0.000">
                  <c:v>0.51779758811673504</c:v>
                </c:pt>
                <c:pt idx="30" formatCode="0.000">
                  <c:v>0.51499484226531822</c:v>
                </c:pt>
                <c:pt idx="31" formatCode="0.000">
                  <c:v>0.51207798037429464</c:v>
                </c:pt>
                <c:pt idx="32" formatCode="0.000">
                  <c:v>0.50876006100240834</c:v>
                </c:pt>
                <c:pt idx="33" formatCode="0.000">
                  <c:v>0.50587851207837409</c:v>
                </c:pt>
                <c:pt idx="34" formatCode="0.000">
                  <c:v>0.5031720366147644</c:v>
                </c:pt>
                <c:pt idx="35" formatCode="0.000">
                  <c:v>0.50032213751330068</c:v>
                </c:pt>
                <c:pt idx="36" formatCode="0.000">
                  <c:v>0.49745698398927435</c:v>
                </c:pt>
                <c:pt idx="37" formatCode="0.000">
                  <c:v>0.49454581185819152</c:v>
                </c:pt>
                <c:pt idx="38" formatCode="0.000">
                  <c:v>0.49177580589615422</c:v>
                </c:pt>
                <c:pt idx="39" formatCode="0.000">
                  <c:v>0.48883617511323069</c:v>
                </c:pt>
                <c:pt idx="40" formatCode="0.000">
                  <c:v>0.48566884693813217</c:v>
                </c:pt>
                <c:pt idx="41" formatCode="0.000">
                  <c:v>0.48337545979240776</c:v>
                </c:pt>
                <c:pt idx="42" formatCode="0.000">
                  <c:v>0.48060735341011657</c:v>
                </c:pt>
                <c:pt idx="43" formatCode="0.000">
                  <c:v>0.47779478714153012</c:v>
                </c:pt>
                <c:pt idx="44" formatCode="0.000">
                  <c:v>0.47490875627153517</c:v>
                </c:pt>
                <c:pt idx="45" formatCode="0.000">
                  <c:v>0.47236797055794233</c:v>
                </c:pt>
                <c:pt idx="46" formatCode="0.000">
                  <c:v>0.46963326001792388</c:v>
                </c:pt>
                <c:pt idx="47" formatCode="0.000">
                  <c:v>0.46670815608121202</c:v>
                </c:pt>
                <c:pt idx="48" formatCode="0.000">
                  <c:v>0.46380127111187103</c:v>
                </c:pt>
                <c:pt idx="49" formatCode="0.000">
                  <c:v>0.46146550518053109</c:v>
                </c:pt>
                <c:pt idx="50" formatCode="0.000">
                  <c:v>0.45899664153589398</c:v>
                </c:pt>
                <c:pt idx="51" formatCode="0.000">
                  <c:v>0.45628174630500179</c:v>
                </c:pt>
                <c:pt idx="52" formatCode="0.000">
                  <c:v>0.45358290926592998</c:v>
                </c:pt>
                <c:pt idx="53" formatCode="0.000">
                  <c:v>0.45098541342578863</c:v>
                </c:pt>
                <c:pt idx="54" formatCode="0.000">
                  <c:v>0.44814817347461777</c:v>
                </c:pt>
                <c:pt idx="55" formatCode="0.000">
                  <c:v>0.44575055822389781</c:v>
                </c:pt>
                <c:pt idx="56" formatCode="0.000">
                  <c:v>0.44325385989129595</c:v>
                </c:pt>
                <c:pt idx="57" formatCode="0.000">
                  <c:v>0.44074332932699184</c:v>
                </c:pt>
                <c:pt idx="58" formatCode="0.000">
                  <c:v>0.43821936085042451</c:v>
                </c:pt>
                <c:pt idx="59" formatCode="0.000">
                  <c:v>0.43570984617598374</c:v>
                </c:pt>
                <c:pt idx="60" formatCode="0.000">
                  <c:v>0.43294138377708302</c:v>
                </c:pt>
                <c:pt idx="61" formatCode="0.000">
                  <c:v>0.43073384762189559</c:v>
                </c:pt>
                <c:pt idx="62" formatCode="0.000">
                  <c:v>0.42821314650909742</c:v>
                </c:pt>
                <c:pt idx="63" formatCode="0.000">
                  <c:v>0.42543861460467841</c:v>
                </c:pt>
                <c:pt idx="64" formatCode="0.000">
                  <c:v>0.4231090878081048</c:v>
                </c:pt>
                <c:pt idx="65" formatCode="0.000">
                  <c:v>0.42095168580422132</c:v>
                </c:pt>
                <c:pt idx="66" formatCode="0.000">
                  <c:v>0.4185410565004265</c:v>
                </c:pt>
                <c:pt idx="67" formatCode="0.000">
                  <c:v>0.41596043035383296</c:v>
                </c:pt>
                <c:pt idx="68" formatCode="0.000">
                  <c:v>0.41357838406100406</c:v>
                </c:pt>
                <c:pt idx="69" formatCode="0.000">
                  <c:v>0.41136571892102453</c:v>
                </c:pt>
                <c:pt idx="70" formatCode="0.000">
                  <c:v>0.40903579852120803</c:v>
                </c:pt>
                <c:pt idx="71" formatCode="0.000">
                  <c:v>0.40633423152998827</c:v>
                </c:pt>
                <c:pt idx="72" formatCode="0.000">
                  <c:v>0.40418583063267832</c:v>
                </c:pt>
                <c:pt idx="73" formatCode="0.000">
                  <c:v>0.40169371544728966</c:v>
                </c:pt>
                <c:pt idx="74" formatCode="0.000">
                  <c:v>0.39956985023548802</c:v>
                </c:pt>
                <c:pt idx="75" formatCode="0.000">
                  <c:v>0.39728166652611441</c:v>
                </c:pt>
                <c:pt idx="76" formatCode="0.000">
                  <c:v>0.39463282593145305</c:v>
                </c:pt>
                <c:pt idx="77" formatCode="0.000">
                  <c:v>0.39274453472716664</c:v>
                </c:pt>
                <c:pt idx="78" formatCode="0.000">
                  <c:v>0.390322963893177</c:v>
                </c:pt>
                <c:pt idx="79" formatCode="0.000">
                  <c:v>0.38825921897384968</c:v>
                </c:pt>
                <c:pt idx="80" formatCode="0.000">
                  <c:v>0.38586530354648979</c:v>
                </c:pt>
                <c:pt idx="81" formatCode="0.000">
                  <c:v>0.3838251275040761</c:v>
                </c:pt>
                <c:pt idx="82" formatCode="0.000">
                  <c:v>0.38162710779992315</c:v>
                </c:pt>
                <c:pt idx="83" formatCode="0.000">
                  <c:v>0.37944167531394229</c:v>
                </c:pt>
                <c:pt idx="84" formatCode="0.000">
                  <c:v>0.37707832835216404</c:v>
                </c:pt>
                <c:pt idx="85" formatCode="0.000">
                  <c:v>0.3749426071455918</c:v>
                </c:pt>
                <c:pt idx="86" formatCode="0.000">
                  <c:v>0.37277192758310607</c:v>
                </c:pt>
                <c:pt idx="87" formatCode="0.000">
                  <c:v>0.37063720532739852</c:v>
                </c:pt>
                <c:pt idx="88" formatCode="0.000">
                  <c:v>0.36849145130700078</c:v>
                </c:pt>
                <c:pt idx="89" formatCode="0.000">
                  <c:v>0.3663812417017786</c:v>
                </c:pt>
                <c:pt idx="90" formatCode="0.000">
                  <c:v>0.36432909971703653</c:v>
                </c:pt>
                <c:pt idx="91" formatCode="0.000">
                  <c:v>0.36215129222060755</c:v>
                </c:pt>
                <c:pt idx="92" formatCode="0.000">
                  <c:v>0.36000922248166306</c:v>
                </c:pt>
                <c:pt idx="93" formatCode="0.000">
                  <c:v>0.35806055686803578</c:v>
                </c:pt>
                <c:pt idx="94" formatCode="0.000">
                  <c:v>0.3567748152288554</c:v>
                </c:pt>
                <c:pt idx="95" formatCode="0.000">
                  <c:v>0.35397134743453651</c:v>
                </c:pt>
                <c:pt idx="96" formatCode="0.000">
                  <c:v>0.35205536376000668</c:v>
                </c:pt>
                <c:pt idx="97" formatCode="0.000">
                  <c:v>0.34992883857575913</c:v>
                </c:pt>
                <c:pt idx="98" formatCode="0.000">
                  <c:v>0.34796884832631875</c:v>
                </c:pt>
                <c:pt idx="99" formatCode="0.000">
                  <c:v>0.34595432969587042</c:v>
                </c:pt>
                <c:pt idx="100" formatCode="0.000">
                  <c:v>0.34399489065394578</c:v>
                </c:pt>
                <c:pt idx="101" formatCode="0.000">
                  <c:v>0.34202496348241818</c:v>
                </c:pt>
                <c:pt idx="102" formatCode="0.000">
                  <c:v>0.34013070893820402</c:v>
                </c:pt>
                <c:pt idx="103" formatCode="0.000">
                  <c:v>0.33809754933534331</c:v>
                </c:pt>
                <c:pt idx="104" formatCode="0.000">
                  <c:v>0.33616139398199935</c:v>
                </c:pt>
                <c:pt idx="105" formatCode="0.000">
                  <c:v>0.33410978679506037</c:v>
                </c:pt>
                <c:pt idx="106" formatCode="0.000">
                  <c:v>0.33230131020044462</c:v>
                </c:pt>
                <c:pt idx="107" formatCode="0.000">
                  <c:v>0.33044005369320728</c:v>
                </c:pt>
                <c:pt idx="108" formatCode="0.000">
                  <c:v>0.32846482078808842</c:v>
                </c:pt>
                <c:pt idx="109" formatCode="0.000">
                  <c:v>0.32664566708346615</c:v>
                </c:pt>
                <c:pt idx="110" formatCode="0.000">
                  <c:v>0.32479558972348183</c:v>
                </c:pt>
                <c:pt idx="111" formatCode="0.000">
                  <c:v>0.32277260511184985</c:v>
                </c:pt>
                <c:pt idx="112" formatCode="0.000">
                  <c:v>0.32102549465654923</c:v>
                </c:pt>
                <c:pt idx="113" formatCode="0.000">
                  <c:v>0.3192072492013292</c:v>
                </c:pt>
                <c:pt idx="114" formatCode="0.000">
                  <c:v>0.31741933398253291</c:v>
                </c:pt>
                <c:pt idx="115" formatCode="0.000">
                  <c:v>0.31556176167236766</c:v>
                </c:pt>
                <c:pt idx="116" formatCode="0.000">
                  <c:v>0.31373485949131402</c:v>
                </c:pt>
                <c:pt idx="117" formatCode="0.000">
                  <c:v>0.31172174191897001</c:v>
                </c:pt>
                <c:pt idx="118" formatCode="0.000">
                  <c:v>0.31013229576891455</c:v>
                </c:pt>
                <c:pt idx="120">
                  <c:v>72</c:v>
                </c:pt>
                <c:pt idx="121">
                  <c:v>21.8</c:v>
                </c:pt>
                <c:pt idx="122">
                  <c:v>12.2</c:v>
                </c:pt>
                <c:pt idx="123">
                  <c:v>48</c:v>
                </c:pt>
                <c:pt idx="124">
                  <c:v>10.199999999999999</c:v>
                </c:pt>
                <c:pt idx="125">
                  <c:v>9.1999999999999993</c:v>
                </c:pt>
                <c:pt idx="126">
                  <c:v>28.2</c:v>
                </c:pt>
                <c:pt idx="127">
                  <c:v>2.8</c:v>
                </c:pt>
                <c:pt idx="128">
                  <c:v>10</c:v>
                </c:pt>
                <c:pt idx="129" formatCode="&quot;(&quot;0.0&quot;)&quot;">
                  <c:v>1.4</c:v>
                </c:pt>
                <c:pt idx="130">
                  <c:v>2</c:v>
                </c:pt>
                <c:pt idx="131" formatCode="&quot;(&quot;0.0&quot;)&quot;">
                  <c:v>1.1000000000000001</c:v>
                </c:pt>
                <c:pt idx="132">
                  <c:v>120</c:v>
                </c:pt>
                <c:pt idx="133" formatCode="0.0">
                  <c:v>4.3</c:v>
                </c:pt>
                <c:pt idx="134" formatCode="0.0">
                  <c:v>1.9</c:v>
                </c:pt>
                <c:pt idx="135" formatCode="0.000">
                  <c:v>0.49843117790376579</c:v>
                </c:pt>
                <c:pt idx="136" formatCode="0.000">
                  <c:v>0.49535796797609277</c:v>
                </c:pt>
                <c:pt idx="137" formatCode="0.0">
                  <c:v>1.3</c:v>
                </c:pt>
                <c:pt idx="138" formatCode="0.0">
                  <c:v>1.4</c:v>
                </c:pt>
                <c:pt idx="139" formatCode="0.000">
                  <c:v>0.48738833523614372</c:v>
                </c:pt>
                <c:pt idx="140" formatCode="0.0">
                  <c:v>1.3</c:v>
                </c:pt>
                <c:pt idx="141" formatCode="0.000">
                  <c:v>0.48151815995635161</c:v>
                </c:pt>
                <c:pt idx="142" formatCode="0.000">
                  <c:v>0.47857943428679722</c:v>
                </c:pt>
                <c:pt idx="143" formatCode="0.0">
                  <c:v>1.1000000000000001</c:v>
                </c:pt>
                <c:pt idx="144">
                  <c:v>120</c:v>
                </c:pt>
                <c:pt idx="145" formatCode="0.0">
                  <c:v>4.3</c:v>
                </c:pt>
                <c:pt idx="146" formatCode="0.0">
                  <c:v>1.9</c:v>
                </c:pt>
                <c:pt idx="147" formatCode="0.000">
                  <c:v>0.49843117790376579</c:v>
                </c:pt>
                <c:pt idx="148" formatCode="0.000">
                  <c:v>0.49535796797609277</c:v>
                </c:pt>
                <c:pt idx="149" formatCode="&quot;(&quot;0.0&quot;)&quot;">
                  <c:v>1.3</c:v>
                </c:pt>
                <c:pt idx="150" formatCode="0.0">
                  <c:v>1.4</c:v>
                </c:pt>
                <c:pt idx="151" formatCode="0.000">
                  <c:v>0.48738833523614372</c:v>
                </c:pt>
                <c:pt idx="152" formatCode="0.0">
                  <c:v>1.3</c:v>
                </c:pt>
                <c:pt idx="153" formatCode="0.000">
                  <c:v>0.48151815995635161</c:v>
                </c:pt>
                <c:pt idx="154" formatCode="0.000">
                  <c:v>0.47857943428679722</c:v>
                </c:pt>
                <c:pt idx="155" formatCode="0.000">
                  <c:v>0.4762894642768693</c:v>
                </c:pt>
                <c:pt idx="156" formatCode="0.000">
                  <c:v>0.4735918244688001</c:v>
                </c:pt>
                <c:pt idx="157" formatCode="0.000">
                  <c:v>0.47058266328050985</c:v>
                </c:pt>
                <c:pt idx="158" formatCode="0.0">
                  <c:v>1.2</c:v>
                </c:pt>
              </c:numCache>
            </c:numRef>
          </c:val>
          <c:smooth val="0"/>
        </c:ser>
        <c:ser>
          <c:idx val="0"/>
          <c:order val="3"/>
          <c:tx>
            <c:strRef>
              <c:f>陸水!$T$97</c:f>
              <c:strCache>
                <c:ptCount val="1"/>
                <c:pt idx="0">
                  <c:v>Cs137崩壊</c:v>
                </c:pt>
              </c:strCache>
            </c:strRef>
          </c:tx>
          <c:spPr>
            <a:ln w="38100">
              <a:solidFill>
                <a:srgbClr val="FF0000"/>
              </a:solidFill>
              <a:prstDash val="sysDash"/>
            </a:ln>
          </c:spPr>
          <c:marker>
            <c:symbol val="none"/>
          </c:marker>
          <c:cat>
            <c:numRef>
              <c:f>陸水!$M$98:$M$268</c:f>
              <c:numCache>
                <c:formatCode>[$-411]m\.d\.ge</c:formatCode>
                <c:ptCount val="171"/>
                <c:pt idx="0">
                  <c:v>29921</c:v>
                </c:pt>
                <c:pt idx="1">
                  <c:v>30013</c:v>
                </c:pt>
                <c:pt idx="2">
                  <c:v>30110</c:v>
                </c:pt>
                <c:pt idx="3">
                  <c:v>30195</c:v>
                </c:pt>
                <c:pt idx="4">
                  <c:v>30291</c:v>
                </c:pt>
                <c:pt idx="5">
                  <c:v>30376</c:v>
                </c:pt>
                <c:pt idx="6">
                  <c:v>30473</c:v>
                </c:pt>
                <c:pt idx="7">
                  <c:v>30572</c:v>
                </c:pt>
                <c:pt idx="8">
                  <c:v>30656</c:v>
                </c:pt>
                <c:pt idx="9">
                  <c:v>30746</c:v>
                </c:pt>
                <c:pt idx="10">
                  <c:v>30844</c:v>
                </c:pt>
                <c:pt idx="11">
                  <c:v>30938</c:v>
                </c:pt>
                <c:pt idx="12">
                  <c:v>31026</c:v>
                </c:pt>
                <c:pt idx="13">
                  <c:v>31120</c:v>
                </c:pt>
                <c:pt idx="14">
                  <c:v>31215</c:v>
                </c:pt>
                <c:pt idx="15">
                  <c:v>31299</c:v>
                </c:pt>
                <c:pt idx="16">
                  <c:v>31385</c:v>
                </c:pt>
                <c:pt idx="17">
                  <c:v>31474</c:v>
                </c:pt>
                <c:pt idx="18">
                  <c:v>31528</c:v>
                </c:pt>
                <c:pt idx="19">
                  <c:v>31579</c:v>
                </c:pt>
                <c:pt idx="20">
                  <c:v>31663</c:v>
                </c:pt>
                <c:pt idx="21">
                  <c:v>31754</c:v>
                </c:pt>
                <c:pt idx="22">
                  <c:v>31838</c:v>
                </c:pt>
                <c:pt idx="23">
                  <c:v>31930</c:v>
                </c:pt>
                <c:pt idx="24">
                  <c:v>32034</c:v>
                </c:pt>
                <c:pt idx="25">
                  <c:v>32112</c:v>
                </c:pt>
                <c:pt idx="26">
                  <c:v>32213</c:v>
                </c:pt>
                <c:pt idx="27">
                  <c:v>32301</c:v>
                </c:pt>
                <c:pt idx="28">
                  <c:v>32400</c:v>
                </c:pt>
                <c:pt idx="29">
                  <c:v>32484</c:v>
                </c:pt>
                <c:pt idx="30">
                  <c:v>32570</c:v>
                </c:pt>
                <c:pt idx="31">
                  <c:v>32660</c:v>
                </c:pt>
                <c:pt idx="32">
                  <c:v>32763</c:v>
                </c:pt>
                <c:pt idx="33">
                  <c:v>32853</c:v>
                </c:pt>
                <c:pt idx="34">
                  <c:v>32938</c:v>
                </c:pt>
                <c:pt idx="35">
                  <c:v>33028</c:v>
                </c:pt>
                <c:pt idx="36">
                  <c:v>33119</c:v>
                </c:pt>
                <c:pt idx="37">
                  <c:v>33212</c:v>
                </c:pt>
                <c:pt idx="38">
                  <c:v>33301</c:v>
                </c:pt>
                <c:pt idx="39">
                  <c:v>33396</c:v>
                </c:pt>
                <c:pt idx="40">
                  <c:v>33499</c:v>
                </c:pt>
                <c:pt idx="41">
                  <c:v>33574</c:v>
                </c:pt>
                <c:pt idx="42">
                  <c:v>33665</c:v>
                </c:pt>
                <c:pt idx="43">
                  <c:v>33758</c:v>
                </c:pt>
                <c:pt idx="44">
                  <c:v>33854</c:v>
                </c:pt>
                <c:pt idx="45">
                  <c:v>33939</c:v>
                </c:pt>
                <c:pt idx="46">
                  <c:v>34031</c:v>
                </c:pt>
                <c:pt idx="47">
                  <c:v>34130</c:v>
                </c:pt>
                <c:pt idx="48">
                  <c:v>34229</c:v>
                </c:pt>
                <c:pt idx="49">
                  <c:v>34309</c:v>
                </c:pt>
                <c:pt idx="50">
                  <c:v>34394</c:v>
                </c:pt>
                <c:pt idx="51">
                  <c:v>34488</c:v>
                </c:pt>
                <c:pt idx="52">
                  <c:v>34582</c:v>
                </c:pt>
                <c:pt idx="53">
                  <c:v>34673</c:v>
                </c:pt>
                <c:pt idx="54">
                  <c:v>34773</c:v>
                </c:pt>
                <c:pt idx="55">
                  <c:v>34858</c:v>
                </c:pt>
                <c:pt idx="56">
                  <c:v>34947</c:v>
                </c:pt>
                <c:pt idx="57">
                  <c:v>35037</c:v>
                </c:pt>
                <c:pt idx="58">
                  <c:v>35128</c:v>
                </c:pt>
                <c:pt idx="59">
                  <c:v>35219</c:v>
                </c:pt>
                <c:pt idx="60">
                  <c:v>35320</c:v>
                </c:pt>
                <c:pt idx="61">
                  <c:v>35401</c:v>
                </c:pt>
                <c:pt idx="62">
                  <c:v>35494</c:v>
                </c:pt>
                <c:pt idx="63">
                  <c:v>35597</c:v>
                </c:pt>
                <c:pt idx="64">
                  <c:v>35684</c:v>
                </c:pt>
                <c:pt idx="65">
                  <c:v>35765</c:v>
                </c:pt>
                <c:pt idx="66">
                  <c:v>35856</c:v>
                </c:pt>
                <c:pt idx="67">
                  <c:v>35954</c:v>
                </c:pt>
                <c:pt idx="68">
                  <c:v>36045</c:v>
                </c:pt>
                <c:pt idx="69">
                  <c:v>36130</c:v>
                </c:pt>
                <c:pt idx="70">
                  <c:v>36220</c:v>
                </c:pt>
                <c:pt idx="71">
                  <c:v>36325</c:v>
                </c:pt>
                <c:pt idx="72">
                  <c:v>36409</c:v>
                </c:pt>
                <c:pt idx="73">
                  <c:v>36507</c:v>
                </c:pt>
                <c:pt idx="74">
                  <c:v>36591</c:v>
                </c:pt>
                <c:pt idx="75">
                  <c:v>36682</c:v>
                </c:pt>
                <c:pt idx="76">
                  <c:v>36788</c:v>
                </c:pt>
                <c:pt idx="77">
                  <c:v>36864</c:v>
                </c:pt>
                <c:pt idx="78">
                  <c:v>36962</c:v>
                </c:pt>
                <c:pt idx="79">
                  <c:v>37046</c:v>
                </c:pt>
                <c:pt idx="80">
                  <c:v>37144</c:v>
                </c:pt>
                <c:pt idx="81">
                  <c:v>37228</c:v>
                </c:pt>
                <c:pt idx="82">
                  <c:v>37319</c:v>
                </c:pt>
                <c:pt idx="83">
                  <c:v>37410</c:v>
                </c:pt>
                <c:pt idx="84">
                  <c:v>37509</c:v>
                </c:pt>
                <c:pt idx="85">
                  <c:v>37599</c:v>
                </c:pt>
                <c:pt idx="86">
                  <c:v>37691</c:v>
                </c:pt>
                <c:pt idx="87">
                  <c:v>37782</c:v>
                </c:pt>
                <c:pt idx="88">
                  <c:v>37874</c:v>
                </c:pt>
                <c:pt idx="89">
                  <c:v>37965</c:v>
                </c:pt>
                <c:pt idx="90">
                  <c:v>38054</c:v>
                </c:pt>
                <c:pt idx="91">
                  <c:v>38149</c:v>
                </c:pt>
                <c:pt idx="92">
                  <c:v>38243</c:v>
                </c:pt>
                <c:pt idx="93">
                  <c:v>38329</c:v>
                </c:pt>
                <c:pt idx="94">
                  <c:v>38386</c:v>
                </c:pt>
                <c:pt idx="95">
                  <c:v>38511</c:v>
                </c:pt>
                <c:pt idx="96">
                  <c:v>38597</c:v>
                </c:pt>
                <c:pt idx="97">
                  <c:v>38693</c:v>
                </c:pt>
                <c:pt idx="98">
                  <c:v>38782</c:v>
                </c:pt>
                <c:pt idx="99">
                  <c:v>38874</c:v>
                </c:pt>
                <c:pt idx="100">
                  <c:v>38964</c:v>
                </c:pt>
                <c:pt idx="101">
                  <c:v>39055</c:v>
                </c:pt>
                <c:pt idx="102">
                  <c:v>39143</c:v>
                </c:pt>
                <c:pt idx="103">
                  <c:v>39238</c:v>
                </c:pt>
                <c:pt idx="104">
                  <c:v>39329</c:v>
                </c:pt>
                <c:pt idx="105">
                  <c:v>39426</c:v>
                </c:pt>
                <c:pt idx="106">
                  <c:v>39512</c:v>
                </c:pt>
                <c:pt idx="107">
                  <c:v>39601</c:v>
                </c:pt>
                <c:pt idx="108">
                  <c:v>39696</c:v>
                </c:pt>
                <c:pt idx="109">
                  <c:v>39784</c:v>
                </c:pt>
                <c:pt idx="110">
                  <c:v>39874</c:v>
                </c:pt>
                <c:pt idx="111">
                  <c:v>39973</c:v>
                </c:pt>
                <c:pt idx="112">
                  <c:v>40059</c:v>
                </c:pt>
                <c:pt idx="113">
                  <c:v>40149</c:v>
                </c:pt>
                <c:pt idx="114">
                  <c:v>40238</c:v>
                </c:pt>
                <c:pt idx="115">
                  <c:v>40331</c:v>
                </c:pt>
                <c:pt idx="116">
                  <c:v>40423</c:v>
                </c:pt>
                <c:pt idx="117">
                  <c:v>40525</c:v>
                </c:pt>
                <c:pt idx="118">
                  <c:v>40606</c:v>
                </c:pt>
                <c:pt idx="119">
                  <c:v>40613</c:v>
                </c:pt>
                <c:pt idx="120">
                  <c:v>40794</c:v>
                </c:pt>
                <c:pt idx="121">
                  <c:v>40884</c:v>
                </c:pt>
                <c:pt idx="122">
                  <c:v>40983</c:v>
                </c:pt>
                <c:pt idx="123">
                  <c:v>41078</c:v>
                </c:pt>
                <c:pt idx="124">
                  <c:v>41158</c:v>
                </c:pt>
                <c:pt idx="125">
                  <c:v>41263</c:v>
                </c:pt>
                <c:pt idx="126">
                  <c:v>41348</c:v>
                </c:pt>
                <c:pt idx="127">
                  <c:v>41451</c:v>
                </c:pt>
                <c:pt idx="128">
                  <c:v>41529</c:v>
                </c:pt>
                <c:pt idx="129">
                  <c:v>41621</c:v>
                </c:pt>
                <c:pt idx="130">
                  <c:v>41715</c:v>
                </c:pt>
                <c:pt idx="131">
                  <c:v>41809</c:v>
                </c:pt>
                <c:pt idx="132">
                  <c:v>41892</c:v>
                </c:pt>
                <c:pt idx="133">
                  <c:v>41984</c:v>
                </c:pt>
                <c:pt idx="134">
                  <c:v>42079</c:v>
                </c:pt>
                <c:pt idx="135">
                  <c:v>42173</c:v>
                </c:pt>
                <c:pt idx="136">
                  <c:v>42271</c:v>
                </c:pt>
                <c:pt idx="137">
                  <c:v>42347</c:v>
                </c:pt>
                <c:pt idx="138">
                  <c:v>42438</c:v>
                </c:pt>
                <c:pt idx="139">
                  <c:v>42528</c:v>
                </c:pt>
                <c:pt idx="140">
                  <c:v>42639</c:v>
                </c:pt>
                <c:pt idx="141">
                  <c:v>42720</c:v>
                </c:pt>
                <c:pt idx="142">
                  <c:v>42817</c:v>
                </c:pt>
                <c:pt idx="143">
                  <c:v>41809</c:v>
                </c:pt>
                <c:pt idx="144">
                  <c:v>41892</c:v>
                </c:pt>
                <c:pt idx="145">
                  <c:v>41984</c:v>
                </c:pt>
                <c:pt idx="146">
                  <c:v>42079</c:v>
                </c:pt>
                <c:pt idx="147">
                  <c:v>42173</c:v>
                </c:pt>
                <c:pt idx="148">
                  <c:v>42271</c:v>
                </c:pt>
                <c:pt idx="149">
                  <c:v>42347</c:v>
                </c:pt>
                <c:pt idx="150">
                  <c:v>42438</c:v>
                </c:pt>
                <c:pt idx="151">
                  <c:v>42528</c:v>
                </c:pt>
                <c:pt idx="152">
                  <c:v>42639</c:v>
                </c:pt>
                <c:pt idx="153">
                  <c:v>42720</c:v>
                </c:pt>
                <c:pt idx="154">
                  <c:v>42817</c:v>
                </c:pt>
                <c:pt idx="155">
                  <c:v>42893</c:v>
                </c:pt>
                <c:pt idx="156">
                  <c:v>42983</c:v>
                </c:pt>
                <c:pt idx="157">
                  <c:v>43084</c:v>
                </c:pt>
                <c:pt idx="158">
                  <c:v>43173</c:v>
                </c:pt>
              </c:numCache>
            </c:numRef>
          </c:cat>
          <c:val>
            <c:numRef>
              <c:f>陸水!$T$98:$T$268</c:f>
              <c:numCache>
                <c:formatCode>0.00_);[Red]\(0.00\)</c:formatCode>
                <c:ptCount val="171"/>
                <c:pt idx="0">
                  <c:v>0.3</c:v>
                </c:pt>
                <c:pt idx="1">
                  <c:v>0.29826319053547068</c:v>
                </c:pt>
                <c:pt idx="2">
                  <c:v>0.29644287768498706</c:v>
                </c:pt>
                <c:pt idx="3">
                  <c:v>0.29485689339101101</c:v>
                </c:pt>
                <c:pt idx="4">
                  <c:v>0.29307586496738952</c:v>
                </c:pt>
                <c:pt idx="5">
                  <c:v>0.29150789436066882</c:v>
                </c:pt>
                <c:pt idx="6">
                  <c:v>0.28972880936808393</c:v>
                </c:pt>
                <c:pt idx="7">
                  <c:v>0.28792423768840969</c:v>
                </c:pt>
                <c:pt idx="8">
                  <c:v>0.28640190301264801</c:v>
                </c:pt>
                <c:pt idx="9">
                  <c:v>0.28477976094858476</c:v>
                </c:pt>
                <c:pt idx="10">
                  <c:v>0.28302387562811121</c:v>
                </c:pt>
                <c:pt idx="11">
                  <c:v>0.28134983250744644</c:v>
                </c:pt>
                <c:pt idx="12">
                  <c:v>0.2797916181791274</c:v>
                </c:pt>
                <c:pt idx="13">
                  <c:v>0.27813669336901042</c:v>
                </c:pt>
                <c:pt idx="14">
                  <c:v>0.27647410815053225</c:v>
                </c:pt>
                <c:pt idx="15">
                  <c:v>0.27501231346048843</c:v>
                </c:pt>
                <c:pt idx="16">
                  <c:v>0.27352372093257937</c:v>
                </c:pt>
                <c:pt idx="18">
                  <c:v>0.3</c:v>
                </c:pt>
                <c:pt idx="19">
                  <c:v>0.29903595794341031</c:v>
                </c:pt>
                <c:pt idx="20">
                  <c:v>0.29745487254493302</c:v>
                </c:pt>
                <c:pt idx="21">
                  <c:v>0.2957514622570197</c:v>
                </c:pt>
                <c:pt idx="22">
                  <c:v>0.29418774289106508</c:v>
                </c:pt>
                <c:pt idx="23">
                  <c:v>0.29248458270372613</c:v>
                </c:pt>
                <c:pt idx="24">
                  <c:v>0.2905711414606969</c:v>
                </c:pt>
                <c:pt idx="25">
                  <c:v>0.28914427980857649</c:v>
                </c:pt>
                <c:pt idx="26">
                  <c:v>0.28730708224801471</c:v>
                </c:pt>
                <c:pt idx="27">
                  <c:v>0.28571587457535841</c:v>
                </c:pt>
                <c:pt idx="28">
                  <c:v>0.28393629740173665</c:v>
                </c:pt>
                <c:pt idx="29">
                  <c:v>0.28243504806367359</c:v>
                </c:pt>
                <c:pt idx="30">
                  <c:v>0.28090627759926445</c:v>
                </c:pt>
                <c:pt idx="31">
                  <c:v>0.27931526202234253</c:v>
                </c:pt>
                <c:pt idx="32">
                  <c:v>0.27750548781949541</c:v>
                </c:pt>
                <c:pt idx="33">
                  <c:v>0.27593373386093129</c:v>
                </c:pt>
                <c:pt idx="34">
                  <c:v>0.27445747451714414</c:v>
                </c:pt>
                <c:pt idx="35">
                  <c:v>0.27290298409816399</c:v>
                </c:pt>
                <c:pt idx="36">
                  <c:v>0.2713401730850587</c:v>
                </c:pt>
                <c:pt idx="37">
                  <c:v>0.26975226101355898</c:v>
                </c:pt>
                <c:pt idx="38">
                  <c:v>0.26824134867062954</c:v>
                </c:pt>
                <c:pt idx="39">
                  <c:v>0.26663791369812578</c:v>
                </c:pt>
                <c:pt idx="40">
                  <c:v>0.26491028014807205</c:v>
                </c:pt>
                <c:pt idx="41">
                  <c:v>0.26365934170494965</c:v>
                </c:pt>
                <c:pt idx="42">
                  <c:v>0.2621494654964272</c:v>
                </c:pt>
                <c:pt idx="43">
                  <c:v>0.26061533844083457</c:v>
                </c:pt>
                <c:pt idx="44">
                  <c:v>0.25904113978447368</c:v>
                </c:pt>
                <c:pt idx="45">
                  <c:v>0.25765525666796851</c:v>
                </c:pt>
                <c:pt idx="46">
                  <c:v>0.25616359637341302</c:v>
                </c:pt>
                <c:pt idx="47">
                  <c:v>0.25456808513520651</c:v>
                </c:pt>
                <c:pt idx="48">
                  <c:v>0.252982511515566</c:v>
                </c:pt>
                <c:pt idx="49">
                  <c:v>0.25170845737119873</c:v>
                </c:pt>
                <c:pt idx="50">
                  <c:v>0.25036180447412393</c:v>
                </c:pt>
                <c:pt idx="51">
                  <c:v>0.24888095253000092</c:v>
                </c:pt>
                <c:pt idx="52">
                  <c:v>0.24740885959959813</c:v>
                </c:pt>
                <c:pt idx="53">
                  <c:v>0.24599204368679378</c:v>
                </c:pt>
                <c:pt idx="54">
                  <c:v>0.24444445825888239</c:v>
                </c:pt>
                <c:pt idx="55">
                  <c:v>0.24313666812212606</c:v>
                </c:pt>
                <c:pt idx="56">
                  <c:v>0.24177483266797956</c:v>
                </c:pt>
                <c:pt idx="57">
                  <c:v>0.24040545236017735</c:v>
                </c:pt>
                <c:pt idx="58">
                  <c:v>0.23902874228204968</c:v>
                </c:pt>
                <c:pt idx="59">
                  <c:v>0.23765991609599108</c:v>
                </c:pt>
                <c:pt idx="60">
                  <c:v>0.2361498456965907</c:v>
                </c:pt>
                <c:pt idx="61">
                  <c:v>0.23494573506648847</c:v>
                </c:pt>
                <c:pt idx="62">
                  <c:v>0.23357080718678039</c:v>
                </c:pt>
                <c:pt idx="63">
                  <c:v>0.23205742614800637</c:v>
                </c:pt>
                <c:pt idx="64">
                  <c:v>0.23078677516805712</c:v>
                </c:pt>
                <c:pt idx="65">
                  <c:v>0.22961001043866613</c:v>
                </c:pt>
                <c:pt idx="66">
                  <c:v>0.22829512172750532</c:v>
                </c:pt>
                <c:pt idx="67">
                  <c:v>0.22688750746572703</c:v>
                </c:pt>
                <c:pt idx="68">
                  <c:v>0.22558820948782038</c:v>
                </c:pt>
                <c:pt idx="69">
                  <c:v>0.22438130122964972</c:v>
                </c:pt>
                <c:pt idx="70">
                  <c:v>0.22311043555702256</c:v>
                </c:pt>
                <c:pt idx="71">
                  <c:v>0.22163685356181176</c:v>
                </c:pt>
                <c:pt idx="72">
                  <c:v>0.22046499852691545</c:v>
                </c:pt>
                <c:pt idx="73">
                  <c:v>0.21910566297124887</c:v>
                </c:pt>
                <c:pt idx="74">
                  <c:v>0.2179471910375389</c:v>
                </c:pt>
                <c:pt idx="75">
                  <c:v>0.21669909083242603</c:v>
                </c:pt>
                <c:pt idx="76">
                  <c:v>0.21525426868988348</c:v>
                </c:pt>
                <c:pt idx="77">
                  <c:v>0.2142242916693636</c:v>
                </c:pt>
                <c:pt idx="78">
                  <c:v>0.2129034348508238</c:v>
                </c:pt>
                <c:pt idx="79">
                  <c:v>0.21177775580391797</c:v>
                </c:pt>
                <c:pt idx="80">
                  <c:v>0.21047198375263076</c:v>
                </c:pt>
                <c:pt idx="81">
                  <c:v>0.20935916045676875</c:v>
                </c:pt>
                <c:pt idx="82">
                  <c:v>0.20816024061813987</c:v>
                </c:pt>
                <c:pt idx="83">
                  <c:v>0.20696818653487759</c:v>
                </c:pt>
                <c:pt idx="84">
                  <c:v>0.20567908819208944</c:v>
                </c:pt>
                <c:pt idx="85">
                  <c:v>0.20451414935214096</c:v>
                </c:pt>
                <c:pt idx="86">
                  <c:v>0.20333014231805782</c:v>
                </c:pt>
                <c:pt idx="87">
                  <c:v>0.20216574836039916</c:v>
                </c:pt>
                <c:pt idx="88">
                  <c:v>0.20099533707654585</c:v>
                </c:pt>
                <c:pt idx="89">
                  <c:v>0.19984431365551558</c:v>
                </c:pt>
                <c:pt idx="90">
                  <c:v>0.19872496348201993</c:v>
                </c:pt>
                <c:pt idx="91">
                  <c:v>0.19753706848396774</c:v>
                </c:pt>
                <c:pt idx="92">
                  <c:v>0.19636866680817985</c:v>
                </c:pt>
                <c:pt idx="93">
                  <c:v>0.19530575829165586</c:v>
                </c:pt>
                <c:pt idx="94">
                  <c:v>0.19460444467028473</c:v>
                </c:pt>
                <c:pt idx="95">
                  <c:v>0.19307528041883806</c:v>
                </c:pt>
                <c:pt idx="96">
                  <c:v>0.19203019841454907</c:v>
                </c:pt>
                <c:pt idx="97">
                  <c:v>0.19087027558677769</c:v>
                </c:pt>
                <c:pt idx="98">
                  <c:v>0.18980118999617385</c:v>
                </c:pt>
                <c:pt idx="99">
                  <c:v>0.18870236165229293</c:v>
                </c:pt>
                <c:pt idx="100">
                  <c:v>0.18763357672033407</c:v>
                </c:pt>
                <c:pt idx="101">
                  <c:v>0.18655907099040991</c:v>
                </c:pt>
                <c:pt idx="102">
                  <c:v>0.18552584123902036</c:v>
                </c:pt>
                <c:pt idx="103">
                  <c:v>0.18441684509200543</c:v>
                </c:pt>
                <c:pt idx="104">
                  <c:v>0.18336076035381779</c:v>
                </c:pt>
                <c:pt idx="105">
                  <c:v>0.18224170188821473</c:v>
                </c:pt>
                <c:pt idx="106">
                  <c:v>0.18125526010933343</c:v>
                </c:pt>
                <c:pt idx="107">
                  <c:v>0.18024002928720395</c:v>
                </c:pt>
                <c:pt idx="108">
                  <c:v>0.17916262952077547</c:v>
                </c:pt>
                <c:pt idx="109">
                  <c:v>0.1781703638637088</c:v>
                </c:pt>
                <c:pt idx="110">
                  <c:v>0.17716123075826282</c:v>
                </c:pt>
                <c:pt idx="111">
                  <c:v>0.17605778460646354</c:v>
                </c:pt>
                <c:pt idx="112">
                  <c:v>0.17510481526720867</c:v>
                </c:pt>
                <c:pt idx="113">
                  <c:v>0.17411304501890681</c:v>
                </c:pt>
                <c:pt idx="114">
                  <c:v>0.17313781853592702</c:v>
                </c:pt>
                <c:pt idx="115">
                  <c:v>0.17212459727583687</c:v>
                </c:pt>
                <c:pt idx="116">
                  <c:v>0.17112810517708035</c:v>
                </c:pt>
                <c:pt idx="117">
                  <c:v>0.17003004104671088</c:v>
                </c:pt>
                <c:pt idx="119">
                  <c:v>0.5</c:v>
                </c:pt>
                <c:pt idx="120">
                  <c:v>0.49432097552167281</c:v>
                </c:pt>
                <c:pt idx="121">
                  <c:v>0.49152120764615315</c:v>
                </c:pt>
                <c:pt idx="122">
                  <c:v>0.48845977494564918</c:v>
                </c:pt>
                <c:pt idx="123">
                  <c:v>0.48553996601354121</c:v>
                </c:pt>
                <c:pt idx="124">
                  <c:v>0.48309472107447576</c:v>
                </c:pt>
                <c:pt idx="125">
                  <c:v>0.47990401562325197</c:v>
                </c:pt>
                <c:pt idx="126">
                  <c:v>0.47733650502108005</c:v>
                </c:pt>
                <c:pt idx="127">
                  <c:v>0.47424368693942703</c:v>
                </c:pt>
                <c:pt idx="128">
                  <c:v>0.47191489362825229</c:v>
                </c:pt>
                <c:pt idx="129">
                  <c:v>0.46918280611589941</c:v>
                </c:pt>
                <c:pt idx="130">
                  <c:v>0.46640766127283839</c:v>
                </c:pt>
                <c:pt idx="131">
                  <c:v>0.46364893098887788</c:v>
                </c:pt>
                <c:pt idx="132">
                  <c:v>0.46122659893779561</c:v>
                </c:pt>
                <c:pt idx="133">
                  <c:v>0.45855638986336955</c:v>
                </c:pt>
                <c:pt idx="134">
                  <c:v>0.45581533090278836</c:v>
                </c:pt>
                <c:pt idx="135">
                  <c:v>0.45311925263978703</c:v>
                </c:pt>
                <c:pt idx="136">
                  <c:v>0.45032542543281157</c:v>
                </c:pt>
                <c:pt idx="137">
                  <c:v>0.44817064893163161</c:v>
                </c:pt>
                <c:pt idx="138">
                  <c:v>0.44560414703640516</c:v>
                </c:pt>
                <c:pt idx="139">
                  <c:v>0.44308030476013061</c:v>
                </c:pt>
                <c:pt idx="140">
                  <c:v>0.43998724425613051</c:v>
                </c:pt>
                <c:pt idx="141">
                  <c:v>0.43774378177850143</c:v>
                </c:pt>
                <c:pt idx="142">
                  <c:v>0.43507221298799742</c:v>
                </c:pt>
                <c:pt idx="143">
                  <c:v>0.46364893098887788</c:v>
                </c:pt>
                <c:pt idx="144">
                  <c:v>0.46122659893779561</c:v>
                </c:pt>
                <c:pt idx="145">
                  <c:v>0.45855638986336955</c:v>
                </c:pt>
                <c:pt idx="146">
                  <c:v>0.45581533090278836</c:v>
                </c:pt>
                <c:pt idx="147">
                  <c:v>0.45311925263978703</c:v>
                </c:pt>
                <c:pt idx="148">
                  <c:v>0.45032542543281157</c:v>
                </c:pt>
                <c:pt idx="149">
                  <c:v>0.44817064893163161</c:v>
                </c:pt>
                <c:pt idx="150">
                  <c:v>0.44560414703640516</c:v>
                </c:pt>
                <c:pt idx="151">
                  <c:v>0.44308030476013061</c:v>
                </c:pt>
                <c:pt idx="152">
                  <c:v>0.43998724425613051</c:v>
                </c:pt>
                <c:pt idx="153">
                  <c:v>0.43774378177850143</c:v>
                </c:pt>
                <c:pt idx="154">
                  <c:v>0.43507221298799742</c:v>
                </c:pt>
                <c:pt idx="155">
                  <c:v>0.43299042206988114</c:v>
                </c:pt>
                <c:pt idx="156">
                  <c:v>0.43053802224436372</c:v>
                </c:pt>
                <c:pt idx="157">
                  <c:v>0.42780242116409983</c:v>
                </c:pt>
                <c:pt idx="158">
                  <c:v>0.4254062523385142</c:v>
                </c:pt>
              </c:numCache>
            </c:numRef>
          </c:val>
          <c:smooth val="0"/>
        </c:ser>
        <c:dLbls>
          <c:showLegendKey val="0"/>
          <c:showVal val="0"/>
          <c:showCatName val="0"/>
          <c:showSerName val="0"/>
          <c:showPercent val="0"/>
          <c:showBubbleSize val="0"/>
        </c:dLbls>
        <c:marker val="1"/>
        <c:smooth val="0"/>
        <c:axId val="233279872"/>
        <c:axId val="233281408"/>
      </c:lineChart>
      <c:dateAx>
        <c:axId val="23327987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33281408"/>
        <c:crossesAt val="0.01"/>
        <c:auto val="0"/>
        <c:lblOffset val="100"/>
        <c:baseTimeUnit val="days"/>
        <c:majorUnit val="24"/>
        <c:majorTimeUnit val="months"/>
      </c:dateAx>
      <c:valAx>
        <c:axId val="233281408"/>
        <c:scaling>
          <c:logBase val="10"/>
          <c:orientation val="minMax"/>
        </c:scaling>
        <c:delete val="0"/>
        <c:axPos val="l"/>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mBq/L</a:t>
                </a:r>
              </a:p>
            </c:rich>
          </c:tx>
          <c:layout>
            <c:manualLayout>
              <c:xMode val="edge"/>
              <c:yMode val="edge"/>
              <c:x val="4.6789989118607184E-2"/>
              <c:y val="7.167235494880545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33279872"/>
        <c:crosses val="autoZero"/>
        <c:crossBetween val="midCat"/>
      </c:valAx>
      <c:spPr>
        <a:solidFill>
          <a:srgbClr val="FFFFFF"/>
        </a:solidFill>
        <a:ln w="12700">
          <a:solidFill>
            <a:srgbClr val="808080"/>
          </a:solidFill>
          <a:prstDash val="solid"/>
        </a:ln>
      </c:spPr>
    </c:plotArea>
    <c:legend>
      <c:legendPos val="r"/>
      <c:layout>
        <c:manualLayout>
          <c:xMode val="edge"/>
          <c:yMode val="edge"/>
          <c:x val="0.64132513722990891"/>
          <c:y val="2.0477815699658702E-2"/>
          <c:w val="0.26727147879361035"/>
          <c:h val="0.21025572417572674"/>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34925</xdr:colOff>
      <xdr:row>5</xdr:row>
      <xdr:rowOff>19050</xdr:rowOff>
    </xdr:from>
    <xdr:to>
      <xdr:col>16</xdr:col>
      <xdr:colOff>306325</xdr:colOff>
      <xdr:row>26</xdr:row>
      <xdr:rowOff>79650</xdr:rowOff>
    </xdr:to>
    <xdr:graphicFrame macro="">
      <xdr:nvGraphicFramePr>
        <xdr:cNvPr id="3455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301625</xdr:colOff>
      <xdr:row>5</xdr:row>
      <xdr:rowOff>19051</xdr:rowOff>
    </xdr:from>
    <xdr:to>
      <xdr:col>34</xdr:col>
      <xdr:colOff>166625</xdr:colOff>
      <xdr:row>26</xdr:row>
      <xdr:rowOff>79651</xdr:rowOff>
    </xdr:to>
    <xdr:graphicFrame macro="">
      <xdr:nvGraphicFramePr>
        <xdr:cNvPr id="34559"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38100</xdr:colOff>
      <xdr:row>24</xdr:row>
      <xdr:rowOff>50800</xdr:rowOff>
    </xdr:from>
    <xdr:to>
      <xdr:col>16</xdr:col>
      <xdr:colOff>309500</xdr:colOff>
      <xdr:row>47</xdr:row>
      <xdr:rowOff>9800</xdr:rowOff>
    </xdr:to>
    <xdr:graphicFrame macro="">
      <xdr:nvGraphicFramePr>
        <xdr:cNvPr id="34560"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25401</xdr:colOff>
      <xdr:row>48</xdr:row>
      <xdr:rowOff>98424</xdr:rowOff>
    </xdr:from>
    <xdr:to>
      <xdr:col>16</xdr:col>
      <xdr:colOff>296801</xdr:colOff>
      <xdr:row>71</xdr:row>
      <xdr:rowOff>57424</xdr:rowOff>
    </xdr:to>
    <xdr:graphicFrame macro="">
      <xdr:nvGraphicFramePr>
        <xdr:cNvPr id="34561"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16</xdr:col>
      <xdr:colOff>288926</xdr:colOff>
      <xdr:row>48</xdr:row>
      <xdr:rowOff>98425</xdr:rowOff>
    </xdr:from>
    <xdr:to>
      <xdr:col>34</xdr:col>
      <xdr:colOff>153926</xdr:colOff>
      <xdr:row>71</xdr:row>
      <xdr:rowOff>57425</xdr:rowOff>
    </xdr:to>
    <xdr:graphicFrame macro="">
      <xdr:nvGraphicFramePr>
        <xdr:cNvPr id="34562"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25400</xdr:colOff>
      <xdr:row>68</xdr:row>
      <xdr:rowOff>111125</xdr:rowOff>
    </xdr:from>
    <xdr:to>
      <xdr:col>16</xdr:col>
      <xdr:colOff>296800</xdr:colOff>
      <xdr:row>91</xdr:row>
      <xdr:rowOff>70125</xdr:rowOff>
    </xdr:to>
    <xdr:graphicFrame macro="">
      <xdr:nvGraphicFramePr>
        <xdr:cNvPr id="34563"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16</xdr:col>
      <xdr:colOff>295275</xdr:colOff>
      <xdr:row>68</xdr:row>
      <xdr:rowOff>111124</xdr:rowOff>
    </xdr:from>
    <xdr:to>
      <xdr:col>34</xdr:col>
      <xdr:colOff>160275</xdr:colOff>
      <xdr:row>91</xdr:row>
      <xdr:rowOff>70124</xdr:rowOff>
    </xdr:to>
    <xdr:graphicFrame macro="">
      <xdr:nvGraphicFramePr>
        <xdr:cNvPr id="43716"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miyagi-ermc.jp/" TargetMode="External"/><Relationship Id="rId3" Type="http://schemas.openxmlformats.org/officeDocument/2006/relationships/hyperlink" Target="http://www.pref.miyagi.jp/soshiki/gentai/" TargetMode="External"/><Relationship Id="rId7" Type="http://schemas.openxmlformats.org/officeDocument/2006/relationships/hyperlink" Target="http://www.pref.miyagi.jp/soshiki/gentai/" TargetMode="External"/><Relationship Id="rId2" Type="http://schemas.openxmlformats.org/officeDocument/2006/relationships/hyperlink" Target="http://miyagi-ermc.jp/" TargetMode="External"/><Relationship Id="rId1" Type="http://schemas.openxmlformats.org/officeDocument/2006/relationships/hyperlink" Target="http://www.miyagi-gc.gr.jp/html/sokutei.htm" TargetMode="External"/><Relationship Id="rId6" Type="http://schemas.openxmlformats.org/officeDocument/2006/relationships/hyperlink" Target="http://www.r-info-miyagi.jp/r-info/" TargetMode="External"/><Relationship Id="rId5" Type="http://schemas.openxmlformats.org/officeDocument/2006/relationships/hyperlink" Target="http://www.kmdmyg.info/" TargetMode="External"/><Relationship Id="rId10" Type="http://schemas.openxmlformats.org/officeDocument/2006/relationships/drawing" Target="../drawings/drawing1.xml"/><Relationship Id="rId4" Type="http://schemas.openxmlformats.org/officeDocument/2006/relationships/hyperlink" Target="http://www.r-info-miyagi.jp/r-info/"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X340"/>
  <sheetViews>
    <sheetView tabSelected="1" zoomScale="75" zoomScaleNormal="75" workbookViewId="0"/>
  </sheetViews>
  <sheetFormatPr defaultColWidth="4.5" defaultRowHeight="9.9499999999999993" customHeight="1" x14ac:dyDescent="0.2"/>
  <cols>
    <col min="1" max="1" width="0.69921875" style="2" customWidth="1"/>
    <col min="2" max="2" width="6.19921875" style="2" customWidth="1"/>
    <col min="3" max="3" width="3.296875" style="29" customWidth="1"/>
    <col min="4" max="12" width="3.296875" style="2" customWidth="1"/>
    <col min="13" max="13" width="6.09765625" style="3" customWidth="1"/>
    <col min="14" max="14" width="3.296875" style="2" customWidth="1"/>
    <col min="15" max="15" width="3.296875" style="29" customWidth="1"/>
    <col min="16" max="16" width="3.296875" style="5" customWidth="1"/>
    <col min="17" max="18" width="3.296875" style="31" customWidth="1"/>
    <col min="19" max="19" width="3.296875" style="2" customWidth="1"/>
    <col min="20" max="20" width="3.296875" style="3" customWidth="1"/>
    <col min="21" max="32" width="3.296875" style="2" customWidth="1"/>
    <col min="33" max="33" width="3.296875" style="4" customWidth="1"/>
    <col min="34" max="34" width="3.296875" style="5" customWidth="1"/>
    <col min="35" max="50" width="3.296875" style="2" customWidth="1"/>
    <col min="51" max="65" width="3.3984375" style="2" customWidth="1"/>
    <col min="66" max="16384" width="4.5" style="2"/>
  </cols>
  <sheetData>
    <row r="1" spans="2:34" ht="9" customHeight="1" x14ac:dyDescent="0.2"/>
    <row r="2" spans="2:34" ht="21.75" customHeight="1" x14ac:dyDescent="0.2">
      <c r="B2" s="37" t="s">
        <v>0</v>
      </c>
      <c r="C2" s="1"/>
      <c r="D2" s="1"/>
      <c r="F2" s="44" t="s">
        <v>25</v>
      </c>
      <c r="O2" s="3"/>
      <c r="P2" s="303" t="s">
        <v>122</v>
      </c>
      <c r="Q2" s="5"/>
      <c r="R2" s="2"/>
    </row>
    <row r="3" spans="2:34" ht="12.75" customHeight="1" x14ac:dyDescent="0.3">
      <c r="B3" s="143"/>
      <c r="C3" s="144" t="s">
        <v>21</v>
      </c>
      <c r="D3" s="145"/>
      <c r="E3" s="145"/>
      <c r="F3" s="146"/>
      <c r="G3" s="144" t="s">
        <v>22</v>
      </c>
      <c r="H3" s="145"/>
      <c r="I3" s="145"/>
      <c r="J3" s="144" t="s">
        <v>23</v>
      </c>
      <c r="K3" s="145"/>
      <c r="L3" s="148"/>
      <c r="M3" s="149" t="s">
        <v>24</v>
      </c>
      <c r="N3" s="149"/>
      <c r="O3" s="2"/>
      <c r="P3" s="2" t="s">
        <v>124</v>
      </c>
      <c r="Q3" s="5"/>
      <c r="R3" s="2"/>
      <c r="T3" s="4"/>
      <c r="W3" s="22"/>
      <c r="X3" s="22"/>
      <c r="Y3" s="46"/>
      <c r="Z3" s="22"/>
      <c r="AA3" s="22"/>
      <c r="AB3" s="22"/>
      <c r="AG3" s="2"/>
      <c r="AH3" s="2"/>
    </row>
    <row r="4" spans="2:34" ht="12.75" customHeight="1" x14ac:dyDescent="0.3">
      <c r="B4" s="143"/>
      <c r="C4" s="144"/>
      <c r="D4" s="145"/>
      <c r="E4" s="145"/>
      <c r="F4" s="145"/>
      <c r="G4" s="144"/>
      <c r="H4" s="145"/>
      <c r="I4" s="145"/>
      <c r="J4" s="144"/>
      <c r="K4" s="145"/>
      <c r="L4" s="148"/>
      <c r="M4" s="149"/>
      <c r="N4" s="149"/>
      <c r="O4" s="2"/>
      <c r="P4" s="2"/>
      <c r="Q4" s="5" t="s">
        <v>125</v>
      </c>
      <c r="R4" s="2"/>
      <c r="T4" s="4"/>
      <c r="W4" s="22"/>
      <c r="X4" s="22"/>
      <c r="Y4" s="46"/>
      <c r="Z4" s="22"/>
      <c r="AA4" s="22"/>
      <c r="AB4" s="22"/>
      <c r="AG4" s="2"/>
      <c r="AH4" s="2"/>
    </row>
    <row r="5" spans="2:34" ht="10.5" customHeight="1" x14ac:dyDescent="0.3">
      <c r="B5" s="143"/>
      <c r="C5" s="144"/>
      <c r="D5" s="145"/>
      <c r="E5" s="145"/>
      <c r="F5" s="146"/>
      <c r="G5" s="144"/>
      <c r="H5" s="145"/>
      <c r="I5" s="145"/>
      <c r="J5" s="147"/>
      <c r="K5" s="144"/>
      <c r="L5" s="145"/>
      <c r="M5" s="148"/>
      <c r="N5" s="146"/>
      <c r="O5" s="149"/>
      <c r="P5" s="2" t="s">
        <v>123</v>
      </c>
      <c r="Q5" s="5"/>
      <c r="R5" s="2"/>
      <c r="T5" s="4"/>
      <c r="W5" s="22"/>
      <c r="X5" s="22"/>
      <c r="Y5" s="46"/>
      <c r="Z5" s="22"/>
      <c r="AA5" s="22"/>
      <c r="AB5" s="22"/>
      <c r="AG5" s="2"/>
      <c r="AH5" s="2"/>
    </row>
    <row r="6" spans="2:34" ht="11.25" customHeight="1" x14ac:dyDescent="0.2">
      <c r="C6" s="2"/>
      <c r="D6" s="3"/>
      <c r="G6" s="29"/>
      <c r="H6" s="5"/>
      <c r="I6" s="31"/>
      <c r="V6" s="36"/>
      <c r="W6" s="36"/>
    </row>
    <row r="7" spans="2:34" ht="11.25" customHeight="1" x14ac:dyDescent="0.2">
      <c r="C7" s="2"/>
      <c r="D7" s="3"/>
      <c r="G7" s="29"/>
      <c r="H7" s="5"/>
      <c r="I7" s="31"/>
      <c r="V7" s="36"/>
      <c r="W7" s="36"/>
    </row>
    <row r="8" spans="2:34" ht="11.25" customHeight="1" x14ac:dyDescent="0.2">
      <c r="C8" s="2"/>
      <c r="D8" s="3"/>
      <c r="G8" s="29"/>
      <c r="H8" s="5"/>
      <c r="I8" s="31"/>
      <c r="V8" s="36"/>
      <c r="W8" s="36"/>
    </row>
    <row r="9" spans="2:34" ht="11.25" customHeight="1" x14ac:dyDescent="0.2">
      <c r="B9" s="42"/>
      <c r="C9" s="42"/>
      <c r="D9" s="42"/>
      <c r="E9" s="42"/>
      <c r="F9" s="42"/>
      <c r="G9" s="42"/>
      <c r="H9" s="42"/>
      <c r="V9" s="36"/>
      <c r="W9" s="36"/>
    </row>
    <row r="10" spans="2:34" ht="11.25" customHeight="1" x14ac:dyDescent="0.2">
      <c r="B10" s="42"/>
      <c r="C10" s="42"/>
      <c r="D10" s="42"/>
      <c r="E10" s="42"/>
      <c r="F10" s="42"/>
      <c r="G10" s="42"/>
      <c r="H10" s="42"/>
      <c r="V10" s="36"/>
      <c r="W10" s="36"/>
    </row>
    <row r="11" spans="2:34" ht="11.25" customHeight="1" x14ac:dyDescent="0.2">
      <c r="C11" s="2"/>
      <c r="V11" s="36"/>
      <c r="W11" s="36"/>
    </row>
    <row r="12" spans="2:34" ht="11.25" customHeight="1" x14ac:dyDescent="0.2">
      <c r="C12" s="2"/>
      <c r="V12" s="36"/>
      <c r="W12" s="36"/>
    </row>
    <row r="13" spans="2:34" ht="11.25" customHeight="1" x14ac:dyDescent="0.2">
      <c r="V13" s="36"/>
      <c r="W13" s="36"/>
    </row>
    <row r="14" spans="2:34" ht="11.25" customHeight="1" x14ac:dyDescent="0.2">
      <c r="V14" s="36"/>
      <c r="W14" s="36"/>
    </row>
    <row r="15" spans="2:34" ht="11.25" customHeight="1" x14ac:dyDescent="0.2">
      <c r="V15" s="36"/>
      <c r="W15" s="36"/>
    </row>
    <row r="16" spans="2:34" ht="11.25" customHeight="1" x14ac:dyDescent="0.2">
      <c r="V16" s="36"/>
      <c r="W16" s="36"/>
    </row>
    <row r="17" spans="4:23" ht="11.25" customHeight="1" x14ac:dyDescent="0.2">
      <c r="V17" s="36"/>
      <c r="W17" s="36"/>
    </row>
    <row r="18" spans="4:23" ht="9.9499999999999993" customHeight="1" x14ac:dyDescent="0.2">
      <c r="V18" s="36"/>
      <c r="W18" s="36"/>
    </row>
    <row r="19" spans="4:23" ht="9.9499999999999993" customHeight="1" x14ac:dyDescent="0.2">
      <c r="V19" s="36"/>
      <c r="W19" s="36"/>
    </row>
    <row r="20" spans="4:23" ht="9.9499999999999993" customHeight="1" x14ac:dyDescent="0.2">
      <c r="V20" s="36"/>
      <c r="W20" s="36"/>
    </row>
    <row r="21" spans="4:23" ht="9.9499999999999993" customHeight="1" x14ac:dyDescent="0.2">
      <c r="V21" s="36"/>
      <c r="W21" s="36"/>
    </row>
    <row r="22" spans="4:23" ht="9.9499999999999993" customHeight="1" x14ac:dyDescent="0.2">
      <c r="V22" s="36"/>
      <c r="W22" s="36"/>
    </row>
    <row r="23" spans="4:23" ht="9.9499999999999993" customHeight="1" x14ac:dyDescent="0.2">
      <c r="V23" s="36"/>
      <c r="W23" s="36"/>
    </row>
    <row r="24" spans="4:23" ht="9.9499999999999993" customHeight="1" x14ac:dyDescent="0.2">
      <c r="V24" s="36"/>
      <c r="W24" s="36"/>
    </row>
    <row r="25" spans="4:23" ht="9.9499999999999993" customHeight="1" x14ac:dyDescent="0.2">
      <c r="V25" s="36"/>
      <c r="W25" s="36"/>
    </row>
    <row r="26" spans="4:23" ht="9.9499999999999993" customHeight="1" x14ac:dyDescent="0.2">
      <c r="V26" s="36"/>
      <c r="W26" s="36"/>
    </row>
    <row r="27" spans="4:23" ht="9.9499999999999993" customHeight="1" x14ac:dyDescent="0.2">
      <c r="V27" s="36"/>
      <c r="W27" s="36"/>
    </row>
    <row r="31" spans="4:23" ht="9.9499999999999993" customHeight="1" x14ac:dyDescent="0.2">
      <c r="T31" s="142" t="s">
        <v>79</v>
      </c>
    </row>
    <row r="32" spans="4:23" ht="9.9499999999999993" customHeight="1" x14ac:dyDescent="0.2">
      <c r="D32" s="32"/>
    </row>
    <row r="33" spans="4:30" ht="9.9499999999999993" customHeight="1" x14ac:dyDescent="0.2">
      <c r="D33" s="32"/>
      <c r="T33" s="302" t="s">
        <v>121</v>
      </c>
    </row>
    <row r="34" spans="4:30" ht="9.9499999999999993" customHeight="1" x14ac:dyDescent="0.2">
      <c r="D34" s="32"/>
      <c r="T34" s="57" t="s">
        <v>76</v>
      </c>
    </row>
    <row r="35" spans="4:30" ht="9.9499999999999993" customHeight="1" x14ac:dyDescent="0.2">
      <c r="D35" s="32"/>
      <c r="T35" s="58" t="s">
        <v>29</v>
      </c>
      <c r="U35" s="59"/>
      <c r="V35" s="59"/>
      <c r="W35" s="47"/>
      <c r="X35" s="47"/>
    </row>
    <row r="36" spans="4:30" ht="9.9499999999999993" customHeight="1" x14ac:dyDescent="0.2">
      <c r="D36" s="32"/>
      <c r="T36" s="60" t="s">
        <v>30</v>
      </c>
      <c r="U36" s="59"/>
      <c r="V36" s="59"/>
      <c r="W36" s="47"/>
      <c r="X36" s="47"/>
    </row>
    <row r="37" spans="4:30" ht="9.9499999999999993" customHeight="1" x14ac:dyDescent="0.2">
      <c r="D37" s="32"/>
      <c r="T37" s="58" t="s">
        <v>31</v>
      </c>
      <c r="U37" s="59"/>
      <c r="V37" s="59"/>
      <c r="W37" s="47"/>
      <c r="X37" s="47"/>
    </row>
    <row r="38" spans="4:30" ht="9.9499999999999993" customHeight="1" x14ac:dyDescent="0.2">
      <c r="D38" s="32"/>
      <c r="T38" s="58" t="s">
        <v>32</v>
      </c>
      <c r="U38" s="59"/>
      <c r="V38" s="59"/>
      <c r="W38" s="47"/>
      <c r="X38" s="47"/>
    </row>
    <row r="39" spans="4:30" ht="9.9499999999999993" customHeight="1" x14ac:dyDescent="0.2">
      <c r="D39" s="32"/>
      <c r="T39" s="60" t="s">
        <v>33</v>
      </c>
      <c r="W39" s="35"/>
      <c r="X39" s="35"/>
    </row>
    <row r="40" spans="4:30" ht="9.9499999999999993" customHeight="1" x14ac:dyDescent="0.2">
      <c r="D40" s="32"/>
      <c r="T40" s="58" t="s">
        <v>34</v>
      </c>
      <c r="W40" s="35"/>
      <c r="X40" s="35"/>
    </row>
    <row r="41" spans="4:30" ht="9.9499999999999993" customHeight="1" x14ac:dyDescent="0.2">
      <c r="D41" s="32"/>
      <c r="T41" s="58" t="s">
        <v>35</v>
      </c>
      <c r="W41" s="35"/>
      <c r="X41" s="35"/>
    </row>
    <row r="42" spans="4:30" ht="9.9499999999999993" customHeight="1" x14ac:dyDescent="0.2">
      <c r="D42" s="32"/>
      <c r="T42" s="58" t="s">
        <v>36</v>
      </c>
      <c r="W42" s="35"/>
      <c r="X42" s="35"/>
    </row>
    <row r="43" spans="4:30" ht="9.9499999999999993" customHeight="1" x14ac:dyDescent="0.2">
      <c r="D43" s="32"/>
      <c r="T43" s="58" t="s">
        <v>37</v>
      </c>
      <c r="U43" s="61"/>
      <c r="V43" s="61"/>
      <c r="W43" s="48"/>
      <c r="X43" s="48"/>
    </row>
    <row r="44" spans="4:30" ht="9.9499999999999993" customHeight="1" x14ac:dyDescent="0.2">
      <c r="D44" s="32"/>
      <c r="T44" s="58" t="s">
        <v>38</v>
      </c>
      <c r="U44" s="61"/>
      <c r="V44" s="61"/>
      <c r="W44" s="48"/>
      <c r="X44" s="48"/>
      <c r="AB44" s="309">
        <v>29921</v>
      </c>
      <c r="AC44" s="310"/>
      <c r="AD44" s="3" t="s">
        <v>128</v>
      </c>
    </row>
    <row r="45" spans="4:30" ht="9.9499999999999993" customHeight="1" x14ac:dyDescent="0.2">
      <c r="D45" s="32"/>
      <c r="T45" s="58" t="s">
        <v>39</v>
      </c>
      <c r="U45" s="61"/>
      <c r="V45" s="61"/>
      <c r="W45" s="48"/>
      <c r="X45" s="48"/>
      <c r="AB45" s="309">
        <v>31528</v>
      </c>
      <c r="AC45" s="310"/>
      <c r="AD45" s="3" t="s">
        <v>126</v>
      </c>
    </row>
    <row r="46" spans="4:30" ht="9.9499999999999993" customHeight="1" x14ac:dyDescent="0.2">
      <c r="D46" s="32"/>
      <c r="T46" s="60" t="s">
        <v>40</v>
      </c>
      <c r="U46" s="61"/>
      <c r="V46" s="61"/>
      <c r="W46" s="48"/>
      <c r="X46" s="48"/>
      <c r="AB46" s="309">
        <v>40613</v>
      </c>
      <c r="AC46" s="310"/>
      <c r="AD46" s="2" t="s">
        <v>127</v>
      </c>
    </row>
    <row r="47" spans="4:30" ht="9.9499999999999993" customHeight="1" x14ac:dyDescent="0.2">
      <c r="D47" s="32"/>
    </row>
    <row r="48" spans="4:30" ht="9.9499999999999993" customHeight="1" x14ac:dyDescent="0.2">
      <c r="D48" s="32"/>
    </row>
    <row r="49" spans="4:4" ht="9.9499999999999993" customHeight="1" x14ac:dyDescent="0.2">
      <c r="D49" s="32"/>
    </row>
    <row r="50" spans="4:4" ht="9.9499999999999993" customHeight="1" x14ac:dyDescent="0.2">
      <c r="D50" s="32"/>
    </row>
    <row r="51" spans="4:4" ht="9.9499999999999993" customHeight="1" x14ac:dyDescent="0.2">
      <c r="D51" s="32"/>
    </row>
    <row r="52" spans="4:4" ht="9.9499999999999993" customHeight="1" x14ac:dyDescent="0.2">
      <c r="D52" s="32"/>
    </row>
    <row r="53" spans="4:4" ht="9.9499999999999993" customHeight="1" x14ac:dyDescent="0.2">
      <c r="D53" s="32"/>
    </row>
    <row r="54" spans="4:4" ht="9.9499999999999993" customHeight="1" x14ac:dyDescent="0.2">
      <c r="D54" s="32"/>
    </row>
    <row r="55" spans="4:4" ht="9.9499999999999993" customHeight="1" x14ac:dyDescent="0.2">
      <c r="D55" s="32"/>
    </row>
    <row r="56" spans="4:4" ht="9.9499999999999993" customHeight="1" x14ac:dyDescent="0.2">
      <c r="D56" s="32"/>
    </row>
    <row r="57" spans="4:4" ht="9.9499999999999993" customHeight="1" x14ac:dyDescent="0.2">
      <c r="D57" s="32"/>
    </row>
    <row r="58" spans="4:4" ht="9.9499999999999993" customHeight="1" x14ac:dyDescent="0.2">
      <c r="D58" s="32"/>
    </row>
    <row r="59" spans="4:4" ht="9.9499999999999993" customHeight="1" x14ac:dyDescent="0.2">
      <c r="D59" s="32"/>
    </row>
    <row r="60" spans="4:4" ht="9.9499999999999993" customHeight="1" x14ac:dyDescent="0.2">
      <c r="D60" s="32"/>
    </row>
    <row r="61" spans="4:4" ht="9.9499999999999993" customHeight="1" x14ac:dyDescent="0.2">
      <c r="D61" s="32"/>
    </row>
    <row r="62" spans="4:4" ht="9.9499999999999993" customHeight="1" x14ac:dyDescent="0.2">
      <c r="D62" s="32"/>
    </row>
    <row r="63" spans="4:4" ht="9.9499999999999993" customHeight="1" x14ac:dyDescent="0.2">
      <c r="D63" s="32"/>
    </row>
    <row r="64" spans="4:4" ht="9.9499999999999993" customHeight="1" x14ac:dyDescent="0.2">
      <c r="D64" s="32"/>
    </row>
    <row r="65" spans="4:4" ht="9.9499999999999993" customHeight="1" x14ac:dyDescent="0.2">
      <c r="D65" s="32"/>
    </row>
    <row r="66" spans="4:4" ht="9.9499999999999993" customHeight="1" x14ac:dyDescent="0.2">
      <c r="D66" s="32"/>
    </row>
    <row r="67" spans="4:4" ht="9.9499999999999993" customHeight="1" x14ac:dyDescent="0.2">
      <c r="D67" s="32"/>
    </row>
    <row r="68" spans="4:4" ht="9.9499999999999993" customHeight="1" x14ac:dyDescent="0.2">
      <c r="D68" s="32"/>
    </row>
    <row r="69" spans="4:4" ht="9.9499999999999993" customHeight="1" x14ac:dyDescent="0.2">
      <c r="D69" s="32"/>
    </row>
    <row r="70" spans="4:4" ht="9.9499999999999993" customHeight="1" x14ac:dyDescent="0.2">
      <c r="D70" s="32"/>
    </row>
    <row r="71" spans="4:4" ht="9.9499999999999993" customHeight="1" x14ac:dyDescent="0.2">
      <c r="D71" s="32"/>
    </row>
    <row r="72" spans="4:4" ht="9.9499999999999993" customHeight="1" x14ac:dyDescent="0.2">
      <c r="D72" s="32"/>
    </row>
    <row r="73" spans="4:4" ht="9.9499999999999993" customHeight="1" x14ac:dyDescent="0.2">
      <c r="D73" s="32"/>
    </row>
    <row r="74" spans="4:4" ht="9.9499999999999993" customHeight="1" x14ac:dyDescent="0.2">
      <c r="D74" s="32"/>
    </row>
    <row r="75" spans="4:4" ht="9.9499999999999993" customHeight="1" x14ac:dyDescent="0.2">
      <c r="D75" s="32"/>
    </row>
    <row r="76" spans="4:4" ht="9.9499999999999993" customHeight="1" x14ac:dyDescent="0.2">
      <c r="D76" s="32"/>
    </row>
    <row r="77" spans="4:4" ht="9.9499999999999993" customHeight="1" x14ac:dyDescent="0.2">
      <c r="D77" s="32"/>
    </row>
    <row r="78" spans="4:4" ht="9.9499999999999993" customHeight="1" x14ac:dyDescent="0.2">
      <c r="D78" s="32"/>
    </row>
    <row r="79" spans="4:4" ht="9.9499999999999993" customHeight="1" x14ac:dyDescent="0.2">
      <c r="D79" s="32"/>
    </row>
    <row r="80" spans="4:4" ht="9.9499999999999993" customHeight="1" x14ac:dyDescent="0.2">
      <c r="D80" s="32"/>
    </row>
    <row r="81" spans="2:21" ht="9.9499999999999993" customHeight="1" x14ac:dyDescent="0.2">
      <c r="D81" s="32"/>
    </row>
    <row r="82" spans="2:21" ht="9.9499999999999993" customHeight="1" x14ac:dyDescent="0.2">
      <c r="D82" s="32"/>
    </row>
    <row r="83" spans="2:21" ht="9.9499999999999993" customHeight="1" x14ac:dyDescent="0.2">
      <c r="D83" s="32"/>
    </row>
    <row r="84" spans="2:21" ht="9.9499999999999993" customHeight="1" x14ac:dyDescent="0.2">
      <c r="D84" s="32"/>
    </row>
    <row r="85" spans="2:21" ht="9.9499999999999993" customHeight="1" x14ac:dyDescent="0.2">
      <c r="D85" s="32"/>
    </row>
    <row r="86" spans="2:21" ht="9.9499999999999993" customHeight="1" x14ac:dyDescent="0.2">
      <c r="D86" s="32"/>
    </row>
    <row r="87" spans="2:21" ht="9.9499999999999993" customHeight="1" x14ac:dyDescent="0.3">
      <c r="B87" s="22"/>
      <c r="D87" s="32"/>
    </row>
    <row r="88" spans="2:21" ht="9.9499999999999993" customHeight="1" x14ac:dyDescent="0.3">
      <c r="B88" s="22"/>
      <c r="D88" s="32"/>
    </row>
    <row r="89" spans="2:21" ht="9.9499999999999993" customHeight="1" x14ac:dyDescent="0.3">
      <c r="B89" s="22"/>
      <c r="D89" s="32"/>
    </row>
    <row r="90" spans="2:21" ht="9.9499999999999993" customHeight="1" x14ac:dyDescent="0.2">
      <c r="D90" s="32"/>
    </row>
    <row r="91" spans="2:21" ht="9.9499999999999993" customHeight="1" x14ac:dyDescent="0.2">
      <c r="D91" s="32"/>
    </row>
    <row r="92" spans="2:21" ht="9.9499999999999993" customHeight="1" x14ac:dyDescent="0.2">
      <c r="D92" s="32"/>
    </row>
    <row r="93" spans="2:21" ht="9.9499999999999993" customHeight="1" x14ac:dyDescent="0.2">
      <c r="C93" s="2"/>
      <c r="G93" s="5"/>
      <c r="M93" s="2"/>
      <c r="O93" s="2"/>
      <c r="P93" s="2"/>
      <c r="Q93" s="2"/>
      <c r="R93" s="2"/>
      <c r="T93" s="2"/>
    </row>
    <row r="94" spans="2:21" ht="15" customHeight="1" x14ac:dyDescent="0.2">
      <c r="B94" s="37" t="s">
        <v>0</v>
      </c>
      <c r="C94" s="2"/>
      <c r="G94" s="85">
        <f>ND代替値</f>
        <v>0.19</v>
      </c>
      <c r="H94" s="2" t="s">
        <v>28</v>
      </c>
      <c r="M94" s="2"/>
      <c r="O94" s="2"/>
      <c r="P94" s="2"/>
      <c r="Q94" s="2"/>
      <c r="R94" s="142" t="s">
        <v>79</v>
      </c>
      <c r="T94" s="2"/>
    </row>
    <row r="95" spans="2:21" ht="14.25" customHeight="1" x14ac:dyDescent="0.2">
      <c r="B95" s="49">
        <f>B98</f>
        <v>29921</v>
      </c>
      <c r="C95" s="1"/>
      <c r="D95" s="41" t="s">
        <v>12</v>
      </c>
      <c r="E95" s="41"/>
      <c r="H95" s="43" t="s">
        <v>13</v>
      </c>
      <c r="M95" s="2"/>
      <c r="O95" s="2"/>
      <c r="P95" s="2"/>
      <c r="Q95" s="2"/>
      <c r="R95" s="2"/>
      <c r="T95" s="212" t="s">
        <v>26</v>
      </c>
      <c r="U95" s="213"/>
    </row>
    <row r="96" spans="2:21" s="11" customFormat="1" ht="9.9499999999999993" customHeight="1" x14ac:dyDescent="0.2">
      <c r="B96" s="6" t="s">
        <v>1</v>
      </c>
      <c r="C96" s="7" t="s">
        <v>14</v>
      </c>
      <c r="D96" s="8"/>
      <c r="E96" s="8"/>
      <c r="F96" s="8"/>
      <c r="G96" s="9"/>
      <c r="H96" s="7" t="s">
        <v>15</v>
      </c>
      <c r="I96" s="8"/>
      <c r="J96" s="8"/>
      <c r="K96" s="8"/>
      <c r="L96" s="8"/>
      <c r="M96" s="6" t="s">
        <v>1</v>
      </c>
      <c r="N96" s="10" t="s">
        <v>16</v>
      </c>
      <c r="O96" s="8"/>
      <c r="P96" s="8"/>
      <c r="Q96" s="8"/>
      <c r="R96" s="9"/>
      <c r="T96" s="226" t="s">
        <v>90</v>
      </c>
    </row>
    <row r="97" spans="2:34" s="11" customFormat="1" ht="9.9499999999999993" customHeight="1" x14ac:dyDescent="0.2">
      <c r="B97" s="16" t="s">
        <v>4</v>
      </c>
      <c r="C97" s="132" t="s">
        <v>5</v>
      </c>
      <c r="D97" s="133" t="s">
        <v>6</v>
      </c>
      <c r="E97" s="134" t="s">
        <v>20</v>
      </c>
      <c r="F97" s="133" t="s">
        <v>7</v>
      </c>
      <c r="G97" s="135" t="s">
        <v>8</v>
      </c>
      <c r="H97" s="132" t="s">
        <v>5</v>
      </c>
      <c r="I97" s="133" t="s">
        <v>6</v>
      </c>
      <c r="J97" s="134" t="s">
        <v>20</v>
      </c>
      <c r="K97" s="133" t="s">
        <v>7</v>
      </c>
      <c r="L97" s="136" t="s">
        <v>8</v>
      </c>
      <c r="M97" s="16" t="s">
        <v>4</v>
      </c>
      <c r="N97" s="137" t="s">
        <v>5</v>
      </c>
      <c r="O97" s="138" t="s">
        <v>6</v>
      </c>
      <c r="P97" s="134" t="s">
        <v>20</v>
      </c>
      <c r="Q97" s="133" t="s">
        <v>7</v>
      </c>
      <c r="R97" s="136" t="s">
        <v>8</v>
      </c>
      <c r="T97" s="64" t="s">
        <v>80</v>
      </c>
      <c r="U97" s="64" t="s">
        <v>81</v>
      </c>
      <c r="V97" s="64" t="s">
        <v>77</v>
      </c>
      <c r="W97" s="64" t="s">
        <v>78</v>
      </c>
      <c r="X97" s="64" t="s">
        <v>82</v>
      </c>
    </row>
    <row r="98" spans="2:34" ht="9.9499999999999993" customHeight="1" x14ac:dyDescent="0.2">
      <c r="B98" s="66">
        <v>29921</v>
      </c>
      <c r="C98" s="152"/>
      <c r="D98" s="153"/>
      <c r="E98" s="153"/>
      <c r="F98" s="153"/>
      <c r="G98" s="154"/>
      <c r="H98" s="155"/>
      <c r="I98" s="153"/>
      <c r="J98" s="153"/>
      <c r="K98" s="153"/>
      <c r="L98" s="156"/>
      <c r="M98" s="66">
        <v>29921</v>
      </c>
      <c r="N98" s="155">
        <f>J282/27*1000</f>
        <v>29.62962962962963</v>
      </c>
      <c r="O98" s="243">
        <f>ND代替値</f>
        <v>6</v>
      </c>
      <c r="P98" s="153"/>
      <c r="Q98" s="153"/>
      <c r="R98" s="262">
        <f>ND代替値*2.71828^(-(0.69315/12.33)*(M98-調査開始日)/365.25)</f>
        <v>0.2</v>
      </c>
      <c r="T98" s="65">
        <f t="shared" ref="T98:T114" si="0">0.3*2.71828^(-(0.69315/30.07)*(M98-調査開始日)/365.25)</f>
        <v>0.3</v>
      </c>
      <c r="U98" s="65">
        <f t="shared" ref="U98:U129" si="1">1*2.71828^(-(0.69315/2.06)*(M98-調査開始日)/365.25)</f>
        <v>1</v>
      </c>
      <c r="V98" s="62">
        <f t="shared" ref="V98:V129" si="2">70*2.71828^(-(0.69315/0.1459)*(M98-調査開始日)/365.25)</f>
        <v>70</v>
      </c>
      <c r="W98" s="63">
        <f t="shared" ref="W98:W129" si="3">70*2.71828^(-(0.69315/(1.277*10^9))*(M98-調査開始日)/365.25)</f>
        <v>70</v>
      </c>
      <c r="X98" s="65">
        <f t="shared" ref="X98:X114" si="4">5*2.71828^(-(0.69315/12)*(M98-調査開始日)/365.25)</f>
        <v>5</v>
      </c>
      <c r="AG98" s="2"/>
      <c r="AH98" s="2"/>
    </row>
    <row r="99" spans="2:34" ht="9.9499999999999993" customHeight="1" x14ac:dyDescent="0.2">
      <c r="B99" s="67">
        <v>29965</v>
      </c>
      <c r="C99" s="238">
        <f>ND代替値</f>
        <v>5</v>
      </c>
      <c r="D99" s="159">
        <f>D283/27*1000</f>
        <v>15.555555555555555</v>
      </c>
      <c r="E99" s="159"/>
      <c r="F99" s="159"/>
      <c r="G99" s="161"/>
      <c r="H99" s="162">
        <f>F283/27*1000</f>
        <v>5.185185185185186</v>
      </c>
      <c r="I99" s="159">
        <f>G283/27*1000</f>
        <v>27.037037037037038</v>
      </c>
      <c r="J99" s="159"/>
      <c r="K99" s="159"/>
      <c r="L99" s="161"/>
      <c r="M99" s="67">
        <v>30013</v>
      </c>
      <c r="N99" s="241">
        <f t="shared" ref="N99:N115" si="5">ND代替値</f>
        <v>4.5999999999999996</v>
      </c>
      <c r="O99" s="243">
        <f>ND代替値</f>
        <v>6</v>
      </c>
      <c r="P99" s="159"/>
      <c r="Q99" s="159"/>
      <c r="R99" s="187"/>
      <c r="T99" s="65">
        <f t="shared" si="0"/>
        <v>0.29826319053547068</v>
      </c>
      <c r="U99" s="65">
        <f t="shared" si="1"/>
        <v>0.91873878370628603</v>
      </c>
      <c r="V99" s="62">
        <f t="shared" si="2"/>
        <v>21.154220841764122</v>
      </c>
      <c r="W99" s="63">
        <f t="shared" si="3"/>
        <v>69.999999990429572</v>
      </c>
      <c r="X99" s="65">
        <f t="shared" si="4"/>
        <v>4.9277799511300637</v>
      </c>
      <c r="AG99" s="2"/>
      <c r="AH99" s="2"/>
    </row>
    <row r="100" spans="2:34" ht="9.9499999999999993" customHeight="1" x14ac:dyDescent="0.2">
      <c r="B100" s="67">
        <v>30111</v>
      </c>
      <c r="C100" s="162">
        <f>C285/27*1000</f>
        <v>77.777777777777786</v>
      </c>
      <c r="D100" s="159">
        <f>D285/27*1000</f>
        <v>9.6296296296296298</v>
      </c>
      <c r="E100" s="159"/>
      <c r="F100" s="159"/>
      <c r="G100" s="161"/>
      <c r="H100" s="162">
        <f>F285/27*1000</f>
        <v>10</v>
      </c>
      <c r="I100" s="159">
        <f>G285/27*1000</f>
        <v>51.851851851851848</v>
      </c>
      <c r="J100" s="159"/>
      <c r="K100" s="159"/>
      <c r="L100" s="161"/>
      <c r="M100" s="67">
        <v>30110</v>
      </c>
      <c r="N100" s="241">
        <f t="shared" si="5"/>
        <v>4.5999999999999996</v>
      </c>
      <c r="O100" s="159">
        <f>K284/27*1000</f>
        <v>22.222222222222221</v>
      </c>
      <c r="P100" s="159"/>
      <c r="Q100" s="159"/>
      <c r="R100" s="262">
        <f>ND代替値*2.71828^(-(0.69315/12.33)*(M100-調査開始日)/365.25)</f>
        <v>0.19426591596189247</v>
      </c>
      <c r="T100" s="65">
        <f t="shared" si="0"/>
        <v>0.29644287768498706</v>
      </c>
      <c r="U100" s="65">
        <f t="shared" si="1"/>
        <v>0.84020191710812009</v>
      </c>
      <c r="V100" s="62">
        <f t="shared" si="2"/>
        <v>5.9903391048547654</v>
      </c>
      <c r="W100" s="63">
        <f t="shared" si="3"/>
        <v>69.999999980338998</v>
      </c>
      <c r="X100" s="65">
        <f t="shared" si="4"/>
        <v>4.852764329798374</v>
      </c>
      <c r="AG100" s="2"/>
      <c r="AH100" s="2"/>
    </row>
    <row r="101" spans="2:34" ht="9.9499999999999993" customHeight="1" x14ac:dyDescent="0.2">
      <c r="B101" s="67"/>
      <c r="C101" s="162"/>
      <c r="D101" s="159"/>
      <c r="E101" s="159"/>
      <c r="F101" s="159"/>
      <c r="G101" s="164"/>
      <c r="H101" s="162"/>
      <c r="I101" s="159"/>
      <c r="J101" s="159"/>
      <c r="K101" s="159"/>
      <c r="L101" s="164"/>
      <c r="M101" s="67">
        <v>30195</v>
      </c>
      <c r="N101" s="241">
        <f t="shared" si="5"/>
        <v>4.5999999999999996</v>
      </c>
      <c r="O101" s="243">
        <f>ND代替値</f>
        <v>6</v>
      </c>
      <c r="P101" s="159"/>
      <c r="Q101" s="159"/>
      <c r="R101" s="187"/>
      <c r="T101" s="65">
        <f t="shared" si="0"/>
        <v>0.29485689339101101</v>
      </c>
      <c r="U101" s="65">
        <f t="shared" si="1"/>
        <v>0.77692003870066395</v>
      </c>
      <c r="V101" s="62">
        <f t="shared" si="2"/>
        <v>1.9828637336369783</v>
      </c>
      <c r="W101" s="63">
        <f t="shared" si="3"/>
        <v>69.999999971496749</v>
      </c>
      <c r="X101" s="65">
        <f t="shared" si="4"/>
        <v>4.7879683744856969</v>
      </c>
      <c r="AG101" s="2"/>
      <c r="AH101" s="2"/>
    </row>
    <row r="102" spans="2:34" ht="9.9499999999999993" customHeight="1" x14ac:dyDescent="0.2">
      <c r="B102" s="67">
        <v>30328</v>
      </c>
      <c r="C102" s="238">
        <f>ND代替値</f>
        <v>5</v>
      </c>
      <c r="D102" s="227">
        <f>D287/27*1000</f>
        <v>12.962962962962962</v>
      </c>
      <c r="E102" s="159"/>
      <c r="F102" s="159"/>
      <c r="G102" s="161"/>
      <c r="H102" s="238">
        <f>ND代替値</f>
        <v>6.5</v>
      </c>
      <c r="I102" s="159">
        <f>G287/27*1000</f>
        <v>37.407407407407412</v>
      </c>
      <c r="J102" s="159"/>
      <c r="K102" s="159"/>
      <c r="L102" s="161"/>
      <c r="M102" s="67">
        <v>30291</v>
      </c>
      <c r="N102" s="241">
        <f t="shared" si="5"/>
        <v>4.5999999999999996</v>
      </c>
      <c r="O102" s="159">
        <f>K285/27*1000</f>
        <v>22.222222222222221</v>
      </c>
      <c r="P102" s="159"/>
      <c r="Q102" s="159"/>
      <c r="R102" s="262">
        <f>ND代替値*2.71828^(-(0.69315/12.33)*(M102-調査開始日)/365.25)</f>
        <v>0.18892871515275961</v>
      </c>
      <c r="T102" s="65">
        <f t="shared" si="0"/>
        <v>0.29307586496738952</v>
      </c>
      <c r="U102" s="65">
        <f t="shared" si="1"/>
        <v>0.71116115660016155</v>
      </c>
      <c r="V102" s="62">
        <f t="shared" si="2"/>
        <v>0.56884791108820909</v>
      </c>
      <c r="W102" s="63">
        <f t="shared" si="3"/>
        <v>69.999999961510213</v>
      </c>
      <c r="X102" s="65">
        <f t="shared" si="4"/>
        <v>4.7158268310200766</v>
      </c>
      <c r="AG102" s="2"/>
      <c r="AH102" s="2"/>
    </row>
    <row r="103" spans="2:34" ht="9.9499999999999993" customHeight="1" x14ac:dyDescent="0.2">
      <c r="B103" s="67"/>
      <c r="C103" s="162"/>
      <c r="D103" s="159"/>
      <c r="E103" s="159"/>
      <c r="F103" s="159"/>
      <c r="G103" s="164"/>
      <c r="H103" s="162"/>
      <c r="I103" s="159"/>
      <c r="J103" s="159"/>
      <c r="K103" s="159"/>
      <c r="L103" s="164"/>
      <c r="M103" s="67">
        <v>30376</v>
      </c>
      <c r="N103" s="241">
        <f t="shared" si="5"/>
        <v>4.5999999999999996</v>
      </c>
      <c r="O103" s="243">
        <f>ND代替値</f>
        <v>6</v>
      </c>
      <c r="P103" s="159"/>
      <c r="Q103" s="159"/>
      <c r="R103" s="262">
        <f>ND代替値*2.71828^(-(0.69315/12.33)*(M103-調査開始日)/365.25)</f>
        <v>0.18647314250336144</v>
      </c>
      <c r="T103" s="65">
        <f t="shared" si="0"/>
        <v>0.29150789436066882</v>
      </c>
      <c r="U103" s="65">
        <f t="shared" si="1"/>
        <v>0.65759830114396989</v>
      </c>
      <c r="V103" s="62">
        <f t="shared" si="2"/>
        <v>0.18829449770845813</v>
      </c>
      <c r="W103" s="63">
        <f t="shared" si="3"/>
        <v>69.999999952667963</v>
      </c>
      <c r="X103" s="65">
        <f t="shared" si="4"/>
        <v>4.6528593172818216</v>
      </c>
      <c r="AG103" s="2"/>
      <c r="AH103" s="2"/>
    </row>
    <row r="104" spans="2:34" ht="9.9499999999999993" customHeight="1" x14ac:dyDescent="0.2">
      <c r="B104" s="67">
        <v>30468</v>
      </c>
      <c r="C104" s="162">
        <f>C289/27*1000</f>
        <v>20.740740740740744</v>
      </c>
      <c r="D104" s="227">
        <f>D289/27*1000</f>
        <v>15.185185185185183</v>
      </c>
      <c r="E104" s="159"/>
      <c r="F104" s="159"/>
      <c r="G104" s="161"/>
      <c r="H104" s="228">
        <f>F289/27*1000</f>
        <v>12.222222222222223</v>
      </c>
      <c r="I104" s="159">
        <f>G289/27*1000</f>
        <v>15.185185185185183</v>
      </c>
      <c r="J104" s="159"/>
      <c r="K104" s="159"/>
      <c r="L104" s="161"/>
      <c r="M104" s="67">
        <v>30473</v>
      </c>
      <c r="N104" s="241">
        <f t="shared" si="5"/>
        <v>4.5999999999999996</v>
      </c>
      <c r="O104" s="227">
        <f>K288/27*1000</f>
        <v>22.222222222222221</v>
      </c>
      <c r="P104" s="159"/>
      <c r="Q104" s="159"/>
      <c r="R104" s="262">
        <f>ND代替値*2.71828^(-(0.69315/12.33)*(M104-調査開始日)/365.25)</f>
        <v>0.1837098695191505</v>
      </c>
      <c r="T104" s="65">
        <f t="shared" si="0"/>
        <v>0.28972880936808393</v>
      </c>
      <c r="U104" s="65">
        <f t="shared" si="1"/>
        <v>0.60138459713141001</v>
      </c>
      <c r="V104" s="62">
        <f t="shared" si="2"/>
        <v>5.3320228681034164E-2</v>
      </c>
      <c r="W104" s="63">
        <f t="shared" si="3"/>
        <v>69.999999942577389</v>
      </c>
      <c r="X104" s="65">
        <f t="shared" si="4"/>
        <v>4.582028814273098</v>
      </c>
      <c r="AG104" s="2"/>
      <c r="AH104" s="2"/>
    </row>
    <row r="105" spans="2:34" ht="9.9499999999999993" customHeight="1" x14ac:dyDescent="0.2">
      <c r="B105" s="67"/>
      <c r="C105" s="162"/>
      <c r="D105" s="159"/>
      <c r="E105" s="159"/>
      <c r="F105" s="159"/>
      <c r="G105" s="164"/>
      <c r="H105" s="162"/>
      <c r="I105" s="159"/>
      <c r="J105" s="159"/>
      <c r="K105" s="159"/>
      <c r="L105" s="164"/>
      <c r="M105" s="67">
        <v>30572</v>
      </c>
      <c r="N105" s="241">
        <f t="shared" si="5"/>
        <v>4.5999999999999996</v>
      </c>
      <c r="O105" s="159">
        <f>K289/27*1000</f>
        <v>22.222222222222221</v>
      </c>
      <c r="P105" s="159"/>
      <c r="Q105" s="159"/>
      <c r="R105" s="187"/>
      <c r="T105" s="65">
        <f t="shared" si="0"/>
        <v>0.28792423768840969</v>
      </c>
      <c r="U105" s="65">
        <f t="shared" si="1"/>
        <v>0.54896384911925045</v>
      </c>
      <c r="V105" s="62">
        <f t="shared" si="2"/>
        <v>1.4711214552196998E-2</v>
      </c>
      <c r="W105" s="63">
        <f t="shared" si="3"/>
        <v>69.999999932278769</v>
      </c>
      <c r="X105" s="65">
        <f t="shared" si="4"/>
        <v>4.5108496021285802</v>
      </c>
      <c r="AG105" s="2"/>
      <c r="AH105" s="2"/>
    </row>
    <row r="106" spans="2:34" ht="9.9499999999999993" customHeight="1" x14ac:dyDescent="0.2">
      <c r="B106" s="67">
        <v>30693</v>
      </c>
      <c r="C106" s="238">
        <f>ND代替値</f>
        <v>5</v>
      </c>
      <c r="D106" s="166">
        <f>ND代替値</f>
        <v>5.5555555555555554</v>
      </c>
      <c r="E106" s="159"/>
      <c r="F106" s="159"/>
      <c r="G106" s="161"/>
      <c r="H106" s="238">
        <f>ND代替値</f>
        <v>6.5</v>
      </c>
      <c r="I106" s="159">
        <f>G291/27*1000</f>
        <v>18.148148148148149</v>
      </c>
      <c r="J106" s="159"/>
      <c r="K106" s="159"/>
      <c r="L106" s="161"/>
      <c r="M106" s="67">
        <v>30656</v>
      </c>
      <c r="N106" s="241">
        <f t="shared" si="5"/>
        <v>4.5999999999999996</v>
      </c>
      <c r="O106" s="227">
        <f>K290/27*1000</f>
        <v>22.222222222222221</v>
      </c>
      <c r="P106" s="159"/>
      <c r="Q106" s="159"/>
      <c r="R106" s="262">
        <f>ND代替値*2.71828^(-(0.69315/12.33)*(M106-調査開始日)/365.25)</f>
        <v>0.17860769387357781</v>
      </c>
      <c r="T106" s="65">
        <f t="shared" si="0"/>
        <v>0.28640190301264801</v>
      </c>
      <c r="U106" s="65">
        <f t="shared" si="1"/>
        <v>0.50808513294061453</v>
      </c>
      <c r="V106" s="62">
        <f t="shared" si="2"/>
        <v>4.9333157767394121E-3</v>
      </c>
      <c r="W106" s="63">
        <f t="shared" si="3"/>
        <v>69.999999923540557</v>
      </c>
      <c r="X106" s="65">
        <f t="shared" si="4"/>
        <v>4.4513229211249712</v>
      </c>
      <c r="AG106" s="2"/>
      <c r="AH106" s="2"/>
    </row>
    <row r="107" spans="2:34" ht="9.9499999999999993" customHeight="1" x14ac:dyDescent="0.3">
      <c r="B107" s="68"/>
      <c r="C107" s="167"/>
      <c r="D107" s="165"/>
      <c r="E107" s="159"/>
      <c r="F107" s="159"/>
      <c r="G107" s="164"/>
      <c r="H107" s="167"/>
      <c r="I107" s="165"/>
      <c r="J107" s="159"/>
      <c r="K107" s="159"/>
      <c r="L107" s="164"/>
      <c r="M107" s="67">
        <v>30746</v>
      </c>
      <c r="N107" s="241">
        <f t="shared" si="5"/>
        <v>4.5999999999999996</v>
      </c>
      <c r="O107" s="243">
        <f>ND代替値</f>
        <v>6</v>
      </c>
      <c r="P107" s="159"/>
      <c r="Q107" s="159"/>
      <c r="R107" s="187"/>
      <c r="T107" s="65">
        <f t="shared" si="0"/>
        <v>0.28477976094858476</v>
      </c>
      <c r="U107" s="65">
        <f t="shared" si="1"/>
        <v>0.46765836841984698</v>
      </c>
      <c r="V107" s="62">
        <f t="shared" si="2"/>
        <v>1.5301561670122822E-3</v>
      </c>
      <c r="W107" s="63">
        <f t="shared" si="3"/>
        <v>69.999999914178161</v>
      </c>
      <c r="X107" s="65">
        <f t="shared" si="4"/>
        <v>4.3884157618798723</v>
      </c>
      <c r="AG107" s="2"/>
      <c r="AH107" s="2"/>
    </row>
    <row r="108" spans="2:34" ht="9.9499999999999993" customHeight="1" x14ac:dyDescent="0.2">
      <c r="B108" s="67">
        <v>30888</v>
      </c>
      <c r="C108" s="162">
        <f>C293/27*1000</f>
        <v>12.222222222222223</v>
      </c>
      <c r="D108" s="159">
        <f>D293/27*1000</f>
        <v>15.555555555555555</v>
      </c>
      <c r="E108" s="159"/>
      <c r="F108" s="159"/>
      <c r="G108" s="161"/>
      <c r="H108" s="238">
        <f>ND代替値</f>
        <v>6.5</v>
      </c>
      <c r="I108" s="159">
        <f>G293/27*1000</f>
        <v>24.814814814814817</v>
      </c>
      <c r="J108" s="159"/>
      <c r="K108" s="159"/>
      <c r="L108" s="161"/>
      <c r="M108" s="67">
        <v>30844</v>
      </c>
      <c r="N108" s="241">
        <f t="shared" si="5"/>
        <v>4.5999999999999996</v>
      </c>
      <c r="O108" s="243">
        <f>ND代替値</f>
        <v>6</v>
      </c>
      <c r="P108" s="159"/>
      <c r="Q108" s="159"/>
      <c r="R108" s="262">
        <f>ND代替値*2.71828^(-(0.69315/12.33)*(M108-調査開始日)/365.25)</f>
        <v>0.17351364008813039</v>
      </c>
      <c r="T108" s="65">
        <f t="shared" si="0"/>
        <v>0.28302387562811121</v>
      </c>
      <c r="U108" s="65">
        <f t="shared" si="1"/>
        <v>0.42728755289103598</v>
      </c>
      <c r="V108" s="62">
        <f t="shared" si="2"/>
        <v>4.2770192701817626E-4</v>
      </c>
      <c r="W108" s="63">
        <f t="shared" si="3"/>
        <v>69.999999903983579</v>
      </c>
      <c r="X108" s="65">
        <f t="shared" si="4"/>
        <v>4.3209274974576797</v>
      </c>
      <c r="AG108" s="2"/>
      <c r="AH108" s="2"/>
    </row>
    <row r="109" spans="2:34" ht="9.9499999999999993" customHeight="1" x14ac:dyDescent="0.3">
      <c r="B109" s="68"/>
      <c r="C109" s="167"/>
      <c r="D109" s="165"/>
      <c r="E109" s="159"/>
      <c r="F109" s="159"/>
      <c r="G109" s="168"/>
      <c r="H109" s="167"/>
      <c r="I109" s="165"/>
      <c r="J109" s="159"/>
      <c r="K109" s="159"/>
      <c r="L109" s="168"/>
      <c r="M109" s="67">
        <v>30938</v>
      </c>
      <c r="N109" s="241">
        <f t="shared" si="5"/>
        <v>4.5999999999999996</v>
      </c>
      <c r="O109" s="243">
        <f>ND代替値</f>
        <v>6</v>
      </c>
      <c r="P109" s="159"/>
      <c r="Q109" s="159"/>
      <c r="R109" s="187"/>
      <c r="T109" s="65">
        <f t="shared" si="0"/>
        <v>0.28134983250744644</v>
      </c>
      <c r="U109" s="65">
        <f t="shared" si="1"/>
        <v>0.39184302368147278</v>
      </c>
      <c r="V109" s="62">
        <f t="shared" si="2"/>
        <v>1.2593381296216539E-4</v>
      </c>
      <c r="W109" s="63">
        <f t="shared" si="3"/>
        <v>69.999999894205089</v>
      </c>
      <c r="X109" s="65">
        <f t="shared" si="4"/>
        <v>4.2571692654224726</v>
      </c>
      <c r="AG109" s="2"/>
      <c r="AH109" s="2"/>
    </row>
    <row r="110" spans="2:34" ht="9.9499999999999993" customHeight="1" x14ac:dyDescent="0.2">
      <c r="B110" s="67">
        <v>31069</v>
      </c>
      <c r="C110" s="238">
        <f>ND代替値</f>
        <v>5</v>
      </c>
      <c r="D110" s="227">
        <f>D295/27*1000</f>
        <v>11.111111111111111</v>
      </c>
      <c r="E110" s="159"/>
      <c r="F110" s="159"/>
      <c r="G110" s="161">
        <f>E295/27</f>
        <v>4.4444444444444446</v>
      </c>
      <c r="H110" s="162">
        <f>F295/27*1000</f>
        <v>14.814814814814815</v>
      </c>
      <c r="I110" s="159">
        <f>G295/27*1000</f>
        <v>14.814814814814815</v>
      </c>
      <c r="J110" s="159"/>
      <c r="K110" s="159"/>
      <c r="L110" s="161">
        <f>H295/27</f>
        <v>4.4444444444444446</v>
      </c>
      <c r="M110" s="67">
        <v>31026</v>
      </c>
      <c r="N110" s="241">
        <f t="shared" si="5"/>
        <v>4.5999999999999996</v>
      </c>
      <c r="O110" s="159">
        <f>K294/27*1000</f>
        <v>29.62962962962963</v>
      </c>
      <c r="P110" s="159"/>
      <c r="Q110" s="159"/>
      <c r="R110" s="262">
        <f>ND代替値*2.71828^(-(0.69315/12.33)*(M110-調査開始日)/365.25)</f>
        <v>0.16872061059966231</v>
      </c>
      <c r="T110" s="65">
        <f t="shared" si="0"/>
        <v>0.2797916181791274</v>
      </c>
      <c r="U110" s="65">
        <f t="shared" si="1"/>
        <v>0.36133041079339429</v>
      </c>
      <c r="V110" s="62">
        <f t="shared" si="2"/>
        <v>4.009009106195304E-5</v>
      </c>
      <c r="W110" s="63">
        <f t="shared" si="3"/>
        <v>69.999999885050741</v>
      </c>
      <c r="X110" s="65">
        <f t="shared" si="4"/>
        <v>4.1983336129951612</v>
      </c>
      <c r="AG110" s="2"/>
      <c r="AH110" s="2"/>
    </row>
    <row r="111" spans="2:34" ht="9.9499999999999993" customHeight="1" x14ac:dyDescent="0.3">
      <c r="B111" s="68"/>
      <c r="C111" s="167"/>
      <c r="D111" s="165"/>
      <c r="E111" s="159"/>
      <c r="F111" s="159"/>
      <c r="G111" s="168"/>
      <c r="H111" s="167"/>
      <c r="I111" s="165"/>
      <c r="J111" s="159"/>
      <c r="K111" s="159"/>
      <c r="L111" s="168"/>
      <c r="M111" s="67">
        <v>31120</v>
      </c>
      <c r="N111" s="241">
        <f t="shared" si="5"/>
        <v>4.5999999999999996</v>
      </c>
      <c r="O111" s="227">
        <f>K295/27*1000</f>
        <v>22.222222222222221</v>
      </c>
      <c r="P111" s="159"/>
      <c r="Q111" s="159"/>
      <c r="R111" s="161"/>
      <c r="T111" s="65">
        <f t="shared" si="0"/>
        <v>0.27813669336901042</v>
      </c>
      <c r="U111" s="65">
        <f t="shared" si="1"/>
        <v>0.33135718500430617</v>
      </c>
      <c r="V111" s="62">
        <f t="shared" si="2"/>
        <v>1.180424428907855E-5</v>
      </c>
      <c r="W111" s="63">
        <f t="shared" si="3"/>
        <v>69.999999875272266</v>
      </c>
      <c r="X111" s="65">
        <f t="shared" si="4"/>
        <v>4.1363843373324585</v>
      </c>
      <c r="AG111" s="2"/>
      <c r="AH111" s="2"/>
    </row>
    <row r="112" spans="2:34" ht="9.9499999999999993" customHeight="1" x14ac:dyDescent="0.2">
      <c r="B112" s="67">
        <v>31253</v>
      </c>
      <c r="C112" s="162">
        <f>C297/27*1000</f>
        <v>11.111111111111111</v>
      </c>
      <c r="D112" s="227">
        <f>D297/27*1000</f>
        <v>14.814814814814815</v>
      </c>
      <c r="E112" s="159"/>
      <c r="F112" s="159"/>
      <c r="G112" s="161">
        <f>E297/27</f>
        <v>1.8518518518518519</v>
      </c>
      <c r="H112" s="238">
        <f>ND代替値</f>
        <v>6.5</v>
      </c>
      <c r="I112" s="159">
        <f>G297/27*1000</f>
        <v>14.814814814814815</v>
      </c>
      <c r="J112" s="159"/>
      <c r="K112" s="159"/>
      <c r="L112" s="161">
        <f>H297/27</f>
        <v>3.5555555555555554</v>
      </c>
      <c r="M112" s="67">
        <v>31215</v>
      </c>
      <c r="N112" s="241">
        <f t="shared" si="5"/>
        <v>4.5999999999999996</v>
      </c>
      <c r="O112" s="243">
        <f>ND代替値</f>
        <v>6</v>
      </c>
      <c r="P112" s="159"/>
      <c r="Q112" s="159"/>
      <c r="R112" s="161">
        <f>L296/27</f>
        <v>1.1851851851851851</v>
      </c>
      <c r="T112" s="65">
        <f t="shared" si="0"/>
        <v>0.27647410815053225</v>
      </c>
      <c r="U112" s="65">
        <f t="shared" si="1"/>
        <v>0.30359050385807435</v>
      </c>
      <c r="V112" s="62">
        <f t="shared" si="2"/>
        <v>3.4307605743657998E-6</v>
      </c>
      <c r="W112" s="63">
        <f t="shared" si="3"/>
        <v>69.999999865389753</v>
      </c>
      <c r="X112" s="65">
        <f t="shared" si="4"/>
        <v>4.0747047203472899</v>
      </c>
      <c r="AG112" s="2"/>
      <c r="AH112" s="2"/>
    </row>
    <row r="113" spans="1:34" ht="9.9499999999999993" customHeight="1" x14ac:dyDescent="0.3">
      <c r="B113" s="68"/>
      <c r="C113" s="167"/>
      <c r="D113" s="165"/>
      <c r="E113" s="159"/>
      <c r="F113" s="159"/>
      <c r="G113" s="168"/>
      <c r="H113" s="167"/>
      <c r="I113" s="165"/>
      <c r="J113" s="159"/>
      <c r="K113" s="159"/>
      <c r="L113" s="168"/>
      <c r="M113" s="67">
        <v>31299</v>
      </c>
      <c r="N113" s="241">
        <f t="shared" si="5"/>
        <v>4.5999999999999996</v>
      </c>
      <c r="O113" s="159">
        <f>K297/27*1000</f>
        <v>37.037037037037038</v>
      </c>
      <c r="P113" s="159"/>
      <c r="Q113" s="159"/>
      <c r="R113" s="161"/>
      <c r="T113" s="65">
        <f t="shared" si="0"/>
        <v>0.27501231346048843</v>
      </c>
      <c r="U113" s="65">
        <f t="shared" si="1"/>
        <v>0.28098356888110942</v>
      </c>
      <c r="V113" s="62">
        <f t="shared" si="2"/>
        <v>1.1504845645260963E-6</v>
      </c>
      <c r="W113" s="63">
        <f t="shared" si="3"/>
        <v>69.999999856651527</v>
      </c>
      <c r="X113" s="65">
        <f t="shared" si="4"/>
        <v>4.0209335531690371</v>
      </c>
      <c r="AG113" s="2"/>
      <c r="AH113" s="2"/>
    </row>
    <row r="114" spans="1:34" ht="9.9499999999999993" customHeight="1" x14ac:dyDescent="0.2">
      <c r="B114" s="67">
        <v>31421</v>
      </c>
      <c r="C114" s="238">
        <f>ND代替値</f>
        <v>5</v>
      </c>
      <c r="D114" s="166">
        <f>ND代替値</f>
        <v>5.5555555555555554</v>
      </c>
      <c r="E114" s="159"/>
      <c r="F114" s="159"/>
      <c r="G114" s="161">
        <f>E299/27</f>
        <v>2.3333333333333335</v>
      </c>
      <c r="H114" s="238">
        <f>ND代替値</f>
        <v>6.5</v>
      </c>
      <c r="I114" s="160">
        <f>ND代替値</f>
        <v>8</v>
      </c>
      <c r="J114" s="159"/>
      <c r="K114" s="159"/>
      <c r="L114" s="161">
        <f>H299/27</f>
        <v>3.1111111111111112</v>
      </c>
      <c r="M114" s="67">
        <v>31385</v>
      </c>
      <c r="N114" s="241">
        <f t="shared" si="5"/>
        <v>4.5999999999999996</v>
      </c>
      <c r="O114" s="243">
        <f>ND代替値</f>
        <v>6</v>
      </c>
      <c r="P114" s="159"/>
      <c r="Q114" s="159"/>
      <c r="R114" s="161">
        <f>L298/27</f>
        <v>2.074074074074074</v>
      </c>
      <c r="T114" s="65">
        <f t="shared" si="0"/>
        <v>0.27352372093257937</v>
      </c>
      <c r="U114" s="65">
        <f t="shared" si="1"/>
        <v>0.25958135369755231</v>
      </c>
      <c r="V114" s="62">
        <f t="shared" si="2"/>
        <v>3.7590087280135957E-7</v>
      </c>
      <c r="W114" s="63">
        <f t="shared" si="3"/>
        <v>69.999999847705254</v>
      </c>
      <c r="X114" s="65">
        <f t="shared" si="4"/>
        <v>3.966617168536736</v>
      </c>
      <c r="AG114" s="2"/>
      <c r="AH114" s="2"/>
    </row>
    <row r="115" spans="1:34" ht="9.9499999999999993" customHeight="1" thickBot="1" x14ac:dyDescent="0.35">
      <c r="A115" s="101"/>
      <c r="B115" s="102"/>
      <c r="C115" s="169"/>
      <c r="D115" s="170"/>
      <c r="E115" s="249"/>
      <c r="F115" s="250"/>
      <c r="G115" s="171"/>
      <c r="H115" s="172"/>
      <c r="I115" s="170"/>
      <c r="J115" s="249"/>
      <c r="K115" s="250"/>
      <c r="L115" s="171"/>
      <c r="M115" s="103">
        <v>31474</v>
      </c>
      <c r="N115" s="242">
        <f t="shared" si="5"/>
        <v>4.5999999999999996</v>
      </c>
      <c r="O115" s="173">
        <f>K299/27*1000</f>
        <v>44.444444444444443</v>
      </c>
      <c r="P115" s="249"/>
      <c r="Q115" s="250"/>
      <c r="R115" s="175"/>
      <c r="S115" s="101"/>
      <c r="T115" s="104"/>
      <c r="U115" s="104"/>
      <c r="V115" s="110"/>
      <c r="W115" s="111"/>
      <c r="X115" s="104"/>
      <c r="Y115" s="101"/>
      <c r="AG115" s="2"/>
      <c r="AH115" s="2"/>
    </row>
    <row r="116" spans="1:34" ht="9.9499999999999993" customHeight="1" x14ac:dyDescent="0.3">
      <c r="B116" s="98">
        <v>31528</v>
      </c>
      <c r="C116" s="176"/>
      <c r="D116" s="177"/>
      <c r="E116" s="251"/>
      <c r="F116" s="252"/>
      <c r="G116" s="178"/>
      <c r="H116" s="179"/>
      <c r="I116" s="177"/>
      <c r="J116" s="251"/>
      <c r="K116" s="252"/>
      <c r="L116" s="178"/>
      <c r="M116" s="98">
        <v>31528</v>
      </c>
      <c r="N116" s="179"/>
      <c r="O116" s="177"/>
      <c r="P116" s="251"/>
      <c r="Q116" s="252"/>
      <c r="R116" s="182"/>
      <c r="T116" s="99">
        <f t="shared" ref="T116:T147" si="6">0.3*2.71828^(-(0.69315/30.07)*(M116-事故日Cb)/365.25)</f>
        <v>0.3</v>
      </c>
      <c r="U116" s="99">
        <f t="shared" ref="U116" si="7">1*2.71828^(-(0.69315/2.06)*(M116-調査開始日)/365.25)</f>
        <v>0.22754177207402168</v>
      </c>
      <c r="V116" s="107">
        <f t="shared" ref="V116" si="8">70*2.71828^(-(0.69315/0.1459)*(M116-調査開始日)/365.25)</f>
        <v>5.8516346789928418E-8</v>
      </c>
      <c r="W116" s="108">
        <f t="shared" ref="W116" si="9">70*2.71828^(-(0.69315/(1.277*10^9))*(M116-調査開始日)/365.25)</f>
        <v>69.999999832829459</v>
      </c>
      <c r="X116" s="99">
        <f t="shared" ref="X116:X147" si="10">5*2.71828^(-(0.69315/12)*(M116-調査開始日)/365.25)</f>
        <v>3.8779198855034531</v>
      </c>
      <c r="AG116" s="2"/>
      <c r="AH116" s="2"/>
    </row>
    <row r="117" spans="1:34" ht="9.9499999999999993" customHeight="1" x14ac:dyDescent="0.3">
      <c r="B117" s="67">
        <v>31601</v>
      </c>
      <c r="C117" s="238">
        <f>ND代替値</f>
        <v>5</v>
      </c>
      <c r="D117" s="159">
        <f>D301/27*1000</f>
        <v>29.62962962962963</v>
      </c>
      <c r="E117" s="251"/>
      <c r="F117" s="252"/>
      <c r="G117" s="161">
        <f>E301/27</f>
        <v>2.6666666666666665</v>
      </c>
      <c r="H117" s="238">
        <f>ND代替値</f>
        <v>6.5</v>
      </c>
      <c r="I117" s="159">
        <f>G301/27*1000</f>
        <v>44.444444444444443</v>
      </c>
      <c r="J117" s="251"/>
      <c r="K117" s="252"/>
      <c r="L117" s="161">
        <f>H301/27</f>
        <v>2.7037037037037037</v>
      </c>
      <c r="M117" s="67">
        <v>31579</v>
      </c>
      <c r="N117" s="241">
        <f>ND代替値</f>
        <v>4.5999999999999996</v>
      </c>
      <c r="O117" s="243">
        <f>ND代替値</f>
        <v>6</v>
      </c>
      <c r="P117" s="251"/>
      <c r="Q117" s="252"/>
      <c r="R117" s="161">
        <f>L300/27</f>
        <v>1.1481481481481481</v>
      </c>
      <c r="T117" s="65">
        <f t="shared" si="6"/>
        <v>0.29903595794341031</v>
      </c>
      <c r="U117" s="65">
        <f t="shared" si="1"/>
        <v>0.21709845311451181</v>
      </c>
      <c r="V117" s="62">
        <f t="shared" si="2"/>
        <v>3.0142695204294427E-8</v>
      </c>
      <c r="W117" s="63">
        <f t="shared" si="3"/>
        <v>69.999999827524107</v>
      </c>
      <c r="X117" s="65">
        <f t="shared" si="10"/>
        <v>3.8467687219905073</v>
      </c>
      <c r="AG117" s="2"/>
      <c r="AH117" s="2"/>
    </row>
    <row r="118" spans="1:34" ht="9.9499999999999993" customHeight="1" x14ac:dyDescent="0.3">
      <c r="B118" s="68"/>
      <c r="C118" s="183"/>
      <c r="D118" s="165"/>
      <c r="E118" s="251"/>
      <c r="F118" s="252"/>
      <c r="G118" s="168"/>
      <c r="H118" s="167"/>
      <c r="I118" s="165"/>
      <c r="J118" s="251"/>
      <c r="K118" s="252"/>
      <c r="L118" s="168"/>
      <c r="M118" s="67">
        <v>31663</v>
      </c>
      <c r="N118" s="241">
        <f>ND代替値</f>
        <v>4.5999999999999996</v>
      </c>
      <c r="O118" s="243">
        <f>ND代替値</f>
        <v>6</v>
      </c>
      <c r="P118" s="251"/>
      <c r="Q118" s="252"/>
      <c r="R118" s="161"/>
      <c r="T118" s="65">
        <f t="shared" si="6"/>
        <v>0.29745487254493302</v>
      </c>
      <c r="U118" s="65">
        <f t="shared" si="1"/>
        <v>0.20093216809970171</v>
      </c>
      <c r="V118" s="62">
        <f t="shared" si="2"/>
        <v>1.0108168382506885E-8</v>
      </c>
      <c r="W118" s="63">
        <f t="shared" si="3"/>
        <v>69.999999818785895</v>
      </c>
      <c r="X118" s="65">
        <f t="shared" si="10"/>
        <v>3.7960054745303093</v>
      </c>
      <c r="AG118" s="2"/>
      <c r="AH118" s="2"/>
    </row>
    <row r="119" spans="1:34" ht="9.9499999999999993" customHeight="1" x14ac:dyDescent="0.3">
      <c r="B119" s="67">
        <v>31784</v>
      </c>
      <c r="C119" s="238">
        <f>ND代替値</f>
        <v>5</v>
      </c>
      <c r="D119" s="159">
        <f>D303/27*1000</f>
        <v>22.962962962962962</v>
      </c>
      <c r="E119" s="251"/>
      <c r="F119" s="252"/>
      <c r="G119" s="161">
        <f>E303/27</f>
        <v>1.7777777777777777</v>
      </c>
      <c r="H119" s="238">
        <f>ND代替値</f>
        <v>6.5</v>
      </c>
      <c r="I119" s="159">
        <f>G303/27*1000</f>
        <v>48.148148148148145</v>
      </c>
      <c r="J119" s="251"/>
      <c r="K119" s="252"/>
      <c r="L119" s="161">
        <f>H303/27</f>
        <v>2.8888888888888888</v>
      </c>
      <c r="M119" s="67">
        <v>31754</v>
      </c>
      <c r="N119" s="241">
        <f t="shared" ref="N119:N126" si="11">ND代替値</f>
        <v>4.5999999999999996</v>
      </c>
      <c r="O119" s="159">
        <f>K302/27*1000</f>
        <v>40.740740740740748</v>
      </c>
      <c r="P119" s="251"/>
      <c r="Q119" s="252"/>
      <c r="R119" s="161">
        <f>L302/27</f>
        <v>0.81481481481481477</v>
      </c>
      <c r="T119" s="65">
        <f t="shared" si="6"/>
        <v>0.2957514622570197</v>
      </c>
      <c r="U119" s="65">
        <f t="shared" si="1"/>
        <v>0.18477431754558724</v>
      </c>
      <c r="V119" s="62">
        <f t="shared" si="2"/>
        <v>3.0947130456967952E-9</v>
      </c>
      <c r="W119" s="63">
        <f t="shared" si="3"/>
        <v>69.999999809319476</v>
      </c>
      <c r="X119" s="65">
        <f t="shared" si="10"/>
        <v>3.7417676294067306</v>
      </c>
      <c r="AG119" s="2"/>
      <c r="AH119" s="2"/>
    </row>
    <row r="120" spans="1:34" ht="9.9499999999999993" customHeight="1" x14ac:dyDescent="0.3">
      <c r="B120" s="68"/>
      <c r="C120" s="183"/>
      <c r="D120" s="165"/>
      <c r="E120" s="251"/>
      <c r="F120" s="252"/>
      <c r="G120" s="168"/>
      <c r="H120" s="167"/>
      <c r="I120" s="165"/>
      <c r="J120" s="251"/>
      <c r="K120" s="252"/>
      <c r="L120" s="168"/>
      <c r="M120" s="67">
        <v>31838</v>
      </c>
      <c r="N120" s="241">
        <f t="shared" si="11"/>
        <v>4.5999999999999996</v>
      </c>
      <c r="O120" s="243">
        <f>ND代替値</f>
        <v>6</v>
      </c>
      <c r="P120" s="251"/>
      <c r="Q120" s="252"/>
      <c r="R120" s="161"/>
      <c r="T120" s="65">
        <f t="shared" si="6"/>
        <v>0.29418774289106508</v>
      </c>
      <c r="U120" s="65">
        <f t="shared" si="1"/>
        <v>0.17101505653747953</v>
      </c>
      <c r="V120" s="62">
        <f t="shared" si="2"/>
        <v>1.0377930821855407E-9</v>
      </c>
      <c r="W120" s="63">
        <f t="shared" si="3"/>
        <v>69.999999800581264</v>
      </c>
      <c r="X120" s="65">
        <f t="shared" si="10"/>
        <v>3.692390011505168</v>
      </c>
      <c r="AG120" s="2"/>
      <c r="AH120" s="2"/>
    </row>
    <row r="121" spans="1:34" ht="9.9499999999999993" customHeight="1" x14ac:dyDescent="0.3">
      <c r="B121" s="67">
        <v>31968</v>
      </c>
      <c r="C121" s="238">
        <f>ND代替値</f>
        <v>5</v>
      </c>
      <c r="D121" s="159">
        <f>D305/27*1000</f>
        <v>51.851851851851848</v>
      </c>
      <c r="E121" s="251"/>
      <c r="F121" s="252"/>
      <c r="G121" s="161">
        <f>E305/27</f>
        <v>2.074074074074074</v>
      </c>
      <c r="H121" s="162">
        <f>F305/27*1000</f>
        <v>22.222222222222221</v>
      </c>
      <c r="I121" s="159">
        <f>G305/27*1000</f>
        <v>37.037037037037038</v>
      </c>
      <c r="J121" s="251"/>
      <c r="K121" s="252"/>
      <c r="L121" s="161">
        <f>H305/27</f>
        <v>3</v>
      </c>
      <c r="M121" s="67">
        <v>31930</v>
      </c>
      <c r="N121" s="241">
        <f t="shared" si="11"/>
        <v>4.5999999999999996</v>
      </c>
      <c r="O121" s="159">
        <f>K304/27*1000</f>
        <v>48.148148148148145</v>
      </c>
      <c r="P121" s="251"/>
      <c r="Q121" s="252"/>
      <c r="R121" s="161">
        <f>L304/27</f>
        <v>1.5185185185185186</v>
      </c>
      <c r="T121" s="65">
        <f t="shared" si="6"/>
        <v>0.29248458270372613</v>
      </c>
      <c r="U121" s="65">
        <f t="shared" si="1"/>
        <v>0.15711816503870565</v>
      </c>
      <c r="V121" s="62">
        <f t="shared" si="2"/>
        <v>3.1362434355154214E-10</v>
      </c>
      <c r="W121" s="63">
        <f t="shared" si="3"/>
        <v>69.999999791010836</v>
      </c>
      <c r="X121" s="65">
        <f t="shared" si="10"/>
        <v>3.6390570940896136</v>
      </c>
      <c r="AG121" s="2"/>
      <c r="AH121" s="2"/>
    </row>
    <row r="122" spans="1:34" ht="9.9499999999999993" customHeight="1" x14ac:dyDescent="0.3">
      <c r="B122" s="68"/>
      <c r="C122" s="183"/>
      <c r="D122" s="165"/>
      <c r="E122" s="247"/>
      <c r="F122" s="246"/>
      <c r="G122" s="168"/>
      <c r="H122" s="167"/>
      <c r="I122" s="165"/>
      <c r="J122" s="247"/>
      <c r="K122" s="246"/>
      <c r="L122" s="168"/>
      <c r="M122" s="67">
        <v>32034</v>
      </c>
      <c r="N122" s="241">
        <f t="shared" si="11"/>
        <v>4.5999999999999996</v>
      </c>
      <c r="O122" s="159">
        <f>K305/27*1000</f>
        <v>33.333333333333336</v>
      </c>
      <c r="P122" s="251"/>
      <c r="Q122" s="252"/>
      <c r="R122" s="161"/>
      <c r="T122" s="65">
        <f t="shared" si="6"/>
        <v>0.2905711414606969</v>
      </c>
      <c r="U122" s="65">
        <f t="shared" si="1"/>
        <v>0.14276357394908681</v>
      </c>
      <c r="V122" s="62">
        <f t="shared" si="2"/>
        <v>8.1081480758167907E-11</v>
      </c>
      <c r="W122" s="63">
        <f t="shared" si="3"/>
        <v>69.99999978019207</v>
      </c>
      <c r="X122" s="65">
        <f t="shared" si="10"/>
        <v>3.5796947379083619</v>
      </c>
      <c r="AG122" s="2"/>
      <c r="AH122" s="2"/>
    </row>
    <row r="123" spans="1:34" ht="9.9499999999999993" customHeight="1" x14ac:dyDescent="0.3">
      <c r="B123" s="67">
        <v>32149</v>
      </c>
      <c r="C123" s="238">
        <f>ND代替値</f>
        <v>5</v>
      </c>
      <c r="D123" s="159">
        <v>35</v>
      </c>
      <c r="E123" s="244">
        <f>ND代替値*2.71828^(-(0.69315/2.06)*(B123-事故日Cb)/365.25)</f>
        <v>0.45147772210061704</v>
      </c>
      <c r="F123" s="245">
        <f>ND代替値*2.71828^(-(0.69315/30.07)*(B123-事故日Cb)/365.25)</f>
        <v>0.76925303315949312</v>
      </c>
      <c r="G123" s="161">
        <v>2.2000000000000002</v>
      </c>
      <c r="H123" s="238">
        <f>ND代替値</f>
        <v>6.5</v>
      </c>
      <c r="I123" s="159">
        <v>37</v>
      </c>
      <c r="J123" s="244">
        <f>ND代替値*2.71828^(-(0.69315/2.06)*(B123-事故日Cb)/365.25)</f>
        <v>0.50791243736319414</v>
      </c>
      <c r="K123" s="245">
        <f>ND代替値*2.71828^(-(0.69315/30.07)*(B123-事故日Cb)/365.25)</f>
        <v>0.86540966230442973</v>
      </c>
      <c r="L123" s="161">
        <v>2.6</v>
      </c>
      <c r="M123" s="67">
        <v>32112</v>
      </c>
      <c r="N123" s="241">
        <f t="shared" si="11"/>
        <v>4.5999999999999996</v>
      </c>
      <c r="O123" s="159">
        <f>K306/27*1000</f>
        <v>33.333333333333336</v>
      </c>
      <c r="P123" s="251"/>
      <c r="Q123" s="252"/>
      <c r="R123" s="161">
        <f>L306/27</f>
        <v>2.074074074074074</v>
      </c>
      <c r="T123" s="65">
        <f t="shared" si="6"/>
        <v>0.28914427980857649</v>
      </c>
      <c r="U123" s="65">
        <f t="shared" si="1"/>
        <v>0.13286502434349484</v>
      </c>
      <c r="V123" s="62">
        <f t="shared" si="2"/>
        <v>2.9397175224072114E-11</v>
      </c>
      <c r="W123" s="63">
        <f t="shared" si="3"/>
        <v>69.999999772077999</v>
      </c>
      <c r="X123" s="65">
        <f t="shared" si="10"/>
        <v>3.5358093202707246</v>
      </c>
      <c r="Z123" s="35"/>
      <c r="AG123" s="2"/>
      <c r="AH123" s="2"/>
    </row>
    <row r="124" spans="1:34" ht="9.9499999999999993" customHeight="1" x14ac:dyDescent="0.3">
      <c r="B124" s="68"/>
      <c r="C124" s="167"/>
      <c r="D124" s="165"/>
      <c r="E124" s="247"/>
      <c r="F124" s="248"/>
      <c r="G124" s="168"/>
      <c r="H124" s="167"/>
      <c r="I124" s="165"/>
      <c r="J124" s="247"/>
      <c r="K124" s="248"/>
      <c r="L124" s="168"/>
      <c r="M124" s="67">
        <v>32213</v>
      </c>
      <c r="N124" s="241">
        <f t="shared" si="11"/>
        <v>4.5999999999999996</v>
      </c>
      <c r="O124" s="157">
        <f>ND代替値</f>
        <v>6</v>
      </c>
      <c r="P124" s="244">
        <f t="shared" ref="P124:P148" si="12">ND代替値*2.71828^(-(0.69315/2.06)*(M124-事故日Cb)/365.25)</f>
        <v>0.29261965727292272</v>
      </c>
      <c r="Q124" s="245">
        <f t="shared" ref="Q124:Q148" si="13">ND代替値*2.71828^(-(0.69315/30.07)*(M124-事故日Cb)/365.25)</f>
        <v>0.52672965078802703</v>
      </c>
      <c r="R124" s="161"/>
      <c r="T124" s="65">
        <f t="shared" si="6"/>
        <v>0.28730708224801471</v>
      </c>
      <c r="U124" s="65">
        <f t="shared" si="1"/>
        <v>0.12106035519922495</v>
      </c>
      <c r="V124" s="62">
        <f t="shared" si="2"/>
        <v>7.9024958986573077E-12</v>
      </c>
      <c r="W124" s="63">
        <f t="shared" si="3"/>
        <v>69.999999761571331</v>
      </c>
      <c r="X124" s="65">
        <f t="shared" si="10"/>
        <v>3.4797817388122203</v>
      </c>
      <c r="AG124" s="2"/>
      <c r="AH124" s="2"/>
    </row>
    <row r="125" spans="1:34" ht="9.9499999999999993" customHeight="1" x14ac:dyDescent="0.2">
      <c r="B125" s="67">
        <v>32339</v>
      </c>
      <c r="C125" s="162">
        <v>13</v>
      </c>
      <c r="D125" s="159">
        <v>29</v>
      </c>
      <c r="E125" s="244">
        <f>ND代替値*2.71828^(-(0.69315/2.06)*(B125-事故日Cb)/365.25)</f>
        <v>0.37898315498342072</v>
      </c>
      <c r="F125" s="245">
        <f>ND代替値*2.71828^(-(0.69315/30.07)*(B125-事故日Cb)/365.25)</f>
        <v>0.76008397174890607</v>
      </c>
      <c r="G125" s="161">
        <v>2.9</v>
      </c>
      <c r="H125" s="238">
        <f>ND代替値</f>
        <v>6.5</v>
      </c>
      <c r="I125" s="159">
        <v>40</v>
      </c>
      <c r="J125" s="244">
        <f>ND代替値*2.71828^(-(0.69315/2.06)*(B125-事故日Cb)/365.25)</f>
        <v>0.4263560493563483</v>
      </c>
      <c r="K125" s="245">
        <f>ND代替値*2.71828^(-(0.69315/30.07)*(B125-事故日Cb)/365.25)</f>
        <v>0.85509446821751922</v>
      </c>
      <c r="L125" s="161">
        <v>3.9</v>
      </c>
      <c r="M125" s="67">
        <v>32301</v>
      </c>
      <c r="N125" s="241">
        <f t="shared" si="11"/>
        <v>4.5999999999999996</v>
      </c>
      <c r="O125" s="227">
        <v>44</v>
      </c>
      <c r="P125" s="244">
        <f t="shared" si="12"/>
        <v>0.26983351643028536</v>
      </c>
      <c r="Q125" s="245">
        <f t="shared" si="13"/>
        <v>0.52381243672149047</v>
      </c>
      <c r="R125" s="161">
        <v>2.2999999999999998</v>
      </c>
      <c r="T125" s="65">
        <f t="shared" si="6"/>
        <v>0.28571587457535841</v>
      </c>
      <c r="U125" s="65">
        <f t="shared" si="1"/>
        <v>0.1116334481700214</v>
      </c>
      <c r="V125" s="62">
        <f t="shared" si="2"/>
        <v>2.5157006902432341E-12</v>
      </c>
      <c r="W125" s="63">
        <f t="shared" si="3"/>
        <v>69.999999752417011</v>
      </c>
      <c r="X125" s="65">
        <f t="shared" si="10"/>
        <v>3.4316898692756812</v>
      </c>
      <c r="AG125" s="2"/>
      <c r="AH125" s="2"/>
    </row>
    <row r="126" spans="1:34" ht="9.9499999999999993" customHeight="1" x14ac:dyDescent="0.3">
      <c r="B126" s="68"/>
      <c r="C126" s="167"/>
      <c r="D126" s="165"/>
      <c r="E126" s="247"/>
      <c r="F126" s="248"/>
      <c r="G126" s="168"/>
      <c r="H126" s="167"/>
      <c r="I126" s="165"/>
      <c r="J126" s="247"/>
      <c r="K126" s="248"/>
      <c r="L126" s="168"/>
      <c r="M126" s="67">
        <v>32400</v>
      </c>
      <c r="N126" s="241">
        <f t="shared" si="11"/>
        <v>4.5999999999999996</v>
      </c>
      <c r="O126" s="243">
        <f t="shared" ref="O126:O132" si="14">ND代替値</f>
        <v>6</v>
      </c>
      <c r="P126" s="244">
        <f t="shared" si="12"/>
        <v>0.24631300254034272</v>
      </c>
      <c r="Q126" s="245">
        <f t="shared" si="13"/>
        <v>0.52054987856985058</v>
      </c>
      <c r="R126" s="161"/>
      <c r="T126" s="65">
        <f t="shared" si="6"/>
        <v>0.28393629740173665</v>
      </c>
      <c r="U126" s="65">
        <f t="shared" si="1"/>
        <v>0.10190272196891376</v>
      </c>
      <c r="V126" s="62">
        <f t="shared" si="2"/>
        <v>6.94089532598765E-13</v>
      </c>
      <c r="W126" s="63">
        <f t="shared" si="3"/>
        <v>69.999999742118391</v>
      </c>
      <c r="X126" s="65">
        <f t="shared" si="10"/>
        <v>3.3783805185229143</v>
      </c>
      <c r="AG126" s="2"/>
      <c r="AH126" s="2"/>
    </row>
    <row r="127" spans="1:34" ht="9.9499999999999993" customHeight="1" x14ac:dyDescent="0.2">
      <c r="B127" s="67">
        <v>32525</v>
      </c>
      <c r="C127" s="238">
        <f>ND代替値</f>
        <v>5</v>
      </c>
      <c r="D127" s="239">
        <f>ND代替値</f>
        <v>5.5555555555555554</v>
      </c>
      <c r="E127" s="244">
        <f>ND代替値*2.71828^(-(0.69315/2.06)*(B127-事故日Cb)/365.25)</f>
        <v>0.31930361415253422</v>
      </c>
      <c r="F127" s="245">
        <f>ND代替値*2.71828^(-(0.69315/30.07)*(B127-事故日Cb)/365.25)</f>
        <v>0.75121381507751128</v>
      </c>
      <c r="G127" s="161">
        <v>1.1000000000000001</v>
      </c>
      <c r="H127" s="162">
        <v>16</v>
      </c>
      <c r="I127" s="159">
        <v>62</v>
      </c>
      <c r="J127" s="244">
        <f>ND代替値*2.71828^(-(0.69315/2.06)*(B127-事故日Cb)/365.25)</f>
        <v>0.35921656592160095</v>
      </c>
      <c r="K127" s="245">
        <f>ND代替値*2.71828^(-(0.69315/30.07)*(B127-事故日Cb)/365.25)</f>
        <v>0.84511554196220018</v>
      </c>
      <c r="L127" s="161">
        <v>3.1</v>
      </c>
      <c r="M127" s="67">
        <v>32484</v>
      </c>
      <c r="N127" s="162">
        <v>46</v>
      </c>
      <c r="O127" s="243">
        <f t="shared" si="14"/>
        <v>6</v>
      </c>
      <c r="P127" s="244">
        <f t="shared" si="12"/>
        <v>0.22797124954857687</v>
      </c>
      <c r="Q127" s="245">
        <f t="shared" si="13"/>
        <v>0.51779758811673504</v>
      </c>
      <c r="R127" s="161">
        <v>1.9</v>
      </c>
      <c r="T127" s="65">
        <f t="shared" si="6"/>
        <v>0.28243504806367359</v>
      </c>
      <c r="U127" s="65">
        <f t="shared" si="1"/>
        <v>9.4314512916749443E-2</v>
      </c>
      <c r="V127" s="62">
        <f t="shared" si="2"/>
        <v>2.3275867736751941E-13</v>
      </c>
      <c r="W127" s="63">
        <f t="shared" si="3"/>
        <v>69.999999733380164</v>
      </c>
      <c r="X127" s="65">
        <f t="shared" si="10"/>
        <v>3.3337982785519737</v>
      </c>
      <c r="AG127" s="2"/>
      <c r="AH127" s="2"/>
    </row>
    <row r="128" spans="1:34" ht="9.9499999999999993" customHeight="1" x14ac:dyDescent="0.3">
      <c r="B128" s="68"/>
      <c r="C128" s="167"/>
      <c r="D128" s="165"/>
      <c r="E128" s="247"/>
      <c r="F128" s="246"/>
      <c r="G128" s="168"/>
      <c r="H128" s="167"/>
      <c r="I128" s="165"/>
      <c r="J128" s="247"/>
      <c r="K128" s="246"/>
      <c r="L128" s="168"/>
      <c r="M128" s="67">
        <v>32570</v>
      </c>
      <c r="N128" s="162">
        <v>36</v>
      </c>
      <c r="O128" s="243">
        <f t="shared" si="14"/>
        <v>6</v>
      </c>
      <c r="P128" s="244">
        <f t="shared" si="12"/>
        <v>0.21060692551378787</v>
      </c>
      <c r="Q128" s="245">
        <f t="shared" si="13"/>
        <v>0.51499484226531822</v>
      </c>
      <c r="R128" s="161"/>
      <c r="T128" s="65">
        <f t="shared" si="6"/>
        <v>0.28090627759926445</v>
      </c>
      <c r="U128" s="65">
        <f t="shared" si="1"/>
        <v>8.7130678259034131E-2</v>
      </c>
      <c r="V128" s="62">
        <f t="shared" si="2"/>
        <v>7.6049859921920139E-14</v>
      </c>
      <c r="W128" s="63">
        <f t="shared" si="3"/>
        <v>69.999999724433891</v>
      </c>
      <c r="X128" s="65">
        <f t="shared" si="10"/>
        <v>3.288763993058343</v>
      </c>
      <c r="AG128" s="5"/>
      <c r="AH128" s="2"/>
    </row>
    <row r="129" spans="2:34" ht="9.9499999999999993" customHeight="1" x14ac:dyDescent="0.2">
      <c r="B129" s="67">
        <v>32703</v>
      </c>
      <c r="C129" s="238">
        <f>ND代替値</f>
        <v>5</v>
      </c>
      <c r="D129" s="159">
        <v>26</v>
      </c>
      <c r="E129" s="244">
        <f>ND代替値*2.71828^(-(0.69315/2.06)*(B129-事故日Cb)/365.25)</f>
        <v>0.27101195741557671</v>
      </c>
      <c r="F129" s="245">
        <f>ND代替値*2.71828^(-(0.69315/30.07)*(B129-事故日Cb)/365.25)</f>
        <v>0.74282211864003433</v>
      </c>
      <c r="G129" s="161">
        <v>1.6</v>
      </c>
      <c r="H129" s="238">
        <f>ND代替値</f>
        <v>6.5</v>
      </c>
      <c r="I129" s="159">
        <v>46</v>
      </c>
      <c r="J129" s="244">
        <f>ND代替値*2.71828^(-(0.69315/2.06)*(B129-事故日Cb)/365.25)</f>
        <v>0.3048884520925238</v>
      </c>
      <c r="K129" s="245">
        <f>ND代替値*2.71828^(-(0.69315/30.07)*(B129-事故日Cb)/365.25)</f>
        <v>0.8356748834700386</v>
      </c>
      <c r="L129" s="161">
        <v>3.5</v>
      </c>
      <c r="M129" s="69">
        <v>32660</v>
      </c>
      <c r="N129" s="162">
        <v>68</v>
      </c>
      <c r="O129" s="243">
        <f t="shared" si="14"/>
        <v>6</v>
      </c>
      <c r="P129" s="244">
        <f t="shared" si="12"/>
        <v>0.19384958302885458</v>
      </c>
      <c r="Q129" s="245">
        <f t="shared" si="13"/>
        <v>0.51207798037429464</v>
      </c>
      <c r="R129" s="184">
        <v>1.4</v>
      </c>
      <c r="T129" s="65">
        <f t="shared" si="6"/>
        <v>0.27931526202234253</v>
      </c>
      <c r="U129" s="65">
        <f t="shared" si="1"/>
        <v>8.0197959342174135E-2</v>
      </c>
      <c r="V129" s="62">
        <f t="shared" si="2"/>
        <v>2.3588224923412017E-14</v>
      </c>
      <c r="W129" s="63">
        <f t="shared" si="3"/>
        <v>69.999999715071496</v>
      </c>
      <c r="X129" s="65">
        <f t="shared" si="10"/>
        <v>3.2422863943990698</v>
      </c>
      <c r="AG129" s="5"/>
      <c r="AH129" s="2"/>
    </row>
    <row r="130" spans="2:34" ht="9.9499999999999993" customHeight="1" x14ac:dyDescent="0.3">
      <c r="B130" s="68"/>
      <c r="C130" s="167"/>
      <c r="D130" s="165"/>
      <c r="E130" s="247"/>
      <c r="F130" s="248"/>
      <c r="G130" s="168"/>
      <c r="H130" s="167"/>
      <c r="I130" s="165"/>
      <c r="J130" s="246"/>
      <c r="K130" s="248"/>
      <c r="L130" s="168"/>
      <c r="M130" s="69">
        <v>32763</v>
      </c>
      <c r="N130" s="162">
        <v>37</v>
      </c>
      <c r="O130" s="243">
        <f t="shared" si="14"/>
        <v>6</v>
      </c>
      <c r="P130" s="244">
        <f t="shared" si="12"/>
        <v>0.17630148513680458</v>
      </c>
      <c r="Q130" s="245">
        <f t="shared" si="13"/>
        <v>0.50876006100240834</v>
      </c>
      <c r="R130" s="184"/>
      <c r="T130" s="65">
        <f t="shared" si="6"/>
        <v>0.27750548781949541</v>
      </c>
      <c r="U130" s="65">
        <f t="shared" ref="U130:U161" si="15">1*2.71828^(-(0.69315/2.06)*(M130-調査開始日)/365.25)</f>
        <v>7.2938095176927828E-2</v>
      </c>
      <c r="V130" s="62">
        <f t="shared" ref="V130:V161" si="16">70*2.71828^(-(0.69315/0.1459)*(M130-調査開始日)/365.25)</f>
        <v>6.1781164564264752E-15</v>
      </c>
      <c r="W130" s="63">
        <f t="shared" ref="W130:W161" si="17">70*2.71828^(-(0.69315/(1.277*10^9))*(M130-調査開始日)/365.25)</f>
        <v>69.999999704356767</v>
      </c>
      <c r="X130" s="65">
        <f t="shared" si="10"/>
        <v>3.1899008131091442</v>
      </c>
      <c r="AF130" s="4"/>
      <c r="AG130" s="5"/>
      <c r="AH130" s="2"/>
    </row>
    <row r="131" spans="2:34" ht="9.9499999999999993" customHeight="1" x14ac:dyDescent="0.2">
      <c r="B131" s="67">
        <v>32889</v>
      </c>
      <c r="C131" s="162">
        <v>14</v>
      </c>
      <c r="D131" s="159">
        <v>27</v>
      </c>
      <c r="E131" s="244">
        <f>ND代替値*2.71828^(-(0.69315/2.06)*(B131-事故日Cb)/365.25)</f>
        <v>0.22833494402972077</v>
      </c>
      <c r="F131" s="245">
        <f>ND代替値*2.71828^(-(0.69315/30.07)*(B131-事故日Cb)/365.25)</f>
        <v>0.73415340726574541</v>
      </c>
      <c r="G131" s="161">
        <v>2.1</v>
      </c>
      <c r="H131" s="238">
        <f>ND代替値</f>
        <v>6.5</v>
      </c>
      <c r="I131" s="159">
        <v>38</v>
      </c>
      <c r="J131" s="244">
        <f>ND代替値*2.71828^(-(0.69315/2.06)*(B131-事故日Cb)/365.25)</f>
        <v>0.25687681203343582</v>
      </c>
      <c r="K131" s="245">
        <f>ND代替値*2.71828^(-(0.69315/30.07)*(B131-事故日Cb)/365.25)</f>
        <v>0.8259225831739635</v>
      </c>
      <c r="L131" s="161">
        <v>2.7</v>
      </c>
      <c r="M131" s="69">
        <v>32853</v>
      </c>
      <c r="N131" s="241">
        <f>ND代替値</f>
        <v>4.5999999999999996</v>
      </c>
      <c r="O131" s="243">
        <f t="shared" si="14"/>
        <v>6</v>
      </c>
      <c r="P131" s="244">
        <f t="shared" si="12"/>
        <v>0.16227372057097886</v>
      </c>
      <c r="Q131" s="245">
        <f t="shared" si="13"/>
        <v>0.50587851207837409</v>
      </c>
      <c r="R131" s="184">
        <v>1.6</v>
      </c>
      <c r="T131" s="65">
        <f t="shared" si="6"/>
        <v>0.27593373386093129</v>
      </c>
      <c r="U131" s="65">
        <f t="shared" si="15"/>
        <v>6.7134636254118474E-2</v>
      </c>
      <c r="V131" s="62">
        <f t="shared" si="16"/>
        <v>1.9162533728114913E-15</v>
      </c>
      <c r="W131" s="63">
        <f t="shared" si="17"/>
        <v>69.999999694994386</v>
      </c>
      <c r="X131" s="65">
        <f t="shared" si="10"/>
        <v>3.1448203725340509</v>
      </c>
      <c r="AF131" s="4"/>
      <c r="AG131" s="5"/>
      <c r="AH131" s="2"/>
    </row>
    <row r="132" spans="2:34" ht="9.9499999999999993" customHeight="1" x14ac:dyDescent="0.3">
      <c r="B132" s="68"/>
      <c r="C132" s="167"/>
      <c r="D132" s="165"/>
      <c r="E132" s="246"/>
      <c r="F132" s="246"/>
      <c r="G132" s="168"/>
      <c r="H132" s="183"/>
      <c r="I132" s="165"/>
      <c r="J132" s="247"/>
      <c r="K132" s="246"/>
      <c r="L132" s="168"/>
      <c r="M132" s="69">
        <v>32938</v>
      </c>
      <c r="N132" s="241">
        <f>ND代替値</f>
        <v>4.5999999999999996</v>
      </c>
      <c r="O132" s="243">
        <f t="shared" si="14"/>
        <v>6</v>
      </c>
      <c r="P132" s="244">
        <f t="shared" si="12"/>
        <v>0.15005167531637759</v>
      </c>
      <c r="Q132" s="245">
        <f t="shared" si="13"/>
        <v>0.5031720366147644</v>
      </c>
      <c r="R132" s="184"/>
      <c r="T132" s="65">
        <f t="shared" si="6"/>
        <v>0.27445747451714414</v>
      </c>
      <c r="U132" s="65">
        <f t="shared" si="15"/>
        <v>6.2078225643935045E-2</v>
      </c>
      <c r="V132" s="62">
        <f t="shared" si="16"/>
        <v>6.3429953645330233E-16</v>
      </c>
      <c r="W132" s="63">
        <f t="shared" si="17"/>
        <v>69.999999686152137</v>
      </c>
      <c r="X132" s="65">
        <f t="shared" si="10"/>
        <v>3.1028295346370087</v>
      </c>
      <c r="AF132" s="4"/>
      <c r="AG132" s="5"/>
      <c r="AH132" s="2"/>
    </row>
    <row r="133" spans="2:34" ht="9.9499999999999993" customHeight="1" x14ac:dyDescent="0.2">
      <c r="B133" s="67">
        <v>33072</v>
      </c>
      <c r="C133" s="238">
        <f>ND代替値</f>
        <v>5</v>
      </c>
      <c r="D133" s="159">
        <v>24</v>
      </c>
      <c r="E133" s="244">
        <f>ND代替値*2.71828^(-(0.69315/2.06)*(B133-事故日Cb)/365.25)</f>
        <v>0.19291081106119182</v>
      </c>
      <c r="F133" s="245">
        <f>ND代替値*2.71828^(-(0.69315/30.07)*(B133-事故日Cb)/365.25)</f>
        <v>0.72572324927826581</v>
      </c>
      <c r="G133" s="161">
        <v>3.2</v>
      </c>
      <c r="H133" s="238">
        <f>ND代替値</f>
        <v>6.5</v>
      </c>
      <c r="I133" s="159">
        <v>20</v>
      </c>
      <c r="J133" s="244">
        <f>ND代替値*2.71828^(-(0.69315/2.06)*(B133-事故日Cb)/365.25)</f>
        <v>0.2170246624438408</v>
      </c>
      <c r="K133" s="245">
        <f>ND代替値*2.71828^(-(0.69315/30.07)*(B133-事故日Cb)/365.25)</f>
        <v>0.81643865543804894</v>
      </c>
      <c r="L133" s="161">
        <v>3.2</v>
      </c>
      <c r="M133" s="69">
        <v>33028</v>
      </c>
      <c r="N133" s="162">
        <v>52</v>
      </c>
      <c r="O133" s="159">
        <v>22</v>
      </c>
      <c r="P133" s="244">
        <f t="shared" si="12"/>
        <v>0.13811252703062984</v>
      </c>
      <c r="Q133" s="245">
        <f t="shared" si="13"/>
        <v>0.50032213751330068</v>
      </c>
      <c r="R133" s="184">
        <v>1.9</v>
      </c>
      <c r="T133" s="65">
        <f t="shared" si="6"/>
        <v>0.27290298409816399</v>
      </c>
      <c r="U133" s="65">
        <f t="shared" si="15"/>
        <v>5.713885299303767E-2</v>
      </c>
      <c r="V133" s="62">
        <f t="shared" si="16"/>
        <v>1.9673935165742392E-16</v>
      </c>
      <c r="W133" s="63">
        <f t="shared" si="17"/>
        <v>69.99999967678977</v>
      </c>
      <c r="X133" s="65">
        <f t="shared" si="10"/>
        <v>3.0589796061765329</v>
      </c>
      <c r="AF133" s="4"/>
      <c r="AG133" s="5"/>
      <c r="AH133" s="2"/>
    </row>
    <row r="134" spans="2:34" ht="9.9499999999999993" customHeight="1" x14ac:dyDescent="0.3">
      <c r="B134" s="68"/>
      <c r="C134" s="183"/>
      <c r="D134" s="165"/>
      <c r="E134" s="247"/>
      <c r="F134" s="248"/>
      <c r="G134" s="168"/>
      <c r="H134" s="167"/>
      <c r="I134" s="165"/>
      <c r="J134" s="247"/>
      <c r="K134" s="248"/>
      <c r="L134" s="168"/>
      <c r="M134" s="69">
        <v>33119</v>
      </c>
      <c r="N134" s="241">
        <f>ND代替値</f>
        <v>4.5999999999999996</v>
      </c>
      <c r="O134" s="227">
        <v>16</v>
      </c>
      <c r="P134" s="244">
        <f t="shared" si="12"/>
        <v>0.12700628360272484</v>
      </c>
      <c r="Q134" s="245">
        <f t="shared" si="13"/>
        <v>0.49745698398927435</v>
      </c>
      <c r="R134" s="184"/>
      <c r="T134" s="65">
        <f t="shared" si="6"/>
        <v>0.2713401730850587</v>
      </c>
      <c r="U134" s="65">
        <f t="shared" si="15"/>
        <v>5.2544063337272302E-2</v>
      </c>
      <c r="V134" s="62">
        <f t="shared" si="16"/>
        <v>6.0233646209320949E-17</v>
      </c>
      <c r="W134" s="63">
        <f t="shared" si="17"/>
        <v>69.999999667323351</v>
      </c>
      <c r="X134" s="65">
        <f t="shared" si="10"/>
        <v>3.0152724874093977</v>
      </c>
      <c r="AF134" s="4"/>
      <c r="AG134" s="5"/>
      <c r="AH134" s="2"/>
    </row>
    <row r="135" spans="2:34" ht="9.9499999999999993" customHeight="1" x14ac:dyDescent="0.2">
      <c r="B135" s="67">
        <v>33254</v>
      </c>
      <c r="C135" s="238">
        <f>ND代替値</f>
        <v>5</v>
      </c>
      <c r="D135" s="159">
        <v>14</v>
      </c>
      <c r="E135" s="244">
        <f>ND代替値*2.71828^(-(0.69315/2.06)*(B135-事故日Cb)/365.25)</f>
        <v>0.16313263079068183</v>
      </c>
      <c r="F135" s="245">
        <f>ND代替値*2.71828^(-(0.69315/30.07)*(B135-事故日Cb)/365.25)</f>
        <v>0.71743516978965527</v>
      </c>
      <c r="G135" s="262">
        <f>ND代替値*2.71828^(-(0.69315/12.33)*(B135-事故日Cb)/365.25)</f>
        <v>0.14567400097765934</v>
      </c>
      <c r="H135" s="238">
        <f>ND代替値</f>
        <v>6.5</v>
      </c>
      <c r="I135" s="159">
        <v>24</v>
      </c>
      <c r="J135" s="244">
        <f>ND代替値*2.71828^(-(0.69315/2.06)*(B135-事故日Cb)/365.25)</f>
        <v>0.18352420963951704</v>
      </c>
      <c r="K135" s="245">
        <f>ND代替値*2.71828^(-(0.69315/30.07)*(B135-事故日Cb)/365.25)</f>
        <v>0.80711456601336207</v>
      </c>
      <c r="L135" s="161">
        <v>2.1</v>
      </c>
      <c r="M135" s="69">
        <v>33212</v>
      </c>
      <c r="N135" s="162">
        <v>61</v>
      </c>
      <c r="O135" s="159">
        <v>24</v>
      </c>
      <c r="P135" s="244">
        <f t="shared" si="12"/>
        <v>0.11657815339389954</v>
      </c>
      <c r="Q135" s="245">
        <f t="shared" si="13"/>
        <v>0.49454581185819152</v>
      </c>
      <c r="R135" s="184">
        <v>1.4</v>
      </c>
      <c r="T135" s="65">
        <f t="shared" si="6"/>
        <v>0.26975226101355898</v>
      </c>
      <c r="U135" s="65">
        <f t="shared" si="15"/>
        <v>4.8229817469754591E-2</v>
      </c>
      <c r="V135" s="62">
        <f t="shared" si="16"/>
        <v>1.7967564958514153E-17</v>
      </c>
      <c r="W135" s="63">
        <f t="shared" si="17"/>
        <v>69.9999996576489</v>
      </c>
      <c r="X135" s="65">
        <f t="shared" si="10"/>
        <v>2.9712499366524341</v>
      </c>
      <c r="AF135" s="4"/>
      <c r="AG135" s="5"/>
      <c r="AH135" s="2"/>
    </row>
    <row r="136" spans="2:34" ht="9.9499999999999993" customHeight="1" x14ac:dyDescent="0.3">
      <c r="B136" s="68"/>
      <c r="C136" s="183"/>
      <c r="D136" s="165"/>
      <c r="E136" s="247"/>
      <c r="F136" s="248"/>
      <c r="G136" s="168"/>
      <c r="H136" s="167"/>
      <c r="I136" s="165"/>
      <c r="J136" s="247"/>
      <c r="K136" s="248"/>
      <c r="L136" s="168"/>
      <c r="M136" s="69">
        <v>33301</v>
      </c>
      <c r="N136" s="162">
        <v>28</v>
      </c>
      <c r="O136" s="159">
        <v>21</v>
      </c>
      <c r="P136" s="244">
        <f t="shared" si="12"/>
        <v>0.10740128589521017</v>
      </c>
      <c r="Q136" s="245">
        <f t="shared" si="13"/>
        <v>0.49177580589615422</v>
      </c>
      <c r="R136" s="185"/>
      <c r="T136" s="65">
        <f t="shared" si="6"/>
        <v>0.26824134867062954</v>
      </c>
      <c r="U136" s="65">
        <f t="shared" si="15"/>
        <v>4.4433234392045017E-2</v>
      </c>
      <c r="V136" s="62">
        <f t="shared" si="16"/>
        <v>5.6459235018188562E-18</v>
      </c>
      <c r="W136" s="63">
        <f t="shared" si="17"/>
        <v>69.999999648390542</v>
      </c>
      <c r="X136" s="65">
        <f t="shared" si="10"/>
        <v>2.9297228068924319</v>
      </c>
      <c r="AF136" s="4"/>
      <c r="AG136" s="5"/>
      <c r="AH136" s="2"/>
    </row>
    <row r="137" spans="2:34" ht="9.9499999999999993" customHeight="1" x14ac:dyDescent="0.2">
      <c r="B137" s="67">
        <v>33448</v>
      </c>
      <c r="C137" s="238">
        <f>ND代替値</f>
        <v>5</v>
      </c>
      <c r="D137" s="159">
        <v>23</v>
      </c>
      <c r="E137" s="244">
        <f>ND代替値*2.71828^(-(0.69315/2.06)*(B137-事故日Cb)/365.25)</f>
        <v>0.13643445992049993</v>
      </c>
      <c r="F137" s="245">
        <f>ND代替値*2.71828^(-(0.69315/30.07)*(B137-事故日Cb)/365.25)</f>
        <v>0.70870481789538853</v>
      </c>
      <c r="G137" s="161">
        <v>1.7</v>
      </c>
      <c r="H137" s="162">
        <v>18</v>
      </c>
      <c r="I137" s="159">
        <v>31</v>
      </c>
      <c r="J137" s="244">
        <f>ND代替値*2.71828^(-(0.69315/2.06)*(B137-事故日Cb)/365.25)</f>
        <v>0.15348876741056244</v>
      </c>
      <c r="K137" s="245">
        <f>ND代替値*2.71828^(-(0.69315/30.07)*(B137-事故日Cb)/365.25)</f>
        <v>0.79729292013231201</v>
      </c>
      <c r="L137" s="161">
        <v>1.3</v>
      </c>
      <c r="M137" s="67">
        <v>33396</v>
      </c>
      <c r="N137" s="162">
        <v>34</v>
      </c>
      <c r="O137" s="159">
        <v>18</v>
      </c>
      <c r="P137" s="244">
        <f t="shared" si="12"/>
        <v>9.8401398779109694E-2</v>
      </c>
      <c r="Q137" s="245">
        <f t="shared" si="13"/>
        <v>0.48883617511323069</v>
      </c>
      <c r="R137" s="161">
        <v>1</v>
      </c>
      <c r="T137" s="65">
        <f t="shared" si="6"/>
        <v>0.26663791369812578</v>
      </c>
      <c r="U137" s="65">
        <f t="shared" si="15"/>
        <v>4.0709870277747445E-2</v>
      </c>
      <c r="V137" s="62">
        <f t="shared" si="16"/>
        <v>1.6409192559532653E-18</v>
      </c>
      <c r="W137" s="63">
        <f t="shared" si="17"/>
        <v>69.999999638508029</v>
      </c>
      <c r="X137" s="65">
        <f t="shared" si="10"/>
        <v>2.8860363005465599</v>
      </c>
      <c r="AF137" s="4"/>
      <c r="AG137" s="5"/>
      <c r="AH137" s="2"/>
    </row>
    <row r="138" spans="2:34" ht="9.9499999999999993" customHeight="1" x14ac:dyDescent="0.3">
      <c r="B138" s="68"/>
      <c r="C138" s="183"/>
      <c r="D138" s="165"/>
      <c r="E138" s="247"/>
      <c r="F138" s="246"/>
      <c r="G138" s="168"/>
      <c r="H138" s="167"/>
      <c r="I138" s="165"/>
      <c r="J138" s="247"/>
      <c r="K138" s="246"/>
      <c r="L138" s="168"/>
      <c r="M138" s="67">
        <v>33499</v>
      </c>
      <c r="N138" s="241">
        <f>ND代替値</f>
        <v>4.5999999999999996</v>
      </c>
      <c r="O138" s="227">
        <v>17</v>
      </c>
      <c r="P138" s="244">
        <f t="shared" si="12"/>
        <v>8.9493680993441613E-2</v>
      </c>
      <c r="Q138" s="245">
        <f t="shared" si="13"/>
        <v>0.48566884693813217</v>
      </c>
      <c r="R138" s="161"/>
      <c r="T138" s="65">
        <f t="shared" si="6"/>
        <v>0.26491028014807205</v>
      </c>
      <c r="U138" s="65">
        <f t="shared" si="15"/>
        <v>3.702463775031798E-2</v>
      </c>
      <c r="V138" s="62">
        <f t="shared" si="16"/>
        <v>4.2978182087834717E-19</v>
      </c>
      <c r="W138" s="63">
        <f t="shared" si="17"/>
        <v>69.999999627793301</v>
      </c>
      <c r="X138" s="65">
        <f t="shared" si="10"/>
        <v>2.8394066476296773</v>
      </c>
      <c r="AF138" s="4"/>
      <c r="AG138" s="5"/>
      <c r="AH138" s="2"/>
    </row>
    <row r="139" spans="2:34" ht="9.9499999999999993" customHeight="1" x14ac:dyDescent="0.2">
      <c r="B139" s="67">
        <v>33625</v>
      </c>
      <c r="C139" s="238">
        <f>ND代替値</f>
        <v>5</v>
      </c>
      <c r="D139" s="239">
        <f>ND代替値</f>
        <v>5.5555555555555554</v>
      </c>
      <c r="E139" s="244">
        <f>ND代替値*2.71828^(-(0.69315/2.06)*(B139-事故日Cb)/365.25)</f>
        <v>0.11590676405700495</v>
      </c>
      <c r="F139" s="245">
        <f>ND代替値*2.71828^(-(0.69315/30.07)*(B139-事故日Cb)/365.25)</f>
        <v>0.70083221171083188</v>
      </c>
      <c r="G139" s="161">
        <v>1.7</v>
      </c>
      <c r="H139" s="162">
        <v>25</v>
      </c>
      <c r="I139" s="240">
        <f>ND代替値</f>
        <v>8</v>
      </c>
      <c r="J139" s="244">
        <f>ND代替値*2.71828^(-(0.69315/2.06)*(B139-事故日Cb)/365.25)</f>
        <v>0.13039510956413058</v>
      </c>
      <c r="K139" s="245">
        <f>ND代替値*2.71828^(-(0.69315/30.07)*(B139-事故日Cb)/365.25)</f>
        <v>0.78843623817468578</v>
      </c>
      <c r="L139" s="161">
        <v>2</v>
      </c>
      <c r="M139" s="67">
        <v>33574</v>
      </c>
      <c r="N139" s="162">
        <v>24</v>
      </c>
      <c r="O139" s="159">
        <v>21</v>
      </c>
      <c r="P139" s="244">
        <f t="shared" si="12"/>
        <v>8.3519116331761081E-2</v>
      </c>
      <c r="Q139" s="245">
        <f t="shared" si="13"/>
        <v>0.48337545979240776</v>
      </c>
      <c r="R139" s="161">
        <v>0.8</v>
      </c>
      <c r="T139" s="65">
        <f t="shared" si="6"/>
        <v>0.26365934170494965</v>
      </c>
      <c r="U139" s="65">
        <f t="shared" si="15"/>
        <v>3.4552886785791416E-2</v>
      </c>
      <c r="V139" s="62">
        <f t="shared" si="16"/>
        <v>1.6202377368761356E-19</v>
      </c>
      <c r="W139" s="63">
        <f t="shared" si="17"/>
        <v>69.999999619991314</v>
      </c>
      <c r="X139" s="65">
        <f t="shared" si="10"/>
        <v>2.80592773743727</v>
      </c>
      <c r="AF139" s="4"/>
      <c r="AG139" s="5"/>
      <c r="AH139" s="2"/>
    </row>
    <row r="140" spans="2:34" ht="9.9499999999999993" customHeight="1" x14ac:dyDescent="0.3">
      <c r="B140" s="68"/>
      <c r="C140" s="183"/>
      <c r="D140" s="165"/>
      <c r="E140" s="246"/>
      <c r="F140" s="248"/>
      <c r="G140" s="168"/>
      <c r="H140" s="167"/>
      <c r="I140" s="165"/>
      <c r="J140" s="246"/>
      <c r="K140" s="248"/>
      <c r="L140" s="168"/>
      <c r="M140" s="67">
        <v>33665</v>
      </c>
      <c r="N140" s="162">
        <v>19</v>
      </c>
      <c r="O140" s="243">
        <f>ND代替値</f>
        <v>6</v>
      </c>
      <c r="P140" s="244">
        <f t="shared" si="12"/>
        <v>7.6802972207786396E-2</v>
      </c>
      <c r="Q140" s="245">
        <f t="shared" si="13"/>
        <v>0.48060735341011657</v>
      </c>
      <c r="R140" s="161"/>
      <c r="T140" s="65">
        <f t="shared" si="6"/>
        <v>0.2621494654964272</v>
      </c>
      <c r="U140" s="65">
        <f t="shared" si="15"/>
        <v>3.1774335266748298E-2</v>
      </c>
      <c r="V140" s="62">
        <f t="shared" si="16"/>
        <v>4.9605137861754586E-20</v>
      </c>
      <c r="W140" s="63">
        <f t="shared" si="17"/>
        <v>69.999999610524895</v>
      </c>
      <c r="X140" s="65">
        <f t="shared" si="10"/>
        <v>2.7658362583621754</v>
      </c>
      <c r="AF140" s="4"/>
      <c r="AG140" s="5"/>
      <c r="AH140" s="2"/>
    </row>
    <row r="141" spans="2:34" ht="9.9499999999999993" customHeight="1" x14ac:dyDescent="0.2">
      <c r="B141" s="67">
        <v>33813</v>
      </c>
      <c r="C141" s="238">
        <f>ND代替値</f>
        <v>5</v>
      </c>
      <c r="D141" s="159">
        <v>14</v>
      </c>
      <c r="E141" s="244">
        <f>ND代替値*2.71828^(-(0.69315/2.06)*(B141-事故日Cb)/365.25)</f>
        <v>9.7474841058230496E-2</v>
      </c>
      <c r="F141" s="245">
        <f>ND代替値*2.71828^(-(0.69315/30.07)*(B141-事故日Cb)/365.25)</f>
        <v>0.69256609902714572</v>
      </c>
      <c r="G141" s="161">
        <v>1.6</v>
      </c>
      <c r="H141" s="158">
        <f>ND代替値</f>
        <v>6.5</v>
      </c>
      <c r="I141" s="240">
        <f>ND代替値</f>
        <v>8</v>
      </c>
      <c r="J141" s="244">
        <f>ND代替値*2.71828^(-(0.69315/2.06)*(B141-事故日Cb)/365.25)</f>
        <v>0.1096591961905093</v>
      </c>
      <c r="K141" s="245">
        <f>ND代替値*2.71828^(-(0.69315/30.07)*(B141-事故日Cb)/365.25)</f>
        <v>0.77913686140553884</v>
      </c>
      <c r="L141" s="161">
        <v>2.2999999999999998</v>
      </c>
      <c r="M141" s="67">
        <v>33758</v>
      </c>
      <c r="N141" s="241">
        <f>ND代替値</f>
        <v>4.5999999999999996</v>
      </c>
      <c r="O141" s="243">
        <f>ND代替値</f>
        <v>6</v>
      </c>
      <c r="P141" s="244">
        <f t="shared" si="12"/>
        <v>7.0496895280814556E-2</v>
      </c>
      <c r="Q141" s="245">
        <f t="shared" si="13"/>
        <v>0.47779478714153012</v>
      </c>
      <c r="R141" s="161">
        <v>1.2</v>
      </c>
      <c r="T141" s="65">
        <f t="shared" si="6"/>
        <v>0.26061533844083457</v>
      </c>
      <c r="U141" s="65">
        <f t="shared" si="15"/>
        <v>2.9165433596205964E-2</v>
      </c>
      <c r="V141" s="62">
        <f t="shared" si="16"/>
        <v>1.4797104158526181E-20</v>
      </c>
      <c r="W141" s="63">
        <f t="shared" si="17"/>
        <v>69.999999600850444</v>
      </c>
      <c r="X141" s="65">
        <f t="shared" si="10"/>
        <v>2.7254554411797747</v>
      </c>
      <c r="AF141" s="4"/>
      <c r="AG141" s="5"/>
      <c r="AH141" s="2"/>
    </row>
    <row r="142" spans="2:34" ht="9.9499999999999993" customHeight="1" x14ac:dyDescent="0.3">
      <c r="B142" s="70"/>
      <c r="C142" s="186"/>
      <c r="D142" s="159"/>
      <c r="E142" s="247"/>
      <c r="F142" s="246"/>
      <c r="G142" s="184"/>
      <c r="H142" s="162"/>
      <c r="I142" s="159"/>
      <c r="J142" s="247"/>
      <c r="K142" s="246"/>
      <c r="L142" s="184"/>
      <c r="M142" s="67">
        <v>33854</v>
      </c>
      <c r="N142" s="162">
        <v>26</v>
      </c>
      <c r="O142" s="227">
        <v>17</v>
      </c>
      <c r="P142" s="244">
        <f t="shared" si="12"/>
        <v>6.4530004488583842E-2</v>
      </c>
      <c r="Q142" s="245">
        <f t="shared" si="13"/>
        <v>0.47490875627153517</v>
      </c>
      <c r="R142" s="161"/>
      <c r="T142" s="65">
        <f t="shared" si="6"/>
        <v>0.25904113978447368</v>
      </c>
      <c r="U142" s="65">
        <f t="shared" si="15"/>
        <v>2.6696857405958067E-2</v>
      </c>
      <c r="V142" s="62">
        <f t="shared" si="16"/>
        <v>4.2450228162140071E-21</v>
      </c>
      <c r="W142" s="63">
        <f t="shared" si="17"/>
        <v>69.999999590863894</v>
      </c>
      <c r="X142" s="65">
        <f t="shared" si="10"/>
        <v>2.6843903073285924</v>
      </c>
      <c r="AF142" s="4"/>
      <c r="AG142" s="5"/>
      <c r="AH142" s="2"/>
    </row>
    <row r="143" spans="2:34" ht="9.9499999999999993" customHeight="1" x14ac:dyDescent="0.2">
      <c r="B143" s="67">
        <v>33987</v>
      </c>
      <c r="C143" s="238">
        <f>ND代替値</f>
        <v>5</v>
      </c>
      <c r="D143" s="159">
        <v>22</v>
      </c>
      <c r="E143" s="244">
        <f>ND代替値*2.71828^(-(0.69315/2.06)*(B143-事故日Cb)/365.25)</f>
        <v>8.303811845609102E-2</v>
      </c>
      <c r="F143" s="245">
        <f>ND代替値*2.71828^(-(0.69315/30.07)*(B143-事故日Cb)/365.25)</f>
        <v>0.68500244962178058</v>
      </c>
      <c r="G143" s="161">
        <v>0.62</v>
      </c>
      <c r="H143" s="228">
        <v>9.3000000000000007</v>
      </c>
      <c r="I143" s="159">
        <v>23</v>
      </c>
      <c r="J143" s="244">
        <f>ND代替値*2.71828^(-(0.69315/2.06)*(B143-事故日Cb)/365.25)</f>
        <v>9.3417883263102394E-2</v>
      </c>
      <c r="K143" s="245">
        <f>ND代替値*2.71828^(-(0.69315/30.07)*(B143-事故日Cb)/365.25)</f>
        <v>0.77062775582450305</v>
      </c>
      <c r="L143" s="161">
        <v>1.6</v>
      </c>
      <c r="M143" s="67">
        <v>33939</v>
      </c>
      <c r="N143" s="241">
        <f>ND代替値</f>
        <v>4.5999999999999996</v>
      </c>
      <c r="O143" s="243">
        <f>ND代替値</f>
        <v>6</v>
      </c>
      <c r="P143" s="244">
        <f t="shared" si="12"/>
        <v>5.9669768139999427E-2</v>
      </c>
      <c r="Q143" s="245">
        <f t="shared" si="13"/>
        <v>0.47236797055794233</v>
      </c>
      <c r="R143" s="161">
        <v>0.78</v>
      </c>
      <c r="T143" s="65">
        <f t="shared" si="6"/>
        <v>0.25765525666796851</v>
      </c>
      <c r="U143" s="65">
        <f t="shared" si="15"/>
        <v>2.4686117785129948E-2</v>
      </c>
      <c r="V143" s="62">
        <f t="shared" si="16"/>
        <v>1.4051461266876528E-21</v>
      </c>
      <c r="W143" s="63">
        <f t="shared" si="17"/>
        <v>69.999999582021644</v>
      </c>
      <c r="X143" s="65">
        <f t="shared" si="10"/>
        <v>2.6485473068087897</v>
      </c>
      <c r="AG143" s="2"/>
      <c r="AH143" s="2"/>
    </row>
    <row r="144" spans="2:34" ht="9.9499999999999993" customHeight="1" x14ac:dyDescent="0.3">
      <c r="B144" s="70"/>
      <c r="C144" s="162"/>
      <c r="D144" s="159"/>
      <c r="E144" s="246"/>
      <c r="F144" s="248"/>
      <c r="G144" s="184"/>
      <c r="H144" s="162"/>
      <c r="I144" s="159"/>
      <c r="J144" s="247"/>
      <c r="K144" s="248"/>
      <c r="L144" s="184"/>
      <c r="M144" s="67">
        <v>34031</v>
      </c>
      <c r="N144" s="241">
        <f>ND代替値</f>
        <v>4.5999999999999996</v>
      </c>
      <c r="O144" s="243">
        <f>ND代替値</f>
        <v>6</v>
      </c>
      <c r="P144" s="244">
        <f t="shared" si="12"/>
        <v>5.482093020497919E-2</v>
      </c>
      <c r="Q144" s="245">
        <f t="shared" si="13"/>
        <v>0.46963326001792388</v>
      </c>
      <c r="R144" s="161"/>
      <c r="T144" s="65">
        <f t="shared" si="6"/>
        <v>0.25616359637341302</v>
      </c>
      <c r="U144" s="65">
        <f t="shared" si="15"/>
        <v>2.2680093828340398E-2</v>
      </c>
      <c r="V144" s="62">
        <f t="shared" si="16"/>
        <v>4.2463959255571447E-22</v>
      </c>
      <c r="W144" s="63">
        <f t="shared" si="17"/>
        <v>69.999999572451216</v>
      </c>
      <c r="X144" s="65">
        <f t="shared" si="10"/>
        <v>2.6102916636223759</v>
      </c>
      <c r="AG144" s="2"/>
      <c r="AH144" s="2"/>
    </row>
    <row r="145" spans="2:34" ht="9.9499999999999993" customHeight="1" x14ac:dyDescent="0.2">
      <c r="B145" s="67">
        <v>34156</v>
      </c>
      <c r="C145" s="162">
        <v>16</v>
      </c>
      <c r="D145" s="159">
        <v>14</v>
      </c>
      <c r="E145" s="244">
        <f>ND代替値*2.71828^(-(0.69315/2.06)*(B145-事故日Cb)/365.25)</f>
        <v>7.1066167701750463E-2</v>
      </c>
      <c r="F145" s="245">
        <f>ND代替値*2.71828^(-(0.69315/30.07)*(B145-事故日Cb)/365.25)</f>
        <v>0.67773523243270395</v>
      </c>
      <c r="G145" s="161">
        <v>0.66</v>
      </c>
      <c r="H145" s="238">
        <f>ND代替値</f>
        <v>6.5</v>
      </c>
      <c r="I145" s="159">
        <v>33</v>
      </c>
      <c r="J145" s="244">
        <f>ND代替値*2.71828^(-(0.69315/2.06)*(B145-事故日Cb)/365.25)</f>
        <v>7.9949438664469269E-2</v>
      </c>
      <c r="K145" s="245">
        <f>ND代替値*2.71828^(-(0.69315/30.07)*(B145-事故日Cb)/365.25)</f>
        <v>0.762452136486792</v>
      </c>
      <c r="L145" s="161">
        <v>1</v>
      </c>
      <c r="M145" s="67">
        <v>34130</v>
      </c>
      <c r="N145" s="241">
        <f t="shared" ref="N145:N188" si="18">ND代替値</f>
        <v>4.5999999999999996</v>
      </c>
      <c r="O145" s="159">
        <v>16</v>
      </c>
      <c r="P145" s="244">
        <f t="shared" si="12"/>
        <v>5.0042367232506754E-2</v>
      </c>
      <c r="Q145" s="245">
        <f t="shared" si="13"/>
        <v>0.46670815608121202</v>
      </c>
      <c r="R145" s="161">
        <v>0.98</v>
      </c>
      <c r="T145" s="65">
        <f t="shared" si="6"/>
        <v>0.25456808513520651</v>
      </c>
      <c r="U145" s="65">
        <f t="shared" si="15"/>
        <v>2.070314348884281E-2</v>
      </c>
      <c r="V145" s="62">
        <f t="shared" si="16"/>
        <v>1.1715936536608803E-22</v>
      </c>
      <c r="W145" s="63">
        <f t="shared" si="17"/>
        <v>69.999999562152595</v>
      </c>
      <c r="X145" s="65">
        <f t="shared" si="10"/>
        <v>2.569742266921665</v>
      </c>
      <c r="AG145" s="2"/>
      <c r="AH145" s="2"/>
    </row>
    <row r="146" spans="2:34" ht="9.9499999999999993" customHeight="1" x14ac:dyDescent="0.3">
      <c r="B146" s="70"/>
      <c r="C146" s="162"/>
      <c r="D146" s="159"/>
      <c r="E146" s="247"/>
      <c r="F146" s="246"/>
      <c r="G146" s="184"/>
      <c r="H146" s="167"/>
      <c r="I146" s="159"/>
      <c r="J146" s="247"/>
      <c r="K146" s="246"/>
      <c r="L146" s="184"/>
      <c r="M146" s="67">
        <v>34229</v>
      </c>
      <c r="N146" s="241">
        <f t="shared" si="18"/>
        <v>4.5999999999999996</v>
      </c>
      <c r="O146" s="243">
        <f>ND代替値</f>
        <v>6</v>
      </c>
      <c r="P146" s="244">
        <f t="shared" si="12"/>
        <v>4.5680336121068151E-2</v>
      </c>
      <c r="Q146" s="245">
        <f t="shared" si="13"/>
        <v>0.46380127111187103</v>
      </c>
      <c r="R146" s="161"/>
      <c r="T146" s="65">
        <f t="shared" si="6"/>
        <v>0.252982511515566</v>
      </c>
      <c r="U146" s="65">
        <f t="shared" si="15"/>
        <v>1.889851750895416E-2</v>
      </c>
      <c r="V146" s="62">
        <f t="shared" si="16"/>
        <v>3.232462806958717E-23</v>
      </c>
      <c r="W146" s="63">
        <f t="shared" si="17"/>
        <v>69.999999551853961</v>
      </c>
      <c r="X146" s="65">
        <f t="shared" si="10"/>
        <v>2.5298227820410419</v>
      </c>
      <c r="AG146" s="2"/>
      <c r="AH146" s="2"/>
    </row>
    <row r="147" spans="2:34" ht="9.9499999999999993" customHeight="1" x14ac:dyDescent="0.2">
      <c r="B147" s="67">
        <v>34347</v>
      </c>
      <c r="C147" s="238">
        <f>ND代替値</f>
        <v>5</v>
      </c>
      <c r="D147" s="159">
        <v>40</v>
      </c>
      <c r="E147" s="244">
        <f>ND代替値*2.71828^(-(0.69315/2.06)*(B147-事故日Cb)/365.25)</f>
        <v>5.9600018112923439E-2</v>
      </c>
      <c r="F147" s="245">
        <f>ND代替値*2.71828^(-(0.69315/30.07)*(B147-事故日Cb)/365.25)</f>
        <v>0.66961475026838191</v>
      </c>
      <c r="G147" s="161">
        <v>1.1000000000000001</v>
      </c>
      <c r="H147" s="238">
        <f>ND代替値</f>
        <v>6.5</v>
      </c>
      <c r="I147" s="240">
        <f>ND代替値</f>
        <v>8</v>
      </c>
      <c r="J147" s="244">
        <f>ND代替値*2.71828^(-(0.69315/2.06)*(B147-事故日Cb)/365.25)</f>
        <v>6.7050020377038874E-2</v>
      </c>
      <c r="K147" s="245">
        <f>ND代替値*2.71828^(-(0.69315/30.07)*(B147-事故日Cb)/365.25)</f>
        <v>0.75331659405192963</v>
      </c>
      <c r="L147" s="161">
        <v>1.6</v>
      </c>
      <c r="M147" s="67">
        <v>34309</v>
      </c>
      <c r="N147" s="241">
        <f t="shared" si="18"/>
        <v>4.5999999999999996</v>
      </c>
      <c r="O147" s="159">
        <v>14</v>
      </c>
      <c r="P147" s="244">
        <f t="shared" si="12"/>
        <v>4.2434821324505489E-2</v>
      </c>
      <c r="Q147" s="245">
        <f t="shared" si="13"/>
        <v>0.46146550518053109</v>
      </c>
      <c r="R147" s="161">
        <v>1</v>
      </c>
      <c r="T147" s="65">
        <f t="shared" si="6"/>
        <v>0.25170845737119873</v>
      </c>
      <c r="U147" s="65">
        <f t="shared" si="15"/>
        <v>1.7555808076040829E-2</v>
      </c>
      <c r="V147" s="62">
        <f t="shared" si="16"/>
        <v>1.1418777699142345E-23</v>
      </c>
      <c r="W147" s="63">
        <f t="shared" si="17"/>
        <v>69.999999543531857</v>
      </c>
      <c r="X147" s="65">
        <f t="shared" si="10"/>
        <v>2.4980180905349703</v>
      </c>
      <c r="AG147" s="2"/>
      <c r="AH147" s="2"/>
    </row>
    <row r="148" spans="2:34" ht="9.9499999999999993" customHeight="1" x14ac:dyDescent="0.3">
      <c r="B148" s="70"/>
      <c r="C148" s="183"/>
      <c r="D148" s="159"/>
      <c r="E148" s="247"/>
      <c r="F148" s="246"/>
      <c r="G148" s="184"/>
      <c r="H148" s="183"/>
      <c r="I148" s="159"/>
      <c r="J148" s="247"/>
      <c r="K148" s="246"/>
      <c r="L148" s="184"/>
      <c r="M148" s="67">
        <v>34394</v>
      </c>
      <c r="N148" s="241">
        <f t="shared" si="18"/>
        <v>4.5999999999999996</v>
      </c>
      <c r="O148" s="227">
        <v>10</v>
      </c>
      <c r="P148" s="244">
        <f t="shared" si="12"/>
        <v>3.9238738158518222E-2</v>
      </c>
      <c r="Q148" s="245">
        <f t="shared" si="13"/>
        <v>0.45899664153589398</v>
      </c>
      <c r="R148" s="161"/>
      <c r="T148" s="65">
        <f t="shared" ref="T148:T179" si="19">0.3*2.71828^(-(0.69315/30.07)*(M148-事故日Cb)/365.25)</f>
        <v>0.25036180447412393</v>
      </c>
      <c r="U148" s="65">
        <f t="shared" si="15"/>
        <v>1.623354911734139E-2</v>
      </c>
      <c r="V148" s="62">
        <f t="shared" si="16"/>
        <v>3.7797326304519475E-24</v>
      </c>
      <c r="W148" s="63">
        <f t="shared" si="17"/>
        <v>69.999999534689607</v>
      </c>
      <c r="X148" s="65">
        <f t="shared" ref="X148:X179" si="20">5*2.71828^(-(0.69315/12)*(M148-調査開始日)/365.25)</f>
        <v>2.4646636027493898</v>
      </c>
      <c r="AG148" s="2"/>
      <c r="AH148" s="2"/>
    </row>
    <row r="149" spans="2:34" ht="9.9499999999999993" customHeight="1" x14ac:dyDescent="0.2">
      <c r="B149" s="69">
        <v>34521</v>
      </c>
      <c r="C149" s="238">
        <f>ND代替値</f>
        <v>5</v>
      </c>
      <c r="D149" s="159">
        <v>26</v>
      </c>
      <c r="E149" s="244">
        <f>ND代替値*2.71828^(-(0.69315/2.06)*(B149-事故日Cb)/365.25)</f>
        <v>5.0772828253083047E-2</v>
      </c>
      <c r="F149" s="245">
        <f>ND代替値*2.71828^(-(0.69315/30.07)*(B149-事故日Cb)/365.25)</f>
        <v>0.66230175701790994</v>
      </c>
      <c r="G149" s="184">
        <v>0.77</v>
      </c>
      <c r="H149" s="238">
        <f>ND代替値</f>
        <v>6.5</v>
      </c>
      <c r="I149" s="159">
        <v>21</v>
      </c>
      <c r="J149" s="244">
        <f>ND代替値*2.71828^(-(0.69315/2.06)*(B149-事故日Cb)/365.25)</f>
        <v>5.7119431784718427E-2</v>
      </c>
      <c r="K149" s="245">
        <f>ND代替値*2.71828^(-(0.69315/30.07)*(B149-事故日Cb)/365.25)</f>
        <v>0.74508947664514857</v>
      </c>
      <c r="L149" s="184">
        <v>1.2</v>
      </c>
      <c r="M149" s="67">
        <v>34488</v>
      </c>
      <c r="N149" s="241">
        <f t="shared" si="18"/>
        <v>4.5999999999999996</v>
      </c>
      <c r="O149" s="159">
        <v>17</v>
      </c>
      <c r="P149" s="244">
        <f t="shared" ref="P149:P180" si="21">ND代替値*2.71828^(-(0.69315/2.06)*(M149-事故日Cb)/365.25)</f>
        <v>3.5983790544444665E-2</v>
      </c>
      <c r="Q149" s="245">
        <f t="shared" ref="Q149:Q180" si="22">ND代替値*2.71828^(-(0.69315/30.07)*(M149-事故日Cb)/365.25)</f>
        <v>0.45628174630500179</v>
      </c>
      <c r="R149" s="161">
        <v>0.91</v>
      </c>
      <c r="T149" s="65">
        <f t="shared" si="19"/>
        <v>0.24888095253000092</v>
      </c>
      <c r="U149" s="65">
        <f t="shared" si="15"/>
        <v>1.4886937211678847E-2</v>
      </c>
      <c r="V149" s="62">
        <f t="shared" si="16"/>
        <v>1.1129155892489145E-24</v>
      </c>
      <c r="W149" s="63">
        <f t="shared" si="17"/>
        <v>69.999999524911118</v>
      </c>
      <c r="X149" s="65">
        <f t="shared" si="20"/>
        <v>2.4282958104258006</v>
      </c>
      <c r="AG149" s="2"/>
      <c r="AH149" s="2"/>
    </row>
    <row r="150" spans="2:34" ht="9.9499999999999993" customHeight="1" x14ac:dyDescent="0.3">
      <c r="B150" s="70"/>
      <c r="C150" s="186"/>
      <c r="D150" s="159"/>
      <c r="E150" s="247"/>
      <c r="F150" s="248"/>
      <c r="G150" s="184"/>
      <c r="H150" s="167"/>
      <c r="I150" s="159"/>
      <c r="J150" s="246"/>
      <c r="K150" s="248"/>
      <c r="L150" s="184"/>
      <c r="M150" s="67">
        <v>34582</v>
      </c>
      <c r="N150" s="241">
        <f t="shared" si="18"/>
        <v>4.5999999999999996</v>
      </c>
      <c r="O150" s="159">
        <v>14</v>
      </c>
      <c r="P150" s="244">
        <f t="shared" si="21"/>
        <v>3.2998848656028305E-2</v>
      </c>
      <c r="Q150" s="245">
        <f t="shared" si="22"/>
        <v>0.45358290926592998</v>
      </c>
      <c r="R150" s="161"/>
      <c r="T150" s="65">
        <f t="shared" si="19"/>
        <v>0.24740885959959813</v>
      </c>
      <c r="U150" s="65">
        <f t="shared" si="15"/>
        <v>1.3652029999263869E-2</v>
      </c>
      <c r="V150" s="62">
        <f t="shared" si="16"/>
        <v>3.2769013840144783E-25</v>
      </c>
      <c r="W150" s="63">
        <f t="shared" si="17"/>
        <v>69.999999515132629</v>
      </c>
      <c r="X150" s="65">
        <f t="shared" si="20"/>
        <v>2.3924646496802557</v>
      </c>
      <c r="AG150" s="2"/>
      <c r="AH150" s="2"/>
    </row>
    <row r="151" spans="2:34" ht="9.9499999999999993" customHeight="1" x14ac:dyDescent="0.2">
      <c r="B151" s="69">
        <v>34716</v>
      </c>
      <c r="C151" s="238">
        <f>ND代替値</f>
        <v>5</v>
      </c>
      <c r="D151" s="239">
        <f>ND代替値</f>
        <v>5.5555555555555554</v>
      </c>
      <c r="E151" s="244">
        <f>ND代替値*2.71828^(-(0.69315/2.06)*(B151-事故日Cb)/365.25)</f>
        <v>4.242428246734236E-2</v>
      </c>
      <c r="F151" s="245">
        <f>ND代替値*2.71828^(-(0.69315/30.07)*(B151-事故日Cb)/365.25)</f>
        <v>0.6542010262418082</v>
      </c>
      <c r="G151" s="184">
        <v>1.1000000000000001</v>
      </c>
      <c r="H151" s="238">
        <f>ND代替値</f>
        <v>6.5</v>
      </c>
      <c r="I151" s="240">
        <f>ND代替値</f>
        <v>8</v>
      </c>
      <c r="J151" s="244">
        <f>ND代替値*2.71828^(-(0.69315/2.06)*(B151-事故日Cb)/365.25)</f>
        <v>4.7727317775760149E-2</v>
      </c>
      <c r="K151" s="245">
        <f>ND代替値*2.71828^(-(0.69315/30.07)*(B151-事故日Cb)/365.25)</f>
        <v>0.73597615452203413</v>
      </c>
      <c r="L151" s="184">
        <v>1.3</v>
      </c>
      <c r="M151" s="67">
        <v>34673</v>
      </c>
      <c r="N151" s="241">
        <f t="shared" si="18"/>
        <v>4.5999999999999996</v>
      </c>
      <c r="O151" s="227">
        <v>10</v>
      </c>
      <c r="P151" s="244">
        <f t="shared" si="21"/>
        <v>3.0345264264417211E-2</v>
      </c>
      <c r="Q151" s="245">
        <f t="shared" si="22"/>
        <v>0.45098541342578863</v>
      </c>
      <c r="R151" s="161">
        <v>0.94</v>
      </c>
      <c r="T151" s="65">
        <f t="shared" si="19"/>
        <v>0.24599204368679378</v>
      </c>
      <c r="U151" s="65">
        <f t="shared" si="15"/>
        <v>1.2554209463236316E-2</v>
      </c>
      <c r="V151" s="62">
        <f t="shared" si="16"/>
        <v>1.0032549002766389E-25</v>
      </c>
      <c r="W151" s="63">
        <f t="shared" si="17"/>
        <v>69.999999505666224</v>
      </c>
      <c r="X151" s="65">
        <f t="shared" si="20"/>
        <v>2.3582807877222982</v>
      </c>
      <c r="AG151" s="2"/>
      <c r="AH151" s="2"/>
    </row>
    <row r="152" spans="2:34" ht="9.9499999999999993" customHeight="1" x14ac:dyDescent="0.3">
      <c r="B152" s="70"/>
      <c r="C152" s="162"/>
      <c r="D152" s="159"/>
      <c r="E152" s="247"/>
      <c r="F152" s="246"/>
      <c r="G152" s="184"/>
      <c r="H152" s="162"/>
      <c r="I152" s="159"/>
      <c r="J152" s="247"/>
      <c r="K152" s="246"/>
      <c r="L152" s="184"/>
      <c r="M152" s="67">
        <v>34773</v>
      </c>
      <c r="N152" s="241">
        <f t="shared" si="18"/>
        <v>4.5999999999999996</v>
      </c>
      <c r="O152" s="243">
        <f>ND代替値</f>
        <v>6</v>
      </c>
      <c r="P152" s="244">
        <f t="shared" si="21"/>
        <v>2.7674659281739518E-2</v>
      </c>
      <c r="Q152" s="245">
        <f t="shared" si="22"/>
        <v>0.44814817347461777</v>
      </c>
      <c r="R152" s="161"/>
      <c r="T152" s="65">
        <f t="shared" si="19"/>
        <v>0.24444445825888239</v>
      </c>
      <c r="U152" s="65">
        <f t="shared" si="15"/>
        <v>1.1449347299112332E-2</v>
      </c>
      <c r="V152" s="62">
        <f t="shared" si="16"/>
        <v>2.7322402932099446E-26</v>
      </c>
      <c r="W152" s="63">
        <f t="shared" si="17"/>
        <v>69.999999495263566</v>
      </c>
      <c r="X152" s="65">
        <f t="shared" si="20"/>
        <v>2.321279108964446</v>
      </c>
      <c r="AG152" s="2"/>
      <c r="AH152" s="2"/>
    </row>
    <row r="153" spans="2:34" ht="9.9499999999999993" customHeight="1" x14ac:dyDescent="0.2">
      <c r="B153" s="69">
        <v>34894</v>
      </c>
      <c r="C153" s="162">
        <v>23</v>
      </c>
      <c r="D153" s="159">
        <v>34</v>
      </c>
      <c r="E153" s="244">
        <f>ND代替値*2.71828^(-(0.69315/2.06)*(B153-事故日Cb)/365.25)</f>
        <v>3.6008010319398785E-2</v>
      </c>
      <c r="F153" s="245">
        <f>ND代替値*2.71828^(-(0.69315/30.07)*(B153-事故日Cb)/365.25)</f>
        <v>0.6468930450637187</v>
      </c>
      <c r="G153" s="184">
        <v>0.6</v>
      </c>
      <c r="H153" s="162">
        <v>29</v>
      </c>
      <c r="I153" s="159">
        <v>31</v>
      </c>
      <c r="J153" s="244">
        <f>ND代替値*2.71828^(-(0.69315/2.06)*(B153-事故日Cb)/365.25)</f>
        <v>4.0509011609323631E-2</v>
      </c>
      <c r="K153" s="245">
        <f>ND代替値*2.71828^(-(0.69315/30.07)*(B153-事故日Cb)/365.25)</f>
        <v>0.72775467569668351</v>
      </c>
      <c r="L153" s="184">
        <v>1.1000000000000001</v>
      </c>
      <c r="M153" s="67">
        <v>34858</v>
      </c>
      <c r="N153" s="241">
        <f t="shared" si="18"/>
        <v>4.5999999999999996</v>
      </c>
      <c r="O153" s="243">
        <f>ND代替値</f>
        <v>6</v>
      </c>
      <c r="P153" s="244">
        <f t="shared" si="21"/>
        <v>2.5590274102445215E-2</v>
      </c>
      <c r="Q153" s="245">
        <f t="shared" si="22"/>
        <v>0.44575055822389781</v>
      </c>
      <c r="R153" s="161">
        <v>0.92</v>
      </c>
      <c r="T153" s="65">
        <f t="shared" si="19"/>
        <v>0.24313666812212606</v>
      </c>
      <c r="U153" s="65">
        <f t="shared" si="15"/>
        <v>1.058701148569151E-2</v>
      </c>
      <c r="V153" s="62">
        <f t="shared" si="16"/>
        <v>9.0439958308822382E-27</v>
      </c>
      <c r="W153" s="63">
        <f t="shared" si="17"/>
        <v>69.999999486421316</v>
      </c>
      <c r="X153" s="65">
        <f t="shared" si="20"/>
        <v>2.2902845072919265</v>
      </c>
      <c r="AG153" s="2"/>
      <c r="AH153" s="2"/>
    </row>
    <row r="154" spans="2:34" ht="9.9499999999999993" customHeight="1" x14ac:dyDescent="0.3">
      <c r="B154" s="70"/>
      <c r="C154" s="162"/>
      <c r="D154" s="159"/>
      <c r="E154" s="247"/>
      <c r="F154" s="248"/>
      <c r="G154" s="184"/>
      <c r="H154" s="162"/>
      <c r="I154" s="159"/>
      <c r="J154" s="247"/>
      <c r="K154" s="248"/>
      <c r="L154" s="184"/>
      <c r="M154" s="67">
        <v>34947</v>
      </c>
      <c r="N154" s="241">
        <f t="shared" si="18"/>
        <v>4.5999999999999996</v>
      </c>
      <c r="O154" s="159">
        <v>19</v>
      </c>
      <c r="P154" s="244">
        <f t="shared" si="21"/>
        <v>2.3575843886692881E-2</v>
      </c>
      <c r="Q154" s="245">
        <f t="shared" si="22"/>
        <v>0.44325385989129595</v>
      </c>
      <c r="R154" s="187"/>
      <c r="T154" s="65">
        <f t="shared" si="19"/>
        <v>0.24177483266797956</v>
      </c>
      <c r="U154" s="65">
        <f t="shared" si="15"/>
        <v>9.7536169020338015E-3</v>
      </c>
      <c r="V154" s="62">
        <f t="shared" si="16"/>
        <v>2.8418825105030429E-27</v>
      </c>
      <c r="W154" s="63">
        <f t="shared" si="17"/>
        <v>69.999999477162973</v>
      </c>
      <c r="X154" s="65">
        <f t="shared" si="20"/>
        <v>2.2582747659543165</v>
      </c>
      <c r="AG154" s="2"/>
      <c r="AH154" s="2"/>
    </row>
    <row r="155" spans="2:34" ht="9.9499999999999993" customHeight="1" x14ac:dyDescent="0.2">
      <c r="B155" s="69">
        <v>35080</v>
      </c>
      <c r="C155" s="238">
        <f>ND代替値</f>
        <v>5</v>
      </c>
      <c r="D155" s="159">
        <v>20</v>
      </c>
      <c r="E155" s="244">
        <f>ND代替値*2.71828^(-(0.69315/2.06)*(B155-事故日Cb)/365.25)</f>
        <v>3.0337727896979385E-2</v>
      </c>
      <c r="F155" s="245">
        <f>ND代替値*2.71828^(-(0.69315/30.07)*(B155-事故日Cb)/365.25)</f>
        <v>0.63934382304006798</v>
      </c>
      <c r="G155" s="184">
        <v>1.1000000000000001</v>
      </c>
      <c r="H155" s="238">
        <f>ND代替値</f>
        <v>6.5</v>
      </c>
      <c r="I155" s="159">
        <v>26</v>
      </c>
      <c r="J155" s="244">
        <f>ND代替値*2.71828^(-(0.69315/2.06)*(B155-事故日Cb)/365.25)</f>
        <v>3.4129943884101809E-2</v>
      </c>
      <c r="K155" s="245">
        <f>ND代替値*2.71828^(-(0.69315/30.07)*(B155-事故日Cb)/365.25)</f>
        <v>0.71926180092007652</v>
      </c>
      <c r="L155" s="184">
        <v>1.2</v>
      </c>
      <c r="M155" s="67">
        <v>35037</v>
      </c>
      <c r="N155" s="241">
        <f t="shared" si="18"/>
        <v>4.5999999999999996</v>
      </c>
      <c r="O155" s="227">
        <v>10</v>
      </c>
      <c r="P155" s="244">
        <f t="shared" si="21"/>
        <v>2.1699986815911201E-2</v>
      </c>
      <c r="Q155" s="245">
        <f t="shared" si="22"/>
        <v>0.44074332932699184</v>
      </c>
      <c r="R155" s="262">
        <f>ND代替値*2.71828^(-(0.69315/12.33)*(M155-事故日Cb)/365.25)</f>
        <v>0.11654048521188556</v>
      </c>
      <c r="T155" s="65">
        <f t="shared" si="19"/>
        <v>0.24040545236017735</v>
      </c>
      <c r="U155" s="65">
        <f t="shared" si="15"/>
        <v>8.9775517346824367E-3</v>
      </c>
      <c r="V155" s="62">
        <f t="shared" si="16"/>
        <v>8.8146071449021632E-28</v>
      </c>
      <c r="W155" s="63">
        <f t="shared" si="17"/>
        <v>69.999999467800592</v>
      </c>
      <c r="X155" s="65">
        <f t="shared" si="20"/>
        <v>2.2263602873064334</v>
      </c>
      <c r="AG155" s="2"/>
      <c r="AH155" s="2"/>
    </row>
    <row r="156" spans="2:34" ht="9.9499999999999993" customHeight="1" x14ac:dyDescent="0.3">
      <c r="B156" s="70"/>
      <c r="C156" s="183"/>
      <c r="D156" s="159"/>
      <c r="E156" s="246"/>
      <c r="F156" s="248"/>
      <c r="G156" s="184"/>
      <c r="H156" s="167"/>
      <c r="I156" s="159"/>
      <c r="J156" s="246"/>
      <c r="K156" s="248"/>
      <c r="L156" s="184"/>
      <c r="M156" s="67">
        <v>35128</v>
      </c>
      <c r="N156" s="241">
        <f t="shared" si="18"/>
        <v>4.5999999999999996</v>
      </c>
      <c r="O156" s="227">
        <v>11</v>
      </c>
      <c r="P156" s="244">
        <f t="shared" si="21"/>
        <v>1.9954994228045572E-2</v>
      </c>
      <c r="Q156" s="245">
        <f t="shared" si="22"/>
        <v>0.43821936085042451</v>
      </c>
      <c r="R156" s="161"/>
      <c r="T156" s="65">
        <f t="shared" si="19"/>
        <v>0.23902874228204968</v>
      </c>
      <c r="U156" s="65">
        <f t="shared" si="15"/>
        <v>8.2556268152297555E-3</v>
      </c>
      <c r="V156" s="62">
        <f t="shared" si="16"/>
        <v>2.6986768217305686E-28</v>
      </c>
      <c r="W156" s="63">
        <f t="shared" si="17"/>
        <v>69.999999458334187</v>
      </c>
      <c r="X156" s="65">
        <f t="shared" si="20"/>
        <v>2.1945497471840811</v>
      </c>
      <c r="AG156" s="2"/>
      <c r="AH156" s="2"/>
    </row>
    <row r="157" spans="2:34" ht="9.9499999999999993" customHeight="1" x14ac:dyDescent="0.2">
      <c r="B157" s="69">
        <v>35272</v>
      </c>
      <c r="C157" s="238">
        <f>ND代替値</f>
        <v>5</v>
      </c>
      <c r="D157" s="239">
        <f>ND代替値</f>
        <v>5.5555555555555554</v>
      </c>
      <c r="E157" s="244">
        <f>ND代替値*2.71828^(-(0.69315/2.06)*(B157-事故日Cb)/365.25)</f>
        <v>2.541946821339864E-2</v>
      </c>
      <c r="F157" s="245">
        <f>ND代替値*2.71828^(-(0.69315/30.07)*(B157-事故日Cb)/365.25)</f>
        <v>0.63164347398785026</v>
      </c>
      <c r="G157" s="262">
        <f>ND代替値*2.71828^(-(0.69315/12.33)*(B157-事故日Cb)/365.25)</f>
        <v>0.10678057359517226</v>
      </c>
      <c r="H157" s="238">
        <f>ND代替値</f>
        <v>6.5</v>
      </c>
      <c r="I157" s="159">
        <v>33</v>
      </c>
      <c r="J157" s="244">
        <f>ND代替値*2.71828^(-(0.69315/2.06)*(B157-事故日Cb)/365.25)</f>
        <v>2.8596901740073469E-2</v>
      </c>
      <c r="K157" s="245">
        <f>ND代替値*2.71828^(-(0.69315/30.07)*(B157-事故日Cb)/365.25)</f>
        <v>0.71059890823633154</v>
      </c>
      <c r="L157" s="184">
        <v>1.1000000000000001</v>
      </c>
      <c r="M157" s="67">
        <v>35219</v>
      </c>
      <c r="N157" s="241">
        <f t="shared" si="18"/>
        <v>4.5999999999999996</v>
      </c>
      <c r="O157" s="227">
        <v>12</v>
      </c>
      <c r="P157" s="244">
        <f t="shared" si="21"/>
        <v>1.8350324266066222E-2</v>
      </c>
      <c r="Q157" s="245">
        <f t="shared" si="22"/>
        <v>0.43570984617598374</v>
      </c>
      <c r="R157" s="161">
        <v>0.77</v>
      </c>
      <c r="T157" s="65">
        <f t="shared" si="19"/>
        <v>0.23765991609599108</v>
      </c>
      <c r="U157" s="65">
        <f t="shared" si="15"/>
        <v>7.5917550938793231E-3</v>
      </c>
      <c r="V157" s="62">
        <f t="shared" si="16"/>
        <v>8.2622588487766789E-29</v>
      </c>
      <c r="W157" s="63">
        <f t="shared" si="17"/>
        <v>69.999999448867783</v>
      </c>
      <c r="X157" s="65">
        <f t="shared" si="20"/>
        <v>2.1631937204074108</v>
      </c>
      <c r="AG157" s="2"/>
      <c r="AH157" s="2"/>
    </row>
    <row r="158" spans="2:34" ht="9.9499999999999993" customHeight="1" x14ac:dyDescent="0.3">
      <c r="B158" s="70"/>
      <c r="C158" s="186"/>
      <c r="D158" s="159"/>
      <c r="E158" s="247"/>
      <c r="F158" s="246"/>
      <c r="G158" s="184"/>
      <c r="H158" s="162"/>
      <c r="I158" s="159"/>
      <c r="J158" s="247"/>
      <c r="K158" s="246"/>
      <c r="L158" s="184"/>
      <c r="M158" s="67">
        <v>35320</v>
      </c>
      <c r="N158" s="241">
        <f t="shared" si="18"/>
        <v>4.5999999999999996</v>
      </c>
      <c r="O158" s="159">
        <v>15</v>
      </c>
      <c r="P158" s="244">
        <f t="shared" si="21"/>
        <v>1.6719951579790594E-2</v>
      </c>
      <c r="Q158" s="245">
        <f t="shared" si="22"/>
        <v>0.43294138377708302</v>
      </c>
      <c r="R158" s="161"/>
      <c r="T158" s="65">
        <f t="shared" si="19"/>
        <v>0.2361498456965907</v>
      </c>
      <c r="U158" s="65">
        <f t="shared" si="15"/>
        <v>6.9172498390134389E-3</v>
      </c>
      <c r="V158" s="62">
        <f t="shared" si="16"/>
        <v>2.221045599396129E-29</v>
      </c>
      <c r="W158" s="63">
        <f t="shared" si="17"/>
        <v>69.999999438361115</v>
      </c>
      <c r="X158" s="65">
        <f t="shared" si="20"/>
        <v>2.1289162745944195</v>
      </c>
      <c r="AG158" s="2"/>
      <c r="AH158" s="2"/>
    </row>
    <row r="159" spans="2:34" ht="9.9499999999999993" customHeight="1" x14ac:dyDescent="0.2">
      <c r="B159" s="69">
        <v>35446</v>
      </c>
      <c r="C159" s="238">
        <f>ND代替値</f>
        <v>5</v>
      </c>
      <c r="D159" s="239">
        <f>ND代替値</f>
        <v>5.5555555555555554</v>
      </c>
      <c r="E159" s="244">
        <f>ND代替値*2.71828^(-(0.69315/2.06)*(B159-事故日Cb)/365.25)</f>
        <v>2.1654662779435313E-2</v>
      </c>
      <c r="F159" s="245">
        <f>ND代替値*2.71828^(-(0.69315/30.07)*(B159-事故日Cb)/365.25)</f>
        <v>0.62474517244935157</v>
      </c>
      <c r="G159" s="184">
        <v>0.71</v>
      </c>
      <c r="H159" s="162">
        <v>44</v>
      </c>
      <c r="I159" s="159">
        <v>25</v>
      </c>
      <c r="J159" s="244">
        <f>ND代替値*2.71828^(-(0.69315/2.06)*(B159-事故日Cb)/365.25)</f>
        <v>2.4361495626864724E-2</v>
      </c>
      <c r="K159" s="245">
        <f>ND代替値*2.71828^(-(0.69315/30.07)*(B159-事故日Cb)/365.25)</f>
        <v>0.70283831900552052</v>
      </c>
      <c r="L159" s="184">
        <v>1.2</v>
      </c>
      <c r="M159" s="67">
        <v>35401</v>
      </c>
      <c r="N159" s="241">
        <f t="shared" si="18"/>
        <v>4.5999999999999996</v>
      </c>
      <c r="O159" s="159">
        <v>15</v>
      </c>
      <c r="P159" s="244">
        <f t="shared" si="21"/>
        <v>1.5517723744554223E-2</v>
      </c>
      <c r="Q159" s="245">
        <f t="shared" si="22"/>
        <v>0.43073384762189559</v>
      </c>
      <c r="R159" s="161">
        <v>0.83</v>
      </c>
      <c r="T159" s="65">
        <f t="shared" si="19"/>
        <v>0.23494573506648847</v>
      </c>
      <c r="U159" s="65">
        <f t="shared" si="15"/>
        <v>6.4198733807108894E-3</v>
      </c>
      <c r="V159" s="62">
        <f t="shared" si="16"/>
        <v>7.7445222642358941E-30</v>
      </c>
      <c r="W159" s="63">
        <f t="shared" si="17"/>
        <v>69.999999429934959</v>
      </c>
      <c r="X159" s="65">
        <f t="shared" si="20"/>
        <v>2.1018193230851452</v>
      </c>
      <c r="AG159" s="2"/>
      <c r="AH159" s="2"/>
    </row>
    <row r="160" spans="2:34" ht="9.9499999999999993" customHeight="1" x14ac:dyDescent="0.3">
      <c r="B160" s="70"/>
      <c r="C160" s="162"/>
      <c r="D160" s="163"/>
      <c r="E160" s="247"/>
      <c r="F160" s="248"/>
      <c r="G160" s="184"/>
      <c r="H160" s="162"/>
      <c r="I160" s="159"/>
      <c r="J160" s="246"/>
      <c r="K160" s="248"/>
      <c r="L160" s="184"/>
      <c r="M160" s="67">
        <v>35494</v>
      </c>
      <c r="N160" s="241">
        <f t="shared" si="18"/>
        <v>4.5999999999999996</v>
      </c>
      <c r="O160" s="227">
        <v>13</v>
      </c>
      <c r="P160" s="244">
        <f t="shared" si="21"/>
        <v>1.4243606912201527E-2</v>
      </c>
      <c r="Q160" s="245">
        <f t="shared" si="22"/>
        <v>0.42821314650909742</v>
      </c>
      <c r="R160" s="161"/>
      <c r="T160" s="65">
        <f t="shared" si="19"/>
        <v>0.23357080718678039</v>
      </c>
      <c r="U160" s="65">
        <f t="shared" si="15"/>
        <v>5.892755559142036E-3</v>
      </c>
      <c r="V160" s="62">
        <f t="shared" si="16"/>
        <v>2.3101740573989107E-30</v>
      </c>
      <c r="W160" s="63">
        <f t="shared" si="17"/>
        <v>69.999999420260494</v>
      </c>
      <c r="X160" s="65">
        <f t="shared" si="20"/>
        <v>2.0711330590016033</v>
      </c>
      <c r="AG160" s="2"/>
      <c r="AH160" s="2"/>
    </row>
    <row r="161" spans="2:34" ht="9.9499999999999993" customHeight="1" x14ac:dyDescent="0.2">
      <c r="B161" s="69">
        <v>35688</v>
      </c>
      <c r="C161" s="162">
        <v>34</v>
      </c>
      <c r="D161" s="239">
        <f>ND代替値</f>
        <v>5.5555555555555554</v>
      </c>
      <c r="E161" s="244">
        <f>ND代替値*2.71828^(-(0.69315/2.06)*(B161-事故日Cb)/365.25)</f>
        <v>1.7327284782981234E-2</v>
      </c>
      <c r="F161" s="245">
        <f>ND代替値*2.71828^(-(0.69315/30.07)*(B161-事故日Cb)/365.25)</f>
        <v>0.61527605872836766</v>
      </c>
      <c r="G161" s="184">
        <v>0.72</v>
      </c>
      <c r="H161" s="162">
        <v>32</v>
      </c>
      <c r="I161" s="159">
        <v>25</v>
      </c>
      <c r="J161" s="244">
        <f>ND代替値*2.71828^(-(0.69315/2.06)*(B161-事故日Cb)/365.25)</f>
        <v>1.9493195380853888E-2</v>
      </c>
      <c r="K161" s="245">
        <f>ND代替値*2.71828^(-(0.69315/30.07)*(B161-事故日Cb)/365.25)</f>
        <v>0.6921855660694135</v>
      </c>
      <c r="L161" s="184">
        <v>1.1000000000000001</v>
      </c>
      <c r="M161" s="67">
        <v>35597</v>
      </c>
      <c r="N161" s="241">
        <f t="shared" si="18"/>
        <v>4.5999999999999996</v>
      </c>
      <c r="O161" s="159">
        <v>16</v>
      </c>
      <c r="P161" s="244">
        <f t="shared" si="21"/>
        <v>1.2954214360895463E-2</v>
      </c>
      <c r="Q161" s="245">
        <f t="shared" si="22"/>
        <v>0.42543861460467841</v>
      </c>
      <c r="R161" s="161">
        <v>0.5</v>
      </c>
      <c r="T161" s="65">
        <f t="shared" si="19"/>
        <v>0.23205742614800637</v>
      </c>
      <c r="U161" s="65">
        <f t="shared" si="15"/>
        <v>5.3593179845543527E-3</v>
      </c>
      <c r="V161" s="62">
        <f t="shared" si="16"/>
        <v>6.0506987734629514E-31</v>
      </c>
      <c r="W161" s="63">
        <f t="shared" si="17"/>
        <v>69.999999409545779</v>
      </c>
      <c r="X161" s="65">
        <f t="shared" si="20"/>
        <v>2.0376697877088485</v>
      </c>
      <c r="AG161" s="2"/>
      <c r="AH161" s="2"/>
    </row>
    <row r="162" spans="2:34" ht="9.9499999999999993" customHeight="1" x14ac:dyDescent="0.3">
      <c r="B162" s="70"/>
      <c r="C162" s="162"/>
      <c r="D162" s="159"/>
      <c r="E162" s="247"/>
      <c r="F162" s="246"/>
      <c r="G162" s="184"/>
      <c r="H162" s="162"/>
      <c r="I162" s="159"/>
      <c r="J162" s="247"/>
      <c r="K162" s="246"/>
      <c r="L162" s="184"/>
      <c r="M162" s="67">
        <v>35684</v>
      </c>
      <c r="N162" s="241">
        <f t="shared" si="18"/>
        <v>4.5999999999999996</v>
      </c>
      <c r="O162" s="159">
        <v>19</v>
      </c>
      <c r="P162" s="244">
        <f t="shared" si="21"/>
        <v>1.1956486049441809E-2</v>
      </c>
      <c r="Q162" s="245">
        <f t="shared" si="22"/>
        <v>0.4231090878081048</v>
      </c>
      <c r="R162" s="161"/>
      <c r="T162" s="65">
        <f t="shared" si="19"/>
        <v>0.23078677516805712</v>
      </c>
      <c r="U162" s="65">
        <f t="shared" ref="U162:U193" si="23">1*2.71828^(-(0.69315/2.06)*(M162-調査開始日)/365.25)</f>
        <v>4.9465454972151086E-3</v>
      </c>
      <c r="V162" s="62">
        <f t="shared" ref="V162:V193" si="24">70*2.71828^(-(0.69315/0.1459)*(M162-調査開始日)/365.25)</f>
        <v>1.9514127869390318E-31</v>
      </c>
      <c r="W162" s="63">
        <f t="shared" ref="W162:W193" si="25">70*2.71828^(-(0.69315/(1.277*10^9))*(M162-調査開始日)/365.25)</f>
        <v>69.999999400495469</v>
      </c>
      <c r="X162" s="65">
        <f t="shared" si="20"/>
        <v>2.0098262570909369</v>
      </c>
      <c r="AG162" s="2"/>
      <c r="AH162" s="2"/>
    </row>
    <row r="163" spans="2:34" ht="9.9499999999999993" customHeight="1" x14ac:dyDescent="0.2">
      <c r="B163" s="69">
        <v>35814</v>
      </c>
      <c r="C163" s="238">
        <f>ND代替値</f>
        <v>5</v>
      </c>
      <c r="D163" s="159">
        <v>18</v>
      </c>
      <c r="E163" s="244">
        <f>ND代替値*2.71828^(-(0.69315/2.06)*(B163-事故日Cb)/365.25)</f>
        <v>1.5428355076826508E-2</v>
      </c>
      <c r="F163" s="245">
        <f>ND代替値*2.71828^(-(0.69315/30.07)*(B163-事故日Cb)/365.25)</f>
        <v>0.61040281375212568</v>
      </c>
      <c r="G163" s="184">
        <v>0.9</v>
      </c>
      <c r="H163" s="238">
        <f>ND代替値</f>
        <v>6.5</v>
      </c>
      <c r="I163" s="240">
        <f>ND代替値</f>
        <v>8</v>
      </c>
      <c r="J163" s="244">
        <f>ND代替値*2.71828^(-(0.69315/2.06)*(B163-事故日Cb)/365.25)</f>
        <v>1.7356899461429823E-2</v>
      </c>
      <c r="K163" s="245">
        <f>ND代替値*2.71828^(-(0.69315/30.07)*(B163-事故日Cb)/365.25)</f>
        <v>0.6867031654711413</v>
      </c>
      <c r="L163" s="184">
        <v>0.9</v>
      </c>
      <c r="M163" s="69">
        <v>35765</v>
      </c>
      <c r="N163" s="241">
        <f t="shared" si="18"/>
        <v>4.5999999999999996</v>
      </c>
      <c r="O163" s="159">
        <v>14</v>
      </c>
      <c r="P163" s="244">
        <f t="shared" si="21"/>
        <v>1.1096769424566617E-2</v>
      </c>
      <c r="Q163" s="245">
        <f t="shared" si="22"/>
        <v>0.42095168580422132</v>
      </c>
      <c r="R163" s="262">
        <f>ND代替値*2.71828^(-(0.69315/12.33)*(M163-事故日Cb)/365.25)</f>
        <v>0.10418732614245479</v>
      </c>
      <c r="T163" s="65">
        <f t="shared" si="19"/>
        <v>0.22961001043866613</v>
      </c>
      <c r="U163" s="65">
        <f t="shared" si="23"/>
        <v>4.5908701439321955E-3</v>
      </c>
      <c r="V163" s="62">
        <f t="shared" si="24"/>
        <v>6.8043446650859731E-32</v>
      </c>
      <c r="W163" s="63">
        <f t="shared" si="25"/>
        <v>69.999999392069327</v>
      </c>
      <c r="X163" s="65">
        <f t="shared" si="20"/>
        <v>1.9842450892073693</v>
      </c>
      <c r="AG163" s="2"/>
      <c r="AH163" s="2"/>
    </row>
    <row r="164" spans="2:34" ht="9.9499999999999993" customHeight="1" x14ac:dyDescent="0.3">
      <c r="B164" s="69"/>
      <c r="C164" s="183"/>
      <c r="D164" s="163"/>
      <c r="E164" s="247"/>
      <c r="F164" s="248"/>
      <c r="G164" s="184"/>
      <c r="H164" s="167"/>
      <c r="I164" s="159"/>
      <c r="J164" s="247"/>
      <c r="K164" s="248"/>
      <c r="L164" s="184"/>
      <c r="M164" s="67">
        <v>35856</v>
      </c>
      <c r="N164" s="241">
        <f t="shared" si="18"/>
        <v>4.5999999999999996</v>
      </c>
      <c r="O164" s="159">
        <v>15</v>
      </c>
      <c r="P164" s="244">
        <f t="shared" si="21"/>
        <v>1.0204428772040296E-2</v>
      </c>
      <c r="Q164" s="245">
        <f t="shared" si="22"/>
        <v>0.4185410565004265</v>
      </c>
      <c r="R164" s="161"/>
      <c r="T164" s="65">
        <f t="shared" si="19"/>
        <v>0.22829512172750532</v>
      </c>
      <c r="U164" s="65">
        <f t="shared" si="23"/>
        <v>4.2216978287148771E-3</v>
      </c>
      <c r="V164" s="62">
        <f t="shared" si="24"/>
        <v>2.083215613908919E-32</v>
      </c>
      <c r="W164" s="63">
        <f t="shared" si="25"/>
        <v>69.999999382602908</v>
      </c>
      <c r="X164" s="65">
        <f t="shared" si="20"/>
        <v>1.9558939241319371</v>
      </c>
      <c r="AG164" s="2"/>
      <c r="AH164" s="2"/>
    </row>
    <row r="165" spans="2:34" ht="9.9499999999999993" customHeight="1" x14ac:dyDescent="0.2">
      <c r="B165" s="69">
        <v>35992</v>
      </c>
      <c r="C165" s="238">
        <f>ND代替値</f>
        <v>5</v>
      </c>
      <c r="D165" s="239">
        <f>ND代替値</f>
        <v>5.5555555555555554</v>
      </c>
      <c r="E165" s="244">
        <f>ND代替値*2.71828^(-(0.69315/2.06)*(B165-事故日Cb)/365.25)</f>
        <v>1.3094962047864176E-2</v>
      </c>
      <c r="F165" s="245">
        <f>ND代替値*2.71828^(-(0.69315/30.07)*(B165-事故日Cb)/365.25)</f>
        <v>0.60358409581219918</v>
      </c>
      <c r="G165" s="262">
        <f>ND代替値*2.71828^(-(0.69315/12.33)*(B165-事故日Cb)/365.25)</f>
        <v>9.5579568700811843E-2</v>
      </c>
      <c r="H165" s="238">
        <f>ND代替値</f>
        <v>6.5</v>
      </c>
      <c r="I165" s="240">
        <f>ND代替値</f>
        <v>8</v>
      </c>
      <c r="J165" s="244">
        <f>ND代替値*2.71828^(-(0.69315/2.06)*(B165-事故日Cb)/365.25)</f>
        <v>1.4731832303847198E-2</v>
      </c>
      <c r="K165" s="245">
        <f>ND代替値*2.71828^(-(0.69315/30.07)*(B165-事故日Cb)/365.25)</f>
        <v>0.67903210778872403</v>
      </c>
      <c r="L165" s="184">
        <v>0.56999999999999995</v>
      </c>
      <c r="M165" s="67">
        <v>35954</v>
      </c>
      <c r="N165" s="241">
        <f t="shared" si="18"/>
        <v>4.5999999999999996</v>
      </c>
      <c r="O165" s="159">
        <v>21</v>
      </c>
      <c r="P165" s="244">
        <f t="shared" si="21"/>
        <v>9.3235269442276392E-3</v>
      </c>
      <c r="Q165" s="245">
        <f t="shared" si="22"/>
        <v>0.41596043035383296</v>
      </c>
      <c r="R165" s="161">
        <v>0.67</v>
      </c>
      <c r="T165" s="65">
        <f t="shared" si="19"/>
        <v>0.22688750746572703</v>
      </c>
      <c r="U165" s="65">
        <f t="shared" si="23"/>
        <v>3.8572578961262633E-3</v>
      </c>
      <c r="V165" s="62">
        <f t="shared" si="24"/>
        <v>5.8229045614535339E-33</v>
      </c>
      <c r="W165" s="63">
        <f t="shared" si="25"/>
        <v>69.999999372408311</v>
      </c>
      <c r="X165" s="65">
        <f t="shared" si="20"/>
        <v>1.9258147580966227</v>
      </c>
      <c r="AG165" s="2"/>
      <c r="AH165" s="2"/>
    </row>
    <row r="166" spans="2:34" ht="9.9499999999999993" customHeight="1" x14ac:dyDescent="0.3">
      <c r="B166" s="69"/>
      <c r="C166" s="186"/>
      <c r="D166" s="159"/>
      <c r="E166" s="247"/>
      <c r="F166" s="246"/>
      <c r="G166" s="163"/>
      <c r="H166" s="183"/>
      <c r="I166" s="159"/>
      <c r="J166" s="247"/>
      <c r="K166" s="246"/>
      <c r="L166" s="184"/>
      <c r="M166" s="67">
        <v>36045</v>
      </c>
      <c r="N166" s="241">
        <f t="shared" si="18"/>
        <v>4.5999999999999996</v>
      </c>
      <c r="O166" s="159">
        <v>18</v>
      </c>
      <c r="P166" s="244">
        <f t="shared" si="21"/>
        <v>8.5737806172615158E-3</v>
      </c>
      <c r="Q166" s="245">
        <f t="shared" si="22"/>
        <v>0.41357838406100406</v>
      </c>
      <c r="R166" s="161"/>
      <c r="T166" s="65">
        <f t="shared" si="19"/>
        <v>0.22558820948782038</v>
      </c>
      <c r="U166" s="65">
        <f t="shared" si="23"/>
        <v>3.5470786091374258E-3</v>
      </c>
      <c r="V166" s="62">
        <f t="shared" si="24"/>
        <v>1.7827382794061035E-33</v>
      </c>
      <c r="W166" s="63">
        <f t="shared" si="25"/>
        <v>69.999999362941921</v>
      </c>
      <c r="X166" s="65">
        <f t="shared" si="20"/>
        <v>1.8982984535793666</v>
      </c>
      <c r="AG166" s="2"/>
      <c r="AH166" s="2"/>
    </row>
    <row r="167" spans="2:34" ht="9.9499999999999993" customHeight="1" x14ac:dyDescent="0.2">
      <c r="B167" s="69">
        <v>36178</v>
      </c>
      <c r="C167" s="238">
        <f>ND代替値</f>
        <v>5</v>
      </c>
      <c r="D167" s="239">
        <f>ND代替値</f>
        <v>5.5555555555555554</v>
      </c>
      <c r="E167" s="244">
        <f>ND代替値*2.71828^(-(0.69315/2.06)*(B167-事故日Cb)/365.25)</f>
        <v>1.1032861630106536E-2</v>
      </c>
      <c r="F167" s="245">
        <f>ND代替値*2.71828^(-(0.69315/30.07)*(B167-事故日Cb)/365.25)</f>
        <v>0.59654028789990043</v>
      </c>
      <c r="G167" s="185">
        <v>0.56999999999999995</v>
      </c>
      <c r="H167" s="238">
        <f>ND代替値</f>
        <v>6.5</v>
      </c>
      <c r="I167" s="163">
        <v>20</v>
      </c>
      <c r="J167" s="244">
        <f>ND代替値*2.71828^(-(0.69315/2.06)*(B167-事故日Cb)/365.25)</f>
        <v>1.2411969333869854E-2</v>
      </c>
      <c r="K167" s="245">
        <f>ND代替値*2.71828^(-(0.69315/30.07)*(B167-事故日Cb)/365.25)</f>
        <v>0.67110782388738799</v>
      </c>
      <c r="L167" s="184">
        <v>0.65</v>
      </c>
      <c r="M167" s="69">
        <v>36130</v>
      </c>
      <c r="N167" s="241">
        <f t="shared" si="18"/>
        <v>4.5999999999999996</v>
      </c>
      <c r="O167" s="159">
        <v>21</v>
      </c>
      <c r="P167" s="244">
        <f t="shared" si="21"/>
        <v>7.9280251964917205E-3</v>
      </c>
      <c r="Q167" s="245">
        <f t="shared" si="22"/>
        <v>0.41136571892102453</v>
      </c>
      <c r="R167" s="161">
        <v>0.97</v>
      </c>
      <c r="T167" s="65">
        <f t="shared" si="19"/>
        <v>0.22438130122964972</v>
      </c>
      <c r="U167" s="65">
        <f t="shared" si="23"/>
        <v>3.2799216404676714E-3</v>
      </c>
      <c r="V167" s="62">
        <f t="shared" si="24"/>
        <v>5.9010467002375954E-34</v>
      </c>
      <c r="W167" s="63">
        <f t="shared" si="25"/>
        <v>69.999999354099671</v>
      </c>
      <c r="X167" s="65">
        <f t="shared" si="20"/>
        <v>1.8729516505184889</v>
      </c>
      <c r="AG167" s="2"/>
      <c r="AH167" s="2"/>
    </row>
    <row r="168" spans="2:34" ht="9.9499999999999993" customHeight="1" x14ac:dyDescent="0.3">
      <c r="B168" s="70"/>
      <c r="C168" s="186"/>
      <c r="D168" s="163"/>
      <c r="E168" s="246"/>
      <c r="F168" s="246"/>
      <c r="G168" s="264"/>
      <c r="H168" s="167"/>
      <c r="I168" s="159"/>
      <c r="J168" s="247"/>
      <c r="K168" s="246"/>
      <c r="L168" s="184"/>
      <c r="M168" s="67">
        <v>36220</v>
      </c>
      <c r="N168" s="241">
        <f t="shared" si="18"/>
        <v>4.5999999999999996</v>
      </c>
      <c r="O168" s="159">
        <v>18</v>
      </c>
      <c r="P168" s="244">
        <f t="shared" si="21"/>
        <v>7.2972167217813487E-3</v>
      </c>
      <c r="Q168" s="245">
        <f t="shared" si="22"/>
        <v>0.40903579852120803</v>
      </c>
      <c r="R168" s="161"/>
      <c r="T168" s="65">
        <f t="shared" si="19"/>
        <v>0.22311043555702256</v>
      </c>
      <c r="U168" s="65">
        <f t="shared" si="23"/>
        <v>3.0189484074223858E-3</v>
      </c>
      <c r="V168" s="62">
        <f t="shared" si="24"/>
        <v>1.8303152299251236E-34</v>
      </c>
      <c r="W168" s="63">
        <f t="shared" si="25"/>
        <v>69.99999934473729</v>
      </c>
      <c r="X168" s="65">
        <f t="shared" si="20"/>
        <v>1.8464826502178409</v>
      </c>
      <c r="AG168" s="2"/>
      <c r="AH168" s="2"/>
    </row>
    <row r="169" spans="2:34" ht="9.9499999999999993" customHeight="1" x14ac:dyDescent="0.2">
      <c r="B169" s="69">
        <v>36349</v>
      </c>
      <c r="C169" s="238">
        <f>ND代替値</f>
        <v>5</v>
      </c>
      <c r="D169" s="239">
        <f>ND代替値</f>
        <v>5.5555555555555554</v>
      </c>
      <c r="E169" s="244">
        <f>ND代替値*2.71828^(-(0.69315/2.06)*(B169-事故日Cb)/365.25)</f>
        <v>9.4248271709516732E-3</v>
      </c>
      <c r="F169" s="245">
        <f>ND代替値*2.71828^(-(0.69315/30.07)*(B169-事故日Cb)/365.25)</f>
        <v>0.59013707649002534</v>
      </c>
      <c r="G169" s="237">
        <f>ND代替値*2.71828^(-(0.69315/12.33)*(B169-事故日Cb)/365.25)</f>
        <v>9.0469461418529643E-2</v>
      </c>
      <c r="H169" s="238">
        <f>ND代替値</f>
        <v>6.5</v>
      </c>
      <c r="I169" s="163">
        <v>19</v>
      </c>
      <c r="J169" s="244">
        <f>ND代替値*2.71828^(-(0.69315/2.06)*(B169-事故日Cb)/365.25)</f>
        <v>1.0602930567320633E-2</v>
      </c>
      <c r="K169" s="245">
        <f>ND代替値*2.71828^(-(0.69315/30.07)*(B169-事故日Cb)/365.25)</f>
        <v>0.6639042110512785</v>
      </c>
      <c r="L169" s="184">
        <v>0.48</v>
      </c>
      <c r="M169" s="67">
        <v>36325</v>
      </c>
      <c r="N169" s="241">
        <f t="shared" si="18"/>
        <v>4.5999999999999996</v>
      </c>
      <c r="O169" s="227">
        <v>20</v>
      </c>
      <c r="P169" s="244">
        <f t="shared" si="21"/>
        <v>6.6244247546668553E-3</v>
      </c>
      <c r="Q169" s="245">
        <f t="shared" si="22"/>
        <v>0.40633423152998827</v>
      </c>
      <c r="R169" s="161">
        <v>0.49</v>
      </c>
      <c r="T169" s="65">
        <f t="shared" si="19"/>
        <v>0.22163685356181176</v>
      </c>
      <c r="U169" s="65">
        <f t="shared" si="23"/>
        <v>2.740606086632567E-3</v>
      </c>
      <c r="V169" s="62">
        <f t="shared" si="24"/>
        <v>4.6707742321863682E-35</v>
      </c>
      <c r="W169" s="63">
        <f t="shared" si="25"/>
        <v>69.999999333814515</v>
      </c>
      <c r="X169" s="65">
        <f t="shared" si="20"/>
        <v>1.8160745557401334</v>
      </c>
      <c r="AG169" s="2"/>
      <c r="AH169" s="2"/>
    </row>
    <row r="170" spans="2:34" ht="9.9499999999999993" customHeight="1" x14ac:dyDescent="0.3">
      <c r="B170" s="70"/>
      <c r="C170" s="162"/>
      <c r="D170" s="159"/>
      <c r="E170" s="247"/>
      <c r="F170" s="248"/>
      <c r="G170" s="184"/>
      <c r="H170" s="167"/>
      <c r="I170" s="159"/>
      <c r="J170" s="246"/>
      <c r="K170" s="248"/>
      <c r="L170" s="184"/>
      <c r="M170" s="67">
        <v>36409</v>
      </c>
      <c r="N170" s="241">
        <f t="shared" si="18"/>
        <v>4.5999999999999996</v>
      </c>
      <c r="O170" s="159">
        <v>10</v>
      </c>
      <c r="P170" s="244">
        <f t="shared" si="21"/>
        <v>6.131135479194123E-3</v>
      </c>
      <c r="Q170" s="245">
        <f t="shared" si="22"/>
        <v>0.40418583063267832</v>
      </c>
      <c r="R170" s="161"/>
      <c r="T170" s="65">
        <f t="shared" si="19"/>
        <v>0.22046499852691545</v>
      </c>
      <c r="U170" s="65">
        <f t="shared" si="23"/>
        <v>2.5365262395667934E-3</v>
      </c>
      <c r="V170" s="62">
        <f t="shared" si="24"/>
        <v>1.5663155565759707E-35</v>
      </c>
      <c r="W170" s="63">
        <f t="shared" si="25"/>
        <v>69.999999325076274</v>
      </c>
      <c r="X170" s="65">
        <f t="shared" si="20"/>
        <v>1.7921090281137415</v>
      </c>
      <c r="AG170" s="2"/>
      <c r="AH170" s="2"/>
    </row>
    <row r="171" spans="2:34" ht="9.9499999999999993" customHeight="1" x14ac:dyDescent="0.2">
      <c r="B171" s="69">
        <v>36543</v>
      </c>
      <c r="C171" s="186">
        <v>24</v>
      </c>
      <c r="D171" s="239">
        <f>ND代替値</f>
        <v>5.5555555555555554</v>
      </c>
      <c r="E171" s="244">
        <f>ND代替値*2.71828^(-(0.69315/2.06)*(B171-事故日Cb)/365.25)</f>
        <v>7.8823666281871464E-3</v>
      </c>
      <c r="F171" s="245">
        <f>ND代替値*2.71828^(-(0.69315/30.07)*(B171-事故日Cb)/365.25)</f>
        <v>0.58295579438878375</v>
      </c>
      <c r="G171" s="185">
        <v>1.2</v>
      </c>
      <c r="H171" s="238">
        <f>ND代替値</f>
        <v>6.5</v>
      </c>
      <c r="I171" s="240">
        <f>ND代替値</f>
        <v>8</v>
      </c>
      <c r="J171" s="244">
        <f>ND代替値*2.71828^(-(0.69315/2.06)*(B171-事故日Cb)/365.25)</f>
        <v>8.8676624567105393E-3</v>
      </c>
      <c r="K171" s="245">
        <f>ND代替値*2.71828^(-(0.69315/30.07)*(B171-事故日Cb)/365.25)</f>
        <v>0.65582526868738178</v>
      </c>
      <c r="L171" s="185">
        <v>1.2</v>
      </c>
      <c r="M171" s="67">
        <v>36507</v>
      </c>
      <c r="N171" s="241">
        <f t="shared" si="18"/>
        <v>4.5999999999999996</v>
      </c>
      <c r="O171" s="159">
        <v>16</v>
      </c>
      <c r="P171" s="244">
        <f t="shared" si="21"/>
        <v>5.6018624967624714E-3</v>
      </c>
      <c r="Q171" s="245">
        <f t="shared" si="22"/>
        <v>0.40169371544728966</v>
      </c>
      <c r="R171" s="262">
        <f>ND代替値*2.71828^(-(0.69315/12.33)*(M171-事故日Cb)/365.25)</f>
        <v>9.2943100628696346E-2</v>
      </c>
      <c r="T171" s="65">
        <f t="shared" si="19"/>
        <v>0.21910566297124887</v>
      </c>
      <c r="U171" s="65">
        <f t="shared" si="23"/>
        <v>2.3175594898697019E-3</v>
      </c>
      <c r="V171" s="62">
        <f t="shared" si="24"/>
        <v>4.3780902649572556E-36</v>
      </c>
      <c r="W171" s="63">
        <f t="shared" si="25"/>
        <v>69.999999314881677</v>
      </c>
      <c r="X171" s="65">
        <f t="shared" si="20"/>
        <v>1.7645486658952512</v>
      </c>
      <c r="AG171" s="2"/>
      <c r="AH171" s="2"/>
    </row>
    <row r="172" spans="2:34" ht="9.9499999999999993" customHeight="1" x14ac:dyDescent="0.3">
      <c r="B172" s="70"/>
      <c r="C172" s="186"/>
      <c r="D172" s="159"/>
      <c r="E172" s="247"/>
      <c r="F172" s="246"/>
      <c r="G172" s="184"/>
      <c r="H172" s="162"/>
      <c r="I172" s="159"/>
      <c r="J172" s="247"/>
      <c r="K172" s="246"/>
      <c r="L172" s="184"/>
      <c r="M172" s="67">
        <v>36591</v>
      </c>
      <c r="N172" s="241">
        <f t="shared" si="18"/>
        <v>4.5999999999999996</v>
      </c>
      <c r="O172" s="227">
        <v>21</v>
      </c>
      <c r="P172" s="244">
        <f t="shared" si="21"/>
        <v>5.1847185492251285E-3</v>
      </c>
      <c r="Q172" s="245">
        <f t="shared" si="22"/>
        <v>0.39956985023548802</v>
      </c>
      <c r="R172" s="185"/>
      <c r="T172" s="65">
        <f t="shared" si="19"/>
        <v>0.2179471910375389</v>
      </c>
      <c r="U172" s="65">
        <f t="shared" si="23"/>
        <v>2.1449819025377019E-3</v>
      </c>
      <c r="V172" s="62">
        <f t="shared" si="24"/>
        <v>1.4681657792066968E-36</v>
      </c>
      <c r="W172" s="63">
        <f t="shared" si="25"/>
        <v>69.999999306143465</v>
      </c>
      <c r="X172" s="65">
        <f t="shared" si="20"/>
        <v>1.7412630911555116</v>
      </c>
      <c r="AG172" s="2"/>
      <c r="AH172" s="2"/>
    </row>
    <row r="173" spans="2:34" ht="9.9499999999999993" customHeight="1" x14ac:dyDescent="0.2">
      <c r="B173" s="69">
        <v>36713</v>
      </c>
      <c r="C173" s="231">
        <v>27</v>
      </c>
      <c r="D173" s="239">
        <f>ND代替値</f>
        <v>5.5555555555555554</v>
      </c>
      <c r="E173" s="244">
        <f>ND代替値*2.71828^(-(0.69315/2.06)*(B173-事故日Cb)/365.25)</f>
        <v>6.7397213472848638E-3</v>
      </c>
      <c r="F173" s="245">
        <f>ND代替値*2.71828^(-(0.69315/30.07)*(B173-事故日Cb)/365.25)</f>
        <v>0.57673479475919176</v>
      </c>
      <c r="G173" s="262">
        <f>ND代替値*2.71828^(-(0.69315/12.33)*(B173-事故日Cb)/365.25)</f>
        <v>8.5540353399311236E-2</v>
      </c>
      <c r="H173" s="186">
        <v>35</v>
      </c>
      <c r="I173" s="163">
        <v>26</v>
      </c>
      <c r="J173" s="244">
        <f>ND代替値*2.71828^(-(0.69315/2.06)*(B173-事故日Cb)/365.25)</f>
        <v>7.582186515695471E-3</v>
      </c>
      <c r="K173" s="245">
        <f>ND代替値*2.71828^(-(0.69315/30.07)*(B173-事故日Cb)/365.25)</f>
        <v>0.64882664410409063</v>
      </c>
      <c r="L173" s="185">
        <v>0.81</v>
      </c>
      <c r="M173" s="67">
        <v>36682</v>
      </c>
      <c r="N173" s="241">
        <f t="shared" si="18"/>
        <v>4.5999999999999996</v>
      </c>
      <c r="O173" s="159">
        <v>15</v>
      </c>
      <c r="P173" s="244">
        <f t="shared" si="21"/>
        <v>4.7677922388398427E-3</v>
      </c>
      <c r="Q173" s="245">
        <f t="shared" si="22"/>
        <v>0.39728166652611441</v>
      </c>
      <c r="R173" s="185">
        <v>0.72</v>
      </c>
      <c r="T173" s="65">
        <f t="shared" si="19"/>
        <v>0.21669909083242603</v>
      </c>
      <c r="U173" s="65">
        <f t="shared" si="23"/>
        <v>1.9724943543752431E-3</v>
      </c>
      <c r="V173" s="62">
        <f t="shared" si="24"/>
        <v>4.4949308502018705E-37</v>
      </c>
      <c r="W173" s="63">
        <f t="shared" si="25"/>
        <v>69.999999296677046</v>
      </c>
      <c r="X173" s="65">
        <f t="shared" si="20"/>
        <v>1.7163836860832149</v>
      </c>
      <c r="AG173" s="2"/>
      <c r="AH173" s="2"/>
    </row>
    <row r="174" spans="2:34" ht="9.9499999999999993" customHeight="1" x14ac:dyDescent="0.3">
      <c r="B174" s="70"/>
      <c r="C174" s="162"/>
      <c r="D174" s="163"/>
      <c r="E174" s="247"/>
      <c r="F174" s="248"/>
      <c r="G174" s="184"/>
      <c r="H174" s="162"/>
      <c r="I174" s="159"/>
      <c r="J174" s="247"/>
      <c r="K174" s="248"/>
      <c r="L174" s="184"/>
      <c r="M174" s="67">
        <v>36788</v>
      </c>
      <c r="N174" s="241">
        <f t="shared" si="18"/>
        <v>4.5999999999999996</v>
      </c>
      <c r="O174" s="159">
        <v>19</v>
      </c>
      <c r="P174" s="244">
        <f t="shared" si="21"/>
        <v>4.3242237992316152E-3</v>
      </c>
      <c r="Q174" s="245">
        <f t="shared" si="22"/>
        <v>0.39463282593145305</v>
      </c>
      <c r="R174" s="185"/>
      <c r="T174" s="65">
        <f t="shared" si="19"/>
        <v>0.21525426868988348</v>
      </c>
      <c r="U174" s="65">
        <f t="shared" si="23"/>
        <v>1.7889846293123999E-3</v>
      </c>
      <c r="V174" s="62">
        <f t="shared" si="24"/>
        <v>1.1322362965781143E-37</v>
      </c>
      <c r="W174" s="63">
        <f t="shared" si="25"/>
        <v>69.999999285650247</v>
      </c>
      <c r="X174" s="65">
        <f t="shared" si="20"/>
        <v>1.6878511303962305</v>
      </c>
      <c r="AG174" s="2"/>
      <c r="AH174" s="2"/>
    </row>
    <row r="175" spans="2:34" ht="9.9499999999999993" customHeight="1" x14ac:dyDescent="0.2">
      <c r="B175" s="69">
        <v>36915</v>
      </c>
      <c r="C175" s="238">
        <f>ND代替値</f>
        <v>5</v>
      </c>
      <c r="D175" s="239">
        <f>ND代替値</f>
        <v>5.5555555555555554</v>
      </c>
      <c r="E175" s="244">
        <f>ND代替値*2.71828^(-(0.69315/2.06)*(B175-事故日Cb)/365.25)</f>
        <v>5.5953142886328786E-3</v>
      </c>
      <c r="F175" s="245">
        <f>ND代替値*2.71828^(-(0.69315/30.07)*(B175-事故日Cb)/365.25)</f>
        <v>0.56942903354752605</v>
      </c>
      <c r="G175" s="185">
        <v>0.54</v>
      </c>
      <c r="H175" s="238">
        <f>ND代替値</f>
        <v>6.5</v>
      </c>
      <c r="I175" s="163">
        <f>ND代替値</f>
        <v>8</v>
      </c>
      <c r="J175" s="244">
        <f>ND代替値*2.71828^(-(0.69315/2.06)*(B175-事故日Cb)/365.25)</f>
        <v>6.2947285747119884E-3</v>
      </c>
      <c r="K175" s="245">
        <f>ND代替値*2.71828^(-(0.69315/30.07)*(B175-事故日Cb)/365.25)</f>
        <v>0.64060766274096681</v>
      </c>
      <c r="L175" s="184">
        <v>1.9</v>
      </c>
      <c r="M175" s="69">
        <v>36864</v>
      </c>
      <c r="N175" s="241">
        <f t="shared" si="18"/>
        <v>4.5999999999999996</v>
      </c>
      <c r="O175" s="159">
        <v>16</v>
      </c>
      <c r="P175" s="244">
        <f t="shared" si="21"/>
        <v>4.0318242752015766E-3</v>
      </c>
      <c r="Q175" s="245">
        <f t="shared" si="22"/>
        <v>0.39274453472716664</v>
      </c>
      <c r="R175" s="185">
        <v>1.1000000000000001</v>
      </c>
      <c r="T175" s="65">
        <f t="shared" si="19"/>
        <v>0.2142242916693636</v>
      </c>
      <c r="U175" s="65">
        <f t="shared" si="23"/>
        <v>1.6680153459462262E-3</v>
      </c>
      <c r="V175" s="62">
        <f t="shared" si="24"/>
        <v>4.2132657282630814E-38</v>
      </c>
      <c r="W175" s="63">
        <f t="shared" si="25"/>
        <v>69.999999277744237</v>
      </c>
      <c r="X175" s="65">
        <f t="shared" si="20"/>
        <v>1.6676862378087778</v>
      </c>
      <c r="AG175" s="2"/>
      <c r="AH175" s="2"/>
    </row>
    <row r="176" spans="2:34" ht="9.9499999999999993" customHeight="1" x14ac:dyDescent="0.3">
      <c r="B176" s="69"/>
      <c r="C176" s="186"/>
      <c r="D176" s="159"/>
      <c r="E176" s="247"/>
      <c r="F176" s="248"/>
      <c r="G176" s="184"/>
      <c r="H176" s="167"/>
      <c r="I176" s="159"/>
      <c r="J176" s="247"/>
      <c r="K176" s="248"/>
      <c r="L176" s="184"/>
      <c r="M176" s="67">
        <v>36962</v>
      </c>
      <c r="N176" s="241">
        <f t="shared" si="18"/>
        <v>4.5999999999999996</v>
      </c>
      <c r="O176" s="227">
        <v>18</v>
      </c>
      <c r="P176" s="244">
        <f t="shared" si="21"/>
        <v>3.6837752611131149E-3</v>
      </c>
      <c r="Q176" s="245">
        <f t="shared" si="22"/>
        <v>0.390322963893177</v>
      </c>
      <c r="R176" s="185"/>
      <c r="T176" s="65">
        <f t="shared" si="19"/>
        <v>0.2129034348508238</v>
      </c>
      <c r="U176" s="65">
        <f t="shared" si="23"/>
        <v>1.5240231833384007E-3</v>
      </c>
      <c r="V176" s="62">
        <f t="shared" si="24"/>
        <v>1.1776718676606087E-38</v>
      </c>
      <c r="W176" s="63">
        <f t="shared" si="25"/>
        <v>69.99999926754964</v>
      </c>
      <c r="X176" s="65">
        <f t="shared" si="20"/>
        <v>1.6420393401815851</v>
      </c>
      <c r="AG176" s="2"/>
      <c r="AH176" s="2"/>
    </row>
    <row r="177" spans="2:34" ht="9.9499999999999993" customHeight="1" x14ac:dyDescent="0.2">
      <c r="B177" s="69">
        <v>37090</v>
      </c>
      <c r="C177" s="238">
        <f>ND代替値</f>
        <v>5</v>
      </c>
      <c r="D177" s="163">
        <v>28</v>
      </c>
      <c r="E177" s="244">
        <f>ND代替値*2.71828^(-(0.69315/2.06)*(B177-事故日Cb)/365.25)</f>
        <v>4.7622190038815364E-3</v>
      </c>
      <c r="F177" s="245">
        <f>ND代替値*2.71828^(-(0.69315/30.07)*(B177-事故日Cb)/365.25)</f>
        <v>0.56317464455278732</v>
      </c>
      <c r="G177" s="262">
        <f>ND代替値*2.71828^(-(0.69315/12.33)*(B177-事故日Cb)/365.25)</f>
        <v>8.0718133786451846E-2</v>
      </c>
      <c r="H177" s="238">
        <f>ND代替値</f>
        <v>6.5</v>
      </c>
      <c r="I177" s="163">
        <v>21</v>
      </c>
      <c r="J177" s="244">
        <f>ND代替値*2.71828^(-(0.69315/2.06)*(B177-事故日Cb)/365.25)</f>
        <v>5.3574963793667288E-3</v>
      </c>
      <c r="K177" s="245">
        <f>ND代替値*2.71828^(-(0.69315/30.07)*(B177-事故日Cb)/365.25)</f>
        <v>0.63357147512188572</v>
      </c>
      <c r="L177" s="262">
        <f>ND代替値*2.71828^(-(0.69315/12)*(B177-事故日Cb)/365.25)</f>
        <v>8.2989565093948933E-2</v>
      </c>
      <c r="M177" s="67">
        <v>37046</v>
      </c>
      <c r="N177" s="241">
        <f t="shared" si="18"/>
        <v>4.5999999999999996</v>
      </c>
      <c r="O177" s="159">
        <v>28</v>
      </c>
      <c r="P177" s="244">
        <f t="shared" si="21"/>
        <v>3.409462109880071E-3</v>
      </c>
      <c r="Q177" s="245">
        <f t="shared" si="22"/>
        <v>0.38825921897384968</v>
      </c>
      <c r="R177" s="262">
        <f>ND代替値*2.71828^(-(0.69315/12.33)*(M177-事故日Cb)/365.25)</f>
        <v>8.5543814634177401E-2</v>
      </c>
      <c r="T177" s="65">
        <f t="shared" si="19"/>
        <v>0.21177775580391797</v>
      </c>
      <c r="U177" s="65">
        <f t="shared" si="23"/>
        <v>1.4105364550933541E-3</v>
      </c>
      <c r="V177" s="62">
        <f t="shared" si="24"/>
        <v>3.9492505421210185E-39</v>
      </c>
      <c r="W177" s="63">
        <f t="shared" si="25"/>
        <v>69.999999258811428</v>
      </c>
      <c r="X177" s="65">
        <f t="shared" si="20"/>
        <v>1.6203704395043736</v>
      </c>
      <c r="AG177" s="2"/>
      <c r="AH177" s="2"/>
    </row>
    <row r="178" spans="2:34" ht="9.9499999999999993" customHeight="1" x14ac:dyDescent="0.3">
      <c r="B178" s="69"/>
      <c r="C178" s="162"/>
      <c r="D178" s="163"/>
      <c r="E178" s="247"/>
      <c r="F178" s="246"/>
      <c r="G178" s="184"/>
      <c r="H178" s="162"/>
      <c r="I178" s="159"/>
      <c r="J178" s="247"/>
      <c r="K178" s="246"/>
      <c r="L178" s="184"/>
      <c r="M178" s="67">
        <v>37144</v>
      </c>
      <c r="N178" s="241">
        <f t="shared" si="18"/>
        <v>4.5999999999999996</v>
      </c>
      <c r="O178" s="227">
        <v>17</v>
      </c>
      <c r="P178" s="244">
        <f t="shared" si="21"/>
        <v>3.1151387850232638E-3</v>
      </c>
      <c r="Q178" s="245">
        <f t="shared" si="22"/>
        <v>0.38586530354648979</v>
      </c>
      <c r="R178" s="185"/>
      <c r="T178" s="65">
        <f t="shared" si="19"/>
        <v>0.21047198375263076</v>
      </c>
      <c r="U178" s="65">
        <f t="shared" si="23"/>
        <v>1.2887712716376511E-3</v>
      </c>
      <c r="V178" s="62">
        <f t="shared" si="24"/>
        <v>1.103875606658371E-39</v>
      </c>
      <c r="W178" s="63">
        <f t="shared" si="25"/>
        <v>69.999999248616831</v>
      </c>
      <c r="X178" s="65">
        <f t="shared" si="20"/>
        <v>1.5954511987995383</v>
      </c>
      <c r="AG178" s="2"/>
      <c r="AH178" s="2"/>
    </row>
    <row r="179" spans="2:34" ht="9.9499999999999993" customHeight="1" x14ac:dyDescent="0.2">
      <c r="B179" s="69">
        <v>37264</v>
      </c>
      <c r="C179" s="231">
        <v>17</v>
      </c>
      <c r="D179" s="163">
        <v>27</v>
      </c>
      <c r="E179" s="244">
        <f>ND代替値*2.71828^(-(0.69315/2.06)*(B179-事故日Cb)/365.25)</f>
        <v>4.0569002366664777E-3</v>
      </c>
      <c r="F179" s="245">
        <f>ND代替値*2.71828^(-(0.69315/30.07)*(B179-事故日Cb)/365.25)</f>
        <v>0.55702410445073491</v>
      </c>
      <c r="G179" s="185">
        <v>0.98</v>
      </c>
      <c r="H179" s="186">
        <v>37</v>
      </c>
      <c r="I179" s="163">
        <v>29</v>
      </c>
      <c r="J179" s="244">
        <f>ND代替値*2.71828^(-(0.69315/2.06)*(B179-事故日Cb)/365.25)</f>
        <v>4.5640127662497877E-3</v>
      </c>
      <c r="K179" s="245">
        <f>ND代替値*2.71828^(-(0.69315/30.07)*(B179-事故日Cb)/365.25)</f>
        <v>0.62665211750707683</v>
      </c>
      <c r="L179" s="184">
        <v>2.2999999999999998</v>
      </c>
      <c r="M179" s="67">
        <v>37228</v>
      </c>
      <c r="N179" s="241">
        <f t="shared" si="18"/>
        <v>4.5999999999999996</v>
      </c>
      <c r="O179" s="227">
        <v>16</v>
      </c>
      <c r="P179" s="244">
        <f t="shared" si="21"/>
        <v>2.8831692765495564E-3</v>
      </c>
      <c r="Q179" s="245">
        <f t="shared" si="22"/>
        <v>0.3838251275040761</v>
      </c>
      <c r="R179" s="185">
        <v>0.74</v>
      </c>
      <c r="T179" s="65">
        <f t="shared" si="19"/>
        <v>0.20935916045676875</v>
      </c>
      <c r="U179" s="65">
        <f t="shared" si="23"/>
        <v>1.1928026297735675E-3</v>
      </c>
      <c r="V179" s="62">
        <f t="shared" si="24"/>
        <v>3.7017792967149561E-40</v>
      </c>
      <c r="W179" s="63">
        <f t="shared" si="25"/>
        <v>69.999999239878605</v>
      </c>
      <c r="X179" s="65">
        <f t="shared" si="20"/>
        <v>1.5743970908277389</v>
      </c>
      <c r="AG179" s="2"/>
      <c r="AH179" s="2"/>
    </row>
    <row r="180" spans="2:34" ht="9.9499999999999993" customHeight="1" x14ac:dyDescent="0.3">
      <c r="B180" s="70"/>
      <c r="C180" s="186"/>
      <c r="D180" s="159"/>
      <c r="E180" s="246"/>
      <c r="F180" s="248"/>
      <c r="G180" s="184"/>
      <c r="H180" s="162"/>
      <c r="I180" s="159"/>
      <c r="J180" s="246"/>
      <c r="K180" s="248"/>
      <c r="L180" s="184"/>
      <c r="M180" s="67">
        <v>37319</v>
      </c>
      <c r="N180" s="241">
        <f t="shared" si="18"/>
        <v>4.5999999999999996</v>
      </c>
      <c r="O180" s="227">
        <v>16</v>
      </c>
      <c r="P180" s="244">
        <f t="shared" si="21"/>
        <v>2.6513207938835734E-3</v>
      </c>
      <c r="Q180" s="245">
        <f t="shared" si="22"/>
        <v>0.38162710779992315</v>
      </c>
      <c r="R180" s="185"/>
      <c r="T180" s="65">
        <f t="shared" ref="T180:T215" si="26">0.3*2.71828^(-(0.69315/30.07)*(M180-事故日Cb)/365.25)</f>
        <v>0.20816024061813987</v>
      </c>
      <c r="U180" s="65">
        <f t="shared" si="23"/>
        <v>1.0968840577763102E-3</v>
      </c>
      <c r="V180" s="62">
        <f t="shared" si="24"/>
        <v>1.1333353628793491E-40</v>
      </c>
      <c r="W180" s="63">
        <f t="shared" si="25"/>
        <v>69.9999992304122</v>
      </c>
      <c r="X180" s="65">
        <f t="shared" ref="X180:X215" si="27">5*2.71828^(-(0.69315/12)*(M180-調査開始日)/365.25)</f>
        <v>1.5519018899782475</v>
      </c>
      <c r="AG180" s="2"/>
      <c r="AH180" s="2"/>
    </row>
    <row r="181" spans="2:34" ht="9.9499999999999993" customHeight="1" x14ac:dyDescent="0.2">
      <c r="B181" s="69">
        <v>37441</v>
      </c>
      <c r="C181" s="238">
        <f>ND代替値</f>
        <v>5</v>
      </c>
      <c r="D181" s="163">
        <v>21</v>
      </c>
      <c r="E181" s="244">
        <f>ND代替値*2.71828^(-(0.69315/2.06)*(B181-事故日Cb)/365.25)</f>
        <v>3.4465059546400973E-3</v>
      </c>
      <c r="F181" s="245">
        <f>ND代替値*2.71828^(-(0.69315/30.07)*(B181-事故日Cb)/365.25)</f>
        <v>0.55083643463543919</v>
      </c>
      <c r="G181" s="185">
        <v>0.81</v>
      </c>
      <c r="H181" s="238">
        <f>ND代替値</f>
        <v>6.5</v>
      </c>
      <c r="I181" s="163">
        <v>16</v>
      </c>
      <c r="J181" s="244">
        <f>ND代替値*2.71828^(-(0.69315/2.06)*(B181-事故日Cb)/365.25)</f>
        <v>3.8773191989701097E-3</v>
      </c>
      <c r="K181" s="245">
        <f>ND代替値*2.71828^(-(0.69315/30.07)*(B181-事故日Cb)/365.25)</f>
        <v>0.61969098896486907</v>
      </c>
      <c r="L181" s="184">
        <v>1</v>
      </c>
      <c r="M181" s="67">
        <v>37410</v>
      </c>
      <c r="N181" s="241">
        <f t="shared" si="18"/>
        <v>4.5999999999999996</v>
      </c>
      <c r="O181" s="159">
        <v>16</v>
      </c>
      <c r="P181" s="244">
        <f t="shared" ref="P181:P216" si="28">ND代替値*2.71828^(-(0.69315/2.06)*(M181-事故日Cb)/365.25)</f>
        <v>2.4381162803219121E-3</v>
      </c>
      <c r="Q181" s="245">
        <f t="shared" ref="Q181:Q216" si="29">ND代替値*2.71828^(-(0.69315/30.07)*(M181-事故日Cb)/365.25)</f>
        <v>0.37944167531394229</v>
      </c>
      <c r="R181" s="185">
        <v>0.73</v>
      </c>
      <c r="T181" s="65">
        <f t="shared" si="26"/>
        <v>0.20696818653487759</v>
      </c>
      <c r="U181" s="65">
        <f t="shared" si="23"/>
        <v>1.0086787253581271E-3</v>
      </c>
      <c r="V181" s="62">
        <f t="shared" si="24"/>
        <v>3.4698153017732634E-41</v>
      </c>
      <c r="W181" s="63">
        <f t="shared" si="25"/>
        <v>69.999999220945782</v>
      </c>
      <c r="X181" s="65">
        <f t="shared" si="27"/>
        <v>1.5297281036335255</v>
      </c>
      <c r="AG181" s="2"/>
      <c r="AH181" s="2"/>
    </row>
    <row r="182" spans="2:34" ht="9.9499999999999993" customHeight="1" x14ac:dyDescent="0.3">
      <c r="B182" s="70"/>
      <c r="C182" s="183"/>
      <c r="D182" s="159"/>
      <c r="E182" s="247"/>
      <c r="F182" s="246"/>
      <c r="G182" s="184"/>
      <c r="H182" s="167"/>
      <c r="I182" s="159"/>
      <c r="J182" s="247"/>
      <c r="K182" s="246"/>
      <c r="L182" s="184"/>
      <c r="M182" s="67">
        <v>37509</v>
      </c>
      <c r="N182" s="241">
        <f t="shared" si="18"/>
        <v>4.5999999999999996</v>
      </c>
      <c r="O182" s="159">
        <v>21</v>
      </c>
      <c r="P182" s="244">
        <f t="shared" si="28"/>
        <v>2.2255935789345796E-3</v>
      </c>
      <c r="Q182" s="245">
        <f t="shared" si="29"/>
        <v>0.37707832835216404</v>
      </c>
      <c r="R182" s="185"/>
      <c r="T182" s="65">
        <f t="shared" si="26"/>
        <v>0.20567908819208944</v>
      </c>
      <c r="U182" s="65">
        <f t="shared" si="23"/>
        <v>9.2075546703152466E-4</v>
      </c>
      <c r="V182" s="62">
        <f t="shared" si="24"/>
        <v>9.5733267886449093E-42</v>
      </c>
      <c r="W182" s="63">
        <f t="shared" si="25"/>
        <v>69.999999210647161</v>
      </c>
      <c r="X182" s="65">
        <f t="shared" si="27"/>
        <v>1.5059646473949302</v>
      </c>
      <c r="AG182" s="2"/>
      <c r="AH182" s="2"/>
    </row>
    <row r="183" spans="2:34" ht="9.9499999999999993" customHeight="1" x14ac:dyDescent="0.2">
      <c r="B183" s="69">
        <v>37637</v>
      </c>
      <c r="C183" s="238">
        <f>ND代替値</f>
        <v>5</v>
      </c>
      <c r="D183" s="239">
        <f>ND代替値</f>
        <v>5.5555555555555554</v>
      </c>
      <c r="E183" s="244">
        <f>ND代替値*2.71828^(-(0.69315/2.06)*(B183-事故日Cb)/365.25)</f>
        <v>2.8771472973398438E-3</v>
      </c>
      <c r="F183" s="245">
        <f>ND代替値*2.71828^(-(0.69315/30.07)*(B183-事故日Cb)/365.25)</f>
        <v>0.54406471866310135</v>
      </c>
      <c r="G183" s="185">
        <v>0.47</v>
      </c>
      <c r="H183" s="238">
        <f>ND代替値</f>
        <v>6.5</v>
      </c>
      <c r="I183" s="163">
        <v>19</v>
      </c>
      <c r="J183" s="244">
        <f>ND代替値*2.71828^(-(0.69315/2.06)*(B183-事故日Cb)/365.25)</f>
        <v>3.2367907095073242E-3</v>
      </c>
      <c r="K183" s="245">
        <f>ND代替値*2.71828^(-(0.69315/30.07)*(B183-事故日Cb)/365.25)</f>
        <v>0.612072808495989</v>
      </c>
      <c r="L183" s="184">
        <v>1</v>
      </c>
      <c r="M183" s="67">
        <v>37599</v>
      </c>
      <c r="N183" s="241">
        <f t="shared" si="18"/>
        <v>4.5999999999999996</v>
      </c>
      <c r="O183" s="227">
        <v>15</v>
      </c>
      <c r="P183" s="244">
        <f t="shared" si="28"/>
        <v>2.04850997285899E-3</v>
      </c>
      <c r="Q183" s="245">
        <f t="shared" si="29"/>
        <v>0.3749426071455918</v>
      </c>
      <c r="R183" s="185">
        <v>1</v>
      </c>
      <c r="T183" s="65">
        <f t="shared" si="26"/>
        <v>0.20451414935214096</v>
      </c>
      <c r="U183" s="65">
        <f t="shared" si="23"/>
        <v>8.4749379879207355E-4</v>
      </c>
      <c r="V183" s="62">
        <f t="shared" si="24"/>
        <v>2.9693386126908121E-42</v>
      </c>
      <c r="W183" s="63">
        <f t="shared" si="25"/>
        <v>69.999999201284794</v>
      </c>
      <c r="X183" s="65">
        <f t="shared" si="27"/>
        <v>1.4846819951205767</v>
      </c>
      <c r="AG183" s="2"/>
      <c r="AH183" s="2"/>
    </row>
    <row r="184" spans="2:34" ht="9.9499999999999993" customHeight="1" x14ac:dyDescent="0.3">
      <c r="B184" s="70"/>
      <c r="C184" s="186"/>
      <c r="D184" s="163"/>
      <c r="E184" s="247"/>
      <c r="F184" s="248"/>
      <c r="G184" s="184"/>
      <c r="H184" s="183"/>
      <c r="I184" s="159"/>
      <c r="J184" s="247"/>
      <c r="K184" s="248"/>
      <c r="L184" s="184"/>
      <c r="M184" s="67">
        <v>37691</v>
      </c>
      <c r="N184" s="241">
        <f t="shared" si="18"/>
        <v>4.5999999999999996</v>
      </c>
      <c r="O184" s="159">
        <v>16</v>
      </c>
      <c r="P184" s="244">
        <f t="shared" si="28"/>
        <v>1.8820455608746659E-3</v>
      </c>
      <c r="Q184" s="245">
        <f t="shared" si="29"/>
        <v>0.37277192758310607</v>
      </c>
      <c r="R184" s="185"/>
      <c r="T184" s="65">
        <f t="shared" si="26"/>
        <v>0.20333014231805782</v>
      </c>
      <c r="U184" s="65">
        <f t="shared" si="23"/>
        <v>7.7862542190084902E-4</v>
      </c>
      <c r="V184" s="62">
        <f t="shared" si="24"/>
        <v>8.9734349666913237E-43</v>
      </c>
      <c r="W184" s="63">
        <f t="shared" si="25"/>
        <v>69.999999191714338</v>
      </c>
      <c r="X184" s="65">
        <f t="shared" si="27"/>
        <v>1.4632372338717921</v>
      </c>
      <c r="AG184" s="2"/>
      <c r="AH184" s="2"/>
    </row>
    <row r="185" spans="2:34" ht="9.9499999999999993" customHeight="1" x14ac:dyDescent="0.2">
      <c r="B185" s="69">
        <v>37809</v>
      </c>
      <c r="C185" s="238">
        <f>ND代替値</f>
        <v>5</v>
      </c>
      <c r="D185" s="163">
        <v>20</v>
      </c>
      <c r="E185" s="244">
        <f>ND代替値*2.71828^(-(0.69315/2.06)*(B185-事故日Cb)/365.25)</f>
        <v>2.4555412468986494E-3</v>
      </c>
      <c r="F185" s="245">
        <f>ND代替値*2.71828^(-(0.69315/30.07)*(B185-事故日Cb)/365.25)</f>
        <v>0.53819080874277492</v>
      </c>
      <c r="G185" s="262">
        <f>ND代替値*2.71828^(-(0.69315/12.33)*(B185-事故日Cb)/365.25)</f>
        <v>7.2262132334980106E-2</v>
      </c>
      <c r="H185" s="238">
        <f>ND代替値</f>
        <v>6.5</v>
      </c>
      <c r="I185" s="159">
        <v>26</v>
      </c>
      <c r="J185" s="244">
        <f>ND代替値*2.71828^(-(0.69315/2.06)*(B185-事故日Cb)/365.25)</f>
        <v>2.7624839027609806E-3</v>
      </c>
      <c r="K185" s="245">
        <f>ND代替値*2.71828^(-(0.69315/30.07)*(B185-事故日Cb)/365.25)</f>
        <v>0.6054646598356217</v>
      </c>
      <c r="L185" s="184">
        <v>0.49</v>
      </c>
      <c r="M185" s="67">
        <v>37782</v>
      </c>
      <c r="N185" s="241">
        <f t="shared" si="18"/>
        <v>4.5999999999999996</v>
      </c>
      <c r="O185" s="159">
        <v>21</v>
      </c>
      <c r="P185" s="244">
        <f t="shared" si="28"/>
        <v>1.7307018950184446E-3</v>
      </c>
      <c r="Q185" s="245">
        <f t="shared" si="29"/>
        <v>0.37063720532739852</v>
      </c>
      <c r="R185" s="262">
        <f>ND代替値*2.71828^(-(0.69315/12.33)*(M185-事故日Cb)/365.25)</f>
        <v>7.6382160217796008E-2</v>
      </c>
      <c r="T185" s="65">
        <f t="shared" si="26"/>
        <v>0.20216574836039916</v>
      </c>
      <c r="U185" s="65">
        <f t="shared" si="23"/>
        <v>7.1601268386248034E-4</v>
      </c>
      <c r="V185" s="62">
        <f t="shared" si="24"/>
        <v>2.7473034881561854E-43</v>
      </c>
      <c r="W185" s="63">
        <f t="shared" si="25"/>
        <v>69.999999182247947</v>
      </c>
      <c r="X185" s="65">
        <f t="shared" si="27"/>
        <v>1.4423303002537335</v>
      </c>
      <c r="AG185" s="2"/>
      <c r="AH185" s="2"/>
    </row>
    <row r="186" spans="2:34" ht="9.9499999999999993" customHeight="1" x14ac:dyDescent="0.3">
      <c r="B186" s="70"/>
      <c r="C186" s="186"/>
      <c r="D186" s="159"/>
      <c r="E186" s="247"/>
      <c r="F186" s="248"/>
      <c r="G186" s="189"/>
      <c r="H186" s="167"/>
      <c r="I186" s="159"/>
      <c r="J186" s="247"/>
      <c r="K186" s="248"/>
      <c r="L186" s="184"/>
      <c r="M186" s="67">
        <v>37874</v>
      </c>
      <c r="N186" s="241">
        <f t="shared" si="18"/>
        <v>4.5999999999999996</v>
      </c>
      <c r="O186" s="159">
        <v>20</v>
      </c>
      <c r="P186" s="244">
        <f t="shared" si="28"/>
        <v>1.590062953987409E-3</v>
      </c>
      <c r="Q186" s="245">
        <f t="shared" si="29"/>
        <v>0.36849145130700078</v>
      </c>
      <c r="R186" s="185"/>
      <c r="T186" s="65">
        <f t="shared" si="26"/>
        <v>0.20099533707654585</v>
      </c>
      <c r="U186" s="65">
        <f t="shared" si="23"/>
        <v>6.5782862229008822E-4</v>
      </c>
      <c r="V186" s="62">
        <f t="shared" si="24"/>
        <v>8.302437815400734E-44</v>
      </c>
      <c r="W186" s="63">
        <f t="shared" si="25"/>
        <v>69.999999172677505</v>
      </c>
      <c r="X186" s="65">
        <f t="shared" si="27"/>
        <v>1.4214972672995505</v>
      </c>
      <c r="AG186" s="2"/>
      <c r="AH186" s="2"/>
    </row>
    <row r="187" spans="2:34" ht="9.9499999999999993" customHeight="1" x14ac:dyDescent="0.2">
      <c r="B187" s="69">
        <v>37994</v>
      </c>
      <c r="C187" s="238">
        <f>ND代替値</f>
        <v>5</v>
      </c>
      <c r="D187" s="163">
        <v>14</v>
      </c>
      <c r="E187" s="244">
        <f>ND代替値*2.71828^(-(0.69315/2.06)*(B187-事故日Cb)/365.25)</f>
        <v>2.0707670571081596E-3</v>
      </c>
      <c r="F187" s="245">
        <f>ND代替値*2.71828^(-(0.69315/30.07)*(B187-事故日Cb)/365.25)</f>
        <v>0.53194370879034925</v>
      </c>
      <c r="G187" s="262">
        <f>ND代替値*2.71828^(-(0.69315/12.33)*(B187-事故日Cb)/365.25)</f>
        <v>7.023357260294405E-2</v>
      </c>
      <c r="H187" s="238">
        <f>ND代替値</f>
        <v>6.5</v>
      </c>
      <c r="I187" s="159">
        <v>17</v>
      </c>
      <c r="J187" s="244">
        <f>ND代替値*2.71828^(-(0.69315/2.06)*(B187-事故日Cb)/365.25)</f>
        <v>2.3296129392466796E-3</v>
      </c>
      <c r="K187" s="245">
        <f>ND代替値*2.71828^(-(0.69315/30.07)*(B187-事故日Cb)/365.25)</f>
        <v>0.59843667238914289</v>
      </c>
      <c r="L187" s="184">
        <v>0.91</v>
      </c>
      <c r="M187" s="67">
        <v>37965</v>
      </c>
      <c r="N187" s="241">
        <f t="shared" si="18"/>
        <v>4.5999999999999996</v>
      </c>
      <c r="O187" s="227">
        <v>16</v>
      </c>
      <c r="P187" s="244">
        <f t="shared" si="28"/>
        <v>1.4621989099911569E-3</v>
      </c>
      <c r="Q187" s="245">
        <f t="shared" si="29"/>
        <v>0.3663812417017786</v>
      </c>
      <c r="R187" s="262">
        <f>ND代替値*2.71828^(-(0.69315/12.33)*(M187-事故日Cb)/365.25)</f>
        <v>7.4260797883591925E-2</v>
      </c>
      <c r="T187" s="65">
        <f t="shared" si="26"/>
        <v>0.19984431365551558</v>
      </c>
      <c r="U187" s="65">
        <f t="shared" si="23"/>
        <v>6.0492969291652899E-4</v>
      </c>
      <c r="V187" s="62">
        <f t="shared" si="24"/>
        <v>2.5418712516573982E-44</v>
      </c>
      <c r="W187" s="63">
        <f t="shared" si="25"/>
        <v>69.9999991632111</v>
      </c>
      <c r="X187" s="65">
        <f t="shared" si="27"/>
        <v>1.4011867200296144</v>
      </c>
      <c r="AF187" s="4"/>
      <c r="AG187" s="5"/>
      <c r="AH187" s="2"/>
    </row>
    <row r="188" spans="2:34" ht="9.9499999999999993" customHeight="1" x14ac:dyDescent="0.3">
      <c r="B188" s="70"/>
      <c r="C188" s="162"/>
      <c r="D188" s="163"/>
      <c r="E188" s="247"/>
      <c r="F188" s="246"/>
      <c r="G188" s="184"/>
      <c r="H188" s="167"/>
      <c r="I188" s="159"/>
      <c r="J188" s="247"/>
      <c r="K188" s="246"/>
      <c r="L188" s="264"/>
      <c r="M188" s="67">
        <v>38054</v>
      </c>
      <c r="N188" s="241">
        <f t="shared" si="18"/>
        <v>4.5999999999999996</v>
      </c>
      <c r="O188" s="227">
        <v>15</v>
      </c>
      <c r="P188" s="244">
        <f t="shared" si="28"/>
        <v>1.3470966780285509E-3</v>
      </c>
      <c r="Q188" s="245">
        <f t="shared" si="29"/>
        <v>0.36432909971703653</v>
      </c>
      <c r="R188" s="185"/>
      <c r="T188" s="65">
        <f t="shared" si="26"/>
        <v>0.19872496348201993</v>
      </c>
      <c r="U188" s="65">
        <f t="shared" si="23"/>
        <v>5.573104823157173E-4</v>
      </c>
      <c r="V188" s="62">
        <f t="shared" si="24"/>
        <v>7.9872874657563563E-45</v>
      </c>
      <c r="W188" s="63">
        <f t="shared" si="25"/>
        <v>69.999999153952729</v>
      </c>
      <c r="X188" s="65">
        <f t="shared" si="27"/>
        <v>1.3816032908394673</v>
      </c>
      <c r="AF188" s="4"/>
      <c r="AG188" s="5"/>
      <c r="AH188" s="2"/>
    </row>
    <row r="189" spans="2:34" ht="9.9499999999999993" customHeight="1" x14ac:dyDescent="0.2">
      <c r="B189" s="69">
        <v>38197</v>
      </c>
      <c r="C189" s="231">
        <v>18</v>
      </c>
      <c r="D189" s="163">
        <v>17</v>
      </c>
      <c r="E189" s="244">
        <f>ND代替値*2.71828^(-(0.69315/2.06)*(B189-事故日Cb)/365.25)</f>
        <v>1.7175670729109738E-3</v>
      </c>
      <c r="F189" s="245">
        <f>ND代替値*2.71828^(-(0.69315/30.07)*(B189-事故日Cb)/365.25)</f>
        <v>0.52517219152643579</v>
      </c>
      <c r="G189" s="262">
        <f>ND代替値*2.71828^(-(0.69315/12.33)*(B189-事故日Cb)/365.25)</f>
        <v>6.8073106277594303E-2</v>
      </c>
      <c r="H189" s="238">
        <f>ND代替値</f>
        <v>6.5</v>
      </c>
      <c r="I189" s="163">
        <v>29</v>
      </c>
      <c r="J189" s="244">
        <f>ND代替値*2.71828^(-(0.69315/2.06)*(B189-事故日Cb)/365.25)</f>
        <v>1.9322629570248456E-3</v>
      </c>
      <c r="K189" s="245">
        <f>ND代替値*2.71828^(-(0.69315/30.07)*(B189-事故日Cb)/365.25)</f>
        <v>0.59081871546724019</v>
      </c>
      <c r="L189" s="262">
        <f>ND代替値*2.71828^(-(0.69315/12)*(B189-事故日Cb)/365.25)</f>
        <v>6.9661539399282824E-2</v>
      </c>
      <c r="M189" s="69">
        <v>38149</v>
      </c>
      <c r="N189" s="229">
        <v>9.1999999999999993</v>
      </c>
      <c r="O189" s="227">
        <v>14</v>
      </c>
      <c r="P189" s="244">
        <f t="shared" si="28"/>
        <v>1.2342142489619207E-3</v>
      </c>
      <c r="Q189" s="245">
        <f t="shared" si="29"/>
        <v>0.36215129222060755</v>
      </c>
      <c r="R189" s="262">
        <f>ND代替値*2.71828^(-(0.69315/12.33)*(M189-事故日Cb)/365.25)</f>
        <v>7.2187240794958057E-2</v>
      </c>
      <c r="T189" s="65">
        <f t="shared" si="26"/>
        <v>0.19753706848396774</v>
      </c>
      <c r="U189" s="65">
        <f t="shared" si="23"/>
        <v>5.10609631505097E-4</v>
      </c>
      <c r="V189" s="62">
        <f t="shared" si="24"/>
        <v>2.3214083225129184E-45</v>
      </c>
      <c r="W189" s="63">
        <f t="shared" si="25"/>
        <v>69.99999914407023</v>
      </c>
      <c r="X189" s="65">
        <f t="shared" si="27"/>
        <v>1.3610015394414374</v>
      </c>
      <c r="AF189" s="4"/>
      <c r="AG189" s="5"/>
      <c r="AH189" s="2"/>
    </row>
    <row r="190" spans="2:34" ht="9.9499999999999993" customHeight="1" x14ac:dyDescent="0.3">
      <c r="B190" s="69"/>
      <c r="C190" s="186"/>
      <c r="D190" s="159"/>
      <c r="E190" s="247"/>
      <c r="F190" s="248"/>
      <c r="G190" s="189"/>
      <c r="H190" s="183"/>
      <c r="I190" s="159"/>
      <c r="J190" s="246"/>
      <c r="K190" s="248"/>
      <c r="L190" s="190"/>
      <c r="M190" s="67">
        <v>38243</v>
      </c>
      <c r="N190" s="241">
        <f t="shared" ref="N190:N216" si="30">ND代替値</f>
        <v>4.5999999999999996</v>
      </c>
      <c r="O190" s="163">
        <v>19</v>
      </c>
      <c r="P190" s="244">
        <f t="shared" si="28"/>
        <v>1.1318332114095689E-3</v>
      </c>
      <c r="Q190" s="245">
        <f t="shared" si="29"/>
        <v>0.36000922248166306</v>
      </c>
      <c r="R190" s="185"/>
      <c r="T190" s="65">
        <f t="shared" si="26"/>
        <v>0.19636866680817985</v>
      </c>
      <c r="U190" s="65">
        <f t="shared" si="23"/>
        <v>4.6825333566611645E-4</v>
      </c>
      <c r="V190" s="62">
        <f t="shared" si="24"/>
        <v>6.8352229211194739E-46</v>
      </c>
      <c r="W190" s="63">
        <f t="shared" si="25"/>
        <v>69.999999134291741</v>
      </c>
      <c r="X190" s="65">
        <f t="shared" si="27"/>
        <v>1.3409190335435635</v>
      </c>
      <c r="AF190" s="4"/>
      <c r="AG190" s="5"/>
      <c r="AH190" s="2"/>
    </row>
    <row r="191" spans="2:34" ht="9.9499999999999993" customHeight="1" x14ac:dyDescent="0.2">
      <c r="B191" s="69">
        <v>38363</v>
      </c>
      <c r="C191" s="238">
        <f>ND代替値</f>
        <v>5</v>
      </c>
      <c r="D191" s="239">
        <f>ND代替値</f>
        <v>5.5555555555555554</v>
      </c>
      <c r="E191" s="244">
        <f>ND代替値*2.71828^(-(0.69315/2.06)*(B191-事故日Cb)/365.25)</f>
        <v>1.4740063734271678E-3</v>
      </c>
      <c r="F191" s="245">
        <f>ND代替値*2.71828^(-(0.69315/30.07)*(B191-事故日Cb)/365.25)</f>
        <v>0.51969900611365305</v>
      </c>
      <c r="G191" s="262">
        <f>ND代替値*2.71828^(-(0.69315/12.33)*(B191-事故日Cb)/365.25)</f>
        <v>6.6355905373611218E-2</v>
      </c>
      <c r="H191" s="238">
        <f>ND代替値</f>
        <v>6.5</v>
      </c>
      <c r="I191" s="163">
        <v>24</v>
      </c>
      <c r="J191" s="244">
        <f>ND代替値*2.71828^(-(0.69315/2.06)*(B191-事故日Cb)/365.25)</f>
        <v>1.6582571701055638E-3</v>
      </c>
      <c r="K191" s="245">
        <f>ND代替値*2.71828^(-(0.69315/30.07)*(B191-事故日Cb)/365.25)</f>
        <v>0.58466138187785965</v>
      </c>
      <c r="L191" s="184">
        <v>0.51</v>
      </c>
      <c r="M191" s="67">
        <v>38329</v>
      </c>
      <c r="N191" s="241">
        <f t="shared" si="30"/>
        <v>4.5999999999999996</v>
      </c>
      <c r="O191" s="227">
        <v>14</v>
      </c>
      <c r="P191" s="244">
        <f t="shared" si="28"/>
        <v>1.0456226972540832E-3</v>
      </c>
      <c r="Q191" s="245">
        <f t="shared" si="29"/>
        <v>0.35806055686803578</v>
      </c>
      <c r="R191" s="185">
        <v>1</v>
      </c>
      <c r="T191" s="65">
        <f t="shared" si="26"/>
        <v>0.19530575829165586</v>
      </c>
      <c r="U191" s="65">
        <f t="shared" si="23"/>
        <v>4.3258698446184044E-4</v>
      </c>
      <c r="V191" s="62">
        <f t="shared" si="24"/>
        <v>2.2332905117236614E-46</v>
      </c>
      <c r="W191" s="63">
        <f t="shared" si="25"/>
        <v>69.999999125345454</v>
      </c>
      <c r="X191" s="65">
        <f t="shared" si="27"/>
        <v>1.3228053609290717</v>
      </c>
      <c r="AF191" s="4"/>
      <c r="AG191" s="5"/>
      <c r="AH191" s="2"/>
    </row>
    <row r="192" spans="2:34" ht="9.9499999999999993" customHeight="1" x14ac:dyDescent="0.3">
      <c r="B192" s="70"/>
      <c r="C192" s="186"/>
      <c r="D192" s="159"/>
      <c r="E192" s="246"/>
      <c r="F192" s="246"/>
      <c r="G192" s="184"/>
      <c r="H192" s="167"/>
      <c r="I192" s="159"/>
      <c r="J192" s="247"/>
      <c r="K192" s="246"/>
      <c r="L192" s="184"/>
      <c r="M192" s="67">
        <v>38386</v>
      </c>
      <c r="N192" s="241">
        <f t="shared" si="30"/>
        <v>4.5999999999999996</v>
      </c>
      <c r="O192" s="227">
        <v>15</v>
      </c>
      <c r="P192" s="244">
        <f t="shared" si="28"/>
        <v>9.9213341385233919E-4</v>
      </c>
      <c r="Q192" s="245">
        <f t="shared" si="29"/>
        <v>0.3567748152288554</v>
      </c>
      <c r="R192" s="185"/>
      <c r="T192" s="65">
        <f t="shared" si="26"/>
        <v>0.19460444467028473</v>
      </c>
      <c r="U192" s="65">
        <f t="shared" si="23"/>
        <v>4.1045780931238168E-4</v>
      </c>
      <c r="V192" s="62">
        <f t="shared" si="24"/>
        <v>1.0640365686249938E-46</v>
      </c>
      <c r="W192" s="63">
        <f t="shared" si="25"/>
        <v>69.999999119415946</v>
      </c>
      <c r="X192" s="65">
        <f t="shared" si="27"/>
        <v>1.3109348253405808</v>
      </c>
      <c r="AF192" s="4"/>
      <c r="AG192" s="5"/>
      <c r="AH192" s="2"/>
    </row>
    <row r="193" spans="2:34" ht="9.9499999999999993" customHeight="1" x14ac:dyDescent="0.2">
      <c r="B193" s="69">
        <v>38540</v>
      </c>
      <c r="C193" s="238">
        <f>ND代替値</f>
        <v>5</v>
      </c>
      <c r="D193" s="239">
        <f>ND代替値</f>
        <v>5.5555555555555554</v>
      </c>
      <c r="E193" s="244">
        <f>ND代替値*2.71828^(-(0.69315/2.06)*(B193-事故日Cb)/365.25)</f>
        <v>1.2522298915017256E-3</v>
      </c>
      <c r="F193" s="245">
        <f>ND代替値*2.71828^(-(0.69315/30.07)*(B193-事故日Cb)/365.25)</f>
        <v>0.5139259599788909</v>
      </c>
      <c r="G193" s="262">
        <f>ND代替値*2.71828^(-(0.69315/12.33)*(B193-事故日Cb)/365.25)</f>
        <v>6.4572605920098863E-2</v>
      </c>
      <c r="H193" s="238">
        <f>ND代替値</f>
        <v>6.5</v>
      </c>
      <c r="I193" s="163">
        <v>17</v>
      </c>
      <c r="J193" s="244">
        <f>ND代替値*2.71828^(-(0.69315/2.06)*(B193-事故日Cb)/365.25)</f>
        <v>1.4087586279394413E-3</v>
      </c>
      <c r="K193" s="245">
        <f>ND代替値*2.71828^(-(0.69315/30.07)*(B193-事故日Cb)/365.25)</f>
        <v>0.57816670497625222</v>
      </c>
      <c r="L193" s="262">
        <f>ND代替値*2.71828^(-(0.69315/12)*(B193-事故日Cb)/365.25)</f>
        <v>6.5983494574530885E-2</v>
      </c>
      <c r="M193" s="67">
        <v>38511</v>
      </c>
      <c r="N193" s="241">
        <f t="shared" si="30"/>
        <v>4.5999999999999996</v>
      </c>
      <c r="O193" s="227">
        <v>15</v>
      </c>
      <c r="P193" s="244">
        <f t="shared" si="28"/>
        <v>8.8421784387915977E-4</v>
      </c>
      <c r="Q193" s="245">
        <f t="shared" si="29"/>
        <v>0.35397134743453651</v>
      </c>
      <c r="R193" s="185">
        <v>0.51</v>
      </c>
      <c r="T193" s="65">
        <f t="shared" si="26"/>
        <v>0.19307528041883806</v>
      </c>
      <c r="U193" s="65">
        <f t="shared" si="23"/>
        <v>3.65811809264972E-4</v>
      </c>
      <c r="V193" s="62">
        <f t="shared" si="24"/>
        <v>2.0933461910493763E-47</v>
      </c>
      <c r="W193" s="63">
        <f t="shared" si="25"/>
        <v>69.999999106412645</v>
      </c>
      <c r="X193" s="65">
        <f t="shared" si="27"/>
        <v>1.2852745651266533</v>
      </c>
      <c r="AF193" s="4"/>
      <c r="AG193" s="5"/>
      <c r="AH193" s="2"/>
    </row>
    <row r="194" spans="2:34" ht="9.9499999999999993" customHeight="1" x14ac:dyDescent="0.3">
      <c r="B194" s="69"/>
      <c r="C194" s="186"/>
      <c r="D194" s="159"/>
      <c r="E194" s="247"/>
      <c r="F194" s="248"/>
      <c r="G194" s="189"/>
      <c r="H194" s="162"/>
      <c r="I194" s="159"/>
      <c r="J194" s="247"/>
      <c r="K194" s="248"/>
      <c r="L194" s="190"/>
      <c r="M194" s="67">
        <v>38597</v>
      </c>
      <c r="N194" s="241">
        <f t="shared" si="30"/>
        <v>4.5999999999999996</v>
      </c>
      <c r="O194" s="159">
        <v>26</v>
      </c>
      <c r="P194" s="244">
        <f t="shared" si="28"/>
        <v>8.1686792502376232E-4</v>
      </c>
      <c r="Q194" s="245">
        <f t="shared" si="29"/>
        <v>0.35205536376000668</v>
      </c>
      <c r="R194" s="185"/>
      <c r="T194" s="65">
        <f t="shared" si="26"/>
        <v>0.19203019841454907</v>
      </c>
      <c r="U194" s="65">
        <f t="shared" ref="U194:U225" si="31">1*2.71828^(-(0.69315/2.06)*(M194-調査開始日)/365.25)</f>
        <v>3.3794831856424738E-4</v>
      </c>
      <c r="V194" s="62">
        <f t="shared" ref="V194:V225" si="32">70*2.71828^(-(0.69315/0.1459)*(M194-調査開始日)/365.25)</f>
        <v>6.8396455246229564E-48</v>
      </c>
      <c r="W194" s="63">
        <f t="shared" ref="W194:W225" si="33">70*2.71828^(-(0.69315/(1.277*10^9))*(M194-調査開始日)/365.25)</f>
        <v>69.999999097466372</v>
      </c>
      <c r="X194" s="65">
        <f t="shared" si="27"/>
        <v>1.2679125603299037</v>
      </c>
      <c r="AF194" s="4"/>
      <c r="AG194" s="5"/>
      <c r="AH194" s="2"/>
    </row>
    <row r="195" spans="2:34" ht="9.9499999999999993" customHeight="1" x14ac:dyDescent="0.2">
      <c r="B195" s="69">
        <v>38733</v>
      </c>
      <c r="C195" s="238">
        <f>ND代替値</f>
        <v>5</v>
      </c>
      <c r="D195" s="163">
        <v>17</v>
      </c>
      <c r="E195" s="244">
        <f>ND代替値*2.71828^(-(0.69315/2.06)*(B195-事故日Cb)/365.25)</f>
        <v>1.0482560773624741E-3</v>
      </c>
      <c r="F195" s="245">
        <f>ND代替値*2.71828^(-(0.69315/30.07)*(B195-事故日Cb)/365.25)</f>
        <v>0.50770411913150493</v>
      </c>
      <c r="G195" s="262">
        <f>ND代替値*2.71828^(-(0.69315/12.33)*(B195-事故日Cb)/365.25)</f>
        <v>6.2682679725172316E-2</v>
      </c>
      <c r="H195" s="186">
        <v>14</v>
      </c>
      <c r="I195" s="163">
        <v>22</v>
      </c>
      <c r="J195" s="244">
        <f>ND代替値*2.71828^(-(0.69315/2.06)*(B195-事故日Cb)/365.25)</f>
        <v>1.1792880870327834E-3</v>
      </c>
      <c r="K195" s="245">
        <f>ND代替値*2.71828^(-(0.69315/30.07)*(B195-事故日Cb)/365.25)</f>
        <v>0.57116713402294306</v>
      </c>
      <c r="L195" s="184">
        <v>0.62</v>
      </c>
      <c r="M195" s="67">
        <v>38693</v>
      </c>
      <c r="N195" s="241">
        <f t="shared" si="30"/>
        <v>4.5999999999999996</v>
      </c>
      <c r="O195" s="227">
        <v>17</v>
      </c>
      <c r="P195" s="244">
        <f t="shared" si="28"/>
        <v>7.4772783479883326E-4</v>
      </c>
      <c r="Q195" s="245">
        <f t="shared" si="29"/>
        <v>0.34992883857575913</v>
      </c>
      <c r="R195" s="262">
        <f>ND代替値*2.71828^(-(0.69315/12.33)*(M195-事故日Cb)/365.25)</f>
        <v>6.638923765101705E-2</v>
      </c>
      <c r="T195" s="65">
        <f t="shared" si="26"/>
        <v>0.19087027558677769</v>
      </c>
      <c r="U195" s="65">
        <f t="shared" si="31"/>
        <v>3.0934421192581443E-4</v>
      </c>
      <c r="V195" s="62">
        <f t="shared" si="32"/>
        <v>1.9621711786161105E-48</v>
      </c>
      <c r="W195" s="63">
        <f t="shared" si="33"/>
        <v>69.999999087479821</v>
      </c>
      <c r="X195" s="65">
        <f t="shared" si="27"/>
        <v>1.2488085976619228</v>
      </c>
      <c r="AF195" s="4"/>
      <c r="AG195" s="5"/>
      <c r="AH195" s="2"/>
    </row>
    <row r="196" spans="2:34" ht="9.9499999999999993" customHeight="1" x14ac:dyDescent="0.3">
      <c r="B196" s="70"/>
      <c r="C196" s="162"/>
      <c r="D196" s="163"/>
      <c r="E196" s="247"/>
      <c r="F196" s="248"/>
      <c r="G196" s="264"/>
      <c r="H196" s="162"/>
      <c r="I196" s="159"/>
      <c r="J196" s="247"/>
      <c r="K196" s="248"/>
      <c r="L196" s="184"/>
      <c r="M196" s="67">
        <v>38782</v>
      </c>
      <c r="N196" s="241">
        <f t="shared" si="30"/>
        <v>4.5999999999999996</v>
      </c>
      <c r="O196" s="159">
        <v>20</v>
      </c>
      <c r="P196" s="244">
        <f t="shared" si="28"/>
        <v>6.8886775625696592E-4</v>
      </c>
      <c r="Q196" s="245">
        <f t="shared" si="29"/>
        <v>0.34796884832631875</v>
      </c>
      <c r="R196" s="185"/>
      <c r="T196" s="65">
        <f t="shared" si="26"/>
        <v>0.18980118999617385</v>
      </c>
      <c r="U196" s="65">
        <f t="shared" si="31"/>
        <v>2.8499307269702791E-4</v>
      </c>
      <c r="V196" s="62">
        <f t="shared" si="32"/>
        <v>6.1657038099034887E-49</v>
      </c>
      <c r="W196" s="63">
        <f t="shared" si="33"/>
        <v>69.999999078221464</v>
      </c>
      <c r="X196" s="65">
        <f t="shared" si="27"/>
        <v>1.2313548533502141</v>
      </c>
      <c r="AF196" s="4"/>
      <c r="AG196" s="5"/>
      <c r="AH196" s="2"/>
    </row>
    <row r="197" spans="2:34" ht="9.9499999999999993" customHeight="1" x14ac:dyDescent="0.2">
      <c r="B197" s="69">
        <v>38908</v>
      </c>
      <c r="C197" s="231">
        <v>19</v>
      </c>
      <c r="D197" s="230">
        <v>16</v>
      </c>
      <c r="E197" s="244">
        <f>ND代替値*2.71828^(-(0.69315/2.06)*(B197-事故日Cb)/365.25)</f>
        <v>8.9217955507725564E-4</v>
      </c>
      <c r="F197" s="245">
        <f>ND代替値*2.71828^(-(0.69315/30.07)*(B197-事故日Cb)/365.25)</f>
        <v>0.50212769280231506</v>
      </c>
      <c r="G197" s="262">
        <f>ND代替値*2.71828^(-(0.69315/12.33)*(B197-事故日Cb)/365.25)</f>
        <v>6.1016876971169531E-2</v>
      </c>
      <c r="H197" s="238">
        <f>ND代替値</f>
        <v>6.5</v>
      </c>
      <c r="I197" s="159">
        <v>30</v>
      </c>
      <c r="J197" s="244">
        <f>ND代替値*2.71828^(-(0.69315/2.06)*(B197-事故日Cb)/365.25)</f>
        <v>1.0037019994619126E-3</v>
      </c>
      <c r="K197" s="245">
        <f>ND代替値*2.71828^(-(0.69315/30.07)*(B197-事故日Cb)/365.25)</f>
        <v>0.56489365440260442</v>
      </c>
      <c r="L197" s="262">
        <f>ND代替値*2.71828^(-(0.69315/12)*(B197-事故日Cb)/365.25)</f>
        <v>6.2253033722259925E-2</v>
      </c>
      <c r="M197" s="67">
        <v>38874</v>
      </c>
      <c r="N197" s="241">
        <f t="shared" si="30"/>
        <v>4.5999999999999996</v>
      </c>
      <c r="O197" s="227">
        <v>14</v>
      </c>
      <c r="P197" s="244">
        <f t="shared" si="28"/>
        <v>6.3288952451800269E-4</v>
      </c>
      <c r="Q197" s="245">
        <f t="shared" si="29"/>
        <v>0.34595432969587042</v>
      </c>
      <c r="R197" s="262">
        <f>ND代替値*2.71828^(-(0.69315/12.33)*(M197-事故日Cb)/365.25)</f>
        <v>6.4565280570567429E-2</v>
      </c>
      <c r="T197" s="65">
        <f t="shared" si="26"/>
        <v>0.18870236165229293</v>
      </c>
      <c r="U197" s="65">
        <f t="shared" si="31"/>
        <v>2.6183418897438417E-4</v>
      </c>
      <c r="V197" s="62">
        <f t="shared" si="32"/>
        <v>1.8632951434229355E-49</v>
      </c>
      <c r="W197" s="63">
        <f t="shared" si="33"/>
        <v>69.999999068651036</v>
      </c>
      <c r="X197" s="65">
        <f t="shared" si="27"/>
        <v>1.2135691518131768</v>
      </c>
      <c r="AF197" s="4"/>
      <c r="AG197" s="5"/>
      <c r="AH197" s="2"/>
    </row>
    <row r="198" spans="2:34" ht="9.9499999999999993" customHeight="1" x14ac:dyDescent="0.3">
      <c r="B198" s="70"/>
      <c r="C198" s="186"/>
      <c r="D198" s="159"/>
      <c r="E198" s="247"/>
      <c r="F198" s="246"/>
      <c r="G198" s="184"/>
      <c r="H198" s="162"/>
      <c r="I198" s="159"/>
      <c r="J198" s="247"/>
      <c r="K198" s="246"/>
      <c r="L198" s="184"/>
      <c r="M198" s="67">
        <v>38964</v>
      </c>
      <c r="N198" s="241">
        <f t="shared" si="30"/>
        <v>4.5999999999999996</v>
      </c>
      <c r="O198" s="159">
        <v>15</v>
      </c>
      <c r="P198" s="244">
        <f t="shared" si="28"/>
        <v>5.8253246008813293E-4</v>
      </c>
      <c r="Q198" s="245">
        <f t="shared" si="29"/>
        <v>0.34399489065394578</v>
      </c>
      <c r="R198" s="185"/>
      <c r="T198" s="65">
        <f t="shared" si="26"/>
        <v>0.18763357672033407</v>
      </c>
      <c r="U198" s="65">
        <f t="shared" si="31"/>
        <v>2.4100085138016895E-4</v>
      </c>
      <c r="V198" s="62">
        <f t="shared" si="32"/>
        <v>5.779343313306179E-50</v>
      </c>
      <c r="W198" s="63">
        <f t="shared" si="33"/>
        <v>69.999999059288655</v>
      </c>
      <c r="X198" s="65">
        <f t="shared" si="27"/>
        <v>1.1964187025555533</v>
      </c>
      <c r="AF198" s="4"/>
      <c r="AG198" s="5"/>
      <c r="AH198" s="2"/>
    </row>
    <row r="199" spans="2:34" ht="9.9499999999999993" customHeight="1" x14ac:dyDescent="0.2">
      <c r="B199" s="69">
        <v>39097</v>
      </c>
      <c r="C199" s="238">
        <f>ND代替値</f>
        <v>5</v>
      </c>
      <c r="D199" s="163">
        <v>13</v>
      </c>
      <c r="E199" s="244">
        <f>ND代替値*2.71828^(-(0.69315/2.06)*(B199-事故日Cb)/365.25)</f>
        <v>7.4961097258057852E-4</v>
      </c>
      <c r="F199" s="245">
        <f>ND代替値*2.71828^(-(0.69315/30.07)*(B199-事故日Cb)/365.25)</f>
        <v>0.49617392739880484</v>
      </c>
      <c r="G199" s="185">
        <v>0.82</v>
      </c>
      <c r="H199" s="186">
        <v>25</v>
      </c>
      <c r="I199" s="159">
        <v>21</v>
      </c>
      <c r="J199" s="244">
        <f>ND代替値*2.71828^(-(0.69315/2.06)*(B199-事故日Cb)/365.25)</f>
        <v>8.4331234415315089E-4</v>
      </c>
      <c r="K199" s="245">
        <f>ND代替値*2.71828^(-(0.69315/30.07)*(B199-事故日Cb)/365.25)</f>
        <v>0.55819566832365541</v>
      </c>
      <c r="L199" s="184">
        <v>0.68</v>
      </c>
      <c r="M199" s="67">
        <v>39055</v>
      </c>
      <c r="N199" s="241">
        <f t="shared" si="30"/>
        <v>4.5999999999999996</v>
      </c>
      <c r="O199" s="159">
        <v>17</v>
      </c>
      <c r="P199" s="244">
        <f t="shared" si="28"/>
        <v>5.3568843047335096E-4</v>
      </c>
      <c r="Q199" s="245">
        <f t="shared" si="29"/>
        <v>0.34202496348241818</v>
      </c>
      <c r="R199" s="262">
        <f>ND代替値*2.71828^(-(0.69315/12.33)*(M199-事故日Cb)/365.25)</f>
        <v>6.2791434314538014E-2</v>
      </c>
      <c r="T199" s="65">
        <f t="shared" si="26"/>
        <v>0.18655907099040991</v>
      </c>
      <c r="U199" s="65">
        <f t="shared" si="31"/>
        <v>2.2162089954446833E-4</v>
      </c>
      <c r="V199" s="62">
        <f t="shared" si="32"/>
        <v>1.7694015839903692E-50</v>
      </c>
      <c r="W199" s="63">
        <f t="shared" si="33"/>
        <v>69.99999904982225</v>
      </c>
      <c r="X199" s="65">
        <f t="shared" si="27"/>
        <v>1.1793241085862991</v>
      </c>
      <c r="AF199" s="4"/>
      <c r="AG199" s="5"/>
      <c r="AH199" s="2"/>
    </row>
    <row r="200" spans="2:34" ht="9.9499999999999993" customHeight="1" x14ac:dyDescent="0.3">
      <c r="B200" s="69"/>
      <c r="C200" s="162"/>
      <c r="D200" s="163"/>
      <c r="E200" s="246"/>
      <c r="F200" s="248"/>
      <c r="G200" s="184"/>
      <c r="H200" s="162"/>
      <c r="I200" s="159"/>
      <c r="J200" s="246"/>
      <c r="K200" s="248"/>
      <c r="L200" s="184"/>
      <c r="M200" s="67">
        <v>39143</v>
      </c>
      <c r="N200" s="241">
        <f t="shared" si="30"/>
        <v>4.5999999999999996</v>
      </c>
      <c r="O200" s="159">
        <v>22</v>
      </c>
      <c r="P200" s="244">
        <f t="shared" si="28"/>
        <v>4.9397465041395988E-4</v>
      </c>
      <c r="Q200" s="245">
        <f t="shared" si="29"/>
        <v>0.34013070893820402</v>
      </c>
      <c r="R200" s="185"/>
      <c r="T200" s="65">
        <f t="shared" si="26"/>
        <v>0.18552584123902036</v>
      </c>
      <c r="U200" s="65">
        <f t="shared" si="31"/>
        <v>2.0436339511788716E-4</v>
      </c>
      <c r="V200" s="62">
        <f t="shared" si="32"/>
        <v>5.6327581099009062E-51</v>
      </c>
      <c r="W200" s="63">
        <f t="shared" si="33"/>
        <v>69.999999040667916</v>
      </c>
      <c r="X200" s="65">
        <f t="shared" si="27"/>
        <v>1.1630254136024041</v>
      </c>
      <c r="AF200" s="4"/>
      <c r="AG200" s="5"/>
      <c r="AH200" s="2"/>
    </row>
    <row r="201" spans="2:34" ht="9.9499999999999993" customHeight="1" x14ac:dyDescent="0.2">
      <c r="B201" s="69">
        <v>39287</v>
      </c>
      <c r="C201" s="231">
        <v>10</v>
      </c>
      <c r="D201" s="163">
        <v>17</v>
      </c>
      <c r="E201" s="244">
        <f>ND代替値*2.71828^(-(0.69315/2.06)*(B201-事故日Cb)/365.25)</f>
        <v>6.2924462823320823E-4</v>
      </c>
      <c r="F201" s="245">
        <f>ND代替値*2.71828^(-(0.69315/30.07)*(B201-事故日Cb)/365.25)</f>
        <v>0.49025981459775902</v>
      </c>
      <c r="G201" s="262">
        <f>ND代替値*2.71828^(-(0.69315/12)*(B201-事故日Cb)/365.25)</f>
        <v>5.5699825795107898E-2</v>
      </c>
      <c r="H201" s="186">
        <v>25</v>
      </c>
      <c r="I201" s="163">
        <v>27</v>
      </c>
      <c r="J201" s="244">
        <f>ND代替値*2.71828^(-(0.69315/2.06)*(B201-事故日Cb)/365.25)</f>
        <v>7.0790020676235932E-4</v>
      </c>
      <c r="K201" s="245">
        <f>ND代替値*2.71828^(-(0.69315/30.07)*(B201-事故日Cb)/365.25)</f>
        <v>0.5515422914224789</v>
      </c>
      <c r="L201" s="262">
        <f>ND代替値*2.71828^(-(0.69315/12)*(B201-事故日Cb)/365.25)</f>
        <v>5.863139557379779E-2</v>
      </c>
      <c r="M201" s="67">
        <v>39238</v>
      </c>
      <c r="N201" s="241">
        <f t="shared" si="30"/>
        <v>4.5999999999999996</v>
      </c>
      <c r="O201" s="159">
        <v>19</v>
      </c>
      <c r="P201" s="244">
        <f t="shared" si="28"/>
        <v>4.5258114143606487E-4</v>
      </c>
      <c r="Q201" s="245">
        <f t="shared" si="29"/>
        <v>0.33809754933534331</v>
      </c>
      <c r="R201" s="185">
        <v>0.44</v>
      </c>
      <c r="T201" s="65">
        <f t="shared" si="26"/>
        <v>0.18441684509200543</v>
      </c>
      <c r="U201" s="65">
        <f t="shared" si="31"/>
        <v>1.8723839078117397E-4</v>
      </c>
      <c r="V201" s="62">
        <f t="shared" si="32"/>
        <v>1.6370928943131816E-51</v>
      </c>
      <c r="W201" s="63">
        <f t="shared" si="33"/>
        <v>69.999999030785403</v>
      </c>
      <c r="X201" s="65">
        <f t="shared" si="27"/>
        <v>1.1456829820958401</v>
      </c>
      <c r="AF201" s="4"/>
      <c r="AG201" s="5"/>
      <c r="AH201" s="2"/>
    </row>
    <row r="202" spans="2:34" ht="9.9499999999999993" customHeight="1" x14ac:dyDescent="0.3">
      <c r="B202" s="70"/>
      <c r="C202" s="162"/>
      <c r="D202" s="163"/>
      <c r="E202" s="247"/>
      <c r="F202" s="246"/>
      <c r="G202" s="264"/>
      <c r="H202" s="162"/>
      <c r="I202" s="159"/>
      <c r="J202" s="247"/>
      <c r="K202" s="246"/>
      <c r="L202" s="264"/>
      <c r="M202" s="67">
        <v>39329</v>
      </c>
      <c r="N202" s="241">
        <f t="shared" si="30"/>
        <v>4.5999999999999996</v>
      </c>
      <c r="O202" s="159">
        <v>16</v>
      </c>
      <c r="P202" s="244">
        <f t="shared" si="28"/>
        <v>4.1618707613485373E-4</v>
      </c>
      <c r="Q202" s="245">
        <f t="shared" si="29"/>
        <v>0.33616139398199935</v>
      </c>
      <c r="R202" s="185"/>
      <c r="T202" s="65">
        <f t="shared" si="26"/>
        <v>0.18336076035381779</v>
      </c>
      <c r="U202" s="65">
        <f t="shared" si="31"/>
        <v>1.7218171785096412E-4</v>
      </c>
      <c r="V202" s="62">
        <f t="shared" si="32"/>
        <v>5.0121174730491434E-52</v>
      </c>
      <c r="W202" s="63">
        <f t="shared" si="33"/>
        <v>69.999999021318999</v>
      </c>
      <c r="X202" s="65">
        <f t="shared" si="27"/>
        <v>1.1293133070359471</v>
      </c>
      <c r="AF202" s="4"/>
      <c r="AG202" s="5"/>
      <c r="AH202" s="2"/>
    </row>
    <row r="203" spans="2:34" ht="9.9499999999999993" customHeight="1" x14ac:dyDescent="0.2">
      <c r="B203" s="69">
        <v>39462</v>
      </c>
      <c r="C203" s="186">
        <v>39</v>
      </c>
      <c r="D203" s="163">
        <v>22</v>
      </c>
      <c r="E203" s="244">
        <f>ND代替値*2.71828^(-(0.69315/2.06)*(B203-事故日Cb)/365.25)</f>
        <v>5.3555539011459628E-4</v>
      </c>
      <c r="F203" s="245">
        <f>ND代替値*2.71828^(-(0.69315/30.07)*(B203-事故日Cb)/365.25)</f>
        <v>0.48487498978494598</v>
      </c>
      <c r="G203" s="262">
        <f>ND代替値*2.71828^(-(0.69315/12.33)*(B203-事故日Cb)/365.25)</f>
        <v>5.6029762527949598E-2</v>
      </c>
      <c r="H203" s="186">
        <v>59</v>
      </c>
      <c r="I203" s="159">
        <v>21</v>
      </c>
      <c r="J203" s="244">
        <f>ND代替値*2.71828^(-(0.69315/2.06)*(B203-事故日Cb)/365.25)</f>
        <v>6.0249981387892079E-4</v>
      </c>
      <c r="K203" s="245">
        <f>ND代替値*2.71828^(-(0.69315/30.07)*(B203-事故日Cb)/365.25)</f>
        <v>0.54548436350806417</v>
      </c>
      <c r="L203" s="262">
        <f>ND代替値*2.71828^(-(0.69315/12)*(B203-事故日Cb)/365.25)</f>
        <v>5.7030997671067951E-2</v>
      </c>
      <c r="M203" s="67">
        <v>39426</v>
      </c>
      <c r="N203" s="241">
        <f t="shared" si="30"/>
        <v>4.5999999999999996</v>
      </c>
      <c r="O203" s="159">
        <v>20</v>
      </c>
      <c r="P203" s="244">
        <f t="shared" si="28"/>
        <v>3.8061001173094887E-4</v>
      </c>
      <c r="Q203" s="245">
        <f t="shared" si="29"/>
        <v>0.33410978679506037</v>
      </c>
      <c r="R203" s="262">
        <f>ND代替値*2.71828^(-(0.69315/12.33)*(M203-事故日Cb)/365.25)</f>
        <v>5.9306396345431438E-2</v>
      </c>
      <c r="T203" s="65">
        <f t="shared" si="26"/>
        <v>0.18224170188821473</v>
      </c>
      <c r="U203" s="65">
        <f t="shared" si="31"/>
        <v>1.5746304825158957E-4</v>
      </c>
      <c r="V203" s="62">
        <f t="shared" si="32"/>
        <v>1.4193046163939166E-52</v>
      </c>
      <c r="W203" s="63">
        <f t="shared" si="33"/>
        <v>69.999999011228425</v>
      </c>
      <c r="X203" s="65">
        <f t="shared" si="27"/>
        <v>1.1121217643441881</v>
      </c>
      <c r="AF203" s="4"/>
      <c r="AG203" s="5"/>
      <c r="AH203" s="2"/>
    </row>
    <row r="204" spans="2:34" ht="9.9499999999999993" customHeight="1" x14ac:dyDescent="0.3">
      <c r="B204" s="70"/>
      <c r="C204" s="186"/>
      <c r="D204" s="159"/>
      <c r="E204" s="246"/>
      <c r="F204" s="248"/>
      <c r="G204" s="264"/>
      <c r="H204" s="162"/>
      <c r="I204" s="159"/>
      <c r="J204" s="247"/>
      <c r="K204" s="248"/>
      <c r="L204" s="264"/>
      <c r="M204" s="67">
        <v>39512</v>
      </c>
      <c r="N204" s="241">
        <f t="shared" si="30"/>
        <v>4.5999999999999996</v>
      </c>
      <c r="O204" s="159">
        <v>13</v>
      </c>
      <c r="P204" s="244">
        <f t="shared" si="28"/>
        <v>3.5161935791969817E-4</v>
      </c>
      <c r="Q204" s="245">
        <f t="shared" si="29"/>
        <v>0.33230131020044462</v>
      </c>
      <c r="R204" s="185"/>
      <c r="T204" s="65">
        <f t="shared" si="26"/>
        <v>0.18125526010933343</v>
      </c>
      <c r="U204" s="65">
        <f t="shared" si="31"/>
        <v>1.4546925781195986E-4</v>
      </c>
      <c r="V204" s="62">
        <f t="shared" si="32"/>
        <v>4.6373316124691124E-53</v>
      </c>
      <c r="W204" s="63">
        <f t="shared" si="33"/>
        <v>69.999999002282152</v>
      </c>
      <c r="X204" s="65">
        <f t="shared" si="27"/>
        <v>1.0970987770922691</v>
      </c>
      <c r="AF204" s="4"/>
      <c r="AG204" s="5"/>
      <c r="AH204" s="2"/>
    </row>
    <row r="205" spans="2:34" ht="9.9499999999999993" customHeight="1" x14ac:dyDescent="0.2">
      <c r="B205" s="69">
        <v>39636</v>
      </c>
      <c r="C205" s="186">
        <v>23</v>
      </c>
      <c r="D205" s="230">
        <v>15</v>
      </c>
      <c r="E205" s="244">
        <f>ND代替値*2.71828^(-(0.69315/2.06)*(B205-事故日Cb)/365.25)</f>
        <v>4.5623579829760417E-4</v>
      </c>
      <c r="F205" s="245">
        <f>ND代替値*2.71828^(-(0.69315/30.07)*(B205-事故日Cb)/365.25)</f>
        <v>0.47957957547963259</v>
      </c>
      <c r="G205" s="262">
        <f>ND代替値*2.71828^(-(0.69315/12.33)*(B205-事故日Cb)/365.25)</f>
        <v>5.4549157313281305E-2</v>
      </c>
      <c r="H205" s="186">
        <v>63</v>
      </c>
      <c r="I205" s="163">
        <v>17</v>
      </c>
      <c r="J205" s="244">
        <f>ND代替値*2.71828^(-(0.69315/2.06)*(B205-事故日Cb)/365.25)</f>
        <v>5.1326527308480461E-4</v>
      </c>
      <c r="K205" s="245">
        <f>ND代替値*2.71828^(-(0.69315/30.07)*(B205-事故日Cb)/365.25)</f>
        <v>0.53952702241458672</v>
      </c>
      <c r="L205" s="262">
        <f>ND代替値*2.71828^(-(0.69315/12)*(B205-事故日Cb)/365.25)</f>
        <v>5.5483057776377381E-2</v>
      </c>
      <c r="M205" s="67">
        <v>39601</v>
      </c>
      <c r="N205" s="241">
        <f t="shared" si="30"/>
        <v>4.5999999999999996</v>
      </c>
      <c r="O205" s="159">
        <v>20</v>
      </c>
      <c r="P205" s="244">
        <f t="shared" si="28"/>
        <v>3.2394037893724166E-4</v>
      </c>
      <c r="Q205" s="245">
        <f t="shared" si="29"/>
        <v>0.33044005369320728</v>
      </c>
      <c r="R205" s="262">
        <f>ND代替値*2.71828^(-(0.69315/12.33)*(M205-事故日Cb)/365.25)</f>
        <v>5.7730318889978809E-2</v>
      </c>
      <c r="T205" s="65">
        <f t="shared" si="26"/>
        <v>0.18024002928720395</v>
      </c>
      <c r="U205" s="65">
        <f t="shared" si="31"/>
        <v>1.3401812339947289E-4</v>
      </c>
      <c r="V205" s="62">
        <f t="shared" si="32"/>
        <v>1.4571824060199122E-53</v>
      </c>
      <c r="W205" s="63">
        <f t="shared" si="33"/>
        <v>69.999998993023809</v>
      </c>
      <c r="X205" s="65">
        <f t="shared" si="27"/>
        <v>1.0817653772614961</v>
      </c>
      <c r="AG205" s="2"/>
      <c r="AH205" s="2"/>
    </row>
    <row r="206" spans="2:34" ht="9.9499999999999993" customHeight="1" x14ac:dyDescent="0.3">
      <c r="B206" s="69"/>
      <c r="C206" s="162"/>
      <c r="D206" s="163"/>
      <c r="E206" s="247"/>
      <c r="F206" s="246"/>
      <c r="G206" s="264"/>
      <c r="H206" s="162"/>
      <c r="I206" s="159"/>
      <c r="J206" s="247"/>
      <c r="K206" s="246"/>
      <c r="L206" s="264"/>
      <c r="M206" s="67">
        <v>39696</v>
      </c>
      <c r="N206" s="241">
        <f t="shared" si="30"/>
        <v>4.5999999999999996</v>
      </c>
      <c r="O206" s="159">
        <v>21</v>
      </c>
      <c r="P206" s="244">
        <f t="shared" si="28"/>
        <v>2.9679520261573526E-4</v>
      </c>
      <c r="Q206" s="245">
        <f t="shared" si="29"/>
        <v>0.32846482078808842</v>
      </c>
      <c r="R206" s="185"/>
      <c r="T206" s="65">
        <f t="shared" si="26"/>
        <v>0.17916262952077547</v>
      </c>
      <c r="U206" s="65">
        <f t="shared" si="31"/>
        <v>1.2278782972045945E-4</v>
      </c>
      <c r="V206" s="62">
        <f t="shared" si="32"/>
        <v>4.2351241009625346E-54</v>
      </c>
      <c r="W206" s="63">
        <f t="shared" si="33"/>
        <v>69.999998983141282</v>
      </c>
      <c r="X206" s="65">
        <f t="shared" si="27"/>
        <v>1.0656346532533068</v>
      </c>
      <c r="AG206" s="2"/>
      <c r="AH206" s="2"/>
    </row>
    <row r="207" spans="2:34" ht="9.9499999999999993" customHeight="1" x14ac:dyDescent="0.2">
      <c r="B207" s="69">
        <v>39828</v>
      </c>
      <c r="C207" s="186">
        <v>16</v>
      </c>
      <c r="D207" s="163">
        <v>15</v>
      </c>
      <c r="E207" s="244">
        <f>ND代替値*2.71828^(-(0.69315/2.06)*(B207-事故日Cb)/365.25)</f>
        <v>3.8227224570087871E-4</v>
      </c>
      <c r="F207" s="245">
        <f>ND代替値*2.71828^(-(0.69315/30.07)*(B207-事故日Cb)/365.25)</f>
        <v>0.47380345002658975</v>
      </c>
      <c r="G207" s="262">
        <f>ND代替値*2.71828^(-(0.69315/12.33)*(B207-事故日Cb)/365.25)</f>
        <v>5.2960750455578381E-2</v>
      </c>
      <c r="H207" s="186">
        <v>42</v>
      </c>
      <c r="I207" s="163">
        <v>26</v>
      </c>
      <c r="J207" s="244">
        <f>ND代替値*2.71828^(-(0.69315/2.06)*(B207-事故日Cb)/365.25)</f>
        <v>4.3005627641348851E-4</v>
      </c>
      <c r="K207" s="245">
        <f>ND代替値*2.71828^(-(0.69315/30.07)*(B207-事故日Cb)/365.25)</f>
        <v>0.53302888127991344</v>
      </c>
      <c r="L207" s="262">
        <f>ND代替値*2.71828^(-(0.69315/12)*(B207-事故日Cb)/365.25)</f>
        <v>5.3823698832052194E-2</v>
      </c>
      <c r="M207" s="67">
        <v>39784</v>
      </c>
      <c r="N207" s="241">
        <f t="shared" si="30"/>
        <v>4.5999999999999996</v>
      </c>
      <c r="O207" s="159">
        <v>16</v>
      </c>
      <c r="P207" s="244">
        <f t="shared" si="28"/>
        <v>2.7368391422435571E-4</v>
      </c>
      <c r="Q207" s="245">
        <f t="shared" si="29"/>
        <v>0.32664566708346615</v>
      </c>
      <c r="R207" s="262">
        <f>ND代替値*2.71828^(-(0.69315/12.33)*(M207-事故日Cb)/365.25)</f>
        <v>5.6126974291114497E-2</v>
      </c>
      <c r="T207" s="65">
        <f t="shared" si="26"/>
        <v>0.1781703638637088</v>
      </c>
      <c r="U207" s="65">
        <f t="shared" si="31"/>
        <v>1.1322640514684453E-4</v>
      </c>
      <c r="V207" s="62">
        <f t="shared" si="32"/>
        <v>1.3482202029193696E-54</v>
      </c>
      <c r="W207" s="63">
        <f t="shared" si="33"/>
        <v>69.999998973986948</v>
      </c>
      <c r="X207" s="65">
        <f t="shared" si="27"/>
        <v>1.0509071885545109</v>
      </c>
      <c r="AG207" s="2"/>
      <c r="AH207" s="2"/>
    </row>
    <row r="208" spans="2:34" ht="9.9499999999999993" customHeight="1" x14ac:dyDescent="0.3">
      <c r="B208" s="69"/>
      <c r="C208" s="162"/>
      <c r="D208" s="163"/>
      <c r="E208" s="247"/>
      <c r="F208" s="248"/>
      <c r="G208" s="264"/>
      <c r="H208" s="162"/>
      <c r="I208" s="159"/>
      <c r="J208" s="246"/>
      <c r="K208" s="248"/>
      <c r="L208" s="264"/>
      <c r="M208" s="67">
        <v>39874</v>
      </c>
      <c r="N208" s="241">
        <f t="shared" si="30"/>
        <v>4.5999999999999996</v>
      </c>
      <c r="O208" s="227">
        <v>12</v>
      </c>
      <c r="P208" s="244">
        <f t="shared" si="28"/>
        <v>2.519077305965558E-4</v>
      </c>
      <c r="Q208" s="245">
        <f t="shared" si="29"/>
        <v>0.32479558972348183</v>
      </c>
      <c r="R208" s="185"/>
      <c r="T208" s="65">
        <f t="shared" si="26"/>
        <v>0.17716123075826282</v>
      </c>
      <c r="U208" s="65">
        <f t="shared" si="31"/>
        <v>1.042173298528829E-4</v>
      </c>
      <c r="V208" s="62">
        <f t="shared" si="32"/>
        <v>4.1817462156276553E-55</v>
      </c>
      <c r="W208" s="63">
        <f t="shared" si="33"/>
        <v>69.999998964624581</v>
      </c>
      <c r="X208" s="65">
        <f t="shared" si="27"/>
        <v>1.0360555170326635</v>
      </c>
      <c r="AG208" s="2"/>
      <c r="AH208" s="2"/>
    </row>
    <row r="209" spans="1:34" ht="9.9499999999999993" customHeight="1" x14ac:dyDescent="0.2">
      <c r="B209" s="69">
        <v>40007</v>
      </c>
      <c r="C209" s="186">
        <v>20</v>
      </c>
      <c r="D209" s="163">
        <v>22</v>
      </c>
      <c r="E209" s="244">
        <f>ND代替値*2.71828^(-(0.69315/2.06)*(B209-事故日Cb)/365.25)</f>
        <v>3.2415841497396031E-4</v>
      </c>
      <c r="F209" s="245">
        <f>ND代替値*2.71828^(-(0.69315/30.07)*(B209-事故日Cb)/365.25)</f>
        <v>0.46848109589229553</v>
      </c>
      <c r="G209" s="262">
        <f>ND代替値*2.71828^(-(0.69315/12.33)*(B209-事故日Cb)/365.25)</f>
        <v>5.1521580598481845E-2</v>
      </c>
      <c r="H209" s="186">
        <v>23</v>
      </c>
      <c r="I209" s="163">
        <v>26</v>
      </c>
      <c r="J209" s="244">
        <f>ND代替値*2.71828^(-(0.69315/2.06)*(B209-事故日Cb)/365.25)</f>
        <v>3.646782168457053E-4</v>
      </c>
      <c r="K209" s="245">
        <f>ND代替値*2.71828^(-(0.69315/30.07)*(B209-事故日Cb)/365.25)</f>
        <v>0.52704123287883242</v>
      </c>
      <c r="L209" s="262">
        <f>ND代替値*2.71828^(-(0.69315/12)*(B209-事故日Cb)/365.25)</f>
        <v>5.2321423479964463E-2</v>
      </c>
      <c r="M209" s="67">
        <v>39973</v>
      </c>
      <c r="N209" s="241">
        <f t="shared" si="30"/>
        <v>4.5999999999999996</v>
      </c>
      <c r="O209" s="159">
        <v>16</v>
      </c>
      <c r="P209" s="244">
        <f t="shared" si="28"/>
        <v>2.2994974941295806E-4</v>
      </c>
      <c r="Q209" s="245">
        <f t="shared" si="29"/>
        <v>0.32277260511184985</v>
      </c>
      <c r="R209" s="185">
        <v>0.71</v>
      </c>
      <c r="T209" s="65">
        <f t="shared" si="26"/>
        <v>0.17605778460646354</v>
      </c>
      <c r="U209" s="65">
        <f t="shared" si="31"/>
        <v>9.5133042671639428E-5</v>
      </c>
      <c r="V209" s="62">
        <f t="shared" si="32"/>
        <v>1.1537566005004397E-55</v>
      </c>
      <c r="W209" s="63">
        <f t="shared" si="33"/>
        <v>69.999998954325946</v>
      </c>
      <c r="X209" s="65">
        <f t="shared" si="27"/>
        <v>1.0199609837092045</v>
      </c>
      <c r="AG209" s="2"/>
      <c r="AH209" s="2"/>
    </row>
    <row r="210" spans="1:34" ht="9.9499999999999993" customHeight="1" x14ac:dyDescent="0.3">
      <c r="B210" s="70"/>
      <c r="C210" s="162"/>
      <c r="D210" s="163"/>
      <c r="E210" s="247"/>
      <c r="F210" s="246"/>
      <c r="G210" s="264"/>
      <c r="H210" s="162"/>
      <c r="I210" s="159"/>
      <c r="J210" s="247"/>
      <c r="K210" s="246"/>
      <c r="L210" s="264"/>
      <c r="M210" s="67">
        <v>40059</v>
      </c>
      <c r="N210" s="241">
        <f t="shared" si="30"/>
        <v>4.5999999999999996</v>
      </c>
      <c r="O210" s="227">
        <v>14</v>
      </c>
      <c r="P210" s="244">
        <f t="shared" si="28"/>
        <v>2.124347251788416E-4</v>
      </c>
      <c r="Q210" s="245">
        <f t="shared" si="29"/>
        <v>0.32102549465654923</v>
      </c>
      <c r="R210" s="185"/>
      <c r="T210" s="65">
        <f t="shared" si="26"/>
        <v>0.17510481526720867</v>
      </c>
      <c r="U210" s="65">
        <f t="shared" si="31"/>
        <v>8.7886861485911625E-5</v>
      </c>
      <c r="V210" s="62">
        <f t="shared" si="32"/>
        <v>3.7696995379255422E-56</v>
      </c>
      <c r="W210" s="63">
        <f t="shared" si="33"/>
        <v>69.999998945379673</v>
      </c>
      <c r="X210" s="65">
        <f t="shared" si="27"/>
        <v>1.006182941279872</v>
      </c>
      <c r="AG210" s="2"/>
      <c r="AH210" s="2"/>
    </row>
    <row r="211" spans="1:34" ht="9.9499999999999993" customHeight="1" x14ac:dyDescent="0.2">
      <c r="B211" s="69">
        <v>40190</v>
      </c>
      <c r="C211" s="231">
        <v>10</v>
      </c>
      <c r="D211" s="230">
        <v>15</v>
      </c>
      <c r="E211" s="244">
        <f>ND代替値*2.71828^(-(0.69315/2.06)*(B211-事故日Cb)/365.25)</f>
        <v>2.738681239118507E-4</v>
      </c>
      <c r="F211" s="245">
        <f>ND代替値*2.71828^(-(0.69315/30.07)*(B211-事故日Cb)/365.25)</f>
        <v>0.46310160760901076</v>
      </c>
      <c r="G211" s="262">
        <f>ND代替値*2.71828^(-(0.69315/12.33)*(B211-事故日Cb)/365.25)</f>
        <v>5.0090671336834459E-2</v>
      </c>
      <c r="H211" s="238">
        <f>ND代替値</f>
        <v>6.5</v>
      </c>
      <c r="I211" s="163">
        <v>16</v>
      </c>
      <c r="J211" s="244">
        <f>ND代替値*2.71828^(-(0.69315/2.06)*(B211-事故日Cb)/365.25)</f>
        <v>3.0810163940083206E-4</v>
      </c>
      <c r="K211" s="245">
        <f>ND代替値*2.71828^(-(0.69315/30.07)*(B211-事故日Cb)/365.25)</f>
        <v>0.52098930856013714</v>
      </c>
      <c r="L211" s="262">
        <f>ND代替値*2.71828^(-(0.69315/12)*(B211-事故日Cb)/365.25)</f>
        <v>5.0828914666962814E-2</v>
      </c>
      <c r="M211" s="67">
        <v>40149</v>
      </c>
      <c r="N211" s="241">
        <f t="shared" si="30"/>
        <v>4.5999999999999996</v>
      </c>
      <c r="O211" s="227">
        <v>15</v>
      </c>
      <c r="P211" s="244">
        <f t="shared" si="28"/>
        <v>1.9553195032074954E-4</v>
      </c>
      <c r="Q211" s="245">
        <f t="shared" si="29"/>
        <v>0.3192072492013292</v>
      </c>
      <c r="R211" s="262">
        <f>ND代替値*2.71828^(-(0.69315/12.33)*(M211-事故日Cb)/365.25)</f>
        <v>5.3060803563566308E-2</v>
      </c>
      <c r="T211" s="65">
        <f t="shared" si="26"/>
        <v>0.17411304501890681</v>
      </c>
      <c r="U211" s="65">
        <f t="shared" si="31"/>
        <v>8.0893975405586948E-5</v>
      </c>
      <c r="V211" s="62">
        <f t="shared" si="32"/>
        <v>1.1692397682989045E-56</v>
      </c>
      <c r="W211" s="63">
        <f t="shared" si="33"/>
        <v>69.999998936017292</v>
      </c>
      <c r="X211" s="65">
        <f t="shared" si="27"/>
        <v>0.99196332350817429</v>
      </c>
      <c r="AG211" s="2"/>
      <c r="AH211" s="2"/>
    </row>
    <row r="212" spans="1:34" ht="9.9499999999999993" customHeight="1" x14ac:dyDescent="0.3">
      <c r="B212" s="70"/>
      <c r="C212" s="186"/>
      <c r="D212" s="159"/>
      <c r="E212" s="247"/>
      <c r="F212" s="248"/>
      <c r="G212" s="264"/>
      <c r="H212" s="162"/>
      <c r="I212" s="159"/>
      <c r="J212" s="247"/>
      <c r="K212" s="248"/>
      <c r="L212" s="264"/>
      <c r="M212" s="67">
        <v>40238</v>
      </c>
      <c r="N212" s="241">
        <f t="shared" si="30"/>
        <v>4.5999999999999996</v>
      </c>
      <c r="O212" s="227">
        <v>12</v>
      </c>
      <c r="P212" s="244">
        <f t="shared" si="28"/>
        <v>1.8013995149751422E-4</v>
      </c>
      <c r="Q212" s="245">
        <f t="shared" si="29"/>
        <v>0.31741933398253291</v>
      </c>
      <c r="R212" s="185"/>
      <c r="T212" s="65">
        <f t="shared" si="26"/>
        <v>0.17313781853592702</v>
      </c>
      <c r="U212" s="65">
        <f t="shared" si="31"/>
        <v>7.4526115972859487E-5</v>
      </c>
      <c r="V212" s="62">
        <f t="shared" si="32"/>
        <v>3.6740862227810114E-57</v>
      </c>
      <c r="W212" s="63">
        <f t="shared" si="33"/>
        <v>69.999998926758934</v>
      </c>
      <c r="X212" s="65">
        <f t="shared" si="27"/>
        <v>0.97809933006072347</v>
      </c>
      <c r="AG212" s="2"/>
      <c r="AH212" s="2"/>
    </row>
    <row r="213" spans="1:34" ht="9.9499999999999993" customHeight="1" x14ac:dyDescent="0.2">
      <c r="B213" s="69">
        <v>40367</v>
      </c>
      <c r="C213" s="186">
        <v>22</v>
      </c>
      <c r="D213" s="163">
        <v>22</v>
      </c>
      <c r="E213" s="244">
        <f>ND代替値*2.71828^(-(0.69315/2.06)*(B213-事故日Cb)/365.25)</f>
        <v>2.326623936466061E-4</v>
      </c>
      <c r="F213" s="245">
        <f>ND代替値*2.71828^(-(0.69315/30.07)*(B213-事故日Cb)/365.25)</f>
        <v>0.45795727037850109</v>
      </c>
      <c r="G213" s="262">
        <f>ND代替値*2.71828^(-(0.69315/12.33)*(B213-事故日Cb)/365.25)</f>
        <v>4.8744496247848809E-2</v>
      </c>
      <c r="H213" s="231">
        <v>13</v>
      </c>
      <c r="I213" s="163">
        <v>30</v>
      </c>
      <c r="J213" s="244">
        <f>ND代替値*2.71828^(-(0.69315/2.06)*(B213-事故日Cb)/365.25)</f>
        <v>2.6174519285243185E-4</v>
      </c>
      <c r="K213" s="245">
        <f>ND代替値*2.71828^(-(0.69315/30.07)*(B213-事故日Cb)/365.25)</f>
        <v>0.51520192917581364</v>
      </c>
      <c r="L213" s="262">
        <f>ND代替値*2.71828^(-(0.69315/12)*(B213-事故日Cb)/365.25)</f>
        <v>4.9425857284584943E-2</v>
      </c>
      <c r="M213" s="67">
        <v>40331</v>
      </c>
      <c r="N213" s="241">
        <f t="shared" si="30"/>
        <v>4.5999999999999996</v>
      </c>
      <c r="O213" s="159">
        <v>16</v>
      </c>
      <c r="P213" s="244">
        <f t="shared" si="28"/>
        <v>1.6534916464240436E-4</v>
      </c>
      <c r="Q213" s="245">
        <f t="shared" si="29"/>
        <v>0.31556176167236766</v>
      </c>
      <c r="R213" s="262">
        <f>ND代替値*2.71828^(-(0.69315/12.33)*(M213-事故日Cb)/365.25)</f>
        <v>5.1595085963308418E-2</v>
      </c>
      <c r="T213" s="65">
        <f t="shared" si="26"/>
        <v>0.17212459727583687</v>
      </c>
      <c r="U213" s="65">
        <f t="shared" si="31"/>
        <v>6.8406985333985094E-5</v>
      </c>
      <c r="V213" s="62">
        <f t="shared" si="32"/>
        <v>1.0959718865696732E-57</v>
      </c>
      <c r="W213" s="63">
        <f t="shared" si="33"/>
        <v>69.999998917084483</v>
      </c>
      <c r="X213" s="65">
        <f t="shared" si="27"/>
        <v>0.96381921853423769</v>
      </c>
      <c r="AG213" s="2"/>
      <c r="AH213" s="2"/>
    </row>
    <row r="214" spans="1:34" ht="9.9499999999999993" customHeight="1" x14ac:dyDescent="0.2">
      <c r="B214" s="69"/>
      <c r="C214" s="162"/>
      <c r="D214" s="163"/>
      <c r="E214" s="246"/>
      <c r="F214" s="246"/>
      <c r="G214" s="189"/>
      <c r="H214" s="162"/>
      <c r="I214" s="159"/>
      <c r="J214" s="159"/>
      <c r="K214" s="163"/>
      <c r="L214" s="184"/>
      <c r="M214" s="67">
        <v>40423</v>
      </c>
      <c r="N214" s="241">
        <f t="shared" si="30"/>
        <v>4.5999999999999996</v>
      </c>
      <c r="O214" s="159">
        <v>19</v>
      </c>
      <c r="P214" s="244">
        <f t="shared" si="28"/>
        <v>1.5191269041041304E-4</v>
      </c>
      <c r="Q214" s="245">
        <f t="shared" si="29"/>
        <v>0.31373485949131402</v>
      </c>
      <c r="R214" s="185"/>
      <c r="T214" s="65">
        <f t="shared" si="26"/>
        <v>0.17112810517708035</v>
      </c>
      <c r="U214" s="65">
        <f t="shared" si="31"/>
        <v>6.2848150502759241E-5</v>
      </c>
      <c r="V214" s="62">
        <f t="shared" si="32"/>
        <v>3.3120616178371668E-58</v>
      </c>
      <c r="W214" s="63">
        <f t="shared" si="33"/>
        <v>69.999998907514026</v>
      </c>
      <c r="X214" s="65">
        <f t="shared" si="27"/>
        <v>0.94989780432137227</v>
      </c>
      <c r="AG214" s="2"/>
      <c r="AH214" s="2"/>
    </row>
    <row r="215" spans="1:34" ht="9.9499999999999993" customHeight="1" x14ac:dyDescent="0.2">
      <c r="B215" s="69"/>
      <c r="C215" s="186"/>
      <c r="D215" s="163"/>
      <c r="E215" s="246"/>
      <c r="F215" s="246"/>
      <c r="G215" s="190"/>
      <c r="H215" s="188"/>
      <c r="I215" s="163"/>
      <c r="J215" s="163"/>
      <c r="K215" s="163"/>
      <c r="L215" s="184"/>
      <c r="M215" s="67">
        <v>40525</v>
      </c>
      <c r="N215" s="241">
        <f t="shared" si="30"/>
        <v>4.5999999999999996</v>
      </c>
      <c r="O215" s="159">
        <v>19</v>
      </c>
      <c r="P215" s="244">
        <f t="shared" si="28"/>
        <v>1.3828823741118064E-4</v>
      </c>
      <c r="Q215" s="245">
        <f t="shared" si="29"/>
        <v>0.31172174191897001</v>
      </c>
      <c r="R215" s="262">
        <f>ND代替値*2.71828^(-(0.69315/12.33)*(M215-事故日Cb)/365.25)</f>
        <v>5.0077280762180036E-2</v>
      </c>
      <c r="T215" s="65">
        <f t="shared" si="26"/>
        <v>0.17003004104671088</v>
      </c>
      <c r="U215" s="65">
        <f t="shared" si="31"/>
        <v>5.7211546540969137E-5</v>
      </c>
      <c r="V215" s="62">
        <f t="shared" si="32"/>
        <v>8.7883665401337253E-59</v>
      </c>
      <c r="W215" s="63">
        <f t="shared" si="33"/>
        <v>69.999998896903335</v>
      </c>
      <c r="X215" s="65">
        <f t="shared" si="27"/>
        <v>0.93469812335798208</v>
      </c>
      <c r="AG215" s="2"/>
      <c r="AH215" s="2"/>
    </row>
    <row r="216" spans="1:34" ht="9.9499999999999993" customHeight="1" thickBot="1" x14ac:dyDescent="0.25">
      <c r="A216" s="101"/>
      <c r="B216" s="105"/>
      <c r="C216" s="192"/>
      <c r="D216" s="173"/>
      <c r="E216" s="253"/>
      <c r="F216" s="254"/>
      <c r="G216" s="193"/>
      <c r="H216" s="194"/>
      <c r="I216" s="173"/>
      <c r="J216" s="173"/>
      <c r="K216" s="174"/>
      <c r="L216" s="193"/>
      <c r="M216" s="106">
        <v>40606</v>
      </c>
      <c r="N216" s="242">
        <f t="shared" si="30"/>
        <v>4.5999999999999996</v>
      </c>
      <c r="O216" s="236">
        <v>12</v>
      </c>
      <c r="P216" s="265">
        <f t="shared" si="28"/>
        <v>1.2834478945870871E-4</v>
      </c>
      <c r="Q216" s="266">
        <f t="shared" si="29"/>
        <v>0.31013229576891455</v>
      </c>
      <c r="R216" s="271">
        <f>ND代替値*2.71828^(-(0.69315/12.33)*(M216-事故日Cb)/365.25)</f>
        <v>4.9456847532809566E-2</v>
      </c>
      <c r="S216" s="109"/>
      <c r="T216" s="104"/>
      <c r="U216" s="104"/>
      <c r="V216" s="110"/>
      <c r="W216" s="111"/>
      <c r="X216" s="104"/>
      <c r="Y216" s="101"/>
      <c r="Z216" s="101"/>
      <c r="AA216" s="101"/>
      <c r="AB216" s="101"/>
      <c r="AG216" s="2"/>
      <c r="AH216" s="2"/>
    </row>
    <row r="217" spans="1:34" ht="9.9499999999999993" customHeight="1" x14ac:dyDescent="0.2">
      <c r="B217" s="100">
        <v>40613</v>
      </c>
      <c r="C217" s="195"/>
      <c r="D217" s="180"/>
      <c r="E217" s="255"/>
      <c r="F217" s="256"/>
      <c r="G217" s="196"/>
      <c r="H217" s="197"/>
      <c r="I217" s="180"/>
      <c r="J217" s="180"/>
      <c r="K217" s="181"/>
      <c r="L217" s="196"/>
      <c r="M217" s="100">
        <v>40613</v>
      </c>
      <c r="N217" s="198"/>
      <c r="O217" s="199"/>
      <c r="P217" s="200"/>
      <c r="Q217" s="200"/>
      <c r="R217" s="201"/>
      <c r="T217" s="99">
        <f t="shared" ref="T217:T256" si="34">0.5*2.71828^(-(0.69315/30.07)*(M217-事故日Fk)/365.25)</f>
        <v>0.5</v>
      </c>
      <c r="U217" s="99">
        <f t="shared" ref="U217" si="35">1*2.71828^(-(0.69315/2.06)*(M217-調査開始日)/365.25)</f>
        <v>5.275651310453892E-5</v>
      </c>
      <c r="V217" s="107">
        <f t="shared" ref="V217" si="36">70*2.71828^(-(0.69315/0.1459)*(M217-調査開始日)/365.25)</f>
        <v>2.7977110086045259E-59</v>
      </c>
      <c r="W217" s="108">
        <f t="shared" ref="W217" si="37">70*2.71828^(-(0.69315/(1.277*10^9))*(M217-調査開始日)/365.25)</f>
        <v>69.999998887749015</v>
      </c>
      <c r="X217" s="99">
        <f t="shared" ref="X217:X256" si="38">5*2.71828^(-(0.69315/12)*(M217-調査開始日)/365.25)</f>
        <v>0.92178024988815799</v>
      </c>
      <c r="AG217" s="2"/>
      <c r="AH217" s="2"/>
    </row>
    <row r="218" spans="1:34" ht="9.9499999999999993" customHeight="1" x14ac:dyDescent="0.2">
      <c r="B218" s="69"/>
      <c r="C218" s="186"/>
      <c r="D218" s="163"/>
      <c r="E218" s="246"/>
      <c r="F218" s="246"/>
      <c r="G218" s="185"/>
      <c r="H218" s="186"/>
      <c r="I218" s="163"/>
      <c r="J218" s="163"/>
      <c r="K218" s="163"/>
      <c r="L218" s="184"/>
      <c r="M218" s="67">
        <v>40794</v>
      </c>
      <c r="N218" s="241">
        <f t="shared" ref="N218:N256" si="39">ND代替値</f>
        <v>4.5999999999999996</v>
      </c>
      <c r="O218" s="159">
        <v>15</v>
      </c>
      <c r="P218" s="159">
        <v>60</v>
      </c>
      <c r="Q218" s="163">
        <v>72</v>
      </c>
      <c r="R218" s="262">
        <f>ND代替値*2.71828^(-(0.69315/12.33)*(M218-事故日Fk)/365.25)</f>
        <v>0.19450526276551794</v>
      </c>
      <c r="T218" s="65">
        <f t="shared" si="34"/>
        <v>0.49432097552167281</v>
      </c>
      <c r="U218" s="65">
        <f t="shared" si="31"/>
        <v>4.4654007701802822E-5</v>
      </c>
      <c r="V218" s="62">
        <f t="shared" si="32"/>
        <v>2.6567311720022256E-60</v>
      </c>
      <c r="W218" s="63">
        <f t="shared" si="33"/>
        <v>69.99999886892023</v>
      </c>
      <c r="X218" s="65">
        <f t="shared" si="38"/>
        <v>0.89576903787280726</v>
      </c>
      <c r="Z218" s="304" t="s">
        <v>27</v>
      </c>
      <c r="AA218" s="305"/>
      <c r="AB218" s="305"/>
      <c r="AG218" s="2"/>
      <c r="AH218" s="2"/>
    </row>
    <row r="219" spans="1:34" ht="9.9499999999999993" customHeight="1" x14ac:dyDescent="0.2">
      <c r="B219" s="69"/>
      <c r="C219" s="162"/>
      <c r="D219" s="163"/>
      <c r="E219" s="246"/>
      <c r="F219" s="246"/>
      <c r="G219" s="184"/>
      <c r="H219" s="162"/>
      <c r="I219" s="159"/>
      <c r="J219" s="159"/>
      <c r="K219" s="163"/>
      <c r="L219" s="184"/>
      <c r="M219" s="67">
        <v>40884</v>
      </c>
      <c r="N219" s="241">
        <f t="shared" si="39"/>
        <v>4.5999999999999996</v>
      </c>
      <c r="O219" s="159">
        <v>19</v>
      </c>
      <c r="P219" s="159">
        <v>18.899999999999999</v>
      </c>
      <c r="Q219" s="163">
        <v>21.8</v>
      </c>
      <c r="R219" s="262">
        <f>ND代替値*2.71828^(-(0.69315/12.33)*(M219-事故日Fk)/365.25)</f>
        <v>0.19182952823329902</v>
      </c>
      <c r="T219" s="65">
        <f t="shared" si="34"/>
        <v>0.49152120764615315</v>
      </c>
      <c r="U219" s="65">
        <f t="shared" si="31"/>
        <v>4.1101026248042563E-5</v>
      </c>
      <c r="V219" s="62">
        <f t="shared" si="32"/>
        <v>8.2403271367714687E-61</v>
      </c>
      <c r="W219" s="63">
        <f t="shared" si="33"/>
        <v>69.999998859557849</v>
      </c>
      <c r="X219" s="65">
        <f t="shared" si="38"/>
        <v>0.88310981576944814</v>
      </c>
      <c r="Z219" s="305"/>
      <c r="AA219" s="305"/>
      <c r="AB219" s="305"/>
      <c r="AG219" s="2"/>
      <c r="AH219" s="2"/>
    </row>
    <row r="220" spans="1:34" ht="9.9499999999999993" customHeight="1" x14ac:dyDescent="0.2">
      <c r="B220" s="69">
        <v>40954</v>
      </c>
      <c r="C220" s="238">
        <f>ND代替値</f>
        <v>5</v>
      </c>
      <c r="D220" s="166">
        <f>ND代替値</f>
        <v>5.5555555555555554</v>
      </c>
      <c r="E220" s="244">
        <f>ND代替値*2.71828^(-(0.69315/2.06)*(B220-事故日Fk)/365.25)</f>
        <v>0.58433314381669987</v>
      </c>
      <c r="F220" s="246">
        <v>2</v>
      </c>
      <c r="G220" s="262">
        <f>ND代替値*2.71828^(-(0.69315/12.33)*(B220-事故日Fk)/365.25)</f>
        <v>0.1802851818707619</v>
      </c>
      <c r="H220" s="238">
        <f>ND代替値</f>
        <v>6.5</v>
      </c>
      <c r="I220" s="230">
        <v>36</v>
      </c>
      <c r="J220" s="202">
        <v>3.3</v>
      </c>
      <c r="K220" s="202">
        <v>3.6</v>
      </c>
      <c r="L220" s="262">
        <f>ND代替値*2.71828^(-(0.69315/12)*(B220-事故日Fk)/365.25)</f>
        <v>0.18950017000483674</v>
      </c>
      <c r="M220" s="67">
        <v>40983</v>
      </c>
      <c r="N220" s="241">
        <f t="shared" si="39"/>
        <v>4.5999999999999996</v>
      </c>
      <c r="O220" s="159">
        <v>15</v>
      </c>
      <c r="P220" s="159">
        <v>9.9</v>
      </c>
      <c r="Q220" s="163">
        <v>12.2</v>
      </c>
      <c r="R220" s="185">
        <v>0.61</v>
      </c>
      <c r="T220" s="65">
        <f t="shared" si="34"/>
        <v>0.48845977494564918</v>
      </c>
      <c r="U220" s="65">
        <f t="shared" si="31"/>
        <v>3.7518382877615465E-5</v>
      </c>
      <c r="V220" s="62">
        <f t="shared" si="32"/>
        <v>2.2735315186758594E-61</v>
      </c>
      <c r="W220" s="63">
        <f t="shared" si="33"/>
        <v>69.999998849259214</v>
      </c>
      <c r="X220" s="65">
        <f t="shared" si="38"/>
        <v>0.86939120694539329</v>
      </c>
      <c r="Z220" s="305"/>
      <c r="AA220" s="305"/>
      <c r="AB220" s="305"/>
      <c r="AG220" s="2"/>
      <c r="AH220" s="2"/>
    </row>
    <row r="221" spans="1:34" ht="9.9499999999999993" customHeight="1" x14ac:dyDescent="0.2">
      <c r="B221" s="69"/>
      <c r="C221" s="186"/>
      <c r="D221" s="159"/>
      <c r="E221" s="257"/>
      <c r="F221" s="246"/>
      <c r="G221" s="184"/>
      <c r="H221" s="186"/>
      <c r="I221" s="159"/>
      <c r="J221" s="159"/>
      <c r="K221" s="163"/>
      <c r="L221" s="184"/>
      <c r="M221" s="67">
        <v>41078</v>
      </c>
      <c r="N221" s="241">
        <f t="shared" si="39"/>
        <v>4.5999999999999996</v>
      </c>
      <c r="O221" s="159">
        <v>22</v>
      </c>
      <c r="P221" s="159">
        <v>31.5</v>
      </c>
      <c r="Q221" s="163">
        <v>48</v>
      </c>
      <c r="R221" s="185">
        <v>0.42</v>
      </c>
      <c r="T221" s="65">
        <f t="shared" si="34"/>
        <v>0.48553996601354121</v>
      </c>
      <c r="U221" s="65">
        <f t="shared" si="31"/>
        <v>3.4374461388569E-5</v>
      </c>
      <c r="V221" s="62">
        <f t="shared" si="32"/>
        <v>6.6077438824847591E-62</v>
      </c>
      <c r="W221" s="63">
        <f t="shared" si="33"/>
        <v>69.999998839376701</v>
      </c>
      <c r="X221" s="65">
        <f t="shared" si="38"/>
        <v>0.85642729636999282</v>
      </c>
      <c r="Z221" s="305"/>
      <c r="AA221" s="305"/>
      <c r="AB221" s="305"/>
      <c r="AG221" s="2"/>
      <c r="AH221" s="2"/>
    </row>
    <row r="222" spans="1:34" ht="9.9499999999999993" customHeight="1" x14ac:dyDescent="0.2">
      <c r="B222" s="69">
        <v>41107</v>
      </c>
      <c r="C222" s="238">
        <f>ND代替値</f>
        <v>5</v>
      </c>
      <c r="D222" s="232">
        <v>43</v>
      </c>
      <c r="E222" s="246"/>
      <c r="F222" s="245">
        <f>ND代替値*2.71828^(-(0.69315/30.07)*(B222-事故日Fk)/365.25)</f>
        <v>0.77544342061910321</v>
      </c>
      <c r="G222" s="185">
        <v>0.42</v>
      </c>
      <c r="H222" s="238">
        <f>ND代替値</f>
        <v>6.5</v>
      </c>
      <c r="I222" s="232">
        <v>43</v>
      </c>
      <c r="J222" s="244">
        <f>ND代替値*2.71828^(-(0.69315/2.06)*(B222-事故日Fk)/365.25)</f>
        <v>0.57095229362535993</v>
      </c>
      <c r="K222" s="202">
        <v>2.8</v>
      </c>
      <c r="L222" s="184">
        <v>0.42</v>
      </c>
      <c r="M222" s="67">
        <v>41158</v>
      </c>
      <c r="N222" s="241">
        <f t="shared" si="39"/>
        <v>4.5999999999999996</v>
      </c>
      <c r="O222" s="159">
        <v>23</v>
      </c>
      <c r="P222" s="159">
        <v>5.8</v>
      </c>
      <c r="Q222" s="163">
        <v>10.199999999999999</v>
      </c>
      <c r="R222" s="190"/>
      <c r="T222" s="65">
        <f t="shared" si="34"/>
        <v>0.48309472107447576</v>
      </c>
      <c r="U222" s="65">
        <f t="shared" si="31"/>
        <v>3.1932210903266204E-5</v>
      </c>
      <c r="V222" s="62">
        <f t="shared" si="32"/>
        <v>2.3342065475441943E-62</v>
      </c>
      <c r="W222" s="63">
        <f t="shared" si="33"/>
        <v>69.999998831054597</v>
      </c>
      <c r="X222" s="65">
        <f t="shared" si="38"/>
        <v>0.84566037382040182</v>
      </c>
      <c r="Z222" s="305"/>
      <c r="AA222" s="305"/>
      <c r="AB222" s="305"/>
      <c r="AG222" s="2"/>
      <c r="AH222" s="2"/>
    </row>
    <row r="223" spans="1:34" ht="9.9499999999999993" customHeight="1" x14ac:dyDescent="0.3">
      <c r="B223" s="69"/>
      <c r="C223" s="186"/>
      <c r="D223" s="159"/>
      <c r="E223" s="246"/>
      <c r="F223" s="246"/>
      <c r="G223" s="184"/>
      <c r="H223" s="186"/>
      <c r="I223" s="159"/>
      <c r="J223" s="165"/>
      <c r="K223" s="202"/>
      <c r="L223" s="184"/>
      <c r="M223" s="67">
        <v>41263</v>
      </c>
      <c r="N223" s="241">
        <f t="shared" si="39"/>
        <v>4.5999999999999996</v>
      </c>
      <c r="O223" s="159">
        <v>18</v>
      </c>
      <c r="P223" s="159">
        <v>4.8</v>
      </c>
      <c r="Q223" s="163">
        <v>9.1999999999999993</v>
      </c>
      <c r="R223" s="262">
        <f>ND代替値*2.71828^(-(0.69315/12.33)*(M223-事故日Fk)/365.25)</f>
        <v>0.18095969031746317</v>
      </c>
      <c r="T223" s="65">
        <f t="shared" si="34"/>
        <v>0.47990401562325197</v>
      </c>
      <c r="U223" s="65">
        <f t="shared" si="31"/>
        <v>2.8988111007781791E-5</v>
      </c>
      <c r="V223" s="62">
        <f t="shared" si="32"/>
        <v>5.956652502594398E-63</v>
      </c>
      <c r="W223" s="63">
        <f t="shared" si="33"/>
        <v>69.999998820131822</v>
      </c>
      <c r="X223" s="65">
        <f t="shared" si="38"/>
        <v>0.83173393885490077</v>
      </c>
      <c r="Z223" s="305"/>
      <c r="AA223" s="305"/>
      <c r="AB223" s="305"/>
      <c r="AG223" s="2"/>
      <c r="AH223" s="2"/>
    </row>
    <row r="224" spans="1:34" ht="9.9499999999999993" customHeight="1" x14ac:dyDescent="0.2">
      <c r="B224" s="69">
        <v>41304</v>
      </c>
      <c r="C224" s="238">
        <f>ND代替値</f>
        <v>5</v>
      </c>
      <c r="D224" s="239">
        <f>ND代替値</f>
        <v>5.5555555555555554</v>
      </c>
      <c r="E224" s="244">
        <f>ND代替値*2.71828^(-(0.69315/2.06)*(B224-事故日Fk)/365.25)</f>
        <v>0.42328246371288725</v>
      </c>
      <c r="F224" s="245">
        <f>ND代替値*2.71828^(-(0.69315/30.07)*(B224-事故日Fk)/365.25)</f>
        <v>0.76586215964121851</v>
      </c>
      <c r="G224" s="185">
        <v>0.51</v>
      </c>
      <c r="H224" s="238">
        <f>ND代替値</f>
        <v>6.5</v>
      </c>
      <c r="I224" s="239">
        <f>ND代替値</f>
        <v>8</v>
      </c>
      <c r="J224" s="244">
        <f>ND代替値*2.71828^(-(0.69315/2.06)*(B224-事故日Fk)/365.25)</f>
        <v>0.47619277167699814</v>
      </c>
      <c r="K224" s="202">
        <v>2.1</v>
      </c>
      <c r="L224" s="184">
        <v>0.38</v>
      </c>
      <c r="M224" s="67">
        <v>41348</v>
      </c>
      <c r="N224" s="241">
        <f t="shared" si="39"/>
        <v>4.5999999999999996</v>
      </c>
      <c r="O224" s="159">
        <v>14</v>
      </c>
      <c r="P224" s="159">
        <v>15.1</v>
      </c>
      <c r="Q224" s="163">
        <v>28.2</v>
      </c>
      <c r="R224" s="190"/>
      <c r="T224" s="65">
        <f t="shared" si="34"/>
        <v>0.47733650502108005</v>
      </c>
      <c r="U224" s="65">
        <f t="shared" si="31"/>
        <v>2.6804799974202905E-5</v>
      </c>
      <c r="V224" s="62">
        <f t="shared" si="32"/>
        <v>1.9717131225008041E-63</v>
      </c>
      <c r="W224" s="63">
        <f t="shared" si="33"/>
        <v>69.999998811289572</v>
      </c>
      <c r="X224" s="65">
        <f t="shared" si="38"/>
        <v>0.82062831091349253</v>
      </c>
      <c r="Z224" s="305"/>
      <c r="AA224" s="305"/>
      <c r="AB224" s="305"/>
      <c r="AG224" s="2"/>
      <c r="AH224" s="2"/>
    </row>
    <row r="225" spans="2:34" ht="9.9499999999999993" customHeight="1" x14ac:dyDescent="0.3">
      <c r="B225" s="70"/>
      <c r="C225" s="162"/>
      <c r="D225" s="159"/>
      <c r="E225" s="247"/>
      <c r="F225" s="248"/>
      <c r="G225" s="184"/>
      <c r="H225" s="162"/>
      <c r="I225" s="159"/>
      <c r="J225" s="165"/>
      <c r="K225" s="163"/>
      <c r="L225" s="184"/>
      <c r="M225" s="69">
        <v>41451</v>
      </c>
      <c r="N225" s="241">
        <f t="shared" si="39"/>
        <v>4.5999999999999996</v>
      </c>
      <c r="O225" s="232">
        <v>15</v>
      </c>
      <c r="P225" s="233">
        <v>1.5</v>
      </c>
      <c r="Q225" s="163">
        <v>2.8</v>
      </c>
      <c r="R225" s="185">
        <v>0.49</v>
      </c>
      <c r="T225" s="65">
        <f t="shared" si="34"/>
        <v>0.47424368693942703</v>
      </c>
      <c r="U225" s="65">
        <f t="shared" si="31"/>
        <v>2.4378314208411398E-5</v>
      </c>
      <c r="V225" s="62">
        <f t="shared" si="32"/>
        <v>5.1642178794828646E-64</v>
      </c>
      <c r="W225" s="63">
        <f t="shared" si="33"/>
        <v>69.999998800574843</v>
      </c>
      <c r="X225" s="65">
        <f t="shared" si="38"/>
        <v>0.80736942941417922</v>
      </c>
      <c r="Z225" s="305"/>
      <c r="AA225" s="305"/>
      <c r="AB225" s="305"/>
      <c r="AG225" s="2"/>
      <c r="AH225" s="2"/>
    </row>
    <row r="226" spans="2:34" ht="9.9499999999999993" customHeight="1" x14ac:dyDescent="0.2">
      <c r="B226" s="69">
        <v>41458</v>
      </c>
      <c r="C226" s="238">
        <f>ND代替値</f>
        <v>5</v>
      </c>
      <c r="D226" s="239">
        <f>ND代替値</f>
        <v>5.5555555555555554</v>
      </c>
      <c r="E226" s="244">
        <f>ND代替値*2.71828^(-(0.69315/2.06)*(B226-事故日Fk)/365.25)</f>
        <v>0.36729665135636075</v>
      </c>
      <c r="F226" s="245">
        <f>ND代替値*2.71828^(-(0.69315/30.07)*(B226-事故日Fk)/365.25)</f>
        <v>0.75845475858474887</v>
      </c>
      <c r="G226" s="262">
        <f>ND代替値*2.71828^(-(0.69315/12.33)*(B226-事故日Fk)/365.25)</f>
        <v>0.16682879167567943</v>
      </c>
      <c r="H226" s="238">
        <f>ND代替値</f>
        <v>6.5</v>
      </c>
      <c r="I226" s="239">
        <f>ND代替値</f>
        <v>8</v>
      </c>
      <c r="J226" s="244">
        <f>ND代替値*2.71828^(-(0.69315/2.06)*(B226-事故日Fk)/365.25)</f>
        <v>0.41320873277590586</v>
      </c>
      <c r="K226" s="233">
        <v>1.8</v>
      </c>
      <c r="L226" s="184">
        <v>0.45</v>
      </c>
      <c r="M226" s="67">
        <v>41529</v>
      </c>
      <c r="N226" s="241">
        <f t="shared" si="39"/>
        <v>4.5999999999999996</v>
      </c>
      <c r="O226" s="159">
        <v>16</v>
      </c>
      <c r="P226" s="159">
        <v>3.7</v>
      </c>
      <c r="Q226" s="163">
        <v>10</v>
      </c>
      <c r="R226" s="190"/>
      <c r="T226" s="65">
        <f t="shared" si="34"/>
        <v>0.47191489362825229</v>
      </c>
      <c r="U226" s="65">
        <f t="shared" ref="U226:U256" si="40">1*2.71828^(-(0.69315/2.06)*(M226-調査開始日)/365.25)</f>
        <v>2.2688037439501691E-5</v>
      </c>
      <c r="V226" s="62">
        <f t="shared" ref="V226:V256" si="41">70*2.71828^(-(0.69315/0.1459)*(M226-調査開始日)/365.25)</f>
        <v>1.8723562579133942E-64</v>
      </c>
      <c r="W226" s="63">
        <f t="shared" ref="W226:W256" si="42">70*2.71828^(-(0.69315/(1.277*10^9))*(M226-調査開始日)/365.25)</f>
        <v>69.999998792460772</v>
      </c>
      <c r="X226" s="65">
        <f t="shared" si="38"/>
        <v>0.79747145006345788</v>
      </c>
      <c r="Z226" s="305"/>
      <c r="AA226" s="305"/>
      <c r="AB226" s="305"/>
      <c r="AG226" s="2"/>
      <c r="AH226" s="2"/>
    </row>
    <row r="227" spans="2:34" ht="9.9499999999999993" customHeight="1" x14ac:dyDescent="0.3">
      <c r="B227" s="70"/>
      <c r="C227" s="186"/>
      <c r="D227" s="163"/>
      <c r="E227" s="247"/>
      <c r="F227" s="248"/>
      <c r="G227" s="264"/>
      <c r="H227" s="186"/>
      <c r="I227" s="163"/>
      <c r="J227" s="165"/>
      <c r="K227" s="163"/>
      <c r="L227" s="184"/>
      <c r="M227" s="67">
        <v>41621</v>
      </c>
      <c r="N227" s="241">
        <f t="shared" si="39"/>
        <v>4.5999999999999996</v>
      </c>
      <c r="O227" s="232">
        <v>15</v>
      </c>
      <c r="P227" s="204">
        <f>ND代替値</f>
        <v>0.55000000000000004</v>
      </c>
      <c r="Q227" s="233">
        <v>1.4</v>
      </c>
      <c r="R227" s="262">
        <f>ND代替値*2.71828^(-(0.69315/12.33)*(M227-事故日Fk)/365.25)</f>
        <v>0.17125842256572557</v>
      </c>
      <c r="T227" s="65">
        <f t="shared" si="34"/>
        <v>0.46918280611589941</v>
      </c>
      <c r="U227" s="65">
        <f t="shared" si="40"/>
        <v>2.0844379921850469E-5</v>
      </c>
      <c r="V227" s="62">
        <f t="shared" si="41"/>
        <v>5.6583196820513949E-65</v>
      </c>
      <c r="W227" s="63">
        <f t="shared" si="42"/>
        <v>69.999998782890344</v>
      </c>
      <c r="X227" s="65">
        <f t="shared" si="38"/>
        <v>0.78595276464426556</v>
      </c>
      <c r="Z227" s="305"/>
      <c r="AA227" s="305"/>
      <c r="AB227" s="305"/>
      <c r="AG227" s="2"/>
      <c r="AH227" s="2"/>
    </row>
    <row r="228" spans="2:34" ht="9.9499999999999993" customHeight="1" x14ac:dyDescent="0.2">
      <c r="B228" s="69">
        <v>41654</v>
      </c>
      <c r="C228" s="238">
        <f>ND代替値</f>
        <v>5</v>
      </c>
      <c r="D228" s="239">
        <f>ND代替値</f>
        <v>5.5555555555555554</v>
      </c>
      <c r="E228" s="244">
        <f>ND代替値*2.71828^(-(0.69315/2.06)*(B228-事故日Fk)/365.25)</f>
        <v>0.30661968430641534</v>
      </c>
      <c r="F228" s="245">
        <f>ND代替値*2.71828^(-(0.69315/30.07)*(B228-事故日Fk)/365.25)</f>
        <v>0.74913068363243884</v>
      </c>
      <c r="G228" s="262">
        <f>ND代替値*2.71828^(-(0.69315/12.33)*(B228-事故日Fk)/365.25)</f>
        <v>0.16187124818197551</v>
      </c>
      <c r="H228" s="238">
        <f>ND代替値</f>
        <v>6.5</v>
      </c>
      <c r="I228" s="239">
        <f>ND代替値</f>
        <v>8</v>
      </c>
      <c r="J228" s="244">
        <f>ND代替値*2.71828^(-(0.69315/2.06)*(B228-事故日Fk)/365.25)</f>
        <v>0.34494714484471728</v>
      </c>
      <c r="K228" s="203">
        <f>0.9*2.71828^(-(0.69315/30.07)*(B228-事故日Fk)/365.25)</f>
        <v>0.84277201908649368</v>
      </c>
      <c r="L228" s="262">
        <f>ND代替値*2.71828^(-(0.69315/12)*(B228-事故日Fk)/365.25)</f>
        <v>0.1696416755829887</v>
      </c>
      <c r="M228" s="67">
        <v>41715</v>
      </c>
      <c r="N228" s="241">
        <f t="shared" si="39"/>
        <v>4.5999999999999996</v>
      </c>
      <c r="O228" s="159">
        <v>15</v>
      </c>
      <c r="P228" s="233">
        <v>1.3</v>
      </c>
      <c r="Q228" s="163">
        <v>2</v>
      </c>
      <c r="R228" s="190"/>
      <c r="T228" s="65">
        <f t="shared" si="34"/>
        <v>0.46640766127283839</v>
      </c>
      <c r="U228" s="65">
        <f t="shared" si="40"/>
        <v>1.9115288521933933E-5</v>
      </c>
      <c r="V228" s="62">
        <f t="shared" si="41"/>
        <v>1.6660522843267623E-65</v>
      </c>
      <c r="W228" s="63">
        <f t="shared" si="42"/>
        <v>69.999998773111855</v>
      </c>
      <c r="X228" s="65">
        <f t="shared" si="38"/>
        <v>0.77435549559349193</v>
      </c>
      <c r="Z228" s="305"/>
      <c r="AA228" s="305"/>
      <c r="AB228" s="305"/>
      <c r="AG228" s="2"/>
      <c r="AH228" s="2"/>
    </row>
    <row r="229" spans="2:34" ht="9.9499999999999993" customHeight="1" x14ac:dyDescent="0.3">
      <c r="B229" s="69"/>
      <c r="C229" s="186"/>
      <c r="D229" s="159"/>
      <c r="E229" s="247"/>
      <c r="F229" s="246"/>
      <c r="G229" s="184"/>
      <c r="H229" s="186"/>
      <c r="I229" s="159"/>
      <c r="J229" s="165"/>
      <c r="K229" s="163"/>
      <c r="L229" s="264"/>
      <c r="M229" s="67">
        <v>41809</v>
      </c>
      <c r="N229" s="241">
        <f t="shared" si="39"/>
        <v>4.5999999999999996</v>
      </c>
      <c r="O229" s="159">
        <v>17</v>
      </c>
      <c r="P229" s="204">
        <f>ND代替値</f>
        <v>0.55000000000000004</v>
      </c>
      <c r="Q229" s="233">
        <v>1.1000000000000001</v>
      </c>
      <c r="R229" s="190"/>
      <c r="T229" s="65">
        <f t="shared" si="34"/>
        <v>0.46364893098887788</v>
      </c>
      <c r="U229" s="65">
        <f t="shared" si="40"/>
        <v>1.7529629408344702E-5</v>
      </c>
      <c r="V229" s="62">
        <f t="shared" si="41"/>
        <v>4.9055733328663665E-66</v>
      </c>
      <c r="W229" s="63">
        <f t="shared" si="42"/>
        <v>69.999998763333366</v>
      </c>
      <c r="X229" s="65">
        <f t="shared" si="38"/>
        <v>0.76292935215673285</v>
      </c>
      <c r="Z229" s="305"/>
      <c r="AA229" s="305"/>
      <c r="AB229" s="305"/>
      <c r="AG229" s="2"/>
      <c r="AH229" s="2"/>
    </row>
    <row r="230" spans="2:34" ht="9.9499999999999993" customHeight="1" x14ac:dyDescent="0.2">
      <c r="B230" s="69">
        <v>41835</v>
      </c>
      <c r="C230" s="238">
        <f>ND代替値</f>
        <v>5</v>
      </c>
      <c r="D230" s="239">
        <f>ND代替値</f>
        <v>5.5555555555555554</v>
      </c>
      <c r="E230" s="244">
        <f>ND代替値*2.71828^(-(0.69315/2.06)*(B230-事故日Fk)/365.25)</f>
        <v>0.25952810257592707</v>
      </c>
      <c r="F230" s="245">
        <f>ND代替値*2.71828^(-(0.69315/30.07)*(B230-事故日Fk)/365.25)</f>
        <v>0.74062202065280947</v>
      </c>
      <c r="G230" s="184">
        <v>0.38</v>
      </c>
      <c r="H230" s="238">
        <f>ND代替値</f>
        <v>6.5</v>
      </c>
      <c r="I230" s="230">
        <v>39</v>
      </c>
      <c r="J230" s="244">
        <f>ND代替値*2.71828^(-(0.69315/2.06)*(B230-事故日Fk)/365.25)</f>
        <v>0.29196911539791798</v>
      </c>
      <c r="K230" s="202">
        <v>2.1</v>
      </c>
      <c r="L230" s="262">
        <f>ND代替値*2.71828^(-(0.69315/12)*(B230-事故日Fk)/365.25)</f>
        <v>0.16485465005194283</v>
      </c>
      <c r="M230" s="67">
        <v>41892</v>
      </c>
      <c r="N230" s="241">
        <f t="shared" si="39"/>
        <v>4.5999999999999996</v>
      </c>
      <c r="O230" s="232">
        <v>15</v>
      </c>
      <c r="P230" s="159">
        <v>37.799999999999997</v>
      </c>
      <c r="Q230" s="163">
        <v>120</v>
      </c>
      <c r="R230" s="185">
        <v>0.45</v>
      </c>
      <c r="T230" s="65">
        <f t="shared" si="34"/>
        <v>0.46122659893779561</v>
      </c>
      <c r="U230" s="65">
        <f t="shared" si="40"/>
        <v>1.6239234852282893E-5</v>
      </c>
      <c r="V230" s="62">
        <f t="shared" si="41"/>
        <v>1.6665911911964914E-66</v>
      </c>
      <c r="W230" s="63">
        <f t="shared" si="42"/>
        <v>69.999998754699163</v>
      </c>
      <c r="X230" s="65">
        <f t="shared" si="38"/>
        <v>0.75298055178845558</v>
      </c>
      <c r="Z230" s="305"/>
      <c r="AA230" s="305"/>
      <c r="AB230" s="305"/>
      <c r="AG230" s="2"/>
      <c r="AH230" s="2"/>
    </row>
    <row r="231" spans="2:34" ht="9.9499999999999993" customHeight="1" x14ac:dyDescent="0.3">
      <c r="B231" s="69"/>
      <c r="C231" s="186"/>
      <c r="D231" s="159"/>
      <c r="E231" s="247"/>
      <c r="F231" s="246"/>
      <c r="G231" s="191"/>
      <c r="H231" s="186"/>
      <c r="I231" s="159"/>
      <c r="J231" s="163"/>
      <c r="K231" s="163"/>
      <c r="L231" s="263"/>
      <c r="M231" s="67">
        <v>41984</v>
      </c>
      <c r="N231" s="241">
        <f t="shared" si="39"/>
        <v>4.5999999999999996</v>
      </c>
      <c r="O231" s="159">
        <v>13</v>
      </c>
      <c r="P231" s="204">
        <v>1.7</v>
      </c>
      <c r="Q231" s="202">
        <v>4.3</v>
      </c>
      <c r="R231" s="185"/>
      <c r="T231" s="65">
        <f t="shared" si="34"/>
        <v>0.45855638986336955</v>
      </c>
      <c r="U231" s="65">
        <f t="shared" si="40"/>
        <v>1.4919614876507117E-5</v>
      </c>
      <c r="V231" s="62">
        <f t="shared" si="41"/>
        <v>5.0364911587869985E-67</v>
      </c>
      <c r="W231" s="63">
        <f t="shared" si="42"/>
        <v>69.999998745128735</v>
      </c>
      <c r="X231" s="65">
        <f t="shared" si="38"/>
        <v>0.7421044933388008</v>
      </c>
      <c r="Z231" s="305"/>
      <c r="AA231" s="305"/>
      <c r="AB231" s="305"/>
      <c r="AG231" s="2"/>
      <c r="AH231" s="2"/>
    </row>
    <row r="232" spans="2:34" ht="9.9499999999999993" customHeight="1" x14ac:dyDescent="0.2">
      <c r="B232" s="69">
        <v>42017</v>
      </c>
      <c r="C232" s="238">
        <f>ND代替値</f>
        <v>5</v>
      </c>
      <c r="D232" s="239">
        <f>ND代替値</f>
        <v>5.5555555555555554</v>
      </c>
      <c r="E232" s="244">
        <f>ND代替値*2.71828^(-(0.69315/2.06)*(B232-事故日Fk)/365.25)</f>
        <v>0.21946671575547591</v>
      </c>
      <c r="F232" s="245">
        <f>ND代替値*2.71828^(-(0.69315/30.07)*(B232-事故日Fk)/365.25)</f>
        <v>0.73216379062601833</v>
      </c>
      <c r="G232" s="262">
        <f>ND代替値*2.71828^(-(0.69315/12.33)*(B232-事故日Fk)/365.25)</f>
        <v>0.15307546738279132</v>
      </c>
      <c r="H232" s="238">
        <f>ND代替値</f>
        <v>6.5</v>
      </c>
      <c r="I232" s="239">
        <f>ND代替値</f>
        <v>8</v>
      </c>
      <c r="J232" s="244">
        <f>ND代替値*2.71828^(-(0.69315/2.06)*(B232-事故日Fk)/365.25)</f>
        <v>0.24690005522491038</v>
      </c>
      <c r="K232" s="203">
        <f>0.9*2.71828^(-(0.69315/30.07)*(B232-事故日Fk)/365.25)</f>
        <v>0.82368426445427056</v>
      </c>
      <c r="L232" s="262">
        <f>ND代替値*2.71828^(-(0.69315/12)*(B232-事故日Fk)/365.25)</f>
        <v>0.16017737371868612</v>
      </c>
      <c r="M232" s="67">
        <v>42079</v>
      </c>
      <c r="N232" s="241">
        <f t="shared" si="39"/>
        <v>4.5999999999999996</v>
      </c>
      <c r="O232" s="159">
        <v>17</v>
      </c>
      <c r="P232" s="244">
        <f t="shared" ref="P232:P241" si="43">ND代替値*2.71828^(-(0.69315/2.06)*(M232-事故日Fk)/365.25)</f>
        <v>0.14250693831133571</v>
      </c>
      <c r="Q232" s="202">
        <v>1.9</v>
      </c>
      <c r="R232" s="262">
        <f>ND代替値*2.71828^(-(0.69315/12.33)*(M232-事故日Fk)/365.25)</f>
        <v>0.1596017700852333</v>
      </c>
      <c r="T232" s="65">
        <f t="shared" si="34"/>
        <v>0.45581533090278836</v>
      </c>
      <c r="U232" s="65">
        <f t="shared" si="40"/>
        <v>1.3669398470017637E-5</v>
      </c>
      <c r="V232" s="62">
        <f t="shared" si="41"/>
        <v>1.4637951297479758E-67</v>
      </c>
      <c r="W232" s="63">
        <f t="shared" si="42"/>
        <v>69.999998735246209</v>
      </c>
      <c r="X232" s="65">
        <f t="shared" si="38"/>
        <v>0.73103861619121724</v>
      </c>
      <c r="AG232" s="2"/>
      <c r="AH232" s="2"/>
    </row>
    <row r="233" spans="2:34" ht="9.9499999999999993" customHeight="1" x14ac:dyDescent="0.3">
      <c r="B233" s="69"/>
      <c r="C233" s="186"/>
      <c r="D233" s="163"/>
      <c r="E233" s="246"/>
      <c r="F233" s="246"/>
      <c r="G233" s="191"/>
      <c r="H233" s="186"/>
      <c r="I233" s="159"/>
      <c r="J233" s="165"/>
      <c r="K233" s="163"/>
      <c r="L233" s="263"/>
      <c r="M233" s="67">
        <v>42173</v>
      </c>
      <c r="N233" s="241">
        <f t="shared" si="39"/>
        <v>4.5999999999999996</v>
      </c>
      <c r="O233" s="159">
        <v>25</v>
      </c>
      <c r="P233" s="244">
        <f t="shared" si="43"/>
        <v>0.13068564535916383</v>
      </c>
      <c r="Q233" s="245">
        <f>ND代替値*2.71828^(-(0.69315/30.07)*(M233-事故日Fk)/365.25)</f>
        <v>0.49843117790376579</v>
      </c>
      <c r="R233" s="190"/>
      <c r="T233" s="65">
        <f t="shared" si="34"/>
        <v>0.45311925263978703</v>
      </c>
      <c r="U233" s="65">
        <f t="shared" si="40"/>
        <v>1.2535489021756079E-5</v>
      </c>
      <c r="V233" s="62">
        <f t="shared" si="41"/>
        <v>4.3100414199624087E-68</v>
      </c>
      <c r="W233" s="63">
        <f t="shared" si="42"/>
        <v>69.999998725467719</v>
      </c>
      <c r="X233" s="65">
        <f t="shared" si="38"/>
        <v>0.72025164285152543</v>
      </c>
      <c r="AG233" s="2"/>
      <c r="AH233" s="2"/>
    </row>
    <row r="234" spans="2:34" ht="9.9499999999999993" customHeight="1" x14ac:dyDescent="0.2">
      <c r="B234" s="69">
        <v>42192</v>
      </c>
      <c r="C234" s="238">
        <f>ND代替値</f>
        <v>5</v>
      </c>
      <c r="D234" s="239">
        <f>ND代替値</f>
        <v>5.5555555555555554</v>
      </c>
      <c r="E234" s="244">
        <f>ND代替値*2.71828^(-(0.69315/2.06)*(B234-事故日Fk)/365.25)</f>
        <v>0.18678996577787577</v>
      </c>
      <c r="F234" s="245">
        <f>ND代替値*2.71828^(-(0.69315/30.07)*(B234-事故日Fk)/365.25)</f>
        <v>0.7241219857923078</v>
      </c>
      <c r="G234" s="184">
        <v>0.41</v>
      </c>
      <c r="H234" s="238">
        <f>ND代替値</f>
        <v>6.5</v>
      </c>
      <c r="I234" s="239">
        <f>ND代替値</f>
        <v>8</v>
      </c>
      <c r="J234" s="244">
        <f>ND代替値*2.71828^(-(0.69315/2.06)*(B234-事故日Fk)/365.25)</f>
        <v>0.21013871150011021</v>
      </c>
      <c r="K234" s="203">
        <f>0.9*2.71828^(-(0.69315/30.07)*(B234-事故日Fk)/365.25)</f>
        <v>0.81463723401634625</v>
      </c>
      <c r="L234" s="262">
        <f>ND代替値*2.71828^(-(0.69315/12)*(B234-事故日Fk)/365.25)</f>
        <v>0.15580518488614331</v>
      </c>
      <c r="M234" s="67">
        <v>42271</v>
      </c>
      <c r="N234" s="241">
        <f t="shared" si="39"/>
        <v>4.5999999999999996</v>
      </c>
      <c r="O234" s="159">
        <v>28</v>
      </c>
      <c r="P234" s="244">
        <f t="shared" si="43"/>
        <v>0.11940414921298151</v>
      </c>
      <c r="Q234" s="245">
        <f>ND代替値*2.71828^(-(0.69315/30.07)*(M234-事故日Fk)/365.25)</f>
        <v>0.49535796797609277</v>
      </c>
      <c r="R234" s="71">
        <v>0.35</v>
      </c>
      <c r="T234" s="65">
        <f t="shared" si="34"/>
        <v>0.45032542543281157</v>
      </c>
      <c r="U234" s="65">
        <f t="shared" si="40"/>
        <v>1.1453357386710866E-5</v>
      </c>
      <c r="V234" s="62">
        <f t="shared" si="41"/>
        <v>1.2047221457437526E-68</v>
      </c>
      <c r="W234" s="63">
        <f t="shared" si="42"/>
        <v>69.999998715273122</v>
      </c>
      <c r="X234" s="65">
        <f t="shared" si="38"/>
        <v>0.70917508676367191</v>
      </c>
      <c r="AG234" s="2"/>
      <c r="AH234" s="2"/>
    </row>
    <row r="235" spans="2:34" ht="9.9499999999999993" customHeight="1" x14ac:dyDescent="0.3">
      <c r="B235" s="70"/>
      <c r="C235" s="162"/>
      <c r="D235" s="159"/>
      <c r="E235" s="247"/>
      <c r="F235" s="257"/>
      <c r="G235" s="191"/>
      <c r="H235" s="205"/>
      <c r="I235" s="163"/>
      <c r="J235" s="159"/>
      <c r="K235" s="163"/>
      <c r="L235" s="191"/>
      <c r="M235" s="69">
        <v>42347</v>
      </c>
      <c r="N235" s="241">
        <f t="shared" si="39"/>
        <v>4.5999999999999996</v>
      </c>
      <c r="O235" s="232">
        <v>13</v>
      </c>
      <c r="P235" s="244">
        <f t="shared" si="43"/>
        <v>0.1113301646048557</v>
      </c>
      <c r="Q235" s="202">
        <v>1.3</v>
      </c>
      <c r="R235" s="71"/>
      <c r="T235" s="65">
        <f t="shared" si="34"/>
        <v>0.44817064893163161</v>
      </c>
      <c r="U235" s="65">
        <f t="shared" si="40"/>
        <v>1.0678893250739174E-5</v>
      </c>
      <c r="V235" s="62">
        <f t="shared" si="41"/>
        <v>4.4829993033097622E-69</v>
      </c>
      <c r="W235" s="63">
        <f t="shared" si="42"/>
        <v>69.999998707367112</v>
      </c>
      <c r="X235" s="65">
        <f t="shared" si="38"/>
        <v>0.70070251522418459</v>
      </c>
      <c r="AG235" s="2"/>
      <c r="AH235" s="2"/>
    </row>
    <row r="236" spans="2:34" ht="9.9499999999999993" customHeight="1" x14ac:dyDescent="0.2">
      <c r="B236" s="69">
        <v>42377</v>
      </c>
      <c r="C236" s="235">
        <v>17</v>
      </c>
      <c r="D236" s="239">
        <f>ND代替値</f>
        <v>5.5555555555555554</v>
      </c>
      <c r="E236" s="244">
        <f>ND代替値*2.71828^(-(0.69315/2.06)*(B236-事故日Fk)/365.25)</f>
        <v>0.15752067216126478</v>
      </c>
      <c r="F236" s="258">
        <v>1.6</v>
      </c>
      <c r="G236" s="262">
        <f>ND代替値*2.71828^(-(0.69315/12.33)*(B236-事故日Fk)/365.25)</f>
        <v>0.14482448827856886</v>
      </c>
      <c r="H236" s="234">
        <v>16</v>
      </c>
      <c r="I236" s="239">
        <f>ND代替値</f>
        <v>8</v>
      </c>
      <c r="J236" s="244">
        <f>ND代替値*2.71828^(-(0.69315/2.06)*(B236-事故日Fk)/365.25)</f>
        <v>0.17721075618142287</v>
      </c>
      <c r="K236" s="233">
        <v>2.6</v>
      </c>
      <c r="L236" s="184">
        <v>0.43</v>
      </c>
      <c r="M236" s="67">
        <v>42438</v>
      </c>
      <c r="N236" s="241">
        <f t="shared" si="39"/>
        <v>4.5999999999999996</v>
      </c>
      <c r="O236" s="232">
        <v>14</v>
      </c>
      <c r="P236" s="244">
        <f t="shared" si="43"/>
        <v>0.10237761022362972</v>
      </c>
      <c r="Q236" s="202">
        <v>1.4</v>
      </c>
      <c r="R236" s="71">
        <v>0.33</v>
      </c>
      <c r="T236" s="65">
        <f t="shared" si="34"/>
        <v>0.44560414703640516</v>
      </c>
      <c r="U236" s="65">
        <f t="shared" si="40"/>
        <v>9.8201558824987079E-6</v>
      </c>
      <c r="V236" s="62">
        <f t="shared" si="41"/>
        <v>1.3725133874710484E-69</v>
      </c>
      <c r="W236" s="63">
        <f t="shared" si="42"/>
        <v>69.999998697900708</v>
      </c>
      <c r="X236" s="65">
        <f t="shared" si="38"/>
        <v>0.69069078190255784</v>
      </c>
      <c r="AG236" s="2"/>
      <c r="AH236" s="2"/>
    </row>
    <row r="237" spans="2:34" ht="9.9499999999999993" customHeight="1" x14ac:dyDescent="0.3">
      <c r="B237" s="70"/>
      <c r="C237" s="186"/>
      <c r="D237" s="159"/>
      <c r="E237" s="247"/>
      <c r="F237" s="257"/>
      <c r="G237" s="263"/>
      <c r="H237" s="205"/>
      <c r="I237" s="159"/>
      <c r="J237" s="165"/>
      <c r="K237" s="163"/>
      <c r="L237" s="191"/>
      <c r="M237" s="67">
        <v>42528</v>
      </c>
      <c r="N237" s="241">
        <f t="shared" si="39"/>
        <v>4.5999999999999996</v>
      </c>
      <c r="O237" s="232">
        <v>18</v>
      </c>
      <c r="P237" s="244">
        <f t="shared" si="43"/>
        <v>9.4231740029090169E-2</v>
      </c>
      <c r="Q237" s="245">
        <f>ND代替値*2.71828^(-(0.69315/30.07)*(M237-事故日Fk)/365.25)</f>
        <v>0.48738833523614372</v>
      </c>
      <c r="R237" s="71"/>
      <c r="T237" s="65">
        <f t="shared" si="34"/>
        <v>0.44308030476013061</v>
      </c>
      <c r="U237" s="65">
        <f t="shared" si="40"/>
        <v>9.0387964140148981E-6</v>
      </c>
      <c r="V237" s="62">
        <f t="shared" si="41"/>
        <v>4.2570958746407393E-70</v>
      </c>
      <c r="W237" s="63">
        <f t="shared" si="42"/>
        <v>69.999998688538341</v>
      </c>
      <c r="X237" s="65">
        <f t="shared" si="38"/>
        <v>0.6809297747197125</v>
      </c>
      <c r="AF237" s="4"/>
      <c r="AG237" s="5"/>
      <c r="AH237" s="2"/>
    </row>
    <row r="238" spans="2:34" ht="9.9499999999999993" customHeight="1" x14ac:dyDescent="0.2">
      <c r="B238" s="69">
        <v>42558</v>
      </c>
      <c r="C238" s="186">
        <v>23</v>
      </c>
      <c r="D238" s="232">
        <v>32</v>
      </c>
      <c r="E238" s="244">
        <f>ND代替値*2.71828^(-(0.69315/2.06)*(B238-事故日Fk)/365.25)</f>
        <v>0.13332816924318497</v>
      </c>
      <c r="F238" s="245">
        <f>ND代替値*2.71828^(-(0.69315/30.07)*(B238-事故日Fk)/365.25)</f>
        <v>0.70758752737622166</v>
      </c>
      <c r="G238" s="262">
        <f>ND代替値*2.71828^(-(0.69315/12.33)*(B238-事故日Fk)/365.25)</f>
        <v>0.14084562573752354</v>
      </c>
      <c r="H238" s="206">
        <v>410</v>
      </c>
      <c r="I238" s="163">
        <v>41</v>
      </c>
      <c r="J238" s="244">
        <f>ND代替値*2.71828^(-(0.69315/2.06)*(B238-事故日Fk)/365.25)</f>
        <v>0.14999419039858308</v>
      </c>
      <c r="K238" s="163">
        <v>3.2</v>
      </c>
      <c r="L238" s="262">
        <f>ND代替値*2.71828^(-(0.69315/12)*(B238-事故日Fk)/365.25)</f>
        <v>0.14704304133256016</v>
      </c>
      <c r="M238" s="67">
        <v>42639</v>
      </c>
      <c r="N238" s="241">
        <f t="shared" si="39"/>
        <v>4.5999999999999996</v>
      </c>
      <c r="O238" s="159">
        <v>16</v>
      </c>
      <c r="P238" s="244">
        <f t="shared" si="43"/>
        <v>8.5072191170473363E-2</v>
      </c>
      <c r="Q238" s="202">
        <v>1.3</v>
      </c>
      <c r="R238" s="71">
        <v>0.28999999999999998</v>
      </c>
      <c r="T238" s="65">
        <f t="shared" si="34"/>
        <v>0.43998724425613051</v>
      </c>
      <c r="U238" s="65">
        <f t="shared" si="40"/>
        <v>8.1602039423943882E-6</v>
      </c>
      <c r="V238" s="62">
        <f t="shared" si="41"/>
        <v>1.0048075031102732E-70</v>
      </c>
      <c r="W238" s="63">
        <f t="shared" si="42"/>
        <v>69.999998676991396</v>
      </c>
      <c r="X238" s="65">
        <f t="shared" si="38"/>
        <v>0.66908097056633298</v>
      </c>
      <c r="AF238" s="4"/>
      <c r="AG238" s="5"/>
      <c r="AH238" s="2"/>
    </row>
    <row r="239" spans="2:34" ht="9.9499999999999993" customHeight="1" x14ac:dyDescent="0.3">
      <c r="B239" s="69"/>
      <c r="C239" s="162"/>
      <c r="D239" s="163"/>
      <c r="E239" s="247"/>
      <c r="F239" s="246"/>
      <c r="G239" s="263"/>
      <c r="H239" s="205"/>
      <c r="I239" s="159"/>
      <c r="J239" s="165"/>
      <c r="K239" s="163"/>
      <c r="L239" s="263"/>
      <c r="M239" s="67">
        <v>42720</v>
      </c>
      <c r="N239" s="241">
        <f t="shared" si="39"/>
        <v>4.5999999999999996</v>
      </c>
      <c r="O239" s="159">
        <v>14</v>
      </c>
      <c r="P239" s="244">
        <f t="shared" si="43"/>
        <v>7.8955178466123502E-2</v>
      </c>
      <c r="Q239" s="245">
        <f>ND代替値*2.71828^(-(0.69315/30.07)*(M239-事故日Fk)/365.25)</f>
        <v>0.48151815995635161</v>
      </c>
      <c r="R239" s="71"/>
      <c r="T239" s="65">
        <f t="shared" si="34"/>
        <v>0.43774378177850143</v>
      </c>
      <c r="U239" s="65">
        <f t="shared" si="40"/>
        <v>7.5734543771259178E-6</v>
      </c>
      <c r="V239" s="62">
        <f t="shared" si="41"/>
        <v>3.5036444462122733E-71</v>
      </c>
      <c r="W239" s="63">
        <f t="shared" si="42"/>
        <v>69.999998668565254</v>
      </c>
      <c r="X239" s="65">
        <f t="shared" si="38"/>
        <v>0.66056487492106464</v>
      </c>
      <c r="AF239" s="4"/>
      <c r="AG239" s="5"/>
      <c r="AH239" s="2"/>
    </row>
    <row r="240" spans="2:34" ht="9.9499999999999993" customHeight="1" x14ac:dyDescent="0.2">
      <c r="B240" s="69">
        <v>42746</v>
      </c>
      <c r="C240" s="186">
        <v>27</v>
      </c>
      <c r="D240" s="163">
        <v>36</v>
      </c>
      <c r="E240" s="244">
        <f>ND代替値*2.71828^(-(0.69315/2.06)*(B240-事故日Fk)/365.25)</f>
        <v>0.11212582985383482</v>
      </c>
      <c r="F240" s="245">
        <f>ND代替値*2.71828^(-(0.69315/30.07)*(B240-事故日Fk)/365.25)</f>
        <v>0.69924173770342057</v>
      </c>
      <c r="G240" s="262">
        <f>ND代替値*2.71828^(-(0.69315/12.33)*(B240-事故日Fk)/365.25)</f>
        <v>0.1368285804614125</v>
      </c>
      <c r="H240" s="206">
        <v>26</v>
      </c>
      <c r="I240" s="230">
        <v>38</v>
      </c>
      <c r="J240" s="244">
        <f>ND代替値*2.71828^(-(0.69315/2.06)*(B240-事故日Fk)/365.25)</f>
        <v>0.12614155858556417</v>
      </c>
      <c r="K240" s="202">
        <v>1.17</v>
      </c>
      <c r="L240" s="262">
        <f>ND代替値*2.71828^(-(0.69315/12)*(B240-事故日Fk)/365.25)</f>
        <v>0.14273561632394258</v>
      </c>
      <c r="M240" s="67">
        <v>42817</v>
      </c>
      <c r="N240" s="241">
        <f t="shared" si="39"/>
        <v>4.5999999999999996</v>
      </c>
      <c r="O240" s="159">
        <v>14</v>
      </c>
      <c r="P240" s="244">
        <f t="shared" si="43"/>
        <v>7.2205825517929395E-2</v>
      </c>
      <c r="Q240" s="245">
        <f>ND代替値*2.71828^(-(0.69315/30.07)*(M240-事故日Fk)/365.25)</f>
        <v>0.47857943428679722</v>
      </c>
      <c r="R240" s="71">
        <v>0.45</v>
      </c>
      <c r="T240" s="65">
        <f t="shared" si="34"/>
        <v>0.43507221298799742</v>
      </c>
      <c r="U240" s="65">
        <f t="shared" si="40"/>
        <v>6.9260501457467201E-6</v>
      </c>
      <c r="V240" s="62">
        <f t="shared" si="41"/>
        <v>9.9214329341861986E-72</v>
      </c>
      <c r="W240" s="63">
        <f t="shared" si="42"/>
        <v>69.999998658474667</v>
      </c>
      <c r="X240" s="65">
        <f t="shared" si="38"/>
        <v>0.65050909219263153</v>
      </c>
      <c r="AF240" s="4"/>
      <c r="AG240" s="5"/>
      <c r="AH240" s="2"/>
    </row>
    <row r="241" spans="2:41" ht="9.9499999999999993" customHeight="1" x14ac:dyDescent="0.3">
      <c r="B241" s="69"/>
      <c r="C241" s="186"/>
      <c r="D241" s="159"/>
      <c r="E241" s="247"/>
      <c r="F241" s="248"/>
      <c r="G241" s="184"/>
      <c r="H241" s="162"/>
      <c r="I241" s="159"/>
      <c r="J241" s="159"/>
      <c r="K241" s="163"/>
      <c r="L241" s="184"/>
      <c r="M241" s="67">
        <v>41809</v>
      </c>
      <c r="N241" s="241">
        <f t="shared" si="39"/>
        <v>4.5999999999999996</v>
      </c>
      <c r="O241" s="159">
        <v>17</v>
      </c>
      <c r="P241" s="244">
        <f t="shared" si="43"/>
        <v>0.18275082273699592</v>
      </c>
      <c r="Q241" s="202">
        <v>1.1000000000000001</v>
      </c>
      <c r="R241" s="185"/>
      <c r="T241" s="65">
        <f t="shared" si="34"/>
        <v>0.46364893098887788</v>
      </c>
      <c r="U241" s="65">
        <f t="shared" si="40"/>
        <v>1.7529629408344702E-5</v>
      </c>
      <c r="V241" s="62">
        <f t="shared" si="41"/>
        <v>4.9055733328663665E-66</v>
      </c>
      <c r="W241" s="63">
        <f t="shared" si="42"/>
        <v>69.999998763333366</v>
      </c>
      <c r="X241" s="65">
        <f t="shared" si="38"/>
        <v>0.76292935215673285</v>
      </c>
      <c r="AF241" s="4"/>
      <c r="AG241" s="5"/>
      <c r="AH241" s="2"/>
    </row>
    <row r="242" spans="2:41" ht="9.9499999999999993" customHeight="1" x14ac:dyDescent="0.2">
      <c r="B242" s="69">
        <v>41835</v>
      </c>
      <c r="C242" s="238">
        <f>ND代替値</f>
        <v>5</v>
      </c>
      <c r="D242" s="239">
        <f>ND代替値</f>
        <v>5.5555555555555554</v>
      </c>
      <c r="E242" s="244">
        <f>ND代替値*2.71828^(-(0.69315/2.06)*(B242-事故日Fk)/365.25)</f>
        <v>0.25952810257592707</v>
      </c>
      <c r="F242" s="245">
        <f>ND代替値*2.71828^(-(0.69315/30.07)*(B242-事故日Fk)/365.25)</f>
        <v>0.74062202065280947</v>
      </c>
      <c r="G242" s="185"/>
      <c r="H242" s="186"/>
      <c r="I242" s="72"/>
      <c r="J242" s="163"/>
      <c r="K242" s="202"/>
      <c r="L242" s="184"/>
      <c r="M242" s="67">
        <v>41892</v>
      </c>
      <c r="N242" s="241">
        <f t="shared" si="39"/>
        <v>4.5999999999999996</v>
      </c>
      <c r="O242" s="159">
        <v>15</v>
      </c>
      <c r="P242" s="159">
        <v>37.799999999999997</v>
      </c>
      <c r="Q242" s="163">
        <v>120</v>
      </c>
      <c r="R242" s="190"/>
      <c r="T242" s="65">
        <f t="shared" si="34"/>
        <v>0.46122659893779561</v>
      </c>
      <c r="U242" s="65">
        <f t="shared" si="40"/>
        <v>1.6239234852282893E-5</v>
      </c>
      <c r="V242" s="62">
        <f t="shared" si="41"/>
        <v>1.6665911911964914E-66</v>
      </c>
      <c r="W242" s="63">
        <f t="shared" si="42"/>
        <v>69.999998754699163</v>
      </c>
      <c r="X242" s="65">
        <f t="shared" si="38"/>
        <v>0.75298055178845558</v>
      </c>
      <c r="AF242" s="4"/>
      <c r="AG242" s="5"/>
      <c r="AH242" s="2"/>
    </row>
    <row r="243" spans="2:41" ht="9.9499999999999993" customHeight="1" x14ac:dyDescent="0.3">
      <c r="B243" s="69"/>
      <c r="C243" s="186"/>
      <c r="D243" s="159"/>
      <c r="E243" s="247"/>
      <c r="F243" s="248"/>
      <c r="G243" s="184"/>
      <c r="H243" s="162"/>
      <c r="I243" s="159"/>
      <c r="J243" s="159"/>
      <c r="K243" s="202"/>
      <c r="L243" s="184"/>
      <c r="M243" s="67">
        <v>41984</v>
      </c>
      <c r="N243" s="241">
        <f t="shared" si="39"/>
        <v>4.5999999999999996</v>
      </c>
      <c r="O243" s="159">
        <v>13</v>
      </c>
      <c r="P243" s="204">
        <v>1.7</v>
      </c>
      <c r="Q243" s="202">
        <v>4.3</v>
      </c>
      <c r="R243" s="190"/>
      <c r="T243" s="65">
        <f t="shared" si="34"/>
        <v>0.45855638986336955</v>
      </c>
      <c r="U243" s="65">
        <f t="shared" si="40"/>
        <v>1.4919614876507117E-5</v>
      </c>
      <c r="V243" s="62">
        <f t="shared" si="41"/>
        <v>5.0364911587869985E-67</v>
      </c>
      <c r="W243" s="63">
        <f t="shared" si="42"/>
        <v>69.999998745128735</v>
      </c>
      <c r="X243" s="65">
        <f t="shared" si="38"/>
        <v>0.7421044933388008</v>
      </c>
      <c r="AF243" s="4"/>
      <c r="AG243" s="5"/>
      <c r="AH243" s="2"/>
    </row>
    <row r="244" spans="2:41" ht="9.9499999999999993" customHeight="1" x14ac:dyDescent="0.2">
      <c r="B244" s="69">
        <v>42017</v>
      </c>
      <c r="C244" s="238">
        <f>ND代替値</f>
        <v>5</v>
      </c>
      <c r="D244" s="239">
        <f>ND代替値</f>
        <v>5.5555555555555554</v>
      </c>
      <c r="E244" s="244">
        <f>ND代替値*2.71828^(-(0.69315/2.06)*(B244-事故日Fk)/365.25)</f>
        <v>0.21946671575547591</v>
      </c>
      <c r="F244" s="245">
        <f>ND代替値*2.71828^(-(0.69315/30.07)*(B244-事故日Fk)/365.25)</f>
        <v>0.73216379062601833</v>
      </c>
      <c r="G244" s="185"/>
      <c r="H244" s="186"/>
      <c r="I244" s="163"/>
      <c r="J244" s="163"/>
      <c r="K244" s="202"/>
      <c r="L244" s="184"/>
      <c r="M244" s="67">
        <v>42079</v>
      </c>
      <c r="N244" s="241">
        <f t="shared" si="39"/>
        <v>4.5999999999999996</v>
      </c>
      <c r="O244" s="159">
        <v>17</v>
      </c>
      <c r="P244" s="244">
        <f t="shared" ref="P244:P256" si="44">ND代替値*2.71828^(-(0.69315/2.06)*(M244-事故日Fk)/365.25)</f>
        <v>0.14250693831133571</v>
      </c>
      <c r="Q244" s="202">
        <v>1.9</v>
      </c>
      <c r="R244" s="190"/>
      <c r="T244" s="65">
        <f t="shared" si="34"/>
        <v>0.45581533090278836</v>
      </c>
      <c r="U244" s="65">
        <f t="shared" si="40"/>
        <v>1.3669398470017637E-5</v>
      </c>
      <c r="V244" s="62">
        <f t="shared" si="41"/>
        <v>1.4637951297479758E-67</v>
      </c>
      <c r="W244" s="63">
        <f t="shared" si="42"/>
        <v>69.999998735246209</v>
      </c>
      <c r="X244" s="65">
        <f t="shared" si="38"/>
        <v>0.73103861619121724</v>
      </c>
      <c r="AF244" s="4"/>
      <c r="AG244" s="5"/>
      <c r="AH244" s="2"/>
    </row>
    <row r="245" spans="2:41" ht="9.9499999999999993" customHeight="1" x14ac:dyDescent="0.3">
      <c r="B245" s="70"/>
      <c r="C245" s="186"/>
      <c r="D245" s="163"/>
      <c r="E245" s="247"/>
      <c r="F245" s="246"/>
      <c r="G245" s="184"/>
      <c r="H245" s="162"/>
      <c r="I245" s="159"/>
      <c r="J245" s="159"/>
      <c r="K245" s="163"/>
      <c r="L245" s="184"/>
      <c r="M245" s="69">
        <v>42173</v>
      </c>
      <c r="N245" s="241">
        <f t="shared" si="39"/>
        <v>4.5999999999999996</v>
      </c>
      <c r="O245" s="232">
        <v>25</v>
      </c>
      <c r="P245" s="244">
        <f t="shared" si="44"/>
        <v>0.13068564535916383</v>
      </c>
      <c r="Q245" s="245">
        <f>ND代替値*2.71828^(-(0.69315/30.07)*(M245-事故日Fk)/365.25)</f>
        <v>0.49843117790376579</v>
      </c>
      <c r="R245" s="190"/>
      <c r="T245" s="65">
        <f t="shared" si="34"/>
        <v>0.45311925263978703</v>
      </c>
      <c r="U245" s="65">
        <f t="shared" si="40"/>
        <v>1.2535489021756079E-5</v>
      </c>
      <c r="V245" s="62">
        <f t="shared" si="41"/>
        <v>4.3100414199624087E-68</v>
      </c>
      <c r="W245" s="63">
        <f t="shared" si="42"/>
        <v>69.999998725467719</v>
      </c>
      <c r="X245" s="65">
        <f t="shared" si="38"/>
        <v>0.72025164285152543</v>
      </c>
      <c r="AF245" s="4"/>
      <c r="AG245" s="5"/>
      <c r="AH245" s="2"/>
    </row>
    <row r="246" spans="2:41" ht="9.9499999999999993" customHeight="1" x14ac:dyDescent="0.2">
      <c r="B246" s="69">
        <v>42192</v>
      </c>
      <c r="C246" s="238">
        <f>ND代替値</f>
        <v>5</v>
      </c>
      <c r="D246" s="239">
        <f>ND代替値</f>
        <v>5.5555555555555554</v>
      </c>
      <c r="E246" s="244">
        <f>ND代替値*2.71828^(-(0.69315/2.06)*(B246-事故日Fk)/365.25)</f>
        <v>0.18678996577787577</v>
      </c>
      <c r="F246" s="245">
        <f>ND代替値*2.71828^(-(0.69315/30.07)*(B246-事故日Fk)/365.25)</f>
        <v>0.7241219857923078</v>
      </c>
      <c r="G246" s="190"/>
      <c r="H246" s="186"/>
      <c r="I246" s="163"/>
      <c r="J246" s="163"/>
      <c r="K246" s="86"/>
      <c r="L246" s="184"/>
      <c r="M246" s="67">
        <v>42271</v>
      </c>
      <c r="N246" s="241">
        <f t="shared" si="39"/>
        <v>4.5999999999999996</v>
      </c>
      <c r="O246" s="159">
        <v>28</v>
      </c>
      <c r="P246" s="244">
        <f t="shared" si="44"/>
        <v>0.11940414921298151</v>
      </c>
      <c r="Q246" s="245">
        <f>ND代替値*2.71828^(-(0.69315/30.07)*(M246-事故日Fk)/365.25)</f>
        <v>0.49535796797609277</v>
      </c>
      <c r="R246" s="190"/>
      <c r="T246" s="65">
        <f t="shared" si="34"/>
        <v>0.45032542543281157</v>
      </c>
      <c r="U246" s="65">
        <f t="shared" si="40"/>
        <v>1.1453357386710866E-5</v>
      </c>
      <c r="V246" s="62">
        <f t="shared" si="41"/>
        <v>1.2047221457437526E-68</v>
      </c>
      <c r="W246" s="63">
        <f t="shared" si="42"/>
        <v>69.999998715273122</v>
      </c>
      <c r="X246" s="65">
        <f t="shared" si="38"/>
        <v>0.70917508676367191</v>
      </c>
      <c r="AG246" s="2"/>
      <c r="AH246" s="2"/>
    </row>
    <row r="247" spans="2:41" ht="9.9499999999999993" customHeight="1" x14ac:dyDescent="0.3">
      <c r="B247" s="70"/>
      <c r="C247" s="186"/>
      <c r="D247" s="159"/>
      <c r="E247" s="247"/>
      <c r="F247" s="246"/>
      <c r="G247" s="189"/>
      <c r="H247" s="162"/>
      <c r="I247" s="159"/>
      <c r="J247" s="159"/>
      <c r="K247" s="163"/>
      <c r="L247" s="184"/>
      <c r="M247" s="67">
        <v>42347</v>
      </c>
      <c r="N247" s="241">
        <f t="shared" si="39"/>
        <v>4.5999999999999996</v>
      </c>
      <c r="O247" s="232">
        <v>13</v>
      </c>
      <c r="P247" s="244">
        <f t="shared" si="44"/>
        <v>0.1113301646048557</v>
      </c>
      <c r="Q247" s="233">
        <v>1.3</v>
      </c>
      <c r="R247" s="190"/>
      <c r="T247" s="65">
        <f t="shared" si="34"/>
        <v>0.44817064893163161</v>
      </c>
      <c r="U247" s="65">
        <f t="shared" si="40"/>
        <v>1.0678893250739174E-5</v>
      </c>
      <c r="V247" s="62">
        <f t="shared" si="41"/>
        <v>4.4829993033097622E-69</v>
      </c>
      <c r="W247" s="63">
        <f t="shared" si="42"/>
        <v>69.999998707367112</v>
      </c>
      <c r="X247" s="65">
        <f t="shared" si="38"/>
        <v>0.70070251522418459</v>
      </c>
      <c r="AG247" s="2"/>
      <c r="AH247" s="2"/>
    </row>
    <row r="248" spans="2:41" ht="9.9499999999999993" customHeight="1" x14ac:dyDescent="0.2">
      <c r="B248" s="69">
        <v>42377</v>
      </c>
      <c r="C248" s="186">
        <v>17</v>
      </c>
      <c r="D248" s="239">
        <f>ND代替値</f>
        <v>5.5555555555555554</v>
      </c>
      <c r="E248" s="244">
        <f>ND代替値*2.71828^(-(0.69315/2.06)*(B248-事故日Fk)/365.25)</f>
        <v>0.15752067216126478</v>
      </c>
      <c r="F248" s="246">
        <v>1.6</v>
      </c>
      <c r="G248" s="190"/>
      <c r="H248" s="186"/>
      <c r="I248" s="163"/>
      <c r="J248" s="163"/>
      <c r="K248" s="163"/>
      <c r="L248" s="190"/>
      <c r="M248" s="67">
        <v>42438</v>
      </c>
      <c r="N248" s="241">
        <f t="shared" si="39"/>
        <v>4.5999999999999996</v>
      </c>
      <c r="O248" s="159">
        <v>14</v>
      </c>
      <c r="P248" s="244">
        <f t="shared" si="44"/>
        <v>0.10237761022362972</v>
      </c>
      <c r="Q248" s="202">
        <v>1.4</v>
      </c>
      <c r="R248" s="190"/>
      <c r="T248" s="65">
        <f t="shared" si="34"/>
        <v>0.44560414703640516</v>
      </c>
      <c r="U248" s="65">
        <f t="shared" si="40"/>
        <v>9.8201558824987079E-6</v>
      </c>
      <c r="V248" s="62">
        <f t="shared" si="41"/>
        <v>1.3725133874710484E-69</v>
      </c>
      <c r="W248" s="63">
        <f t="shared" si="42"/>
        <v>69.999998697900708</v>
      </c>
      <c r="X248" s="65">
        <f t="shared" si="38"/>
        <v>0.69069078190255784</v>
      </c>
      <c r="AG248" s="2"/>
      <c r="AH248" s="2"/>
      <c r="AO248" s="11"/>
    </row>
    <row r="249" spans="2:41" ht="9.9499999999999993" customHeight="1" x14ac:dyDescent="0.3">
      <c r="B249" s="69"/>
      <c r="C249" s="186"/>
      <c r="D249" s="159"/>
      <c r="E249" s="247"/>
      <c r="F249" s="246"/>
      <c r="G249" s="184"/>
      <c r="H249" s="162"/>
      <c r="I249" s="159"/>
      <c r="J249" s="159"/>
      <c r="K249" s="163"/>
      <c r="L249" s="184"/>
      <c r="M249" s="69">
        <v>42528</v>
      </c>
      <c r="N249" s="241">
        <f t="shared" si="39"/>
        <v>4.5999999999999996</v>
      </c>
      <c r="O249" s="159">
        <v>18</v>
      </c>
      <c r="P249" s="244">
        <f t="shared" si="44"/>
        <v>9.4231740029090169E-2</v>
      </c>
      <c r="Q249" s="245">
        <f>ND代替値*2.71828^(-(0.69315/30.07)*(M249-事故日Fk)/365.25)</f>
        <v>0.48738833523614372</v>
      </c>
      <c r="R249" s="185"/>
      <c r="T249" s="65">
        <f t="shared" si="34"/>
        <v>0.44308030476013061</v>
      </c>
      <c r="U249" s="65">
        <f t="shared" si="40"/>
        <v>9.0387964140148981E-6</v>
      </c>
      <c r="V249" s="62">
        <f t="shared" si="41"/>
        <v>4.2570958746407393E-70</v>
      </c>
      <c r="W249" s="63">
        <f t="shared" si="42"/>
        <v>69.999998688538341</v>
      </c>
      <c r="X249" s="65">
        <f t="shared" si="38"/>
        <v>0.6809297747197125</v>
      </c>
      <c r="AG249" s="2"/>
      <c r="AH249" s="2"/>
      <c r="AO249" s="11"/>
    </row>
    <row r="250" spans="2:41" ht="9.9499999999999993" customHeight="1" x14ac:dyDescent="0.2">
      <c r="B250" s="69">
        <v>42558</v>
      </c>
      <c r="C250" s="186">
        <v>23</v>
      </c>
      <c r="D250" s="163">
        <v>32</v>
      </c>
      <c r="E250" s="244">
        <f>ND代替値*2.71828^(-(0.69315/2.06)*(B250-事故日Fk)/365.25)</f>
        <v>0.13332816924318497</v>
      </c>
      <c r="F250" s="245">
        <f>ND代替値*2.71828^(-(0.69315/30.07)*(B250-事故日Fk)/365.25)</f>
        <v>0.70758752737622166</v>
      </c>
      <c r="G250" s="185"/>
      <c r="H250" s="186"/>
      <c r="I250" s="163"/>
      <c r="J250" s="163"/>
      <c r="K250" s="163"/>
      <c r="L250" s="184"/>
      <c r="M250" s="67">
        <v>42639</v>
      </c>
      <c r="N250" s="241">
        <f t="shared" si="39"/>
        <v>4.5999999999999996</v>
      </c>
      <c r="O250" s="159">
        <v>16</v>
      </c>
      <c r="P250" s="244">
        <f t="shared" si="44"/>
        <v>8.5072191170473363E-2</v>
      </c>
      <c r="Q250" s="202">
        <v>1.3</v>
      </c>
      <c r="R250" s="185"/>
      <c r="T250" s="65">
        <f t="shared" si="34"/>
        <v>0.43998724425613051</v>
      </c>
      <c r="U250" s="65">
        <f t="shared" si="40"/>
        <v>8.1602039423943882E-6</v>
      </c>
      <c r="V250" s="62">
        <f t="shared" si="41"/>
        <v>1.0048075031102732E-70</v>
      </c>
      <c r="W250" s="63">
        <f t="shared" si="42"/>
        <v>69.999998676991396</v>
      </c>
      <c r="X250" s="65">
        <f t="shared" si="38"/>
        <v>0.66908097056633298</v>
      </c>
      <c r="AG250" s="2"/>
      <c r="AH250" s="2"/>
    </row>
    <row r="251" spans="2:41" ht="9.9499999999999993" customHeight="1" x14ac:dyDescent="0.3">
      <c r="B251" s="69"/>
      <c r="C251" s="162"/>
      <c r="D251" s="163"/>
      <c r="E251" s="247"/>
      <c r="F251" s="246"/>
      <c r="G251" s="184"/>
      <c r="H251" s="162"/>
      <c r="I251" s="159"/>
      <c r="J251" s="159"/>
      <c r="K251" s="163"/>
      <c r="L251" s="184"/>
      <c r="M251" s="67">
        <v>42720</v>
      </c>
      <c r="N251" s="241">
        <f t="shared" si="39"/>
        <v>4.5999999999999996</v>
      </c>
      <c r="O251" s="159">
        <v>14</v>
      </c>
      <c r="P251" s="244">
        <f t="shared" si="44"/>
        <v>7.8955178466123502E-2</v>
      </c>
      <c r="Q251" s="245">
        <f>ND代替値*2.71828^(-(0.69315/30.07)*(M251-事故日Fk)/365.25)</f>
        <v>0.48151815995635161</v>
      </c>
      <c r="R251" s="185"/>
      <c r="T251" s="65">
        <f t="shared" si="34"/>
        <v>0.43774378177850143</v>
      </c>
      <c r="U251" s="65">
        <f t="shared" si="40"/>
        <v>7.5734543771259178E-6</v>
      </c>
      <c r="V251" s="62">
        <f t="shared" si="41"/>
        <v>3.5036444462122733E-71</v>
      </c>
      <c r="W251" s="63">
        <f t="shared" si="42"/>
        <v>69.999998668565254</v>
      </c>
      <c r="X251" s="65">
        <f t="shared" si="38"/>
        <v>0.66056487492106464</v>
      </c>
      <c r="AG251" s="2"/>
      <c r="AH251" s="2"/>
    </row>
    <row r="252" spans="2:41" ht="9.9499999999999993" customHeight="1" x14ac:dyDescent="0.2">
      <c r="B252" s="69">
        <v>42746</v>
      </c>
      <c r="C252" s="186">
        <v>27</v>
      </c>
      <c r="D252" s="163">
        <v>36</v>
      </c>
      <c r="E252" s="244">
        <f>ND代替値*2.71828^(-(0.69315/2.06)*(B252-事故日Fk)/365.25)</f>
        <v>0.11212582985383482</v>
      </c>
      <c r="F252" s="245">
        <f>ND代替値*2.71828^(-(0.69315/30.07)*(B252-事故日Fk)/365.25)</f>
        <v>0.69924173770342057</v>
      </c>
      <c r="G252" s="185"/>
      <c r="H252" s="186"/>
      <c r="I252" s="163"/>
      <c r="J252" s="163"/>
      <c r="K252" s="163"/>
      <c r="L252" s="184"/>
      <c r="M252" s="67">
        <v>42817</v>
      </c>
      <c r="N252" s="241">
        <f t="shared" si="39"/>
        <v>4.5999999999999996</v>
      </c>
      <c r="O252" s="159">
        <v>14</v>
      </c>
      <c r="P252" s="244">
        <f t="shared" si="44"/>
        <v>7.2205825517929395E-2</v>
      </c>
      <c r="Q252" s="245">
        <f>ND代替値*2.71828^(-(0.69315/30.07)*(M252-事故日Fk)/365.25)</f>
        <v>0.47857943428679722</v>
      </c>
      <c r="R252" s="185"/>
      <c r="T252" s="65">
        <f t="shared" si="34"/>
        <v>0.43507221298799742</v>
      </c>
      <c r="U252" s="65">
        <f t="shared" si="40"/>
        <v>6.9260501457467201E-6</v>
      </c>
      <c r="V252" s="62">
        <f t="shared" si="41"/>
        <v>9.9214329341861986E-72</v>
      </c>
      <c r="W252" s="63">
        <f t="shared" si="42"/>
        <v>69.999998658474667</v>
      </c>
      <c r="X252" s="65">
        <f t="shared" si="38"/>
        <v>0.65050909219263153</v>
      </c>
      <c r="AG252" s="2"/>
      <c r="AH252" s="2"/>
    </row>
    <row r="253" spans="2:41" ht="9.9499999999999993" customHeight="1" x14ac:dyDescent="0.3">
      <c r="B253" s="69"/>
      <c r="C253" s="186"/>
      <c r="D253" s="159"/>
      <c r="E253" s="247"/>
      <c r="F253" s="248"/>
      <c r="G253" s="184"/>
      <c r="H253" s="162"/>
      <c r="I253" s="159"/>
      <c r="J253" s="159"/>
      <c r="K253" s="163"/>
      <c r="L253" s="184"/>
      <c r="M253" s="69">
        <v>42893</v>
      </c>
      <c r="N253" s="241">
        <f t="shared" si="39"/>
        <v>4.5999999999999996</v>
      </c>
      <c r="O253" s="159">
        <v>16</v>
      </c>
      <c r="P253" s="244">
        <f t="shared" si="44"/>
        <v>6.732334255823838E-2</v>
      </c>
      <c r="Q253" s="245">
        <f>ND代替値*2.71828^(-(0.69315/30.07)*(M253-事故日Fk)/365.25)</f>
        <v>0.4762894642768693</v>
      </c>
      <c r="R253" s="185"/>
      <c r="T253" s="65">
        <f t="shared" si="34"/>
        <v>0.43299042206988114</v>
      </c>
      <c r="U253" s="65">
        <f t="shared" si="40"/>
        <v>6.4577178253001332E-6</v>
      </c>
      <c r="V253" s="62">
        <f t="shared" si="41"/>
        <v>3.6919531270286005E-72</v>
      </c>
      <c r="W253" s="63">
        <f t="shared" si="42"/>
        <v>69.999998650568656</v>
      </c>
      <c r="X253" s="65">
        <f t="shared" si="38"/>
        <v>0.6427374079871967</v>
      </c>
      <c r="AG253" s="2"/>
      <c r="AH253" s="2"/>
    </row>
    <row r="254" spans="2:41" ht="9.9499999999999993" customHeight="1" x14ac:dyDescent="0.2">
      <c r="B254" s="69">
        <v>42922</v>
      </c>
      <c r="C254" s="186">
        <v>34</v>
      </c>
      <c r="D254" s="239">
        <f>ND代替値</f>
        <v>5.5555555555555554</v>
      </c>
      <c r="E254" s="244">
        <f>ND代替値</f>
        <v>0.8</v>
      </c>
      <c r="F254" s="245">
        <f>ND代替値*2.71828^(-(0.69315/30.07)*(B254-事故日Fk)/365.25)</f>
        <v>0.69151789242373896</v>
      </c>
      <c r="G254" s="185"/>
      <c r="H254" s="186"/>
      <c r="I254" s="163"/>
      <c r="J254" s="163"/>
      <c r="K254" s="163"/>
      <c r="L254" s="184"/>
      <c r="M254" s="67">
        <v>42983</v>
      </c>
      <c r="N254" s="241">
        <f t="shared" si="39"/>
        <v>4.5999999999999996</v>
      </c>
      <c r="O254" s="159">
        <v>17</v>
      </c>
      <c r="P254" s="244">
        <f t="shared" si="44"/>
        <v>6.1966632156969931E-2</v>
      </c>
      <c r="Q254" s="245">
        <f>ND代替値*2.71828^(-(0.69315/30.07)*(M254-事故日Fk)/365.25)</f>
        <v>0.4735918244688001</v>
      </c>
      <c r="R254" s="185"/>
      <c r="T254" s="65">
        <f t="shared" si="34"/>
        <v>0.43053802224436372</v>
      </c>
      <c r="U254" s="65">
        <f t="shared" si="40"/>
        <v>5.9438971662424014E-6</v>
      </c>
      <c r="V254" s="62">
        <f t="shared" si="41"/>
        <v>1.14512532773175E-72</v>
      </c>
      <c r="W254" s="63">
        <f t="shared" si="42"/>
        <v>69.999998641206275</v>
      </c>
      <c r="X254" s="65">
        <f t="shared" si="38"/>
        <v>0.63365408934384493</v>
      </c>
      <c r="AG254" s="2"/>
      <c r="AH254" s="2"/>
    </row>
    <row r="255" spans="2:41" ht="9.9499999999999993" customHeight="1" x14ac:dyDescent="0.3">
      <c r="B255" s="69"/>
      <c r="C255" s="162"/>
      <c r="D255" s="163"/>
      <c r="E255" s="247"/>
      <c r="F255" s="248"/>
      <c r="G255" s="184"/>
      <c r="H255" s="162"/>
      <c r="I255" s="159"/>
      <c r="J255" s="159"/>
      <c r="K255" s="163"/>
      <c r="L255" s="184"/>
      <c r="M255" s="67">
        <v>43084</v>
      </c>
      <c r="N255" s="241">
        <f t="shared" si="39"/>
        <v>4.5999999999999996</v>
      </c>
      <c r="O255" s="159">
        <v>14</v>
      </c>
      <c r="P255" s="244">
        <f t="shared" si="44"/>
        <v>5.6461077973601261E-2</v>
      </c>
      <c r="Q255" s="245">
        <f>ND代替値*2.71828^(-(0.69315/30.07)*(M255-事故日Fk)/365.25)</f>
        <v>0.47058266328050985</v>
      </c>
      <c r="R255" s="185"/>
      <c r="T255" s="65">
        <f t="shared" si="34"/>
        <v>0.42780242116409983</v>
      </c>
      <c r="U255" s="65">
        <f t="shared" si="40"/>
        <v>5.4157992727467042E-6</v>
      </c>
      <c r="V255" s="62">
        <f t="shared" si="41"/>
        <v>3.0783053599104187E-73</v>
      </c>
      <c r="W255" s="63">
        <f t="shared" si="42"/>
        <v>69.999998630699608</v>
      </c>
      <c r="X255" s="65">
        <f t="shared" si="38"/>
        <v>0.62361335951610952</v>
      </c>
      <c r="AG255" s="2"/>
      <c r="AH255" s="2"/>
    </row>
    <row r="256" spans="2:41" ht="9.9499999999999993" customHeight="1" x14ac:dyDescent="0.2">
      <c r="B256" s="69">
        <v>43111</v>
      </c>
      <c r="C256" s="186">
        <v>37</v>
      </c>
      <c r="D256" s="239">
        <f>ND代替値</f>
        <v>5.5555555555555554</v>
      </c>
      <c r="E256" s="244">
        <f>ND代替値</f>
        <v>0.8</v>
      </c>
      <c r="F256" s="245">
        <f>ND代替値*2.71828^(-(0.69315/30.07)*(B256-事故日Fk)/365.25)</f>
        <v>0.68331851333583504</v>
      </c>
      <c r="G256" s="185"/>
      <c r="H256" s="186"/>
      <c r="I256" s="163"/>
      <c r="J256" s="163"/>
      <c r="K256" s="163"/>
      <c r="L256" s="184"/>
      <c r="M256" s="67">
        <v>43173</v>
      </c>
      <c r="N256" s="241">
        <f t="shared" si="39"/>
        <v>4.5999999999999996</v>
      </c>
      <c r="O256" s="159">
        <v>14</v>
      </c>
      <c r="P256" s="244">
        <f t="shared" si="44"/>
        <v>5.2016541700615308E-2</v>
      </c>
      <c r="Q256" s="202">
        <v>1.2</v>
      </c>
      <c r="R256" s="185"/>
      <c r="T256" s="65">
        <f t="shared" si="34"/>
        <v>0.4254062523385142</v>
      </c>
      <c r="U256" s="65">
        <f t="shared" si="40"/>
        <v>4.9894752070569179E-6</v>
      </c>
      <c r="V256" s="62">
        <f t="shared" si="41"/>
        <v>9.6729170688529427E-74</v>
      </c>
      <c r="W256" s="63">
        <f t="shared" si="42"/>
        <v>69.99999862144125</v>
      </c>
      <c r="X256" s="65">
        <f t="shared" si="38"/>
        <v>0.61489754177851697</v>
      </c>
      <c r="AG256" s="2"/>
      <c r="AH256" s="2"/>
    </row>
    <row r="257" spans="2:34" ht="9.9499999999999993" customHeight="1" x14ac:dyDescent="0.2">
      <c r="B257" s="69"/>
      <c r="C257" s="186"/>
      <c r="D257" s="159"/>
      <c r="E257" s="257"/>
      <c r="F257" s="246"/>
      <c r="G257" s="184"/>
      <c r="H257" s="162"/>
      <c r="I257" s="159"/>
      <c r="J257" s="159"/>
      <c r="K257" s="163"/>
      <c r="L257" s="184"/>
      <c r="M257" s="69"/>
      <c r="N257" s="186"/>
      <c r="O257" s="159"/>
      <c r="P257" s="159"/>
      <c r="Q257" s="163"/>
      <c r="R257" s="185"/>
      <c r="T257" s="65"/>
      <c r="U257" s="65"/>
      <c r="V257" s="62"/>
      <c r="W257" s="63"/>
      <c r="X257" s="65"/>
      <c r="AG257" s="2"/>
      <c r="AH257" s="2"/>
    </row>
    <row r="258" spans="2:34" ht="9.9499999999999993" customHeight="1" x14ac:dyDescent="0.2">
      <c r="B258" s="69"/>
      <c r="C258" s="186"/>
      <c r="D258" s="163"/>
      <c r="E258" s="246"/>
      <c r="F258" s="246"/>
      <c r="G258" s="185"/>
      <c r="H258" s="186"/>
      <c r="I258" s="163"/>
      <c r="J258" s="163"/>
      <c r="K258" s="163"/>
      <c r="L258" s="184"/>
      <c r="M258" s="67"/>
      <c r="N258" s="186"/>
      <c r="O258" s="159"/>
      <c r="P258" s="159"/>
      <c r="Q258" s="163"/>
      <c r="R258" s="185"/>
      <c r="T258" s="65"/>
      <c r="U258" s="65"/>
      <c r="V258" s="62"/>
      <c r="W258" s="63"/>
      <c r="X258" s="65"/>
      <c r="AG258" s="2"/>
      <c r="AH258" s="2"/>
    </row>
    <row r="259" spans="2:34" ht="9.9499999999999993" customHeight="1" x14ac:dyDescent="0.2">
      <c r="B259" s="69"/>
      <c r="C259" s="162"/>
      <c r="D259" s="163"/>
      <c r="E259" s="246"/>
      <c r="F259" s="246"/>
      <c r="G259" s="184"/>
      <c r="H259" s="162"/>
      <c r="I259" s="159"/>
      <c r="J259" s="159"/>
      <c r="K259" s="163"/>
      <c r="L259" s="184"/>
      <c r="M259" s="67"/>
      <c r="N259" s="186"/>
      <c r="O259" s="159"/>
      <c r="P259" s="159"/>
      <c r="Q259" s="163"/>
      <c r="R259" s="185"/>
      <c r="T259" s="65"/>
      <c r="U259" s="65"/>
      <c r="V259" s="62"/>
      <c r="W259" s="63"/>
      <c r="X259" s="65"/>
      <c r="AG259" s="2"/>
      <c r="AH259" s="2"/>
    </row>
    <row r="260" spans="2:34" ht="9.9499999999999993" customHeight="1" x14ac:dyDescent="0.2">
      <c r="B260" s="69"/>
      <c r="C260" s="186"/>
      <c r="D260" s="163"/>
      <c r="E260" s="246"/>
      <c r="F260" s="246"/>
      <c r="G260" s="185"/>
      <c r="H260" s="186"/>
      <c r="I260" s="163"/>
      <c r="J260" s="163"/>
      <c r="K260" s="163"/>
      <c r="L260" s="184"/>
      <c r="M260" s="67"/>
      <c r="N260" s="186"/>
      <c r="O260" s="159"/>
      <c r="P260" s="159"/>
      <c r="Q260" s="163"/>
      <c r="R260" s="185"/>
      <c r="T260" s="65"/>
      <c r="U260" s="65"/>
      <c r="V260" s="62"/>
      <c r="W260" s="63"/>
      <c r="X260" s="65"/>
      <c r="AG260" s="2"/>
      <c r="AH260" s="2"/>
    </row>
    <row r="261" spans="2:34" ht="9.9499999999999993" customHeight="1" x14ac:dyDescent="0.2">
      <c r="B261" s="69"/>
      <c r="C261" s="186"/>
      <c r="D261" s="159"/>
      <c r="E261" s="257"/>
      <c r="F261" s="246"/>
      <c r="G261" s="184"/>
      <c r="H261" s="162"/>
      <c r="I261" s="159"/>
      <c r="J261" s="159"/>
      <c r="K261" s="163"/>
      <c r="L261" s="184"/>
      <c r="M261" s="69"/>
      <c r="N261" s="186"/>
      <c r="O261" s="159"/>
      <c r="P261" s="159"/>
      <c r="Q261" s="163"/>
      <c r="R261" s="185"/>
      <c r="T261" s="65"/>
      <c r="U261" s="65"/>
      <c r="V261" s="62"/>
      <c r="W261" s="63"/>
      <c r="X261" s="65"/>
      <c r="AG261" s="2"/>
      <c r="AH261" s="2"/>
    </row>
    <row r="262" spans="2:34" ht="9.9499999999999993" customHeight="1" x14ac:dyDescent="0.2">
      <c r="B262" s="69"/>
      <c r="C262" s="186"/>
      <c r="D262" s="163"/>
      <c r="E262" s="246"/>
      <c r="F262" s="246"/>
      <c r="G262" s="185"/>
      <c r="H262" s="186"/>
      <c r="I262" s="163"/>
      <c r="J262" s="163"/>
      <c r="K262" s="163"/>
      <c r="L262" s="184"/>
      <c r="M262" s="67"/>
      <c r="N262" s="186"/>
      <c r="O262" s="159"/>
      <c r="P262" s="159"/>
      <c r="Q262" s="163"/>
      <c r="R262" s="185"/>
      <c r="T262" s="65"/>
      <c r="U262" s="65"/>
      <c r="V262" s="62"/>
      <c r="W262" s="63"/>
      <c r="X262" s="65"/>
      <c r="AG262" s="2"/>
      <c r="AH262" s="2"/>
    </row>
    <row r="263" spans="2:34" ht="9.9499999999999993" customHeight="1" x14ac:dyDescent="0.2">
      <c r="B263" s="69"/>
      <c r="C263" s="162"/>
      <c r="D263" s="163"/>
      <c r="E263" s="246"/>
      <c r="F263" s="246"/>
      <c r="G263" s="184"/>
      <c r="H263" s="162"/>
      <c r="I263" s="159"/>
      <c r="J263" s="159"/>
      <c r="K263" s="163"/>
      <c r="L263" s="184"/>
      <c r="M263" s="67"/>
      <c r="N263" s="186"/>
      <c r="O263" s="159"/>
      <c r="P263" s="159"/>
      <c r="Q263" s="163"/>
      <c r="R263" s="185"/>
      <c r="T263" s="65"/>
      <c r="U263" s="65"/>
      <c r="V263" s="62"/>
      <c r="W263" s="63"/>
      <c r="X263" s="65"/>
      <c r="AG263" s="2"/>
      <c r="AH263" s="2"/>
    </row>
    <row r="264" spans="2:34" ht="9.9499999999999993" customHeight="1" x14ac:dyDescent="0.2">
      <c r="B264" s="69"/>
      <c r="C264" s="186"/>
      <c r="D264" s="163"/>
      <c r="E264" s="246"/>
      <c r="F264" s="246"/>
      <c r="G264" s="185"/>
      <c r="H264" s="186"/>
      <c r="I264" s="163"/>
      <c r="J264" s="163"/>
      <c r="K264" s="163"/>
      <c r="L264" s="184"/>
      <c r="M264" s="67"/>
      <c r="N264" s="186"/>
      <c r="O264" s="159"/>
      <c r="P264" s="159"/>
      <c r="Q264" s="163"/>
      <c r="R264" s="185"/>
      <c r="T264" s="65"/>
      <c r="U264" s="65"/>
      <c r="V264" s="62"/>
      <c r="W264" s="63"/>
      <c r="X264" s="65"/>
      <c r="AG264" s="2"/>
      <c r="AH264" s="2"/>
    </row>
    <row r="265" spans="2:34" ht="9.9499999999999993" customHeight="1" x14ac:dyDescent="0.2">
      <c r="B265" s="69"/>
      <c r="C265" s="186"/>
      <c r="D265" s="159"/>
      <c r="E265" s="257"/>
      <c r="F265" s="246"/>
      <c r="G265" s="184"/>
      <c r="H265" s="162"/>
      <c r="I265" s="159"/>
      <c r="J265" s="159"/>
      <c r="K265" s="163"/>
      <c r="L265" s="184"/>
      <c r="M265" s="69"/>
      <c r="N265" s="186"/>
      <c r="O265" s="159"/>
      <c r="P265" s="159"/>
      <c r="Q265" s="163"/>
      <c r="R265" s="185"/>
      <c r="T265" s="65"/>
      <c r="U265" s="65"/>
      <c r="V265" s="62"/>
      <c r="W265" s="63"/>
      <c r="X265" s="65"/>
      <c r="AG265" s="2"/>
      <c r="AH265" s="2"/>
    </row>
    <row r="266" spans="2:34" ht="9.9499999999999993" customHeight="1" x14ac:dyDescent="0.2">
      <c r="B266" s="69"/>
      <c r="C266" s="186"/>
      <c r="D266" s="163"/>
      <c r="E266" s="246"/>
      <c r="F266" s="246"/>
      <c r="G266" s="185"/>
      <c r="H266" s="186"/>
      <c r="I266" s="163"/>
      <c r="J266" s="163"/>
      <c r="K266" s="163"/>
      <c r="L266" s="184"/>
      <c r="M266" s="67"/>
      <c r="N266" s="186"/>
      <c r="O266" s="159"/>
      <c r="P266" s="159"/>
      <c r="Q266" s="163"/>
      <c r="R266" s="185"/>
      <c r="T266" s="65"/>
      <c r="U266" s="65"/>
      <c r="V266" s="62"/>
      <c r="W266" s="63"/>
      <c r="X266" s="65"/>
      <c r="AG266" s="2"/>
      <c r="AH266" s="2"/>
    </row>
    <row r="267" spans="2:34" ht="9.9499999999999993" customHeight="1" x14ac:dyDescent="0.2">
      <c r="B267" s="69"/>
      <c r="C267" s="186"/>
      <c r="D267" s="159"/>
      <c r="E267" s="257"/>
      <c r="F267" s="246"/>
      <c r="G267" s="184"/>
      <c r="H267" s="162"/>
      <c r="I267" s="159"/>
      <c r="J267" s="159"/>
      <c r="K267" s="163"/>
      <c r="L267" s="184"/>
      <c r="M267" s="69"/>
      <c r="N267" s="186"/>
      <c r="O267" s="159"/>
      <c r="P267" s="159"/>
      <c r="Q267" s="163"/>
      <c r="R267" s="185"/>
      <c r="T267" s="65"/>
      <c r="U267" s="65"/>
      <c r="V267" s="62"/>
      <c r="W267" s="63"/>
      <c r="X267" s="65"/>
      <c r="AG267" s="2"/>
      <c r="AH267" s="2"/>
    </row>
    <row r="268" spans="2:34" ht="9.9499999999999993" customHeight="1" thickBot="1" x14ac:dyDescent="0.25">
      <c r="B268" s="34"/>
      <c r="C268" s="207"/>
      <c r="D268" s="208"/>
      <c r="E268" s="259"/>
      <c r="F268" s="259"/>
      <c r="G268" s="209"/>
      <c r="H268" s="207"/>
      <c r="I268" s="208"/>
      <c r="J268" s="208"/>
      <c r="K268" s="208"/>
      <c r="L268" s="210"/>
      <c r="M268" s="33"/>
      <c r="N268" s="207"/>
      <c r="O268" s="211"/>
      <c r="P268" s="211"/>
      <c r="Q268" s="208"/>
      <c r="R268" s="209"/>
      <c r="T268" s="65"/>
      <c r="U268" s="65"/>
      <c r="V268" s="62"/>
      <c r="W268" s="63"/>
      <c r="X268" s="65"/>
      <c r="AG268" s="2"/>
      <c r="AH268" s="2"/>
    </row>
    <row r="269" spans="2:34" ht="9.9499999999999993" customHeight="1" thickTop="1" x14ac:dyDescent="0.2">
      <c r="B269" s="89" t="s">
        <v>10</v>
      </c>
      <c r="C269" s="73">
        <f t="shared" ref="C269:L269" si="45">MAX(C98:C268)</f>
        <v>77.777777777777786</v>
      </c>
      <c r="D269" s="74">
        <f t="shared" si="45"/>
        <v>51.851851851851848</v>
      </c>
      <c r="E269" s="260">
        <f t="shared" si="45"/>
        <v>0.8</v>
      </c>
      <c r="F269" s="260">
        <f t="shared" si="45"/>
        <v>2</v>
      </c>
      <c r="G269" s="50">
        <f t="shared" si="45"/>
        <v>4.4444444444444446</v>
      </c>
      <c r="H269" s="73">
        <f t="shared" si="45"/>
        <v>410</v>
      </c>
      <c r="I269" s="74">
        <f t="shared" si="45"/>
        <v>62</v>
      </c>
      <c r="J269" s="74">
        <f t="shared" si="45"/>
        <v>3.3</v>
      </c>
      <c r="K269" s="74">
        <f t="shared" si="45"/>
        <v>3.6</v>
      </c>
      <c r="L269" s="50">
        <f t="shared" si="45"/>
        <v>4.4444444444444446</v>
      </c>
      <c r="M269" s="50"/>
      <c r="N269" s="73">
        <f>MAX(N98:N268)</f>
        <v>68</v>
      </c>
      <c r="O269" s="74">
        <f>MAX(O98:O268)</f>
        <v>48.148148148148145</v>
      </c>
      <c r="P269" s="74">
        <f>MAX(P98:P268)</f>
        <v>60</v>
      </c>
      <c r="Q269" s="74">
        <f>MAX(Q98:Q268)</f>
        <v>120</v>
      </c>
      <c r="R269" s="50">
        <f>MAX(R98:R268)</f>
        <v>2.2999999999999998</v>
      </c>
      <c r="S269" s="23"/>
      <c r="T269" s="306" t="s">
        <v>86</v>
      </c>
      <c r="U269" s="306" t="s">
        <v>87</v>
      </c>
      <c r="V269" s="306" t="s">
        <v>88</v>
      </c>
      <c r="W269" s="306" t="s">
        <v>89</v>
      </c>
      <c r="X269" s="306" t="s">
        <v>85</v>
      </c>
      <c r="AG269" s="2"/>
      <c r="AH269" s="2"/>
    </row>
    <row r="270" spans="2:34" ht="9.9499999999999993" customHeight="1" x14ac:dyDescent="0.2">
      <c r="B270" s="90" t="s">
        <v>91</v>
      </c>
      <c r="C270" s="139">
        <f>C211/2</f>
        <v>5</v>
      </c>
      <c r="D270" s="140">
        <f>D110/2</f>
        <v>5.5555555555555554</v>
      </c>
      <c r="E270" s="261">
        <f>F270</f>
        <v>0.8</v>
      </c>
      <c r="F270" s="261">
        <f>F236/2</f>
        <v>0.8</v>
      </c>
      <c r="G270" s="141">
        <f>G230/2</f>
        <v>0.19</v>
      </c>
      <c r="H270" s="139">
        <f>H213/2</f>
        <v>6.5</v>
      </c>
      <c r="I270" s="140">
        <f>16/2</f>
        <v>8</v>
      </c>
      <c r="J270" s="140">
        <f>K270</f>
        <v>0.9</v>
      </c>
      <c r="K270" s="140">
        <f>K226/2</f>
        <v>0.9</v>
      </c>
      <c r="L270" s="141">
        <f>0.4/2</f>
        <v>0.2</v>
      </c>
      <c r="M270" s="141"/>
      <c r="N270" s="139">
        <f>9.2/2</f>
        <v>4.5999999999999996</v>
      </c>
      <c r="O270" s="140">
        <f>12/2</f>
        <v>6</v>
      </c>
      <c r="P270" s="140">
        <f>Q270</f>
        <v>0.55000000000000004</v>
      </c>
      <c r="Q270" s="140">
        <f>Q229/2</f>
        <v>0.55000000000000004</v>
      </c>
      <c r="R270" s="141">
        <f>0.4/2</f>
        <v>0.2</v>
      </c>
      <c r="S270" s="23"/>
      <c r="T270" s="307"/>
      <c r="U270" s="307"/>
      <c r="V270" s="307"/>
      <c r="W270" s="307"/>
      <c r="X270" s="307"/>
      <c r="AG270" s="2"/>
      <c r="AH270" s="2"/>
    </row>
    <row r="271" spans="2:34" ht="9.9499999999999993" customHeight="1" x14ac:dyDescent="0.2">
      <c r="B271" s="91" t="s">
        <v>18</v>
      </c>
      <c r="C271" s="75">
        <f t="shared" ref="C271:L271" si="46">IF(C270&lt;&gt;"",SMALL(C98:C268,C273+1),MIN(C98:C268))</f>
        <v>10</v>
      </c>
      <c r="D271" s="76">
        <f t="shared" si="46"/>
        <v>9.6296296296296298</v>
      </c>
      <c r="E271" s="76">
        <f t="shared" si="46"/>
        <v>3.2415841497396031E-4</v>
      </c>
      <c r="F271" s="76">
        <f t="shared" si="46"/>
        <v>0.45795727037850109</v>
      </c>
      <c r="G271" s="51">
        <f t="shared" si="46"/>
        <v>4.8744496247848809E-2</v>
      </c>
      <c r="H271" s="75">
        <f t="shared" si="46"/>
        <v>6.5</v>
      </c>
      <c r="I271" s="76">
        <f t="shared" si="46"/>
        <v>14.814814814814815</v>
      </c>
      <c r="J271" s="76">
        <f t="shared" si="46"/>
        <v>2.6174519285243185E-4</v>
      </c>
      <c r="K271" s="76">
        <f t="shared" si="46"/>
        <v>0.51520192917581364</v>
      </c>
      <c r="L271" s="51">
        <f t="shared" si="46"/>
        <v>4.9425857284584943E-2</v>
      </c>
      <c r="M271" s="51"/>
      <c r="N271" s="75">
        <f>IF(N270&lt;&gt;"",SMALL(N98:N268,N273+1),MIN(N98:N268))</f>
        <v>9.1999999999999993</v>
      </c>
      <c r="O271" s="76">
        <f>IF(O270&lt;&gt;"",SMALL(O98:O268,O273+1),MIN(O98:O268))</f>
        <v>10</v>
      </c>
      <c r="P271" s="76">
        <f>IF(P270&lt;&gt;"",SMALL(P98:P268,P273+1),MIN(P98:P268))</f>
        <v>1.5191269041041304E-4</v>
      </c>
      <c r="Q271" s="76">
        <f>IF(Q270&lt;&gt;"",SMALL(Q98:Q268,Q273+1),MIN(Q98:Q268))</f>
        <v>0.31013229576891455</v>
      </c>
      <c r="R271" s="51">
        <f>IF(R270&lt;&gt;"",SMALL(R98:R268,R273+1),MIN(R98:R268))</f>
        <v>5.0077280762180036E-2</v>
      </c>
      <c r="S271" s="23"/>
      <c r="T271" s="308"/>
      <c r="U271" s="308"/>
      <c r="V271" s="308"/>
      <c r="W271" s="308"/>
      <c r="X271" s="308"/>
      <c r="AG271" s="2"/>
      <c r="AH271" s="2"/>
    </row>
    <row r="272" spans="2:34" ht="9.9499999999999993" customHeight="1" x14ac:dyDescent="0.2">
      <c r="B272" s="91" t="s">
        <v>11</v>
      </c>
      <c r="C272" s="77">
        <f t="shared" ref="C272:L272" si="47">IF(C270&lt;&gt;"",(SUM(C98:C268)-C270*C273)/(C274-C273),AVERAGE(C98:C268))</f>
        <v>23.167305236270753</v>
      </c>
      <c r="D272" s="78">
        <f t="shared" si="47"/>
        <v>22.723027375201305</v>
      </c>
      <c r="E272" s="78">
        <f t="shared" si="47"/>
        <v>0.10823396223233037</v>
      </c>
      <c r="F272" s="78">
        <f t="shared" si="47"/>
        <v>0.68367115772598197</v>
      </c>
      <c r="G272" s="52">
        <f t="shared" si="47"/>
        <v>0.81209940868405472</v>
      </c>
      <c r="H272" s="77">
        <f t="shared" si="47"/>
        <v>41.029777777777781</v>
      </c>
      <c r="I272" s="78">
        <f t="shared" si="47"/>
        <v>28.605624142661181</v>
      </c>
      <c r="J272" s="78">
        <f t="shared" si="47"/>
        <v>0.16772880675873866</v>
      </c>
      <c r="K272" s="78">
        <f t="shared" si="47"/>
        <v>0.92823588034497506</v>
      </c>
      <c r="L272" s="52">
        <f t="shared" si="47"/>
        <v>1.2109824506933278</v>
      </c>
      <c r="M272" s="52"/>
      <c r="N272" s="77">
        <f>IF(N270&lt;&gt;"",(SUM(N98:N268)-N270*N273)/(N274-N273),AVERAGE(N98:N268))</f>
        <v>36.140740740740732</v>
      </c>
      <c r="O272" s="78">
        <f>IF(O270&lt;&gt;"",(SUM(O98:O268)-O270*O273)/(O274-O273),AVERAGE(O98:O268))</f>
        <v>18.415384615384614</v>
      </c>
      <c r="P272" s="78">
        <f>IF(P270&lt;&gt;"",(SUM(P98:P268)-P270*P273)/(P274-P273),AVERAGE(P98:P268))</f>
        <v>1.8263935856426892</v>
      </c>
      <c r="Q272" s="78">
        <f>IF(Q270&lt;&gt;"",(SUM(Q98:Q268)-Q270*Q273)/(Q274-Q273),AVERAGE(Q98:Q268))</f>
        <v>3.9844214315710169</v>
      </c>
      <c r="R272" s="52">
        <f>IF(R270&lt;&gt;"",(SUM(R98:R268)-R270*R273)/(R274-R273),AVERAGE(R98:R268))</f>
        <v>0.62712785838189966</v>
      </c>
      <c r="S272" s="23"/>
      <c r="T272" s="36"/>
      <c r="V272" s="36"/>
      <c r="AG272" s="2"/>
      <c r="AH272" s="2"/>
    </row>
    <row r="273" spans="2:41" ht="9.9499999999999993" customHeight="1" x14ac:dyDescent="0.2">
      <c r="B273" s="91" t="s">
        <v>92</v>
      </c>
      <c r="C273" s="79">
        <f t="shared" ref="C273:L273" si="48">COUNTIF(C98:C268,C270)</f>
        <v>48</v>
      </c>
      <c r="D273" s="80">
        <f t="shared" si="48"/>
        <v>31</v>
      </c>
      <c r="E273" s="80">
        <f t="shared" si="48"/>
        <v>2</v>
      </c>
      <c r="F273" s="80">
        <f t="shared" si="48"/>
        <v>0</v>
      </c>
      <c r="G273" s="53">
        <f t="shared" si="48"/>
        <v>0</v>
      </c>
      <c r="H273" s="79">
        <f t="shared" si="48"/>
        <v>44</v>
      </c>
      <c r="I273" s="80">
        <f t="shared" si="48"/>
        <v>15</v>
      </c>
      <c r="J273" s="80">
        <f t="shared" si="48"/>
        <v>0</v>
      </c>
      <c r="K273" s="80">
        <f t="shared" si="48"/>
        <v>0</v>
      </c>
      <c r="L273" s="53">
        <f t="shared" si="48"/>
        <v>0</v>
      </c>
      <c r="M273" s="53"/>
      <c r="N273" s="79">
        <f>COUNTIF(N98:N268,N270)</f>
        <v>144</v>
      </c>
      <c r="O273" s="80">
        <f>COUNTIF(O98:O268,O270)</f>
        <v>27</v>
      </c>
      <c r="P273" s="80">
        <f>COUNTIF(P98:P268,P270)</f>
        <v>2</v>
      </c>
      <c r="Q273" s="80">
        <f>COUNTIF(Q98:Q268,Q270)</f>
        <v>0</v>
      </c>
      <c r="R273" s="53">
        <f>COUNTIF(R98:R268,R270)</f>
        <v>1</v>
      </c>
      <c r="S273" s="23"/>
      <c r="T273" s="36"/>
      <c r="V273" s="36"/>
      <c r="AG273" s="2"/>
      <c r="AH273" s="2"/>
    </row>
    <row r="274" spans="2:41" ht="9.9499999999999993" customHeight="1" thickBot="1" x14ac:dyDescent="0.25">
      <c r="B274" s="92" t="s">
        <v>19</v>
      </c>
      <c r="C274" s="81">
        <f t="shared" ref="C274:L274" si="49">COUNTA(C98:C268)</f>
        <v>77</v>
      </c>
      <c r="D274" s="82">
        <f t="shared" si="49"/>
        <v>77</v>
      </c>
      <c r="E274" s="82">
        <f t="shared" si="49"/>
        <v>64</v>
      </c>
      <c r="F274" s="82">
        <f t="shared" si="49"/>
        <v>65</v>
      </c>
      <c r="G274" s="54">
        <f t="shared" si="49"/>
        <v>63</v>
      </c>
      <c r="H274" s="81">
        <f t="shared" si="49"/>
        <v>69</v>
      </c>
      <c r="I274" s="82">
        <f t="shared" si="49"/>
        <v>69</v>
      </c>
      <c r="J274" s="82">
        <f t="shared" si="49"/>
        <v>57</v>
      </c>
      <c r="K274" s="82">
        <f t="shared" si="49"/>
        <v>57</v>
      </c>
      <c r="L274" s="54">
        <f t="shared" si="49"/>
        <v>63</v>
      </c>
      <c r="M274" s="54"/>
      <c r="N274" s="81">
        <f t="shared" ref="N274:R274" si="50">COUNTA(N98:N268)</f>
        <v>157</v>
      </c>
      <c r="O274" s="82">
        <f t="shared" si="50"/>
        <v>157</v>
      </c>
      <c r="P274" s="82">
        <f t="shared" si="50"/>
        <v>132</v>
      </c>
      <c r="Q274" s="82">
        <f t="shared" si="50"/>
        <v>132</v>
      </c>
      <c r="R274" s="54">
        <f t="shared" si="50"/>
        <v>74</v>
      </c>
      <c r="S274" s="23"/>
      <c r="T274" s="36"/>
      <c r="V274" s="36"/>
      <c r="AG274" s="2"/>
      <c r="AH274" s="2"/>
    </row>
    <row r="275" spans="2:41" s="11" customFormat="1" ht="9.9499999999999993" customHeight="1" thickTop="1" x14ac:dyDescent="0.2">
      <c r="B275" s="55"/>
      <c r="C275" s="83" t="s">
        <v>14</v>
      </c>
      <c r="D275" s="84"/>
      <c r="E275" s="84"/>
      <c r="F275" s="84"/>
      <c r="G275" s="39"/>
      <c r="H275" s="83" t="s">
        <v>15</v>
      </c>
      <c r="I275" s="84"/>
      <c r="J275" s="84"/>
      <c r="K275" s="84"/>
      <c r="L275" s="38"/>
      <c r="M275" s="40" t="s">
        <v>1</v>
      </c>
      <c r="N275" s="87" t="s">
        <v>16</v>
      </c>
      <c r="O275" s="84"/>
      <c r="P275" s="88"/>
      <c r="Q275" s="88"/>
      <c r="R275" s="9"/>
      <c r="T275" s="36"/>
      <c r="V275" s="36"/>
      <c r="W275" s="2"/>
      <c r="X275" s="2"/>
      <c r="Y275" s="2"/>
      <c r="Z275" s="23"/>
      <c r="AA275" s="23"/>
      <c r="AB275" s="23"/>
      <c r="AC275" s="23"/>
      <c r="AO275" s="2"/>
    </row>
    <row r="276" spans="2:41" s="11" customFormat="1" ht="9.9499999999999993" customHeight="1" x14ac:dyDescent="0.2">
      <c r="B276" s="56"/>
      <c r="C276" s="132" t="s">
        <v>5</v>
      </c>
      <c r="D276" s="133" t="s">
        <v>6</v>
      </c>
      <c r="E276" s="134" t="s">
        <v>20</v>
      </c>
      <c r="F276" s="133" t="s">
        <v>7</v>
      </c>
      <c r="G276" s="135" t="s">
        <v>8</v>
      </c>
      <c r="H276" s="132" t="s">
        <v>5</v>
      </c>
      <c r="I276" s="133" t="s">
        <v>6</v>
      </c>
      <c r="J276" s="134" t="s">
        <v>20</v>
      </c>
      <c r="K276" s="133" t="s">
        <v>7</v>
      </c>
      <c r="L276" s="136" t="s">
        <v>8</v>
      </c>
      <c r="M276" s="16" t="s">
        <v>4</v>
      </c>
      <c r="N276" s="137" t="s">
        <v>5</v>
      </c>
      <c r="O276" s="138" t="s">
        <v>6</v>
      </c>
      <c r="P276" s="134" t="s">
        <v>20</v>
      </c>
      <c r="Q276" s="133" t="s">
        <v>7</v>
      </c>
      <c r="R276" s="136" t="s">
        <v>8</v>
      </c>
      <c r="T276" s="36"/>
      <c r="V276" s="36"/>
      <c r="W276" s="2"/>
      <c r="X276" s="2"/>
      <c r="Y276" s="2"/>
      <c r="Z276" s="23"/>
      <c r="AA276" s="23"/>
      <c r="AB276" s="23"/>
      <c r="AC276" s="23"/>
      <c r="AO276" s="2"/>
    </row>
    <row r="277" spans="2:41" s="11" customFormat="1" ht="9.9499999999999993" customHeight="1" x14ac:dyDescent="0.2">
      <c r="B277" s="36"/>
      <c r="C277" s="36"/>
      <c r="D277" s="36"/>
      <c r="E277" s="36"/>
      <c r="F277" s="36"/>
      <c r="G277" s="36"/>
      <c r="H277" s="36"/>
      <c r="I277" s="36"/>
      <c r="J277" s="36"/>
      <c r="K277" s="36"/>
      <c r="L277" s="36"/>
      <c r="M277" s="36"/>
      <c r="N277" s="36"/>
      <c r="O277" s="36"/>
      <c r="P277" s="36"/>
      <c r="Q277" s="36"/>
      <c r="R277" s="36"/>
      <c r="S277" s="36"/>
      <c r="T277" s="36"/>
      <c r="V277" s="36"/>
      <c r="W277" s="2"/>
      <c r="X277" s="2"/>
      <c r="Y277" s="2"/>
      <c r="Z277" s="23"/>
      <c r="AA277" s="23"/>
      <c r="AB277" s="23"/>
      <c r="AC277" s="23"/>
      <c r="AD277" s="2"/>
      <c r="AE277" s="2"/>
      <c r="AF277" s="2"/>
      <c r="AG277" s="2"/>
      <c r="AH277" s="2"/>
      <c r="AI277" s="2"/>
      <c r="AJ277" s="2"/>
      <c r="AK277" s="2"/>
      <c r="AL277" s="2"/>
      <c r="AM277" s="5"/>
      <c r="AN277" s="2"/>
      <c r="AO277" s="2"/>
    </row>
    <row r="278" spans="2:41" s="11" customFormat="1" ht="9.9499999999999993" customHeight="1" x14ac:dyDescent="0.2">
      <c r="C278" s="2" t="s">
        <v>17</v>
      </c>
      <c r="D278" s="2"/>
      <c r="E278" s="2"/>
      <c r="F278" s="2"/>
      <c r="G278" s="2"/>
      <c r="H278" s="2"/>
      <c r="I278" s="2"/>
      <c r="J278" s="2"/>
      <c r="K278" s="4"/>
      <c r="L278" s="2"/>
      <c r="M278" s="5"/>
      <c r="N278" s="36"/>
      <c r="O278" s="36"/>
      <c r="P278" s="36"/>
      <c r="Q278" s="36"/>
      <c r="R278" s="36"/>
      <c r="S278" s="36"/>
      <c r="T278" s="36"/>
      <c r="V278" s="36"/>
      <c r="W278" s="2"/>
      <c r="X278" s="2"/>
      <c r="Y278" s="2"/>
      <c r="Z278" s="23"/>
      <c r="AA278" s="23"/>
      <c r="AB278" s="23"/>
      <c r="AC278" s="23"/>
      <c r="AD278" s="2"/>
      <c r="AE278" s="2"/>
      <c r="AF278" s="2"/>
      <c r="AG278" s="2"/>
      <c r="AH278" s="2"/>
      <c r="AI278" s="2"/>
      <c r="AJ278" s="2"/>
      <c r="AK278" s="2"/>
      <c r="AL278" s="2"/>
      <c r="AM278" s="5"/>
      <c r="AN278" s="2"/>
      <c r="AO278" s="2"/>
    </row>
    <row r="279" spans="2:41" s="11" customFormat="1" ht="9.9499999999999993" customHeight="1" x14ac:dyDescent="0.2">
      <c r="B279" s="279" t="s">
        <v>1</v>
      </c>
      <c r="C279" s="12" t="s">
        <v>84</v>
      </c>
      <c r="D279" s="13"/>
      <c r="E279" s="14"/>
      <c r="F279" s="12" t="s">
        <v>2</v>
      </c>
      <c r="G279" s="13"/>
      <c r="H279" s="14"/>
      <c r="I279" s="279" t="s">
        <v>1</v>
      </c>
      <c r="J279" s="12" t="s">
        <v>3</v>
      </c>
      <c r="K279" s="97"/>
      <c r="L279" s="15"/>
      <c r="M279" s="36"/>
      <c r="P279" s="36"/>
      <c r="Q279" s="36"/>
      <c r="R279" s="36"/>
      <c r="S279" s="36"/>
      <c r="T279" s="36"/>
      <c r="V279" s="36"/>
      <c r="W279" s="2"/>
      <c r="X279" s="2"/>
      <c r="Y279" s="2"/>
      <c r="Z279" s="23"/>
      <c r="AA279" s="23"/>
      <c r="AB279" s="23"/>
      <c r="AC279" s="23"/>
      <c r="AD279" s="2"/>
      <c r="AE279" s="2"/>
      <c r="AF279" s="2"/>
      <c r="AG279" s="2"/>
      <c r="AH279" s="2"/>
      <c r="AI279" s="2"/>
      <c r="AJ279" s="2"/>
      <c r="AK279" s="2"/>
      <c r="AL279" s="2"/>
      <c r="AM279" s="5"/>
      <c r="AN279" s="2"/>
      <c r="AO279" s="2"/>
    </row>
    <row r="280" spans="2:41" s="11" customFormat="1" ht="9.9499999999999993" customHeight="1" x14ac:dyDescent="0.2">
      <c r="B280" s="280" t="s">
        <v>4</v>
      </c>
      <c r="C280" s="93" t="s">
        <v>5</v>
      </c>
      <c r="D280" s="94" t="s">
        <v>6</v>
      </c>
      <c r="E280" s="17" t="s">
        <v>8</v>
      </c>
      <c r="F280" s="93" t="s">
        <v>5</v>
      </c>
      <c r="G280" s="94" t="s">
        <v>6</v>
      </c>
      <c r="H280" s="17" t="s">
        <v>8</v>
      </c>
      <c r="I280" s="280" t="s">
        <v>4</v>
      </c>
      <c r="J280" s="93" t="s">
        <v>5</v>
      </c>
      <c r="K280" s="289" t="s">
        <v>6</v>
      </c>
      <c r="L280" s="18" t="s">
        <v>8</v>
      </c>
      <c r="M280" s="36"/>
      <c r="P280" s="36"/>
      <c r="Q280" s="36"/>
      <c r="R280" s="36"/>
      <c r="S280" s="36"/>
      <c r="T280" s="36"/>
      <c r="V280" s="36"/>
      <c r="W280" s="2"/>
      <c r="X280" s="2"/>
      <c r="Y280" s="2"/>
      <c r="Z280" s="23"/>
      <c r="AA280" s="23"/>
      <c r="AB280" s="23"/>
      <c r="AC280" s="23"/>
      <c r="AD280" s="2"/>
      <c r="AE280" s="2"/>
      <c r="AF280" s="2"/>
      <c r="AG280" s="2"/>
      <c r="AH280" s="2"/>
      <c r="AI280" s="2"/>
      <c r="AJ280" s="2"/>
      <c r="AK280" s="2"/>
      <c r="AL280" s="2"/>
      <c r="AM280" s="5"/>
      <c r="AN280" s="2"/>
      <c r="AO280" s="2"/>
    </row>
    <row r="281" spans="2:41" s="11" customFormat="1" ht="9.9499999999999993" customHeight="1" x14ac:dyDescent="0.2">
      <c r="B281" s="301"/>
      <c r="C281" s="95" t="s">
        <v>9</v>
      </c>
      <c r="D281" s="96" t="s">
        <v>9</v>
      </c>
      <c r="E281" s="19" t="s">
        <v>9</v>
      </c>
      <c r="F281" s="95" t="s">
        <v>9</v>
      </c>
      <c r="G281" s="96" t="s">
        <v>9</v>
      </c>
      <c r="H281" s="19" t="s">
        <v>9</v>
      </c>
      <c r="I281" s="301"/>
      <c r="J281" s="95" t="s">
        <v>9</v>
      </c>
      <c r="K281" s="290" t="s">
        <v>9</v>
      </c>
      <c r="L281" s="20" t="s">
        <v>9</v>
      </c>
      <c r="M281" s="36"/>
      <c r="P281" s="36"/>
      <c r="Q281" s="36"/>
      <c r="R281" s="36"/>
      <c r="S281" s="36"/>
      <c r="T281" s="36"/>
      <c r="V281" s="36"/>
      <c r="W281" s="2"/>
      <c r="X281" s="2"/>
      <c r="Y281" s="2"/>
      <c r="Z281" s="23"/>
      <c r="AA281" s="23"/>
      <c r="AB281" s="23"/>
      <c r="AC281" s="23"/>
      <c r="AD281" s="2"/>
      <c r="AE281" s="2"/>
      <c r="AF281" s="2"/>
      <c r="AG281" s="2"/>
      <c r="AH281" s="2"/>
      <c r="AI281" s="2"/>
      <c r="AJ281" s="2"/>
      <c r="AK281" s="2"/>
      <c r="AL281" s="2"/>
      <c r="AM281" s="5"/>
      <c r="AN281" s="2"/>
      <c r="AO281" s="2"/>
    </row>
    <row r="282" spans="2:41" s="11" customFormat="1" ht="9.9499999999999993" customHeight="1" x14ac:dyDescent="0.2">
      <c r="B282" s="66">
        <v>29921</v>
      </c>
      <c r="C282" s="112"/>
      <c r="D282" s="113"/>
      <c r="E282" s="114"/>
      <c r="F282" s="112"/>
      <c r="G282" s="113"/>
      <c r="H282" s="114"/>
      <c r="I282" s="281">
        <v>29921</v>
      </c>
      <c r="J282" s="115">
        <v>0.8</v>
      </c>
      <c r="K282" s="291"/>
      <c r="L282" s="116"/>
      <c r="M282" s="36"/>
      <c r="P282" s="36"/>
      <c r="Q282" s="36"/>
      <c r="R282" s="36"/>
      <c r="S282" s="36"/>
      <c r="T282" s="36"/>
      <c r="V282" s="36"/>
      <c r="W282" s="2"/>
      <c r="X282" s="2"/>
      <c r="Y282" s="2"/>
      <c r="Z282" s="23"/>
      <c r="AA282" s="23"/>
      <c r="AB282" s="23"/>
      <c r="AC282" s="23"/>
      <c r="AD282" s="2"/>
      <c r="AE282" s="2"/>
      <c r="AF282" s="2"/>
      <c r="AG282" s="2"/>
      <c r="AH282" s="2"/>
      <c r="AI282" s="2"/>
      <c r="AJ282" s="2"/>
      <c r="AK282" s="2"/>
      <c r="AL282" s="2"/>
      <c r="AM282" s="5"/>
      <c r="AN282" s="2"/>
      <c r="AO282" s="2"/>
    </row>
    <row r="283" spans="2:41" s="11" customFormat="1" ht="9.9499999999999993" customHeight="1" x14ac:dyDescent="0.2">
      <c r="B283" s="67">
        <v>29965</v>
      </c>
      <c r="C283" s="276"/>
      <c r="D283" s="118">
        <v>0.42</v>
      </c>
      <c r="E283" s="119"/>
      <c r="F283" s="122">
        <v>0.14000000000000001</v>
      </c>
      <c r="G283" s="118">
        <v>0.73</v>
      </c>
      <c r="H283" s="119"/>
      <c r="I283" s="282">
        <v>30013</v>
      </c>
      <c r="J283" s="130"/>
      <c r="K283" s="23"/>
      <c r="L283" s="121"/>
      <c r="M283" s="36"/>
      <c r="P283" s="36"/>
      <c r="Q283" s="36"/>
      <c r="R283" s="36"/>
      <c r="S283" s="36"/>
      <c r="T283" s="36"/>
      <c r="V283" s="36"/>
      <c r="W283" s="2"/>
      <c r="X283" s="2"/>
      <c r="Y283" s="2"/>
      <c r="Z283" s="23"/>
      <c r="AA283" s="23"/>
      <c r="AB283" s="23"/>
      <c r="AC283" s="23"/>
      <c r="AD283" s="2"/>
      <c r="AE283" s="2"/>
      <c r="AF283" s="2"/>
      <c r="AG283" s="2"/>
      <c r="AH283" s="2"/>
      <c r="AI283" s="2"/>
      <c r="AJ283" s="2"/>
      <c r="AK283" s="2"/>
      <c r="AL283" s="2"/>
      <c r="AM283" s="5"/>
      <c r="AN283" s="2"/>
      <c r="AO283" s="2"/>
    </row>
    <row r="284" spans="2:41" s="11" customFormat="1" ht="9.9499999999999993" customHeight="1" x14ac:dyDescent="0.2">
      <c r="B284" s="67">
        <v>30111</v>
      </c>
      <c r="C284" s="284"/>
      <c r="D284" s="23"/>
      <c r="E284" s="272"/>
      <c r="F284" s="284"/>
      <c r="G284" s="23"/>
      <c r="H284" s="119"/>
      <c r="I284" s="282">
        <v>30110</v>
      </c>
      <c r="J284" s="130"/>
      <c r="K284" s="292">
        <v>0.6</v>
      </c>
      <c r="L284" s="121"/>
      <c r="M284" s="36"/>
      <c r="P284" s="36"/>
      <c r="Q284" s="36"/>
      <c r="R284" s="36"/>
      <c r="S284" s="36"/>
      <c r="T284" s="36"/>
      <c r="V284" s="36"/>
      <c r="W284" s="2"/>
      <c r="X284" s="2"/>
      <c r="Y284" s="2"/>
      <c r="Z284" s="23"/>
      <c r="AA284" s="23"/>
      <c r="AB284" s="23"/>
      <c r="AC284" s="23"/>
      <c r="AD284" s="2"/>
      <c r="AE284" s="2"/>
      <c r="AF284" s="2"/>
      <c r="AG284" s="2"/>
      <c r="AH284" s="2"/>
      <c r="AI284" s="2"/>
      <c r="AJ284" s="2"/>
      <c r="AK284" s="2"/>
      <c r="AL284" s="2"/>
      <c r="AM284" s="5"/>
      <c r="AN284" s="2"/>
      <c r="AO284" s="2"/>
    </row>
    <row r="285" spans="2:41" s="11" customFormat="1" ht="9.9499999999999993" customHeight="1" x14ac:dyDescent="0.2">
      <c r="B285" s="67"/>
      <c r="C285" s="122">
        <v>2.1</v>
      </c>
      <c r="D285" s="118">
        <v>0.26</v>
      </c>
      <c r="E285" s="119"/>
      <c r="F285" s="122">
        <v>0.27</v>
      </c>
      <c r="G285" s="118">
        <v>1.4</v>
      </c>
      <c r="H285" s="119"/>
      <c r="I285" s="282">
        <v>30195</v>
      </c>
      <c r="J285" s="130"/>
      <c r="K285" s="292">
        <v>0.6</v>
      </c>
      <c r="L285" s="121"/>
      <c r="M285" s="36"/>
      <c r="P285" s="36"/>
      <c r="Q285" s="36"/>
      <c r="R285" s="36"/>
      <c r="S285" s="36"/>
      <c r="T285" s="36"/>
      <c r="V285" s="36"/>
      <c r="W285" s="2"/>
      <c r="X285" s="2"/>
      <c r="Y285" s="2"/>
      <c r="Z285" s="23"/>
      <c r="AA285" s="23"/>
      <c r="AB285" s="23"/>
      <c r="AC285" s="23"/>
      <c r="AD285" s="2"/>
      <c r="AE285" s="2"/>
      <c r="AF285" s="2"/>
      <c r="AG285" s="2"/>
      <c r="AH285" s="2"/>
      <c r="AI285" s="2"/>
      <c r="AJ285" s="2"/>
      <c r="AK285" s="2"/>
      <c r="AL285" s="2"/>
      <c r="AM285" s="5"/>
      <c r="AN285" s="2"/>
      <c r="AO285" s="2"/>
    </row>
    <row r="286" spans="2:41" s="11" customFormat="1" ht="9.9499999999999993" customHeight="1" x14ac:dyDescent="0.2">
      <c r="B286" s="67">
        <v>30328</v>
      </c>
      <c r="C286" s="122"/>
      <c r="D286" s="118"/>
      <c r="E286" s="119"/>
      <c r="F286" s="122"/>
      <c r="G286" s="118"/>
      <c r="H286" s="119"/>
      <c r="I286" s="282">
        <v>30291</v>
      </c>
      <c r="J286" s="130"/>
      <c r="K286" s="292"/>
      <c r="L286" s="121"/>
      <c r="M286" s="36"/>
      <c r="P286" s="36"/>
      <c r="Q286" s="36"/>
      <c r="R286" s="36"/>
      <c r="S286" s="36"/>
      <c r="T286" s="36"/>
      <c r="V286" s="36"/>
      <c r="W286" s="2"/>
      <c r="X286" s="2"/>
      <c r="Y286" s="2"/>
      <c r="Z286" s="23"/>
      <c r="AA286" s="23"/>
      <c r="AB286" s="23"/>
      <c r="AC286" s="23"/>
      <c r="AD286" s="2"/>
      <c r="AE286" s="2"/>
      <c r="AF286" s="2"/>
      <c r="AG286" s="2"/>
      <c r="AH286" s="2"/>
      <c r="AI286" s="2"/>
      <c r="AJ286" s="2"/>
      <c r="AK286" s="2"/>
      <c r="AL286" s="2"/>
      <c r="AM286" s="5"/>
      <c r="AN286" s="2"/>
      <c r="AO286" s="2"/>
    </row>
    <row r="287" spans="2:41" s="11" customFormat="1" ht="9.9499999999999993" customHeight="1" x14ac:dyDescent="0.2">
      <c r="B287" s="67"/>
      <c r="C287" s="276"/>
      <c r="D287" s="150">
        <v>0.35</v>
      </c>
      <c r="E287" s="119"/>
      <c r="F287" s="276"/>
      <c r="G287" s="118">
        <v>1.01</v>
      </c>
      <c r="H287" s="119"/>
      <c r="I287" s="282">
        <v>30376</v>
      </c>
      <c r="J287" s="120"/>
      <c r="K287" s="23"/>
      <c r="L287" s="121"/>
      <c r="M287" s="36"/>
      <c r="P287" s="36"/>
      <c r="Q287" s="36"/>
      <c r="R287" s="36"/>
      <c r="S287" s="36"/>
      <c r="T287" s="36"/>
      <c r="V287" s="36"/>
      <c r="W287" s="2"/>
      <c r="X287" s="2"/>
      <c r="Y287" s="2"/>
      <c r="Z287" s="23"/>
      <c r="AA287" s="23"/>
      <c r="AB287" s="23"/>
      <c r="AC287" s="23"/>
      <c r="AD287" s="2"/>
      <c r="AE287" s="2"/>
      <c r="AF287" s="2"/>
      <c r="AG287" s="2"/>
      <c r="AH287" s="2"/>
      <c r="AI287" s="2"/>
      <c r="AJ287" s="2"/>
      <c r="AK287" s="2"/>
      <c r="AL287" s="2"/>
      <c r="AM287" s="5"/>
      <c r="AN287" s="2"/>
      <c r="AO287" s="2"/>
    </row>
    <row r="288" spans="2:41" s="11" customFormat="1" ht="9.9499999999999993" customHeight="1" x14ac:dyDescent="0.2">
      <c r="B288" s="67">
        <v>30468</v>
      </c>
      <c r="C288" s="151"/>
      <c r="D288" s="131"/>
      <c r="E288" s="119"/>
      <c r="F288" s="117"/>
      <c r="G288" s="118"/>
      <c r="H288" s="119"/>
      <c r="I288" s="282">
        <v>30473</v>
      </c>
      <c r="J288" s="120"/>
      <c r="K288" s="293">
        <v>0.6</v>
      </c>
      <c r="L288" s="121"/>
      <c r="M288" s="36"/>
      <c r="P288" s="36"/>
      <c r="Q288" s="36"/>
      <c r="R288" s="36"/>
      <c r="S288" s="36"/>
      <c r="T288" s="36"/>
      <c r="V288" s="36"/>
      <c r="W288" s="2"/>
      <c r="X288" s="2"/>
      <c r="Y288" s="2"/>
      <c r="Z288" s="23"/>
      <c r="AA288" s="23"/>
      <c r="AB288" s="23"/>
      <c r="AC288" s="23"/>
      <c r="AD288" s="2"/>
      <c r="AE288" s="2"/>
      <c r="AF288" s="2"/>
      <c r="AG288" s="2"/>
      <c r="AH288" s="2"/>
      <c r="AI288" s="2"/>
      <c r="AJ288" s="2"/>
      <c r="AK288" s="2"/>
      <c r="AL288" s="2"/>
      <c r="AM288" s="5"/>
      <c r="AN288" s="2"/>
      <c r="AO288" s="2"/>
    </row>
    <row r="289" spans="2:41" s="11" customFormat="1" ht="9.9499999999999993" customHeight="1" x14ac:dyDescent="0.3">
      <c r="B289" s="67"/>
      <c r="C289" s="122">
        <v>0.56000000000000005</v>
      </c>
      <c r="D289" s="150">
        <v>0.41</v>
      </c>
      <c r="E289" s="119"/>
      <c r="F289" s="287">
        <v>0.33</v>
      </c>
      <c r="G289" s="118">
        <v>0.41</v>
      </c>
      <c r="H289" s="125"/>
      <c r="I289" s="282">
        <v>30572</v>
      </c>
      <c r="J289" s="297"/>
      <c r="K289" s="292">
        <v>0.6</v>
      </c>
      <c r="L289" s="121"/>
      <c r="M289" s="36"/>
      <c r="P289" s="36"/>
      <c r="Q289" s="36"/>
      <c r="R289" s="36"/>
      <c r="S289" s="36"/>
      <c r="T289" s="36"/>
      <c r="V289" s="36"/>
      <c r="W289" s="2"/>
      <c r="X289" s="2"/>
      <c r="Y289" s="2"/>
      <c r="Z289" s="23"/>
      <c r="AA289" s="23"/>
      <c r="AB289" s="23"/>
      <c r="AC289" s="23"/>
      <c r="AD289" s="2"/>
      <c r="AE289" s="2"/>
      <c r="AF289" s="2"/>
      <c r="AG289" s="2"/>
      <c r="AH289" s="2"/>
      <c r="AI289" s="2"/>
      <c r="AJ289" s="2"/>
      <c r="AK289" s="2"/>
      <c r="AL289" s="2"/>
      <c r="AM289" s="5"/>
      <c r="AN289" s="2"/>
      <c r="AO289" s="2"/>
    </row>
    <row r="290" spans="2:41" s="11" customFormat="1" ht="9.9499999999999993" customHeight="1" x14ac:dyDescent="0.2">
      <c r="B290" s="67">
        <v>30693</v>
      </c>
      <c r="C290" s="284"/>
      <c r="D290" s="23"/>
      <c r="E290" s="272"/>
      <c r="F290" s="284"/>
      <c r="G290" s="23"/>
      <c r="H290" s="272"/>
      <c r="I290" s="282">
        <v>30656</v>
      </c>
      <c r="J290" s="297"/>
      <c r="K290" s="293">
        <v>0.6</v>
      </c>
      <c r="L290" s="121"/>
      <c r="M290" s="36"/>
      <c r="P290" s="36"/>
      <c r="Q290" s="36"/>
      <c r="R290" s="36"/>
      <c r="S290" s="36"/>
      <c r="T290" s="36"/>
      <c r="V290" s="36"/>
      <c r="W290" s="2"/>
      <c r="X290" s="2"/>
      <c r="Y290" s="2"/>
      <c r="Z290" s="23"/>
      <c r="AA290" s="23"/>
      <c r="AB290" s="23"/>
      <c r="AC290" s="23"/>
      <c r="AD290" s="2"/>
      <c r="AE290" s="2"/>
      <c r="AF290" s="2"/>
      <c r="AG290" s="2"/>
      <c r="AH290" s="2"/>
      <c r="AI290" s="2"/>
      <c r="AJ290" s="2"/>
      <c r="AK290" s="2"/>
      <c r="AL290" s="2"/>
      <c r="AM290" s="5"/>
      <c r="AN290" s="2"/>
      <c r="AO290" s="2"/>
    </row>
    <row r="291" spans="2:41" s="11" customFormat="1" ht="9.9499999999999993" customHeight="1" x14ac:dyDescent="0.3">
      <c r="B291" s="68"/>
      <c r="C291" s="126"/>
      <c r="D291" s="127"/>
      <c r="E291" s="119"/>
      <c r="F291" s="276"/>
      <c r="G291" s="118">
        <v>0.49</v>
      </c>
      <c r="H291" s="119"/>
      <c r="I291" s="282">
        <v>30746</v>
      </c>
      <c r="J291" s="120"/>
      <c r="K291" s="292"/>
      <c r="L291" s="121"/>
      <c r="M291" s="36"/>
      <c r="P291" s="36"/>
      <c r="Q291" s="36"/>
      <c r="R291" s="36"/>
      <c r="S291" s="36"/>
      <c r="T291" s="36"/>
      <c r="V291" s="36"/>
      <c r="W291" s="2"/>
      <c r="X291" s="2"/>
      <c r="Y291" s="2"/>
      <c r="Z291" s="23"/>
      <c r="AA291" s="23"/>
      <c r="AB291" s="23"/>
      <c r="AC291" s="23"/>
      <c r="AD291" s="2"/>
      <c r="AE291" s="2"/>
      <c r="AF291" s="2"/>
      <c r="AG291" s="2"/>
      <c r="AH291" s="2"/>
      <c r="AI291" s="2"/>
      <c r="AJ291" s="2"/>
      <c r="AK291" s="2"/>
      <c r="AL291" s="2"/>
      <c r="AM291" s="5"/>
      <c r="AN291" s="2"/>
      <c r="AO291" s="2"/>
    </row>
    <row r="292" spans="2:41" s="11" customFormat="1" ht="9.9499999999999993" customHeight="1" x14ac:dyDescent="0.3">
      <c r="B292" s="67">
        <v>30888</v>
      </c>
      <c r="C292" s="123"/>
      <c r="D292" s="124"/>
      <c r="E292" s="125"/>
      <c r="F292" s="123"/>
      <c r="G292" s="124"/>
      <c r="H292" s="125"/>
      <c r="I292" s="282">
        <v>30844</v>
      </c>
      <c r="J292" s="120"/>
      <c r="K292" s="23"/>
      <c r="L292" s="272"/>
      <c r="M292" s="36"/>
      <c r="P292" s="36"/>
      <c r="Q292" s="36"/>
      <c r="R292" s="36"/>
      <c r="S292" s="36"/>
      <c r="T292" s="36"/>
      <c r="V292" s="36"/>
      <c r="W292" s="2"/>
      <c r="X292" s="2"/>
      <c r="Y292" s="2"/>
      <c r="Z292" s="23"/>
      <c r="AA292" s="23"/>
      <c r="AB292" s="23"/>
      <c r="AC292" s="23"/>
      <c r="AD292" s="2"/>
      <c r="AE292" s="2"/>
      <c r="AF292" s="2"/>
      <c r="AG292" s="2"/>
      <c r="AH292" s="2"/>
      <c r="AI292" s="2"/>
      <c r="AJ292" s="2"/>
      <c r="AK292" s="2"/>
      <c r="AL292" s="2"/>
      <c r="AM292" s="5"/>
      <c r="AN292" s="2"/>
      <c r="AO292" s="2"/>
    </row>
    <row r="293" spans="2:41" s="11" customFormat="1" ht="9.9499999999999993" customHeight="1" x14ac:dyDescent="0.3">
      <c r="B293" s="68"/>
      <c r="C293" s="122">
        <v>0.33</v>
      </c>
      <c r="D293" s="118">
        <v>0.42</v>
      </c>
      <c r="E293" s="119"/>
      <c r="F293" s="276"/>
      <c r="G293" s="118">
        <v>0.67</v>
      </c>
      <c r="H293" s="119"/>
      <c r="I293" s="282">
        <v>30938</v>
      </c>
      <c r="J293" s="130"/>
      <c r="K293" s="273"/>
      <c r="L293" s="274"/>
      <c r="M293" s="36"/>
      <c r="P293" s="36"/>
      <c r="Q293" s="36"/>
      <c r="R293" s="36"/>
      <c r="S293" s="36"/>
      <c r="T293" s="36"/>
      <c r="V293" s="36"/>
      <c r="W293" s="2"/>
      <c r="X293" s="2"/>
      <c r="Y293" s="2"/>
      <c r="Z293" s="23"/>
      <c r="AA293" s="23"/>
      <c r="AB293" s="23"/>
      <c r="AC293" s="23"/>
      <c r="AD293" s="2"/>
      <c r="AE293" s="2"/>
      <c r="AF293" s="2"/>
      <c r="AG293" s="2"/>
      <c r="AH293" s="2"/>
      <c r="AI293" s="2"/>
      <c r="AJ293" s="2"/>
      <c r="AK293" s="2"/>
      <c r="AL293" s="2"/>
      <c r="AM293" s="5"/>
      <c r="AN293" s="2"/>
      <c r="AO293" s="2"/>
    </row>
    <row r="294" spans="2:41" s="11" customFormat="1" ht="9.9499999999999993" customHeight="1" x14ac:dyDescent="0.2">
      <c r="B294" s="67">
        <v>31069</v>
      </c>
      <c r="C294" s="284"/>
      <c r="D294" s="23"/>
      <c r="E294" s="272"/>
      <c r="F294" s="284"/>
      <c r="G294" s="23"/>
      <c r="H294" s="272"/>
      <c r="I294" s="282">
        <v>31026</v>
      </c>
      <c r="J294" s="298"/>
      <c r="K294" s="292">
        <v>0.8</v>
      </c>
      <c r="L294" s="272"/>
      <c r="M294" s="36"/>
      <c r="P294" s="36"/>
      <c r="Q294" s="36"/>
      <c r="R294" s="36"/>
      <c r="S294" s="36"/>
      <c r="T294" s="36"/>
      <c r="V294" s="36"/>
      <c r="W294" s="2"/>
      <c r="X294" s="2"/>
      <c r="Y294" s="2"/>
      <c r="Z294" s="23"/>
      <c r="AA294" s="23"/>
      <c r="AB294" s="23"/>
      <c r="AC294" s="23"/>
      <c r="AD294" s="2"/>
      <c r="AE294" s="2"/>
      <c r="AF294" s="2"/>
      <c r="AG294" s="2"/>
      <c r="AH294" s="2"/>
      <c r="AI294" s="2"/>
      <c r="AJ294" s="2"/>
      <c r="AK294" s="2"/>
      <c r="AL294" s="2"/>
      <c r="AM294" s="5"/>
      <c r="AN294" s="2"/>
      <c r="AO294" s="2"/>
    </row>
    <row r="295" spans="2:41" s="11" customFormat="1" ht="9.9499999999999993" customHeight="1" x14ac:dyDescent="0.3">
      <c r="B295" s="68"/>
      <c r="C295" s="276"/>
      <c r="D295" s="150">
        <v>0.3</v>
      </c>
      <c r="E295" s="129">
        <v>120</v>
      </c>
      <c r="F295" s="122">
        <v>0.4</v>
      </c>
      <c r="G295" s="118">
        <v>0.4</v>
      </c>
      <c r="H295" s="129">
        <v>120</v>
      </c>
      <c r="I295" s="282">
        <v>31120</v>
      </c>
      <c r="J295" s="120"/>
      <c r="K295" s="293">
        <v>0.6</v>
      </c>
      <c r="L295" s="128"/>
      <c r="M295" s="36"/>
      <c r="P295" s="36"/>
      <c r="Q295" s="36"/>
      <c r="R295" s="36"/>
      <c r="S295" s="36"/>
      <c r="T295" s="36"/>
      <c r="V295" s="36"/>
      <c r="W295" s="2"/>
      <c r="X295" s="2"/>
      <c r="Y295" s="2"/>
      <c r="Z295" s="23"/>
      <c r="AA295" s="23"/>
      <c r="AB295" s="23"/>
      <c r="AC295" s="23"/>
      <c r="AD295" s="2"/>
      <c r="AE295" s="2"/>
      <c r="AF295" s="2"/>
      <c r="AG295" s="2"/>
      <c r="AH295" s="2"/>
      <c r="AI295" s="2"/>
      <c r="AJ295" s="2"/>
      <c r="AK295" s="2"/>
      <c r="AL295" s="2"/>
      <c r="AM295" s="5"/>
      <c r="AN295" s="2"/>
      <c r="AO295" s="2"/>
    </row>
    <row r="296" spans="2:41" s="11" customFormat="1" ht="9.9499999999999993" customHeight="1" x14ac:dyDescent="0.3">
      <c r="B296" s="67">
        <v>31253</v>
      </c>
      <c r="C296" s="123"/>
      <c r="D296" s="131"/>
      <c r="E296" s="125"/>
      <c r="F296" s="123"/>
      <c r="G296" s="124"/>
      <c r="H296" s="125"/>
      <c r="I296" s="282">
        <v>31215</v>
      </c>
      <c r="J296" s="120"/>
      <c r="K296" s="294"/>
      <c r="L296" s="128">
        <v>32</v>
      </c>
      <c r="M296" s="36"/>
      <c r="P296" s="36"/>
      <c r="Q296" s="36"/>
      <c r="R296" s="36"/>
      <c r="S296" s="36"/>
      <c r="T296" s="36"/>
      <c r="V296" s="36"/>
      <c r="W296" s="2"/>
      <c r="X296" s="2"/>
      <c r="Y296" s="2"/>
      <c r="Z296" s="23"/>
      <c r="AA296" s="23"/>
      <c r="AB296" s="23"/>
      <c r="AC296" s="23"/>
      <c r="AD296" s="2"/>
      <c r="AE296" s="2"/>
      <c r="AF296" s="2"/>
      <c r="AG296" s="2"/>
      <c r="AH296" s="2"/>
      <c r="AI296" s="2"/>
      <c r="AJ296" s="2"/>
      <c r="AK296" s="2"/>
      <c r="AL296" s="2"/>
      <c r="AM296" s="5"/>
      <c r="AN296" s="2"/>
      <c r="AO296" s="2"/>
    </row>
    <row r="297" spans="2:41" s="11" customFormat="1" ht="9.9499999999999993" customHeight="1" x14ac:dyDescent="0.3">
      <c r="B297" s="68"/>
      <c r="C297" s="122">
        <v>0.3</v>
      </c>
      <c r="D297" s="150">
        <v>0.4</v>
      </c>
      <c r="E297" s="129">
        <v>50</v>
      </c>
      <c r="F297" s="276"/>
      <c r="G297" s="118">
        <v>0.4</v>
      </c>
      <c r="H297" s="129">
        <v>96</v>
      </c>
      <c r="I297" s="282">
        <v>31299</v>
      </c>
      <c r="J297" s="120"/>
      <c r="K297" s="294">
        <v>1</v>
      </c>
      <c r="L297" s="272"/>
      <c r="M297" s="36"/>
      <c r="P297" s="36"/>
      <c r="Q297" s="36"/>
      <c r="R297" s="36"/>
      <c r="S297" s="36"/>
      <c r="T297" s="36"/>
      <c r="V297" s="36"/>
      <c r="W297" s="2"/>
      <c r="X297" s="2"/>
      <c r="Y297" s="2"/>
      <c r="Z297" s="23"/>
      <c r="AA297" s="23"/>
      <c r="AB297" s="23"/>
      <c r="AC297" s="23"/>
      <c r="AD297" s="2"/>
      <c r="AE297" s="2"/>
      <c r="AF297" s="2"/>
      <c r="AG297" s="2"/>
      <c r="AH297" s="2"/>
      <c r="AI297" s="2"/>
      <c r="AJ297" s="2"/>
      <c r="AK297" s="2"/>
      <c r="AL297" s="2"/>
      <c r="AM297" s="5"/>
      <c r="AN297" s="2"/>
      <c r="AO297" s="2"/>
    </row>
    <row r="298" spans="2:41" s="11" customFormat="1" ht="9.9499999999999993" customHeight="1" x14ac:dyDescent="0.2">
      <c r="B298" s="67">
        <v>31421</v>
      </c>
      <c r="C298" s="117"/>
      <c r="D298" s="127"/>
      <c r="E298" s="119"/>
      <c r="F298" s="126"/>
      <c r="G298" s="127"/>
      <c r="H298" s="119"/>
      <c r="I298" s="282">
        <v>31385</v>
      </c>
      <c r="J298" s="120"/>
      <c r="K298" s="273"/>
      <c r="L298" s="128">
        <v>56</v>
      </c>
      <c r="M298" s="36"/>
      <c r="P298" s="36"/>
      <c r="Q298" s="36"/>
      <c r="R298" s="36"/>
      <c r="S298" s="36"/>
      <c r="T298" s="36"/>
      <c r="V298" s="36"/>
      <c r="W298" s="2"/>
      <c r="X298" s="2"/>
      <c r="Y298" s="2"/>
      <c r="Z298" s="23"/>
      <c r="AA298" s="23"/>
      <c r="AB298" s="23"/>
      <c r="AC298" s="23"/>
      <c r="AD298" s="2"/>
      <c r="AE298" s="2"/>
      <c r="AF298" s="2"/>
      <c r="AG298" s="2"/>
      <c r="AH298" s="2"/>
      <c r="AI298" s="2"/>
      <c r="AJ298" s="2"/>
      <c r="AK298" s="2"/>
      <c r="AL298" s="2"/>
      <c r="AM298" s="5"/>
      <c r="AN298" s="2"/>
      <c r="AO298" s="2"/>
    </row>
    <row r="299" spans="2:41" s="11" customFormat="1" ht="9.9499999999999993" customHeight="1" thickBot="1" x14ac:dyDescent="0.35">
      <c r="B299" s="102"/>
      <c r="C299" s="267"/>
      <c r="D299" s="268"/>
      <c r="E299" s="269">
        <v>63</v>
      </c>
      <c r="F299" s="277"/>
      <c r="G299" s="278"/>
      <c r="H299" s="269">
        <v>84</v>
      </c>
      <c r="I299" s="103">
        <v>31474</v>
      </c>
      <c r="J299" s="299"/>
      <c r="K299" s="295">
        <v>1.2</v>
      </c>
      <c r="L299" s="270"/>
      <c r="M299" s="36"/>
      <c r="P299" s="36"/>
      <c r="Q299" s="36"/>
      <c r="R299" s="36"/>
      <c r="S299" s="36"/>
      <c r="T299" s="36"/>
      <c r="V299" s="36"/>
      <c r="W299" s="2"/>
      <c r="X299" s="2"/>
      <c r="Y299" s="2"/>
      <c r="Z299" s="23"/>
      <c r="AA299" s="23"/>
      <c r="AB299" s="23"/>
      <c r="AC299" s="23"/>
      <c r="AD299" s="2"/>
      <c r="AE299" s="2"/>
      <c r="AF299" s="2"/>
      <c r="AG299" s="2"/>
      <c r="AH299" s="2"/>
      <c r="AI299" s="2"/>
      <c r="AJ299" s="2"/>
      <c r="AK299" s="2"/>
      <c r="AL299" s="2"/>
      <c r="AM299" s="5"/>
      <c r="AN299" s="2"/>
      <c r="AO299" s="2"/>
    </row>
    <row r="300" spans="2:41" s="11" customFormat="1" ht="9.9499999999999993" customHeight="1" x14ac:dyDescent="0.2">
      <c r="B300" s="98">
        <v>31528</v>
      </c>
      <c r="C300" s="126"/>
      <c r="D300" s="127"/>
      <c r="E300" s="119"/>
      <c r="F300" s="126"/>
      <c r="G300" s="127"/>
      <c r="H300" s="119"/>
      <c r="I300" s="281">
        <v>31579</v>
      </c>
      <c r="J300" s="130"/>
      <c r="K300" s="294"/>
      <c r="L300" s="128">
        <v>31</v>
      </c>
      <c r="M300" s="36"/>
      <c r="P300" s="36"/>
      <c r="Q300" s="36"/>
      <c r="R300" s="36"/>
      <c r="S300" s="36"/>
      <c r="T300" s="36"/>
      <c r="V300" s="36"/>
      <c r="W300" s="2"/>
      <c r="X300" s="2"/>
      <c r="Y300" s="2"/>
      <c r="Z300" s="23"/>
      <c r="AA300" s="23"/>
      <c r="AB300" s="23"/>
      <c r="AC300" s="23"/>
      <c r="AD300" s="2"/>
      <c r="AE300" s="2"/>
      <c r="AF300" s="2"/>
      <c r="AG300" s="2"/>
      <c r="AH300" s="2"/>
      <c r="AI300" s="2"/>
      <c r="AJ300" s="2"/>
      <c r="AK300" s="2"/>
      <c r="AL300" s="2"/>
      <c r="AM300" s="5"/>
      <c r="AN300" s="2"/>
      <c r="AO300" s="2"/>
    </row>
    <row r="301" spans="2:41" s="11" customFormat="1" ht="9.9499999999999993" customHeight="1" x14ac:dyDescent="0.2">
      <c r="B301" s="67">
        <v>31601</v>
      </c>
      <c r="C301" s="276"/>
      <c r="D301" s="118">
        <v>0.8</v>
      </c>
      <c r="E301" s="129">
        <v>72</v>
      </c>
      <c r="F301" s="276"/>
      <c r="G301" s="118">
        <v>1.2</v>
      </c>
      <c r="H301" s="129">
        <v>73</v>
      </c>
      <c r="I301" s="282">
        <v>31663</v>
      </c>
      <c r="J301" s="120"/>
      <c r="K301" s="23"/>
      <c r="L301" s="272"/>
      <c r="M301" s="36"/>
      <c r="P301" s="36"/>
      <c r="Q301" s="36"/>
      <c r="R301" s="36"/>
      <c r="S301" s="36"/>
      <c r="T301" s="36"/>
      <c r="V301" s="36"/>
      <c r="W301" s="2"/>
      <c r="X301" s="2"/>
      <c r="Y301" s="2"/>
      <c r="Z301" s="23"/>
      <c r="AA301" s="23"/>
      <c r="AB301" s="23"/>
      <c r="AC301" s="23"/>
      <c r="AD301" s="2"/>
      <c r="AE301" s="2"/>
      <c r="AF301" s="2"/>
      <c r="AG301" s="2"/>
      <c r="AH301" s="2"/>
      <c r="AI301" s="2"/>
      <c r="AJ301" s="2"/>
      <c r="AK301" s="2"/>
      <c r="AL301" s="2"/>
      <c r="AM301" s="5"/>
      <c r="AN301" s="2"/>
      <c r="AO301" s="2"/>
    </row>
    <row r="302" spans="2:41" s="11" customFormat="1" ht="9.9499999999999993" customHeight="1" x14ac:dyDescent="0.3">
      <c r="B302" s="68"/>
      <c r="C302" s="126"/>
      <c r="D302" s="127"/>
      <c r="E302" s="119"/>
      <c r="F302" s="126"/>
      <c r="G302" s="127"/>
      <c r="H302" s="119"/>
      <c r="I302" s="282">
        <v>31754</v>
      </c>
      <c r="J302" s="298"/>
      <c r="K302" s="294">
        <v>1.1000000000000001</v>
      </c>
      <c r="L302" s="128">
        <v>22</v>
      </c>
      <c r="M302" s="36"/>
      <c r="P302" s="36"/>
      <c r="Q302" s="36"/>
      <c r="R302" s="36"/>
      <c r="S302" s="36"/>
      <c r="T302" s="36"/>
      <c r="V302" s="36"/>
      <c r="W302" s="2"/>
      <c r="X302" s="2"/>
      <c r="Y302" s="2"/>
      <c r="Z302" s="23"/>
      <c r="AA302" s="23"/>
      <c r="AB302" s="23"/>
      <c r="AC302" s="23"/>
      <c r="AD302" s="2"/>
      <c r="AE302" s="2"/>
      <c r="AF302" s="2"/>
      <c r="AG302" s="2"/>
      <c r="AH302" s="2"/>
      <c r="AI302" s="2"/>
      <c r="AJ302" s="2"/>
      <c r="AK302" s="2"/>
      <c r="AL302" s="2"/>
      <c r="AM302" s="5"/>
      <c r="AN302" s="2"/>
      <c r="AO302" s="2"/>
    </row>
    <row r="303" spans="2:41" s="11" customFormat="1" ht="9.9499999999999993" customHeight="1" x14ac:dyDescent="0.2">
      <c r="B303" s="67">
        <v>31784</v>
      </c>
      <c r="C303" s="276"/>
      <c r="D303" s="118">
        <v>0.62</v>
      </c>
      <c r="E303" s="129">
        <v>48</v>
      </c>
      <c r="F303" s="276"/>
      <c r="G303" s="118">
        <v>1.3</v>
      </c>
      <c r="H303" s="129">
        <v>78</v>
      </c>
      <c r="I303" s="282">
        <v>31838</v>
      </c>
      <c r="J303" s="120"/>
      <c r="K303" s="23"/>
      <c r="L303" s="272"/>
      <c r="M303" s="36"/>
      <c r="P303" s="36"/>
      <c r="Q303" s="36"/>
      <c r="R303" s="36"/>
      <c r="S303" s="36"/>
      <c r="T303" s="36"/>
      <c r="V303" s="36"/>
      <c r="W303" s="2"/>
      <c r="X303" s="2"/>
      <c r="Y303" s="2"/>
      <c r="Z303" s="23"/>
      <c r="AA303" s="23"/>
      <c r="AB303" s="23"/>
      <c r="AC303" s="23"/>
      <c r="AD303" s="2"/>
      <c r="AE303" s="2"/>
      <c r="AF303" s="2"/>
      <c r="AG303" s="2"/>
      <c r="AH303" s="2"/>
      <c r="AI303" s="2"/>
      <c r="AJ303" s="2"/>
      <c r="AK303" s="2"/>
      <c r="AL303" s="2"/>
      <c r="AM303" s="5"/>
      <c r="AN303" s="2"/>
      <c r="AO303" s="2"/>
    </row>
    <row r="304" spans="2:41" s="11" customFormat="1" ht="9.9499999999999993" customHeight="1" x14ac:dyDescent="0.3">
      <c r="B304" s="68"/>
      <c r="C304" s="126"/>
      <c r="D304" s="127"/>
      <c r="E304" s="119"/>
      <c r="F304" s="126"/>
      <c r="G304" s="127"/>
      <c r="H304" s="119"/>
      <c r="I304" s="282">
        <v>31930</v>
      </c>
      <c r="J304" s="130"/>
      <c r="K304" s="294">
        <v>1.3</v>
      </c>
      <c r="L304" s="128">
        <v>41</v>
      </c>
      <c r="M304" s="36"/>
      <c r="P304" s="36"/>
      <c r="Q304" s="36"/>
      <c r="R304" s="36"/>
      <c r="S304" s="36"/>
      <c r="T304" s="36"/>
      <c r="V304" s="36"/>
      <c r="W304" s="2"/>
      <c r="X304" s="2"/>
      <c r="Y304" s="2"/>
      <c r="Z304" s="23"/>
      <c r="AA304" s="23"/>
      <c r="AB304" s="23"/>
      <c r="AC304" s="23"/>
      <c r="AD304" s="2"/>
      <c r="AE304" s="2"/>
      <c r="AF304" s="2"/>
      <c r="AG304" s="2"/>
      <c r="AH304" s="2"/>
      <c r="AI304" s="2"/>
      <c r="AJ304" s="2"/>
      <c r="AK304" s="2"/>
      <c r="AL304" s="2"/>
      <c r="AM304" s="5"/>
      <c r="AN304" s="2"/>
      <c r="AO304" s="2"/>
    </row>
    <row r="305" spans="2:50" s="11" customFormat="1" ht="9.9499999999999993" customHeight="1" x14ac:dyDescent="0.2">
      <c r="B305" s="67">
        <v>31968</v>
      </c>
      <c r="C305" s="276"/>
      <c r="D305" s="118">
        <v>1.4</v>
      </c>
      <c r="E305" s="129">
        <v>56</v>
      </c>
      <c r="F305" s="122">
        <v>0.6</v>
      </c>
      <c r="G305" s="118">
        <v>1</v>
      </c>
      <c r="H305" s="129">
        <v>81</v>
      </c>
      <c r="I305" s="282">
        <v>32034</v>
      </c>
      <c r="J305" s="130"/>
      <c r="K305" s="294">
        <v>0.9</v>
      </c>
      <c r="L305" s="128"/>
      <c r="M305" s="36"/>
      <c r="P305" s="36"/>
      <c r="Q305" s="36"/>
      <c r="R305" s="36"/>
      <c r="S305" s="36"/>
      <c r="T305" s="36"/>
      <c r="V305" s="36"/>
      <c r="W305" s="2"/>
      <c r="X305" s="2"/>
      <c r="Y305" s="2"/>
      <c r="Z305" s="23"/>
      <c r="AA305" s="23"/>
      <c r="AB305" s="23"/>
      <c r="AC305" s="23"/>
      <c r="AD305" s="2"/>
      <c r="AE305" s="2"/>
      <c r="AF305" s="2"/>
      <c r="AG305" s="2"/>
      <c r="AH305" s="2"/>
      <c r="AI305" s="2"/>
      <c r="AJ305" s="2"/>
      <c r="AK305" s="2"/>
      <c r="AL305" s="2"/>
      <c r="AM305" s="5"/>
      <c r="AN305" s="2"/>
      <c r="AO305" s="2"/>
    </row>
    <row r="306" spans="2:50" s="11" customFormat="1" ht="9.9499999999999993" customHeight="1" x14ac:dyDescent="0.3">
      <c r="B306" s="68"/>
      <c r="C306" s="285"/>
      <c r="D306" s="275"/>
      <c r="E306" s="286"/>
      <c r="F306" s="288"/>
      <c r="G306" s="275"/>
      <c r="H306" s="286"/>
      <c r="I306" s="283">
        <v>32112</v>
      </c>
      <c r="J306" s="300"/>
      <c r="K306" s="296">
        <v>0.9</v>
      </c>
      <c r="L306" s="21">
        <v>56</v>
      </c>
      <c r="M306" s="36"/>
      <c r="P306" s="36"/>
      <c r="Q306" s="36"/>
      <c r="R306" s="36"/>
      <c r="S306" s="36"/>
      <c r="T306" s="36"/>
      <c r="V306" s="36"/>
      <c r="W306" s="2"/>
      <c r="X306" s="2"/>
      <c r="Y306" s="2"/>
      <c r="Z306" s="23"/>
      <c r="AA306" s="23"/>
      <c r="AB306" s="23"/>
      <c r="AC306" s="23"/>
      <c r="AD306" s="2"/>
      <c r="AE306" s="2"/>
      <c r="AF306" s="2"/>
      <c r="AG306" s="2"/>
      <c r="AH306" s="2"/>
      <c r="AI306" s="2"/>
      <c r="AJ306" s="2"/>
      <c r="AK306" s="2"/>
      <c r="AL306" s="2"/>
      <c r="AM306" s="5"/>
      <c r="AN306" s="2"/>
      <c r="AO306" s="2"/>
    </row>
    <row r="307" spans="2:50" s="11" customFormat="1" ht="9.9499999999999993" customHeight="1" x14ac:dyDescent="0.2">
      <c r="L307" s="2"/>
      <c r="M307" s="36"/>
      <c r="P307" s="36"/>
      <c r="Q307" s="36"/>
      <c r="R307" s="36"/>
      <c r="S307" s="36"/>
      <c r="T307" s="36"/>
      <c r="V307" s="36"/>
      <c r="W307" s="2"/>
      <c r="X307" s="2"/>
      <c r="Y307" s="2"/>
      <c r="Z307" s="23"/>
      <c r="AA307" s="23"/>
      <c r="AB307" s="23"/>
      <c r="AC307" s="23"/>
      <c r="AD307" s="2"/>
      <c r="AE307" s="2"/>
      <c r="AF307" s="2"/>
      <c r="AG307" s="2"/>
      <c r="AH307" s="2"/>
      <c r="AI307" s="2"/>
      <c r="AJ307" s="2"/>
      <c r="AK307" s="2"/>
      <c r="AL307" s="2"/>
      <c r="AM307" s="5"/>
      <c r="AN307" s="2"/>
      <c r="AO307" s="2"/>
    </row>
    <row r="308" spans="2:50" s="11" customFormat="1" ht="9.9499999999999993" customHeight="1" x14ac:dyDescent="0.2">
      <c r="L308" s="5"/>
      <c r="M308" s="2"/>
      <c r="N308" s="36"/>
      <c r="P308" s="36"/>
      <c r="Q308" s="36"/>
      <c r="R308" s="36"/>
      <c r="S308" s="36"/>
      <c r="T308" s="36"/>
      <c r="V308" s="36"/>
      <c r="W308" s="2"/>
      <c r="X308" s="2"/>
      <c r="Y308" s="2"/>
      <c r="Z308" s="23"/>
      <c r="AA308" s="23"/>
      <c r="AB308" s="23"/>
      <c r="AC308" s="23"/>
      <c r="AD308" s="2"/>
      <c r="AE308" s="2"/>
      <c r="AF308" s="2"/>
      <c r="AG308" s="2"/>
      <c r="AH308" s="2"/>
      <c r="AI308" s="2"/>
      <c r="AJ308" s="2"/>
      <c r="AK308" s="2"/>
      <c r="AL308" s="2"/>
      <c r="AM308" s="5"/>
      <c r="AN308" s="2"/>
      <c r="AO308" s="2"/>
    </row>
    <row r="309" spans="2:50" s="11" customFormat="1" ht="9.9499999999999993" customHeight="1" x14ac:dyDescent="0.3">
      <c r="B309" s="35"/>
      <c r="C309" s="35"/>
      <c r="D309" s="22"/>
      <c r="E309" s="22"/>
      <c r="F309" s="22"/>
      <c r="G309" s="22"/>
      <c r="H309" s="22"/>
      <c r="I309" s="2"/>
      <c r="J309" s="2"/>
      <c r="K309" s="2"/>
      <c r="L309" s="5"/>
      <c r="M309" s="2"/>
      <c r="N309" s="36"/>
      <c r="P309" s="36"/>
      <c r="Q309" s="36"/>
      <c r="R309" s="36"/>
      <c r="S309" s="36"/>
      <c r="T309" s="36"/>
      <c r="V309" s="36"/>
      <c r="W309" s="2"/>
      <c r="X309" s="2"/>
      <c r="Y309" s="2"/>
      <c r="Z309" s="23"/>
      <c r="AA309" s="23"/>
      <c r="AB309" s="23"/>
      <c r="AC309" s="23"/>
      <c r="AD309" s="2"/>
      <c r="AE309" s="2"/>
      <c r="AF309" s="2"/>
      <c r="AG309" s="2"/>
      <c r="AH309" s="2"/>
      <c r="AI309" s="2"/>
      <c r="AJ309" s="2"/>
      <c r="AK309" s="2"/>
      <c r="AL309" s="2"/>
      <c r="AM309" s="5"/>
      <c r="AN309" s="2"/>
      <c r="AO309" s="2"/>
    </row>
    <row r="310" spans="2:50" ht="10.5" customHeight="1" x14ac:dyDescent="0.2">
      <c r="B310" s="214" t="s">
        <v>93</v>
      </c>
      <c r="C310" s="215" t="s">
        <v>94</v>
      </c>
      <c r="D310" s="216"/>
      <c r="E310" s="216"/>
      <c r="F310" s="24"/>
      <c r="G310" s="24"/>
      <c r="H310" s="25"/>
      <c r="I310" s="217"/>
      <c r="J310" s="217"/>
      <c r="K310" s="217"/>
      <c r="L310" s="26"/>
      <c r="M310" s="26"/>
      <c r="N310" s="26"/>
      <c r="O310" s="217"/>
      <c r="P310" s="2"/>
      <c r="Q310" s="2"/>
      <c r="R310" s="2"/>
      <c r="T310" s="25"/>
      <c r="W310" s="25"/>
      <c r="X310" s="25"/>
      <c r="Y310" s="25"/>
      <c r="Z310" s="25"/>
      <c r="AA310" s="25"/>
      <c r="AB310" s="25"/>
      <c r="AC310" s="25"/>
      <c r="AD310" s="25"/>
      <c r="AE310" s="25"/>
      <c r="AF310" s="25"/>
      <c r="AG310" s="25"/>
      <c r="AH310" s="25"/>
      <c r="AI310" s="25"/>
      <c r="AJ310" s="25"/>
      <c r="AL310" s="25"/>
      <c r="AN310" s="25"/>
      <c r="AO310" s="25"/>
      <c r="AP310" s="25"/>
      <c r="AQ310" s="218"/>
      <c r="AR310" s="218"/>
      <c r="AS310" s="218"/>
      <c r="AT310" s="218"/>
      <c r="AU310" s="218"/>
      <c r="AV310" s="218"/>
      <c r="AX310" s="28"/>
    </row>
    <row r="311" spans="2:50" ht="9.9499999999999993" customHeight="1" x14ac:dyDescent="0.2">
      <c r="B311" s="214" t="s">
        <v>95</v>
      </c>
      <c r="C311" s="215" t="s">
        <v>96</v>
      </c>
      <c r="D311" s="216"/>
      <c r="E311" s="216"/>
      <c r="F311" s="24"/>
      <c r="G311" s="24"/>
      <c r="H311" s="25"/>
      <c r="I311" s="25"/>
      <c r="J311" s="25"/>
      <c r="K311" s="25"/>
      <c r="L311" s="25"/>
      <c r="M311" s="2"/>
      <c r="O311" s="26"/>
      <c r="P311" s="2"/>
      <c r="Q311" s="25"/>
      <c r="R311" s="2"/>
      <c r="S311" s="25"/>
      <c r="T311" s="25"/>
      <c r="W311" s="25"/>
      <c r="X311" s="25"/>
      <c r="Y311" s="25"/>
      <c r="Z311" s="25"/>
      <c r="AA311" s="25"/>
      <c r="AB311" s="25"/>
      <c r="AC311" s="25"/>
      <c r="AD311" s="25"/>
      <c r="AE311" s="25"/>
      <c r="AF311" s="25"/>
      <c r="AG311" s="25"/>
      <c r="AH311" s="25"/>
      <c r="AI311" s="25"/>
      <c r="AJ311" s="25"/>
      <c r="AL311" s="25"/>
      <c r="AN311" s="25"/>
      <c r="AO311" s="25"/>
      <c r="AP311" s="25"/>
      <c r="AQ311" s="218"/>
      <c r="AR311" s="218"/>
      <c r="AS311" s="218"/>
      <c r="AT311" s="218"/>
      <c r="AU311" s="218"/>
      <c r="AV311" s="218"/>
      <c r="AX311" s="28"/>
    </row>
    <row r="312" spans="2:50" ht="9.9499999999999993" customHeight="1" x14ac:dyDescent="0.2">
      <c r="B312" s="214" t="s">
        <v>97</v>
      </c>
      <c r="C312" s="219" t="s">
        <v>98</v>
      </c>
      <c r="D312" s="216"/>
      <c r="E312" s="216"/>
      <c r="F312" s="24"/>
      <c r="G312" s="24"/>
      <c r="H312" s="25"/>
      <c r="I312" s="217"/>
      <c r="J312" s="217"/>
      <c r="K312" s="217"/>
      <c r="L312" s="26"/>
      <c r="M312" s="26"/>
      <c r="N312" s="26"/>
      <c r="O312" s="217"/>
      <c r="P312" s="26"/>
      <c r="Q312" s="25"/>
      <c r="R312" s="25"/>
      <c r="T312" s="2"/>
      <c r="V312" s="25"/>
      <c r="W312" s="25"/>
      <c r="X312" s="25"/>
      <c r="Y312" s="25"/>
      <c r="Z312" s="25"/>
      <c r="AA312" s="25"/>
      <c r="AB312" s="25"/>
      <c r="AC312" s="25"/>
      <c r="AD312" s="25"/>
      <c r="AE312" s="25"/>
      <c r="AF312" s="25"/>
      <c r="AG312" s="25"/>
      <c r="AH312" s="25"/>
      <c r="AI312" s="25"/>
      <c r="AJ312" s="25"/>
      <c r="AL312" s="25"/>
      <c r="AN312" s="25"/>
      <c r="AO312" s="25"/>
      <c r="AP312" s="25"/>
      <c r="AQ312" s="218"/>
      <c r="AR312" s="218"/>
      <c r="AS312" s="218"/>
      <c r="AT312" s="218"/>
      <c r="AU312" s="218"/>
      <c r="AV312" s="218"/>
      <c r="AX312" s="28"/>
    </row>
    <row r="313" spans="2:50" ht="9.9499999999999993" customHeight="1" x14ac:dyDescent="0.2">
      <c r="B313" s="214" t="s">
        <v>99</v>
      </c>
      <c r="C313" s="219" t="s">
        <v>100</v>
      </c>
      <c r="D313" s="216"/>
      <c r="E313" s="216"/>
      <c r="F313" s="24"/>
      <c r="G313" s="24"/>
      <c r="H313" s="25"/>
      <c r="I313" s="4"/>
      <c r="J313" s="25"/>
      <c r="K313" s="25"/>
      <c r="L313" s="25"/>
      <c r="M313" s="25"/>
      <c r="N313" s="25"/>
      <c r="O313" s="27"/>
      <c r="P313" s="26"/>
      <c r="Q313" s="25"/>
      <c r="R313" s="25"/>
      <c r="S313" s="25"/>
      <c r="T313" s="25"/>
      <c r="U313" s="25"/>
      <c r="V313" s="25"/>
      <c r="W313" s="25"/>
      <c r="X313" s="25"/>
      <c r="Y313" s="25"/>
      <c r="Z313" s="25"/>
      <c r="AA313" s="25"/>
      <c r="AB313" s="25"/>
      <c r="AC313" s="25"/>
      <c r="AD313" s="25"/>
      <c r="AE313" s="25"/>
      <c r="AF313" s="25"/>
      <c r="AG313" s="25"/>
      <c r="AH313" s="25"/>
      <c r="AI313" s="25"/>
      <c r="AJ313" s="25"/>
      <c r="AL313" s="25"/>
      <c r="AN313" s="25"/>
      <c r="AO313" s="25"/>
      <c r="AP313" s="25"/>
      <c r="AQ313" s="218"/>
      <c r="AR313" s="218"/>
      <c r="AS313" s="218"/>
      <c r="AT313" s="218"/>
      <c r="AU313" s="218"/>
      <c r="AV313" s="218"/>
      <c r="AX313" s="28"/>
    </row>
    <row r="314" spans="2:50" ht="9.9499999999999993" customHeight="1" x14ac:dyDescent="0.2">
      <c r="B314" s="214" t="s">
        <v>101</v>
      </c>
      <c r="C314" s="219" t="s">
        <v>102</v>
      </c>
      <c r="D314" s="216"/>
      <c r="E314" s="216"/>
      <c r="F314" s="24"/>
      <c r="G314" s="24"/>
      <c r="H314" s="25"/>
      <c r="I314" s="4"/>
      <c r="J314" s="25"/>
      <c r="K314" s="25"/>
      <c r="L314" s="25"/>
      <c r="M314" s="25"/>
      <c r="N314" s="25"/>
      <c r="O314" s="27"/>
      <c r="P314" s="26"/>
      <c r="Q314" s="25"/>
      <c r="R314" s="25"/>
      <c r="S314" s="25"/>
      <c r="T314" s="25"/>
      <c r="U314" s="25"/>
      <c r="V314" s="25"/>
      <c r="W314" s="25"/>
      <c r="X314" s="25"/>
      <c r="Y314" s="25"/>
      <c r="Z314" s="25"/>
      <c r="AA314" s="25"/>
      <c r="AB314" s="25"/>
      <c r="AC314" s="25"/>
      <c r="AD314" s="25"/>
      <c r="AE314" s="25"/>
      <c r="AF314" s="25"/>
      <c r="AG314" s="25"/>
      <c r="AH314" s="25"/>
      <c r="AI314" s="25"/>
      <c r="AJ314" s="25"/>
      <c r="AL314" s="25"/>
      <c r="AN314" s="25"/>
      <c r="AO314" s="25"/>
      <c r="AP314" s="25"/>
      <c r="AQ314" s="218"/>
      <c r="AR314" s="218"/>
      <c r="AS314" s="218"/>
      <c r="AT314" s="218"/>
      <c r="AU314" s="218"/>
      <c r="AV314" s="218"/>
      <c r="AX314" s="28"/>
    </row>
    <row r="315" spans="2:50" ht="9.9499999999999993" customHeight="1" x14ac:dyDescent="0.2">
      <c r="B315" s="214" t="s">
        <v>103</v>
      </c>
      <c r="C315" s="219" t="s">
        <v>104</v>
      </c>
      <c r="D315" s="216"/>
      <c r="E315" s="221"/>
      <c r="F315" s="222"/>
      <c r="G315" s="222"/>
      <c r="H315" s="30"/>
      <c r="J315" s="222"/>
      <c r="K315" s="222"/>
      <c r="M315" s="222"/>
      <c r="N315" s="222"/>
      <c r="O315" s="222"/>
      <c r="P315" s="2"/>
      <c r="Q315" s="222"/>
      <c r="R315" s="222"/>
      <c r="S315" s="222"/>
      <c r="T315" s="222"/>
      <c r="U315" s="222"/>
      <c r="V315" s="222"/>
      <c r="W315" s="222"/>
      <c r="X315" s="222"/>
      <c r="Y315" s="222"/>
      <c r="Z315" s="222"/>
      <c r="AA315" s="222"/>
      <c r="AB315" s="222"/>
      <c r="AC315" s="222"/>
      <c r="AD315" s="222"/>
      <c r="AE315" s="222"/>
      <c r="AF315" s="222"/>
      <c r="AG315" s="222"/>
      <c r="AH315" s="2"/>
      <c r="AJ315" s="223"/>
      <c r="AL315" s="223"/>
      <c r="AN315" s="223"/>
      <c r="AO315" s="223"/>
      <c r="AP315" s="223"/>
    </row>
    <row r="316" spans="2:50" ht="9.9499999999999993" customHeight="1" x14ac:dyDescent="0.2">
      <c r="B316" s="214" t="s">
        <v>105</v>
      </c>
      <c r="C316" s="220" t="s">
        <v>106</v>
      </c>
      <c r="E316" s="221"/>
      <c r="F316" s="222"/>
      <c r="G316" s="222"/>
      <c r="H316" s="30"/>
      <c r="J316" s="222"/>
      <c r="K316" s="222"/>
      <c r="M316" s="222"/>
      <c r="N316" s="222"/>
      <c r="O316" s="222"/>
      <c r="P316" s="2"/>
      <c r="Q316" s="222"/>
      <c r="R316" s="222"/>
      <c r="S316" s="222"/>
      <c r="T316" s="222"/>
      <c r="U316" s="222"/>
      <c r="V316" s="222"/>
      <c r="W316" s="222"/>
      <c r="X316" s="222"/>
      <c r="Y316" s="222"/>
      <c r="Z316" s="222"/>
      <c r="AA316" s="222"/>
      <c r="AB316" s="222"/>
      <c r="AC316" s="222"/>
      <c r="AD316" s="222"/>
      <c r="AE316" s="222"/>
      <c r="AF316" s="222"/>
      <c r="AG316" s="222"/>
      <c r="AH316" s="2"/>
      <c r="AJ316" s="223"/>
      <c r="AL316" s="223"/>
      <c r="AN316" s="223"/>
      <c r="AO316" s="223"/>
      <c r="AP316" s="223"/>
    </row>
    <row r="317" spans="2:50" ht="9.9499999999999993" customHeight="1" x14ac:dyDescent="0.2">
      <c r="B317" s="214" t="s">
        <v>107</v>
      </c>
      <c r="C317" s="220" t="s">
        <v>108</v>
      </c>
      <c r="E317" s="216"/>
      <c r="F317" s="24"/>
      <c r="G317" s="24"/>
      <c r="H317" s="25"/>
      <c r="I317" s="217"/>
      <c r="J317" s="217"/>
      <c r="K317" s="217"/>
      <c r="L317" s="26"/>
      <c r="M317" s="26"/>
      <c r="N317" s="26"/>
      <c r="O317" s="217"/>
      <c r="P317" s="26"/>
      <c r="Q317" s="25"/>
      <c r="R317" s="25"/>
      <c r="T317" s="2"/>
      <c r="V317" s="25"/>
      <c r="W317" s="25"/>
      <c r="X317" s="25"/>
      <c r="Y317" s="25"/>
      <c r="Z317" s="25"/>
      <c r="AA317" s="25"/>
      <c r="AB317" s="25"/>
      <c r="AC317" s="25"/>
      <c r="AD317" s="25"/>
      <c r="AE317" s="25"/>
      <c r="AF317" s="25"/>
      <c r="AG317" s="25"/>
      <c r="AH317" s="25"/>
      <c r="AI317" s="25"/>
      <c r="AJ317" s="25"/>
      <c r="AL317" s="25"/>
      <c r="AN317" s="25"/>
      <c r="AO317" s="25"/>
      <c r="AP317" s="25"/>
      <c r="AQ317" s="218"/>
      <c r="AR317" s="218"/>
      <c r="AS317" s="218"/>
      <c r="AT317" s="218"/>
      <c r="AU317" s="218"/>
      <c r="AV317" s="218"/>
      <c r="AX317" s="28"/>
    </row>
    <row r="318" spans="2:50" ht="9.9499999999999993" customHeight="1" x14ac:dyDescent="0.2">
      <c r="B318" s="214" t="s">
        <v>109</v>
      </c>
      <c r="C318" s="219" t="s">
        <v>110</v>
      </c>
      <c r="E318" s="216"/>
      <c r="F318" s="24"/>
      <c r="G318" s="24"/>
      <c r="H318" s="25"/>
      <c r="I318" s="217"/>
      <c r="J318" s="217"/>
      <c r="K318" s="217"/>
      <c r="L318" s="26"/>
      <c r="M318" s="26"/>
      <c r="N318" s="26"/>
      <c r="O318" s="217"/>
      <c r="P318" s="26"/>
      <c r="Q318" s="25"/>
      <c r="R318" s="25"/>
      <c r="T318" s="2"/>
      <c r="V318" s="25"/>
      <c r="W318" s="25"/>
      <c r="X318" s="25"/>
      <c r="Y318" s="25"/>
      <c r="Z318" s="25"/>
      <c r="AA318" s="25"/>
      <c r="AB318" s="25"/>
      <c r="AC318" s="25"/>
      <c r="AD318" s="25"/>
      <c r="AE318" s="25"/>
      <c r="AF318" s="25"/>
      <c r="AG318" s="25"/>
      <c r="AH318" s="25"/>
      <c r="AI318" s="25"/>
      <c r="AJ318" s="25"/>
      <c r="AL318" s="25"/>
      <c r="AN318" s="25"/>
      <c r="AO318" s="25"/>
      <c r="AP318" s="25"/>
      <c r="AQ318" s="218"/>
      <c r="AR318" s="218"/>
      <c r="AS318" s="218"/>
      <c r="AT318" s="218"/>
      <c r="AU318" s="218"/>
      <c r="AV318" s="218"/>
      <c r="AX318" s="28"/>
    </row>
    <row r="319" spans="2:50" ht="9.9499999999999993" customHeight="1" x14ac:dyDescent="0.2">
      <c r="B319" s="214" t="s">
        <v>111</v>
      </c>
      <c r="C319" s="219" t="s">
        <v>112</v>
      </c>
      <c r="E319" s="216"/>
      <c r="F319" s="24"/>
      <c r="G319" s="24"/>
      <c r="H319" s="25"/>
      <c r="I319" s="217"/>
      <c r="J319" s="217"/>
      <c r="K319" s="217"/>
      <c r="L319" s="26"/>
      <c r="M319" s="26"/>
      <c r="N319" s="26"/>
      <c r="O319" s="217"/>
      <c r="P319" s="26"/>
      <c r="Q319" s="25"/>
      <c r="R319" s="25"/>
      <c r="T319" s="2"/>
      <c r="V319" s="25"/>
      <c r="W319" s="25"/>
      <c r="X319" s="25"/>
      <c r="Y319" s="25"/>
      <c r="Z319" s="25"/>
      <c r="AA319" s="25"/>
      <c r="AB319" s="25"/>
      <c r="AC319" s="25"/>
      <c r="AD319" s="25"/>
      <c r="AE319" s="25"/>
      <c r="AF319" s="25"/>
      <c r="AG319" s="25"/>
      <c r="AH319" s="25"/>
      <c r="AI319" s="25"/>
      <c r="AJ319" s="25"/>
      <c r="AL319" s="25"/>
      <c r="AN319" s="25"/>
      <c r="AO319" s="25"/>
      <c r="AP319" s="25"/>
      <c r="AQ319" s="218"/>
      <c r="AR319" s="218"/>
      <c r="AS319" s="218"/>
      <c r="AT319" s="218"/>
      <c r="AU319" s="218"/>
      <c r="AV319" s="218"/>
      <c r="AX319" s="28"/>
    </row>
    <row r="320" spans="2:50" ht="9.9499999999999993" customHeight="1" x14ac:dyDescent="0.2">
      <c r="B320" s="214" t="s">
        <v>113</v>
      </c>
      <c r="C320" s="219" t="s">
        <v>114</v>
      </c>
      <c r="E320" s="221"/>
      <c r="F320" s="222"/>
      <c r="G320" s="222"/>
      <c r="H320" s="30"/>
      <c r="J320" s="222"/>
      <c r="K320" s="222"/>
      <c r="M320" s="222"/>
      <c r="N320" s="222"/>
      <c r="O320" s="222"/>
      <c r="P320" s="2"/>
      <c r="Q320" s="222"/>
      <c r="R320" s="222"/>
      <c r="S320" s="222"/>
      <c r="T320" s="222"/>
      <c r="U320" s="222"/>
      <c r="V320" s="222"/>
      <c r="W320" s="222"/>
      <c r="X320" s="222"/>
      <c r="Y320" s="222"/>
      <c r="Z320" s="222"/>
      <c r="AA320" s="222"/>
      <c r="AB320" s="222"/>
      <c r="AC320" s="222"/>
      <c r="AD320" s="222"/>
      <c r="AE320" s="222"/>
      <c r="AF320" s="222"/>
      <c r="AG320" s="222"/>
      <c r="AH320" s="2"/>
      <c r="AJ320" s="223"/>
      <c r="AL320" s="223"/>
      <c r="AN320" s="223"/>
      <c r="AO320" s="223"/>
      <c r="AP320" s="223"/>
    </row>
    <row r="321" spans="2:34" ht="9.9499999999999993" customHeight="1" x14ac:dyDescent="0.2">
      <c r="B321" s="214" t="s">
        <v>115</v>
      </c>
      <c r="C321" s="220" t="s">
        <v>116</v>
      </c>
      <c r="D321" s="221"/>
      <c r="E321" s="225"/>
      <c r="F321" s="32"/>
      <c r="G321" s="32"/>
      <c r="H321" s="30"/>
      <c r="M321" s="2"/>
      <c r="O321" s="2"/>
      <c r="P321" s="2"/>
      <c r="Q321" s="2"/>
      <c r="R321" s="2"/>
      <c r="T321" s="2"/>
      <c r="AG321" s="2"/>
      <c r="AH321" s="2"/>
    </row>
    <row r="322" spans="2:34" ht="9.9499999999999993" customHeight="1" x14ac:dyDescent="0.2">
      <c r="B322" s="214" t="s">
        <v>117</v>
      </c>
      <c r="C322" s="220" t="s">
        <v>118</v>
      </c>
      <c r="D322" s="225"/>
      <c r="E322" s="225"/>
      <c r="F322" s="32"/>
      <c r="G322" s="32"/>
      <c r="H322" s="30"/>
      <c r="M322" s="2"/>
      <c r="O322" s="2"/>
      <c r="P322" s="2"/>
      <c r="Q322" s="2"/>
      <c r="R322" s="2"/>
      <c r="T322" s="2"/>
      <c r="AG322" s="2"/>
      <c r="AH322" s="2"/>
    </row>
    <row r="323" spans="2:34" ht="9.9499999999999993" customHeight="1" x14ac:dyDescent="0.2">
      <c r="B323" s="214" t="s">
        <v>119</v>
      </c>
      <c r="C323" s="224" t="s">
        <v>120</v>
      </c>
      <c r="D323" s="225"/>
      <c r="F323" s="5"/>
      <c r="M323" s="2"/>
      <c r="O323" s="2"/>
      <c r="P323" s="2"/>
      <c r="Q323" s="2"/>
      <c r="R323" s="2"/>
      <c r="T323" s="2"/>
    </row>
    <row r="324" spans="2:34" ht="9.9499999999999993" customHeight="1" x14ac:dyDescent="0.2">
      <c r="F324" s="5"/>
      <c r="M324" s="2"/>
      <c r="O324" s="2"/>
      <c r="P324" s="2"/>
      <c r="Q324" s="2"/>
      <c r="R324" s="2"/>
      <c r="T324" s="2"/>
    </row>
    <row r="325" spans="2:34" ht="9.9499999999999993" customHeight="1" x14ac:dyDescent="0.2">
      <c r="B325" s="45" t="s">
        <v>83</v>
      </c>
      <c r="C325" s="2"/>
      <c r="F325" s="5"/>
      <c r="M325" s="2"/>
      <c r="O325" s="2"/>
      <c r="P325" s="2"/>
      <c r="Q325" s="2"/>
      <c r="R325" s="2"/>
      <c r="T325" s="2"/>
    </row>
    <row r="326" spans="2:34" ht="9.9499999999999993" customHeight="1" x14ac:dyDescent="0.2">
      <c r="C326" s="2"/>
      <c r="F326" s="5"/>
      <c r="M326" s="2"/>
      <c r="O326" s="2"/>
      <c r="P326" s="2"/>
      <c r="Q326" s="2"/>
      <c r="R326" s="2"/>
      <c r="T326" s="2"/>
    </row>
    <row r="327" spans="2:34" ht="9.9499999999999993" customHeight="1" x14ac:dyDescent="0.2">
      <c r="C327" s="2"/>
      <c r="G327" s="5"/>
      <c r="M327" s="2"/>
      <c r="O327" s="2"/>
      <c r="P327" s="2"/>
      <c r="Q327" s="2"/>
      <c r="R327" s="2"/>
      <c r="T327" s="2"/>
    </row>
    <row r="328" spans="2:34" ht="9.9499999999999993" customHeight="1" x14ac:dyDescent="0.2">
      <c r="C328" s="2"/>
      <c r="G328" s="5"/>
      <c r="M328" s="2"/>
      <c r="O328" s="2"/>
      <c r="P328" s="2"/>
      <c r="Q328" s="2"/>
      <c r="R328" s="2"/>
      <c r="T328" s="2"/>
    </row>
    <row r="329" spans="2:34" ht="9.9499999999999993" customHeight="1" x14ac:dyDescent="0.2">
      <c r="C329" s="2"/>
      <c r="G329" s="5"/>
      <c r="M329" s="2"/>
      <c r="O329" s="2"/>
      <c r="P329" s="2"/>
      <c r="Q329" s="2"/>
      <c r="R329" s="2"/>
      <c r="T329" s="2"/>
    </row>
    <row r="330" spans="2:34" ht="9.9499999999999993" customHeight="1" x14ac:dyDescent="0.2">
      <c r="C330" s="2"/>
      <c r="G330" s="5"/>
      <c r="M330" s="2"/>
      <c r="O330" s="2"/>
      <c r="P330" s="2"/>
      <c r="Q330" s="2"/>
      <c r="R330" s="2"/>
      <c r="T330" s="2"/>
    </row>
    <row r="331" spans="2:34" ht="9.9499999999999993" customHeight="1" x14ac:dyDescent="0.2">
      <c r="C331" s="2"/>
      <c r="G331" s="5"/>
      <c r="M331" s="2"/>
      <c r="O331" s="2"/>
      <c r="P331" s="2"/>
      <c r="Q331" s="2"/>
      <c r="R331" s="2"/>
      <c r="T331" s="2"/>
    </row>
    <row r="332" spans="2:34" ht="9.9499999999999993" customHeight="1" x14ac:dyDescent="0.3">
      <c r="B332" s="22"/>
      <c r="C332" s="2"/>
      <c r="D332" s="32"/>
      <c r="E332" s="32"/>
      <c r="F332" s="32"/>
      <c r="G332" s="30"/>
      <c r="M332" s="2"/>
      <c r="O332" s="2"/>
      <c r="P332" s="2"/>
      <c r="Q332" s="2"/>
      <c r="R332" s="2"/>
      <c r="T332" s="2"/>
    </row>
    <row r="333" spans="2:34" ht="9.9499999999999993" customHeight="1" x14ac:dyDescent="0.3">
      <c r="B333" s="22"/>
      <c r="C333" s="2"/>
      <c r="D333" s="32"/>
      <c r="E333" s="32"/>
      <c r="F333" s="32"/>
      <c r="G333" s="30"/>
      <c r="M333" s="2"/>
      <c r="O333" s="2"/>
      <c r="P333" s="2"/>
      <c r="Q333" s="2"/>
      <c r="R333" s="2"/>
      <c r="T333" s="2"/>
    </row>
    <row r="334" spans="2:34" ht="9.9499999999999993" customHeight="1" x14ac:dyDescent="0.3">
      <c r="B334" s="22"/>
      <c r="C334" s="2"/>
      <c r="D334" s="32"/>
      <c r="E334" s="32"/>
      <c r="F334" s="32"/>
      <c r="G334" s="30"/>
      <c r="M334" s="2"/>
      <c r="O334" s="2"/>
      <c r="P334" s="2"/>
      <c r="Q334" s="2"/>
      <c r="R334" s="2"/>
      <c r="T334" s="2"/>
    </row>
    <row r="335" spans="2:34" ht="9.9499999999999993" customHeight="1" x14ac:dyDescent="0.2">
      <c r="C335" s="2"/>
      <c r="D335" s="32"/>
      <c r="E335" s="32"/>
      <c r="F335" s="32"/>
      <c r="G335" s="30"/>
      <c r="M335" s="2"/>
      <c r="O335" s="2"/>
      <c r="P335" s="2"/>
      <c r="Q335" s="2"/>
      <c r="R335" s="2"/>
      <c r="T335" s="2"/>
    </row>
    <row r="336" spans="2:34" ht="9.9499999999999993" customHeight="1" x14ac:dyDescent="0.2">
      <c r="C336" s="2"/>
      <c r="D336" s="32"/>
      <c r="E336" s="32"/>
      <c r="F336" s="32"/>
      <c r="G336" s="30"/>
      <c r="M336" s="2"/>
      <c r="O336" s="2"/>
      <c r="P336" s="2"/>
      <c r="Q336" s="2"/>
      <c r="R336" s="2"/>
      <c r="T336" s="2"/>
    </row>
    <row r="337" spans="3:20" ht="9.9499999999999993" customHeight="1" x14ac:dyDescent="0.2">
      <c r="C337" s="2"/>
      <c r="D337" s="32"/>
      <c r="E337" s="32"/>
      <c r="F337" s="32"/>
      <c r="G337" s="30"/>
      <c r="M337" s="2"/>
      <c r="O337" s="2"/>
      <c r="P337" s="2"/>
      <c r="Q337" s="2"/>
      <c r="R337" s="2"/>
      <c r="T337" s="2"/>
    </row>
    <row r="338" spans="3:20" ht="9.9499999999999993" customHeight="1" x14ac:dyDescent="0.2">
      <c r="C338" s="2"/>
      <c r="D338" s="32"/>
      <c r="E338" s="32"/>
      <c r="F338" s="32"/>
      <c r="G338" s="30"/>
      <c r="M338" s="2"/>
      <c r="O338" s="2"/>
      <c r="P338" s="2"/>
      <c r="Q338" s="2"/>
      <c r="R338" s="2"/>
      <c r="T338" s="2"/>
    </row>
    <row r="339" spans="3:20" ht="9.9499999999999993" customHeight="1" x14ac:dyDescent="0.2">
      <c r="C339" s="2"/>
      <c r="D339" s="32"/>
      <c r="E339" s="32"/>
      <c r="F339" s="32"/>
      <c r="G339" s="30"/>
      <c r="M339" s="2"/>
      <c r="O339" s="2"/>
      <c r="P339" s="2"/>
      <c r="Q339" s="2"/>
      <c r="R339" s="2"/>
      <c r="T339" s="2"/>
    </row>
    <row r="340" spans="3:20" ht="9.9499999999999993" customHeight="1" x14ac:dyDescent="0.2">
      <c r="C340" s="2"/>
      <c r="D340" s="32"/>
      <c r="E340" s="32"/>
      <c r="F340" s="32"/>
      <c r="G340" s="30"/>
      <c r="M340" s="2"/>
      <c r="O340" s="2"/>
      <c r="P340" s="2"/>
      <c r="Q340" s="2"/>
      <c r="R340" s="2"/>
      <c r="T340" s="2"/>
    </row>
  </sheetData>
  <mergeCells count="9">
    <mergeCell ref="AB44:AC44"/>
    <mergeCell ref="AB45:AC45"/>
    <mergeCell ref="AB46:AC46"/>
    <mergeCell ref="Z218:AB231"/>
    <mergeCell ref="X269:X271"/>
    <mergeCell ref="T269:T271"/>
    <mergeCell ref="U269:U271"/>
    <mergeCell ref="V269:V271"/>
    <mergeCell ref="W269:W271"/>
  </mergeCells>
  <phoneticPr fontId="1"/>
  <hyperlinks>
    <hyperlink ref="D95" r:id="rId1"/>
    <hyperlink ref="C3" r:id="rId2" display="県原セの関連ページ"/>
    <hyperlink ref="G3" r:id="rId3"/>
    <hyperlink ref="J3" r:id="rId4"/>
    <hyperlink ref="M3:N3" r:id="rId5" display="kmdみやぎ"/>
    <hyperlink ref="J3:L3" r:id="rId6" display="放射能情報サイトみやぎ"/>
    <hyperlink ref="G3:I3" r:id="rId7" display="原子力安全対策課"/>
    <hyperlink ref="C3:F3" r:id="rId8" display="環境放射線監視センター"/>
  </hyperlinks>
  <pageMargins left="0.39370078740157483" right="0" top="0.39370078740157483" bottom="0" header="0" footer="0"/>
  <pageSetup paperSize="9" orientation="portrait" horizontalDpi="360" verticalDpi="360" r:id="rId9"/>
  <headerFooter alignWithMargins="0">
    <oddHeader>&amp;R&amp;8&amp;F／頁&amp;P/&amp;N／&amp;D</oddHeader>
  </headerFooter>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2" customWidth="1"/>
    <col min="2" max="16384" width="3.69921875" style="2"/>
  </cols>
  <sheetData>
    <row r="2" spans="2:2" ht="11.1" customHeight="1" x14ac:dyDescent="0.2">
      <c r="B2" s="2" t="s">
        <v>41</v>
      </c>
    </row>
    <row r="3" spans="2:2" ht="11.1" customHeight="1" x14ac:dyDescent="0.2">
      <c r="B3" s="2" t="s">
        <v>42</v>
      </c>
    </row>
    <row r="4" spans="2:2" ht="11.1" customHeight="1" x14ac:dyDescent="0.2">
      <c r="B4" s="2" t="s">
        <v>43</v>
      </c>
    </row>
    <row r="5" spans="2:2" ht="11.1" customHeight="1" x14ac:dyDescent="0.2">
      <c r="B5" s="2" t="s">
        <v>42</v>
      </c>
    </row>
    <row r="6" spans="2:2" ht="11.1" customHeight="1" x14ac:dyDescent="0.2">
      <c r="B6" s="2" t="s">
        <v>44</v>
      </c>
    </row>
    <row r="7" spans="2:2" ht="11.1" customHeight="1" x14ac:dyDescent="0.2">
      <c r="B7" s="2" t="s">
        <v>42</v>
      </c>
    </row>
    <row r="8" spans="2:2" ht="11.1" customHeight="1" x14ac:dyDescent="0.2">
      <c r="B8" s="2" t="s">
        <v>45</v>
      </c>
    </row>
    <row r="9" spans="2:2" ht="11.1" customHeight="1" x14ac:dyDescent="0.2">
      <c r="B9" s="2" t="s">
        <v>46</v>
      </c>
    </row>
    <row r="10" spans="2:2" ht="11.1" customHeight="1" x14ac:dyDescent="0.2">
      <c r="B10" s="2" t="s">
        <v>47</v>
      </c>
    </row>
    <row r="11" spans="2:2" ht="11.1" customHeight="1" x14ac:dyDescent="0.2">
      <c r="B11" s="2" t="s">
        <v>48</v>
      </c>
    </row>
    <row r="12" spans="2:2" ht="11.1" customHeight="1" x14ac:dyDescent="0.2">
      <c r="B12" s="2" t="s">
        <v>49</v>
      </c>
    </row>
    <row r="13" spans="2:2" ht="11.1" customHeight="1" x14ac:dyDescent="0.2">
      <c r="B13" s="2" t="s">
        <v>50</v>
      </c>
    </row>
    <row r="15" spans="2:2" ht="11.1" customHeight="1" x14ac:dyDescent="0.2">
      <c r="B15" s="2" t="s">
        <v>51</v>
      </c>
    </row>
    <row r="17" spans="2:2" ht="11.1" customHeight="1" x14ac:dyDescent="0.2">
      <c r="B17" s="2" t="s">
        <v>52</v>
      </c>
    </row>
    <row r="18" spans="2:2" ht="11.1" customHeight="1" x14ac:dyDescent="0.2">
      <c r="B18" s="2" t="s">
        <v>53</v>
      </c>
    </row>
    <row r="20" spans="2:2" ht="11.1" customHeight="1" x14ac:dyDescent="0.2">
      <c r="B20" s="2" t="s">
        <v>54</v>
      </c>
    </row>
    <row r="22" spans="2:2" ht="11.1" customHeight="1" x14ac:dyDescent="0.2">
      <c r="B22" s="2" t="s">
        <v>55</v>
      </c>
    </row>
    <row r="24" spans="2:2" ht="11.1" customHeight="1" x14ac:dyDescent="0.2">
      <c r="B24" s="2" t="s">
        <v>56</v>
      </c>
    </row>
    <row r="25" spans="2:2" ht="11.1" customHeight="1" x14ac:dyDescent="0.2">
      <c r="B25" s="2" t="s">
        <v>57</v>
      </c>
    </row>
    <row r="27" spans="2:2" ht="11.1" customHeight="1" x14ac:dyDescent="0.2">
      <c r="B27" s="2" t="s">
        <v>58</v>
      </c>
    </row>
    <row r="28" spans="2:2" ht="11.1" customHeight="1" x14ac:dyDescent="0.2">
      <c r="B28" s="2" t="s">
        <v>59</v>
      </c>
    </row>
    <row r="29" spans="2:2" ht="11.1" customHeight="1" x14ac:dyDescent="0.2">
      <c r="B29" s="2" t="s">
        <v>60</v>
      </c>
    </row>
    <row r="30" spans="2:2" ht="11.1" customHeight="1" x14ac:dyDescent="0.2">
      <c r="B30" s="2" t="s">
        <v>61</v>
      </c>
    </row>
    <row r="31" spans="2:2" ht="11.1" customHeight="1" x14ac:dyDescent="0.2">
      <c r="B31" s="2" t="s">
        <v>62</v>
      </c>
    </row>
    <row r="33" spans="2:2" ht="11.1" customHeight="1" x14ac:dyDescent="0.2">
      <c r="B33" s="2" t="s">
        <v>63</v>
      </c>
    </row>
    <row r="35" spans="2:2" ht="11.1" customHeight="1" x14ac:dyDescent="0.2">
      <c r="B35" s="2" t="s">
        <v>64</v>
      </c>
    </row>
    <row r="36" spans="2:2" ht="11.1" customHeight="1" x14ac:dyDescent="0.2">
      <c r="B36" s="2" t="s">
        <v>42</v>
      </c>
    </row>
    <row r="37" spans="2:2" ht="11.1" customHeight="1" x14ac:dyDescent="0.2">
      <c r="B37" s="2" t="s">
        <v>65</v>
      </c>
    </row>
    <row r="38" spans="2:2" ht="11.1" customHeight="1" x14ac:dyDescent="0.2">
      <c r="B38" s="2" t="s">
        <v>66</v>
      </c>
    </row>
    <row r="39" spans="2:2" ht="11.1" customHeight="1" x14ac:dyDescent="0.2">
      <c r="B39" s="2" t="s">
        <v>67</v>
      </c>
    </row>
    <row r="40" spans="2:2" ht="11.1" customHeight="1" x14ac:dyDescent="0.2">
      <c r="B40" s="2" t="s">
        <v>68</v>
      </c>
    </row>
    <row r="41" spans="2:2" ht="11.1" customHeight="1" x14ac:dyDescent="0.2">
      <c r="B41" s="2" t="s">
        <v>69</v>
      </c>
    </row>
    <row r="42" spans="2:2" ht="11.1" customHeight="1" x14ac:dyDescent="0.2">
      <c r="B42" s="2" t="s">
        <v>70</v>
      </c>
    </row>
    <row r="43" spans="2:2" ht="11.1" customHeight="1" x14ac:dyDescent="0.2">
      <c r="B43" s="2" t="s">
        <v>71</v>
      </c>
    </row>
    <row r="44" spans="2:2" ht="11.1" customHeight="1" x14ac:dyDescent="0.2">
      <c r="B44" s="2" t="s">
        <v>72</v>
      </c>
    </row>
    <row r="45" spans="2:2" ht="11.1" customHeight="1" x14ac:dyDescent="0.2">
      <c r="B45" s="2" t="s">
        <v>73</v>
      </c>
    </row>
    <row r="46" spans="2:2" ht="11.1" customHeight="1" x14ac:dyDescent="0.2">
      <c r="B46" s="2" t="s">
        <v>74</v>
      </c>
    </row>
    <row r="48" spans="2:2" ht="11.1" customHeight="1" x14ac:dyDescent="0.2">
      <c r="B48" s="2" t="s">
        <v>75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陸水</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1999-10-28T10:11:48Z</cp:lastPrinted>
  <dcterms:created xsi:type="dcterms:W3CDTF">1998-05-04T06:53:42Z</dcterms:created>
  <dcterms:modified xsi:type="dcterms:W3CDTF">2019-07-22T07:59:27Z</dcterms:modified>
</cp:coreProperties>
</file>